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2"/>
  </bookViews>
  <sheets>
    <sheet name="(貼付け）アンケート" sheetId="6" r:id="rId1"/>
    <sheet name="（貼付け）比較表" sheetId="7" r:id="rId2"/>
    <sheet name="アンケート" sheetId="1" r:id="rId3"/>
    <sheet name="比較表" sheetId="2" r:id="rId4"/>
    <sheet name="入力シート" sheetId="4" r:id="rId5"/>
    <sheet name="出力" sheetId="3" r:id="rId6"/>
    <sheet name="SQL" sheetId="5" r:id="rId7"/>
  </sheets>
  <calcPr calcId="145621"/>
</workbook>
</file>

<file path=xl/calcChain.xml><?xml version="1.0" encoding="utf-8"?>
<calcChain xmlns="http://schemas.openxmlformats.org/spreadsheetml/2006/main">
  <c r="D21" i="4" l="1"/>
  <c r="D23" i="4" s="1"/>
  <c r="C3" i="2"/>
  <c r="D3" i="2"/>
  <c r="B3" i="2"/>
  <c r="A5" i="2"/>
  <c r="A6" i="2"/>
  <c r="A7" i="2"/>
  <c r="A8" i="2"/>
  <c r="A4" i="2"/>
  <c r="C99" i="1"/>
  <c r="C100" i="1"/>
  <c r="C98" i="1"/>
  <c r="C61" i="1"/>
  <c r="C62" i="1"/>
  <c r="C63" i="1"/>
  <c r="C64" i="1"/>
  <c r="C65" i="1"/>
  <c r="C66" i="1"/>
  <c r="C67" i="1"/>
  <c r="C68" i="1"/>
  <c r="C69" i="1"/>
  <c r="C70" i="1"/>
  <c r="C71" i="1"/>
  <c r="C60" i="1"/>
  <c r="C27" i="1"/>
  <c r="C48" i="1"/>
  <c r="C49" i="1"/>
  <c r="C50" i="1"/>
  <c r="C51" i="1"/>
  <c r="C52" i="1"/>
  <c r="C53" i="1"/>
  <c r="C54" i="1"/>
  <c r="C55" i="1"/>
  <c r="C56" i="1"/>
  <c r="C57" i="1"/>
  <c r="C58" i="1"/>
  <c r="C47" i="1"/>
  <c r="C25" i="1"/>
  <c r="C42" i="1"/>
  <c r="C43" i="1"/>
  <c r="C44" i="1"/>
  <c r="C45" i="1"/>
  <c r="C41" i="1"/>
  <c r="C40" i="1"/>
  <c r="C38" i="1"/>
  <c r="C39" i="1"/>
  <c r="C37" i="1"/>
  <c r="C35" i="1"/>
  <c r="C36" i="1"/>
  <c r="C34" i="1"/>
  <c r="C23" i="1"/>
  <c r="C17" i="1"/>
  <c r="C18" i="1"/>
  <c r="C16" i="1"/>
  <c r="C4" i="1"/>
  <c r="C5" i="1"/>
  <c r="C6" i="1"/>
  <c r="C7" i="1"/>
  <c r="C3" i="1"/>
  <c r="A321" i="3" l="1"/>
  <c r="A340" i="3"/>
  <c r="A238" i="3"/>
  <c r="A185" i="3"/>
  <c r="A132" i="3"/>
  <c r="A79" i="3"/>
  <c r="A291" i="3"/>
  <c r="C85" i="1" l="1"/>
  <c r="A54" i="3" l="1"/>
  <c r="A2" i="3"/>
  <c r="A1" i="3"/>
  <c r="A59" i="3"/>
  <c r="A66" i="3"/>
  <c r="A68" i="3"/>
  <c r="A77" i="3"/>
  <c r="A136" i="3" l="1"/>
  <c r="F3" i="4"/>
  <c r="A70" i="3"/>
  <c r="C9" i="2"/>
  <c r="D9" i="2"/>
  <c r="E9" i="2"/>
  <c r="F9" i="2"/>
  <c r="B9" i="2"/>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B90" i="3"/>
  <c r="A90" i="3" s="1"/>
  <c r="B89" i="3"/>
  <c r="A89" i="3" s="1"/>
  <c r="B88" i="3"/>
  <c r="A88" i="3" s="1"/>
  <c r="B87" i="3"/>
  <c r="A87" i="3" s="1"/>
  <c r="B86" i="3"/>
  <c r="A86" i="3" s="1"/>
  <c r="B139" i="3"/>
  <c r="A139" i="3" s="1"/>
  <c r="A109" i="3"/>
  <c r="A110" i="3"/>
  <c r="A108" i="3"/>
  <c r="A119" i="3"/>
  <c r="A116" i="3"/>
  <c r="A99" i="3"/>
  <c r="A100" i="3"/>
  <c r="A98" i="3"/>
  <c r="D10" i="4"/>
  <c r="D9" i="4"/>
  <c r="C10" i="4"/>
  <c r="C9" i="4"/>
  <c r="A138" i="3" s="1"/>
  <c r="F35" i="4"/>
  <c r="F36" i="4"/>
  <c r="F37" i="4"/>
  <c r="F38" i="4"/>
  <c r="D35" i="4"/>
  <c r="D36" i="4"/>
  <c r="D37" i="4"/>
  <c r="D38" i="4"/>
  <c r="E24" i="4"/>
  <c r="F24" i="4" s="1"/>
  <c r="A118" i="3" s="1"/>
  <c r="E23" i="4"/>
  <c r="F23" i="4" s="1"/>
  <c r="A115" i="3" s="1"/>
  <c r="E22" i="4"/>
  <c r="F22" i="4" s="1"/>
  <c r="A171" i="3" s="1"/>
  <c r="E21" i="4"/>
  <c r="F21" i="4" s="1"/>
  <c r="A168" i="3" s="1"/>
  <c r="C23" i="4"/>
  <c r="C21" i="4"/>
  <c r="A83" i="3"/>
  <c r="C72" i="1"/>
  <c r="A130" i="3" s="1"/>
  <c r="A85" i="3" l="1"/>
  <c r="C59" i="1"/>
  <c r="A183" i="3" s="1"/>
  <c r="C46" i="1"/>
  <c r="A236" i="3" s="1"/>
  <c r="C33" i="1"/>
  <c r="A289" i="3" s="1"/>
  <c r="B195" i="3" l="1"/>
  <c r="B194" i="3"/>
  <c r="B193" i="3"/>
  <c r="B196" i="3"/>
  <c r="B192" i="3"/>
  <c r="B248" i="3"/>
  <c r="B249" i="3"/>
  <c r="B247" i="3"/>
  <c r="B246" i="3"/>
  <c r="B245" i="3"/>
  <c r="B300" i="3"/>
  <c r="B299" i="3"/>
  <c r="B302" i="3"/>
  <c r="B298" i="3"/>
  <c r="B301" i="3"/>
  <c r="C6" i="4" l="1"/>
  <c r="C7" i="4"/>
  <c r="C8" i="4"/>
  <c r="A305" i="3" l="1"/>
  <c r="D8" i="4"/>
  <c r="D7" i="4"/>
  <c r="D6" i="4"/>
  <c r="A225" i="3"/>
  <c r="A222" i="3"/>
  <c r="A252" i="3" l="1"/>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C15" i="4"/>
  <c r="C17" i="4"/>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199" i="3" l="1"/>
  <c r="A2" i="5"/>
  <c r="A228" i="3"/>
  <c r="A189" i="3"/>
  <c r="A9" i="3"/>
  <c r="A10" i="3"/>
  <c r="A8" i="3"/>
  <c r="A3" i="5" l="1"/>
  <c r="A175" i="3"/>
  <c r="A146" i="3"/>
  <c r="A93" i="3" l="1"/>
  <c r="A122" i="3"/>
</calcChain>
</file>

<file path=xl/sharedStrings.xml><?xml version="1.0" encoding="utf-8"?>
<sst xmlns="http://schemas.openxmlformats.org/spreadsheetml/2006/main" count="447" uniqueCount="258">
  <si>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</si>
  <si>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</si>
  <si>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</si>
  <si>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</si>
  <si>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</si>
  <si>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</si>
  <si>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</si>
  <si>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</si>
  <si>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</si>
  <si>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</si>
  <si>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</si>
  <si>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</si>
  <si>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</si>
  <si>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</si>
  <si>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</si>
  <si>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</si>
  <si>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</si>
  <si>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</si>
  <si>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</si>
  <si>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</si>
  <si>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</si>
  <si>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</si>
  <si>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</si>
  <si>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</si>
  <si>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</si>
  <si>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</si>
  <si>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</si>
  <si>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</si>
  <si>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</si>
  <si>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</si>
  <si>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</si>
  <si>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</si>
  <si>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</si>
  <si>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</si>
  <si>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</si>
  <si>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</si>
  <si>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</si>
  <si>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</si>
  <si>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</si>
  <si>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</si>
  <si>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</si>
  <si>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</si>
  <si>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</si>
  <si>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</si>
  <si>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</si>
  <si>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</si>
  <si>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</si>
  <si>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</si>
  <si>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</si>
  <si>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</si>
  <si>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</si>
  <si>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</si>
  <si>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</si>
  <si>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</si>
  <si>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</si>
  <si>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</si>
  <si>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</si>
  <si>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そのポイント（重要な４つ）を説明してください。
※注意１：　【ポイント〇】の箇所は、それぞれ書き換えて下さい！
※注意２：　コスパや価格は除いてください。</t>
    <rPh sb="7" eb="9">
      <t>ジュウヨウ</t>
    </rPh>
    <rPh sb="14" eb="16">
      <t>セツメイ</t>
    </rPh>
    <rPh sb="26" eb="28">
      <t>チュウイ</t>
    </rPh>
    <rPh sb="39" eb="41">
      <t>カショ</t>
    </rPh>
    <rPh sb="47" eb="48">
      <t>カ</t>
    </rPh>
    <rPh sb="49" eb="50">
      <t>カ</t>
    </rPh>
    <rPh sb="52" eb="53">
      <t>クダ</t>
    </rPh>
    <rPh sb="58" eb="60">
      <t>チュウイ</t>
    </rPh>
    <rPh sb="67" eb="69">
      <t>カカク</t>
    </rPh>
    <rPh sb="70" eb="71">
      <t>ノゾ</t>
    </rPh>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</si>
  <si>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</si>
  <si>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</si>
  <si>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</si>
  <si>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</si>
  <si>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</si>
  <si>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今回比較する商品を5つ順位をつけて記入してください。</t>
    <rPh sb="11" eb="13">
      <t>ジュンイ</t>
    </rPh>
    <rPh sb="17" eb="19">
      <t>キニュウ</t>
    </rPh>
    <phoneticPr fontId="1"/>
  </si>
  <si>
    <t>１位商品</t>
    <rPh sb="1" eb="2">
      <t>イ</t>
    </rPh>
    <rPh sb="2" eb="4">
      <t>ショウヒン</t>
    </rPh>
    <phoneticPr fontId="1"/>
  </si>
  <si>
    <t>２位商品</t>
    <rPh sb="1" eb="2">
      <t>イ</t>
    </rPh>
    <rPh sb="2" eb="4">
      <t>ショウヒン</t>
    </rPh>
    <phoneticPr fontId="1"/>
  </si>
  <si>
    <t>３位商品</t>
    <rPh sb="1" eb="2">
      <t>イ</t>
    </rPh>
    <rPh sb="2" eb="4">
      <t>ショウヒン</t>
    </rPh>
    <phoneticPr fontId="1"/>
  </si>
  <si>
    <t>４位商品</t>
    <rPh sb="1" eb="2">
      <t>イ</t>
    </rPh>
    <rPh sb="2" eb="4">
      <t>ショウヒン</t>
    </rPh>
    <phoneticPr fontId="1"/>
  </si>
  <si>
    <t>５位商品</t>
    <rPh sb="1" eb="2">
      <t>イ</t>
    </rPh>
    <rPh sb="2" eb="4">
      <t>ショウヒン</t>
    </rPh>
    <phoneticPr fontId="1"/>
  </si>
  <si>
    <r>
      <rPr>
        <sz val="9"/>
        <color rgb="FF000000"/>
        <rFont val="ＭＳ Ｐゴシック"/>
        <family val="3"/>
        <charset val="128"/>
      </rPr>
      <t>良いところを</t>
    </r>
    <r>
      <rPr>
        <sz val="9"/>
        <color rgb="FF000000"/>
        <rFont val="Arial"/>
        <family val="2"/>
      </rPr>
      <t>3</t>
    </r>
    <r>
      <rPr>
        <sz val="9"/>
        <color rgb="FF000000"/>
        <rFont val="ＭＳ Ｐゴシック"/>
        <family val="3"/>
        <charset val="128"/>
      </rPr>
      <t>つ以上挙げてください。</t>
    </r>
    <phoneticPr fontId="1"/>
  </si>
  <si>
    <r>
      <rPr>
        <sz val="9"/>
        <color rgb="FF000000"/>
        <rFont val="ＭＳ Ｐゴシック"/>
        <family val="3"/>
        <charset val="128"/>
      </rPr>
      <t>悪いところを</t>
    </r>
    <r>
      <rPr>
        <sz val="9"/>
        <color rgb="FF000000"/>
        <rFont val="Arial"/>
        <family val="2"/>
      </rPr>
      <t>3</t>
    </r>
    <r>
      <rPr>
        <sz val="9"/>
        <color rgb="FF000000"/>
        <rFont val="ＭＳ Ｐゴシック"/>
        <family val="3"/>
        <charset val="128"/>
      </rPr>
      <t>つ以上挙げてください。</t>
    </r>
    <phoneticPr fontId="1"/>
  </si>
  <si>
    <t>この商品はどのような人におすすめできますか？</t>
    <phoneticPr fontId="1"/>
  </si>
  <si>
    <t>この商品のためになった（なる）口コミやレビューを２つ記入してください。</t>
    <phoneticPr fontId="1"/>
  </si>
  <si>
    <r>
      <rPr>
        <sz val="9"/>
        <color rgb="FF000000"/>
        <rFont val="ＭＳ Ｐゴシック"/>
        <family val="3"/>
        <charset val="128"/>
      </rPr>
      <t>悪いところ</t>
    </r>
    <r>
      <rPr>
        <sz val="9"/>
        <color rgb="FF000000"/>
        <rFont val="ＭＳ Ｐゴシック"/>
        <family val="3"/>
        <charset val="128"/>
      </rPr>
      <t>を3つ以上挙げてください。</t>
    </r>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</si>
  <si>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rPh sb="5" eb="6">
      <t>クチ</t>
    </rPh>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</si>
  <si>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phoneticPr fontId="1"/>
  </si>
  <si>
    <t>参考にした口コミサイトのURLを記入してください。</t>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</si>
  <si>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</si>
  <si>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</si>
  <si>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</si>
  <si>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</si>
  <si>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</si>
  <si>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</si>
  <si>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</si>
  <si>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</si>
  <si>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</si>
  <si>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</si>
  <si>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具体的に説明してください。</t>
    <rPh sb="0" eb="3">
      <t>グタイテキ</t>
    </rPh>
    <rPh sb="4" eb="6">
      <t>セツメイ</t>
    </rPh>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</si>
  <si>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</si>
  <si>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</si>
  <si>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</si>
  <si>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</si>
  <si>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</si>
  <si>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</si>
  <si>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</si>
  <si>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</si>
  <si>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</si>
  <si>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</si>
  <si>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失敗しないために、商品を選ぶ前に知っておいた方がいいことはなんですか？</t>
    <rPh sb="0" eb="2">
      <t>シッパイ</t>
    </rPh>
    <rPh sb="9" eb="11">
      <t>ショウヒン</t>
    </rPh>
    <rPh sb="12" eb="13">
      <t>エラ</t>
    </rPh>
    <rPh sb="14" eb="15">
      <t>マエ</t>
    </rPh>
    <rPh sb="16" eb="17">
      <t>シ</t>
    </rPh>
    <rPh sb="22" eb="23">
      <t>ホウ</t>
    </rPh>
    <phoneticPr fontId="1"/>
  </si>
  <si>
    <t>今回のランキングは、どのような点を意識してつけたかを記述してください。</t>
    <rPh sb="0" eb="2">
      <t>コンカイ</t>
    </rPh>
    <rPh sb="15" eb="16">
      <t>テン</t>
    </rPh>
    <rPh sb="17" eb="19">
      <t>イシキ</t>
    </rPh>
    <rPh sb="26" eb="28">
      <t>キジュツ</t>
    </rPh>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</si>
  <si>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</si>
  <si>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</si>
  <si>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</si>
  <si>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</si>
  <si>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</si>
  <si>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</si>
  <si>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</si>
  <si>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</si>
  <si>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</si>
  <si>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</si>
  <si>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</si>
  <si>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</si>
  <si>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</si>
  <si>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</si>
  <si>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</si>
  <si>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</si>
  <si>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</si>
  <si>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</si>
  <si>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</si>
  <si>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</si>
  <si>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</si>
  <si>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</si>
  <si>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</si>
  <si>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</si>
  <si>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</si>
  <si>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</si>
  <si>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</si>
  <si>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 xml:space="preserve">紹介する商品を「5つ」記入してください。 
</t>
  </si>
  <si>
    <t>記入欄</t>
  </si>
  <si>
    <t>Q1</t>
  </si>
  <si>
    <t>Q2</t>
  </si>
  <si>
    <t>今回比較する商品を具体的に３つ挙げてください。</t>
  </si>
  <si>
    <t>Q3</t>
  </si>
  <si>
    <t>Q4</t>
  </si>
  <si>
    <t>Q5</t>
  </si>
  <si>
    <t>Q6</t>
  </si>
  <si>
    <t>Q7</t>
  </si>
  <si>
    <t>Q8</t>
  </si>
  <si>
    <t>コスパ</t>
  </si>
  <si>
    <t>Q9</t>
  </si>
  <si>
    <t>Q10</t>
  </si>
  <si>
    <t>Q11</t>
  </si>
  <si>
    <t>Q12</t>
  </si>
  <si>
    <t>1番おすすめできるアイテムはどれですか？</t>
  </si>
  <si>
    <t>Q13</t>
  </si>
  <si>
    <t>１位の商品の良いところ（メリット）を4つ挙げてください。</t>
  </si>
  <si>
    <t>Q14</t>
  </si>
  <si>
    <t>Q15</t>
  </si>
  <si>
    <t>Q16</t>
  </si>
  <si>
    <t>Q17</t>
  </si>
  <si>
    <t>１位の商品の悪いところ(デメリット)を4つ以上挙げてください。</t>
  </si>
  <si>
    <t>Q18</t>
  </si>
  <si>
    <t>Q19</t>
  </si>
  <si>
    <t>Q20</t>
  </si>
  <si>
    <t>Q21</t>
  </si>
  <si>
    <t>１位の商品はどのような人におすすめできますか？</t>
  </si>
  <si>
    <t>Q22</t>
  </si>
  <si>
    <r>
      <t xml:space="preserve">１位の商品のためになった（なる）口コミやレビューを２つ記入してください。
</t>
    </r>
    <r>
      <rPr>
        <sz val="9"/>
        <color rgb="FFFF0000"/>
        <rFont val="Arial"/>
        <family val="2"/>
      </rPr>
      <t>※短文すぎない（100文字程度）口コミをお願いします。</t>
    </r>
  </si>
  <si>
    <t>Q23</t>
  </si>
  <si>
    <t>Q24</t>
  </si>
  <si>
    <t>20代女性</t>
  </si>
  <si>
    <t>Q25</t>
  </si>
  <si>
    <t>Q26</t>
  </si>
  <si>
    <r>
      <t xml:space="preserve">参考にしたサイトのURLを記入してください。
</t>
    </r>
    <r>
      <rPr>
        <sz val="9"/>
        <color rgb="FFFF0000"/>
        <rFont val="Arial"/>
        <family val="2"/>
      </rPr>
      <t>（※レビューや口コミが一覧になっているページを添付してください。）</t>
    </r>
  </si>
  <si>
    <t>Q27</t>
  </si>
  <si>
    <t>２番目におすすめできるアイテムはどれですか？</t>
  </si>
  <si>
    <t>Q28</t>
  </si>
  <si>
    <t>２位の商品の良いところを3つ以上挙げてください。</t>
  </si>
  <si>
    <t>Q29</t>
  </si>
  <si>
    <t>Q30</t>
  </si>
  <si>
    <t>Q31</t>
  </si>
  <si>
    <t>２位の商品の悪いところを3つ以上挙げてください。</t>
  </si>
  <si>
    <t>Q32</t>
  </si>
  <si>
    <t>Q33</t>
  </si>
  <si>
    <t>Q34</t>
  </si>
  <si>
    <t>２位の商品はどのような人におすすめできますか？</t>
  </si>
  <si>
    <t>Q35</t>
  </si>
  <si>
    <r>
      <t xml:space="preserve">２位の商品のためになった（なる）口コミやレビューを２つ記入してください。
</t>
    </r>
    <r>
      <rPr>
        <sz val="9"/>
        <color rgb="FFFF0000"/>
        <rFont val="Arial"/>
        <family val="2"/>
      </rPr>
      <t>※短文すぎない（100文字程度）口コミをお願いします。</t>
    </r>
  </si>
  <si>
    <t>Q36</t>
  </si>
  <si>
    <t>Q37</t>
  </si>
  <si>
    <t>30代女性</t>
  </si>
  <si>
    <t>Q38</t>
  </si>
  <si>
    <t>Q39</t>
  </si>
  <si>
    <t>Q40</t>
  </si>
  <si>
    <t>３番目におすすめできるアイテムはどれですか？</t>
  </si>
  <si>
    <t>Q41</t>
  </si>
  <si>
    <t>３位の商品の良いところを3つ以上挙げてください。</t>
  </si>
  <si>
    <t>Q42</t>
  </si>
  <si>
    <t>Q43</t>
  </si>
  <si>
    <t>Q44</t>
  </si>
  <si>
    <t>Q45</t>
  </si>
  <si>
    <t>Q46</t>
  </si>
  <si>
    <t>Q47</t>
  </si>
  <si>
    <t>３位の商品はどのような人におすすめできますか？</t>
  </si>
  <si>
    <t>Q48</t>
  </si>
  <si>
    <r>
      <t xml:space="preserve">３位の商品のためになった（なる）口コミやレビューを２つ記入してください。
</t>
    </r>
    <r>
      <rPr>
        <sz val="9"/>
        <color rgb="FFFF0000"/>
        <rFont val="Arial"/>
        <family val="2"/>
      </rPr>
      <t>※短文すぎない（100文字程度）口コミをお願いします。</t>
    </r>
  </si>
  <si>
    <t>Q49</t>
  </si>
  <si>
    <t>Q50</t>
  </si>
  <si>
    <t>Q51</t>
  </si>
  <si>
    <t>Q52</t>
  </si>
  <si>
    <t>Q53</t>
  </si>
  <si>
    <t>今回取り上げたアイテムは、「何を求めてる人」にピッタリだと思いますか？
具体的に3つ記入してください。</t>
  </si>
  <si>
    <t>Q54</t>
  </si>
  <si>
    <t>Q55</t>
  </si>
  <si>
    <t>バストアップサプリ</t>
  </si>
  <si>
    <t>DHC 濃縮プエラリアミフィカ</t>
  </si>
  <si>
    <t>ベルタ　ベルタプエラリア</t>
  </si>
  <si>
    <t>美的ラボ　meemo</t>
  </si>
  <si>
    <t>副作用がない</t>
  </si>
  <si>
    <t>バストアップ効果</t>
  </si>
  <si>
    <t>飲みやすい</t>
  </si>
  <si>
    <t>美肌効果</t>
  </si>
  <si>
    <t>ゼリーなのでおいしく食べることができる</t>
  </si>
  <si>
    <t>ゼリーなのでお腹がすいた時に食べればダイエットにもなる</t>
  </si>
  <si>
    <t>美肌効果もある</t>
  </si>
  <si>
    <t>定期コースに申し込むと初回は実質送料のみで購入できる</t>
  </si>
  <si>
    <t>アサイー味とざくろ味のゼリーなので、この２つの味が苦手な方は継続は難しい</t>
  </si>
  <si>
    <t>価格が高い</t>
  </si>
  <si>
    <t>ドラッグストアには販売していない</t>
  </si>
  <si>
    <t>生理周期に合わせて2種類のゼリーを食べ分けると効果がアップするが、生理不順の方はどちらを食べるか見分けが難しい時期がある。</t>
  </si>
  <si>
    <t>バストだけでなくトータルビューティーを目指す方。</t>
  </si>
  <si>
    <t xml:space="preserve">アサイーとざくろの２つの味が楽しめますし、歯ごたえがあっておいしいゼリーなので、毎日のおやつ感覚で食べています。
朝井麗華さん監修の美ボディゼリーなので、とっても信頼できますし、バストアップだけでなく美肌成分も含まれているので、これを飲み始めてからお肌の調子が良く嬉しいです。
</t>
  </si>
  <si>
    <t xml:space="preserve">バストアップ効果のあるサプリメントはたくさんありますが、バストだけでなくトータルビューティーを目指せるサプリメントなので、購入しました。
飲み続けていると、若干胸にハリを感じるようになり嬉しかったです。
</t>
  </si>
  <si>
    <t>https://www.cosme.net/product/product_id/10125056/reviews</t>
  </si>
  <si>
    <t>カプセルなので、飲みやすい</t>
  </si>
  <si>
    <t>バストアップ効果がある</t>
  </si>
  <si>
    <t>純正100％のプエラリアを使用しているので、高品質</t>
  </si>
  <si>
    <t>ステマをしているモデルが多いので、効果を疑ってしまう</t>
  </si>
  <si>
    <t>価格が高いので、継続するのは大変</t>
  </si>
  <si>
    <t>効果のある方とない方の差が激しい</t>
  </si>
  <si>
    <t>バストアップしたい方</t>
  </si>
  <si>
    <t xml:space="preserve">ベルタプエラリアを飲み始めてから、3年目になりました。
元々Dカップだった胸が、Gまで大きくなりました。
最初は胸のハリを取り戻したくて購入したのですが、想像以上にちゃんとバストアップに効果があったので、驚きました。
</t>
  </si>
  <si>
    <t xml:space="preserve">痩せ型で太りにくい体質なので、元々バストにコンプレックスがありました。
マッサージやサプリメントを色々試しましたがどれも効果がなく、あきらめかけていましたが、こちらの評価が高かったので、購入してみました。
ぺったんこだった胸にハリを感じ、触り心地が全然違うことに気付き、とっても嬉しかったです。
</t>
  </si>
  <si>
    <t>40代女性</t>
  </si>
  <si>
    <t>https://www.cosme.net/product/product_id/10086622/reviews</t>
  </si>
  <si>
    <t>DHC　濃縮プエラリアミリフィカ</t>
  </si>
  <si>
    <t>バストアップサプリメントにしては価格が安い方</t>
  </si>
  <si>
    <t>ドラッグストアでも購入できる</t>
  </si>
  <si>
    <t>公式サイトだと定価より安く購入できることがある</t>
  </si>
  <si>
    <t>３位の商品の悪いところを3つ以上挙げてください。</t>
  </si>
  <si>
    <t>生理不順を起こす可能性がある</t>
  </si>
  <si>
    <t>1日に数回に分けて飲まなければいけない</t>
  </si>
  <si>
    <t>副作用で肌荒れする人もいる</t>
  </si>
  <si>
    <t>店舗で購入できるバストアップサプリメントをお探しの方</t>
  </si>
  <si>
    <t>出産し授乳後の胸がぺちゃんこになってしまい、なんとか以前のように戻らないかと購入しました。
正直バストアップサプリメントにあまり期待はしていませんでしたが、飲み始めてからバストがふっくらとしてきて、ハリを感じるようになりました。</t>
  </si>
  <si>
    <t>バストアップサプリメントなので、すぐに効果を実感できるわけではありませんが、飲み始めて１か月後にバストにハリ感じるようになりました。
お肌の調子も良くメイクのノリが良くなり嬉しいです。
生理痛も緩和されて驚きました。</t>
  </si>
  <si>
    <t>https://www.dhc.co.jp/goods/commentview.jsp?pageNum=1&amp;goods_code=2086</t>
  </si>
  <si>
    <t>バストアップ効果の高いサプリメントを求めている方</t>
  </si>
  <si>
    <t>バストアップだけでなく、美肌効果もあるサプリメントを求めている方</t>
  </si>
  <si>
    <t>毎日続けられるおいしいバストアップサプリメントを求めている方</t>
  </si>
  <si>
    <t>バストアップ効果</t>
    <rPh sb="6" eb="8">
      <t>コウカ</t>
    </rPh>
    <phoneticPr fontId="1"/>
  </si>
  <si>
    <t>バストアップサプリメント</t>
    <phoneticPr fontId="1"/>
  </si>
  <si>
    <t>副作用がない</t>
    <rPh sb="0" eb="3">
      <t>フクサヨウ</t>
    </rPh>
    <phoneticPr fontId="1"/>
  </si>
  <si>
    <t>バストアップサプリメントを求めている方は、バストアップ効果を期待していると思います。
では、どのようなサプリメントがバストアップ効果があるのでしょうか？
バストアップサプリメントは、女性ホルモンの作用を活性化させるために、植物性の成分が配合されたサプリメントのことを言います。
バストが成長するのは、女性ホルモンが乳腺組織を発達させるからなんですね。
そして、バストアップサプリメントでよく使用される成分として「プエラリア・ミリフィカ」というタイ原産の植物があります。
プエラリアは効果が強いので、どれくらい配合されているかどうかがバストップ効果に関係してきます。
どれくらい配合しているかをチェックすることをおすすめします。</t>
    <rPh sb="13" eb="14">
      <t>モト</t>
    </rPh>
    <rPh sb="18" eb="19">
      <t>カタ</t>
    </rPh>
    <rPh sb="27" eb="29">
      <t>コウカ</t>
    </rPh>
    <rPh sb="30" eb="32">
      <t>キタイ</t>
    </rPh>
    <rPh sb="37" eb="38">
      <t>オモ</t>
    </rPh>
    <rPh sb="65" eb="67">
      <t>コウカ</t>
    </rPh>
    <rPh sb="93" eb="95">
      <t>ジョセイ</t>
    </rPh>
    <rPh sb="100" eb="102">
      <t>サヨウ</t>
    </rPh>
    <rPh sb="103" eb="105">
      <t>カッセイ</t>
    </rPh>
    <rPh sb="105" eb="106">
      <t>カ</t>
    </rPh>
    <rPh sb="113" eb="116">
      <t>ショクブツセイ</t>
    </rPh>
    <rPh sb="117" eb="119">
      <t>セイブン</t>
    </rPh>
    <rPh sb="120" eb="122">
      <t>ハイゴウ</t>
    </rPh>
    <rPh sb="135" eb="136">
      <t>イ</t>
    </rPh>
    <rPh sb="146" eb="148">
      <t>セイチョウ</t>
    </rPh>
    <rPh sb="153" eb="155">
      <t>ジョセイ</t>
    </rPh>
    <rPh sb="160" eb="162">
      <t>ニュウセン</t>
    </rPh>
    <rPh sb="162" eb="164">
      <t>ソシキ</t>
    </rPh>
    <rPh sb="165" eb="167">
      <t>ハッタツ</t>
    </rPh>
    <rPh sb="199" eb="201">
      <t>シヨウ</t>
    </rPh>
    <rPh sb="204" eb="206">
      <t>セイブン</t>
    </rPh>
    <rPh sb="227" eb="229">
      <t>ゲンサン</t>
    </rPh>
    <rPh sb="230" eb="232">
      <t>ショクブツ</t>
    </rPh>
    <rPh sb="246" eb="248">
      <t>コウカ</t>
    </rPh>
    <rPh sb="249" eb="250">
      <t>ツヨ</t>
    </rPh>
    <rPh sb="259" eb="261">
      <t>ハイゴウ</t>
    </rPh>
    <rPh sb="276" eb="278">
      <t>コウカ</t>
    </rPh>
    <rPh sb="279" eb="281">
      <t>カンケイ</t>
    </rPh>
    <rPh sb="294" eb="296">
      <t>ハイゴウ</t>
    </rPh>
    <phoneticPr fontId="1"/>
  </si>
  <si>
    <t>はじめてバストアップサプリメントを試してみたい方にとっては、副作用や安全面はとても気になる点ですね。
バストアップの効果は、女性ホルモンの作用を活性化させると先ほど解説しました。
ですので、バストアップサプリメントを服用するとホルモンバランスが崩れる恐れがでてきます。
これは、
バストアップサプリメントに含まれる、プエラリアの量
生理周期に合わせた飲み方
に気をつけることが大事になってきます。
プエラリアの量は、一日に「100ｍｇ」までを目安に！
原産国のタイでは、一日に100ｍｇまでと定められているため、これを目安にすることをおすすめします！
（※日本では適量は定められていませんが、とても強い効能があるため注意が必要です。）
生理周期に合わせた飲み方は後述します。
また、それ以外にもどのような成分が含まれているかは必ずチェックしましょう！</t>
    <rPh sb="17" eb="18">
      <t>タメ</t>
    </rPh>
    <rPh sb="23" eb="24">
      <t>カタ</t>
    </rPh>
    <rPh sb="30" eb="33">
      <t>フクサヨウ</t>
    </rPh>
    <rPh sb="34" eb="37">
      <t>アンゼンメン</t>
    </rPh>
    <rPh sb="41" eb="42">
      <t>キ</t>
    </rPh>
    <rPh sb="45" eb="46">
      <t>テン</t>
    </rPh>
    <rPh sb="59" eb="61">
      <t>コウカ</t>
    </rPh>
    <rPh sb="63" eb="65">
      <t>ジョセイ</t>
    </rPh>
    <rPh sb="70" eb="72">
      <t>サヨウ</t>
    </rPh>
    <rPh sb="73" eb="75">
      <t>カッセイ</t>
    </rPh>
    <rPh sb="75" eb="76">
      <t>カ</t>
    </rPh>
    <rPh sb="80" eb="81">
      <t>サキ</t>
    </rPh>
    <rPh sb="83" eb="85">
      <t>カイセツ</t>
    </rPh>
    <rPh sb="110" eb="112">
      <t>フクヨウ</t>
    </rPh>
    <rPh sb="124" eb="125">
      <t>クズ</t>
    </rPh>
    <rPh sb="127" eb="128">
      <t>オソ</t>
    </rPh>
    <rPh sb="156" eb="157">
      <t>フク</t>
    </rPh>
    <rPh sb="167" eb="168">
      <t>リョウ</t>
    </rPh>
    <rPh sb="169" eb="171">
      <t>セイリ</t>
    </rPh>
    <rPh sb="171" eb="173">
      <t>シュウキ</t>
    </rPh>
    <rPh sb="174" eb="175">
      <t>ア</t>
    </rPh>
    <rPh sb="178" eb="179">
      <t>ノ</t>
    </rPh>
    <rPh sb="180" eb="181">
      <t>カタ</t>
    </rPh>
    <rPh sb="183" eb="184">
      <t>キ</t>
    </rPh>
    <rPh sb="191" eb="193">
      <t>ダイジ</t>
    </rPh>
    <rPh sb="209" eb="210">
      <t>リョウ</t>
    </rPh>
    <rPh sb="212" eb="214">
      <t>イチニチ</t>
    </rPh>
    <rPh sb="225" eb="227">
      <t>メヤス</t>
    </rPh>
    <rPh sb="230" eb="232">
      <t>ゲンサン</t>
    </rPh>
    <rPh sb="232" eb="233">
      <t>コク</t>
    </rPh>
    <rPh sb="239" eb="241">
      <t>イチニチ</t>
    </rPh>
    <rPh sb="250" eb="251">
      <t>サダ</t>
    </rPh>
    <rPh sb="263" eb="265">
      <t>メヤス</t>
    </rPh>
    <rPh sb="282" eb="284">
      <t>ニホン</t>
    </rPh>
    <rPh sb="286" eb="288">
      <t>テキリョウ</t>
    </rPh>
    <rPh sb="289" eb="290">
      <t>サダ</t>
    </rPh>
    <rPh sb="303" eb="304">
      <t>ツヨ</t>
    </rPh>
    <rPh sb="305" eb="307">
      <t>コウノウ</t>
    </rPh>
    <rPh sb="312" eb="314">
      <t>チュウイ</t>
    </rPh>
    <rPh sb="315" eb="317">
      <t>ヒツヨウ</t>
    </rPh>
    <rPh sb="323" eb="325">
      <t>セイリ</t>
    </rPh>
    <rPh sb="325" eb="327">
      <t>シュウキ</t>
    </rPh>
    <rPh sb="328" eb="329">
      <t>ア</t>
    </rPh>
    <rPh sb="332" eb="333">
      <t>ノ</t>
    </rPh>
    <rPh sb="334" eb="335">
      <t>カタ</t>
    </rPh>
    <rPh sb="336" eb="338">
      <t>コウジュツ</t>
    </rPh>
    <rPh sb="349" eb="351">
      <t>イガイ</t>
    </rPh>
    <rPh sb="358" eb="360">
      <t>セイブン</t>
    </rPh>
    <rPh sb="361" eb="362">
      <t>フク</t>
    </rPh>
    <rPh sb="369" eb="370">
      <t>カナラ</t>
    </rPh>
    <phoneticPr fontId="1"/>
  </si>
  <si>
    <t>美肌効果</t>
    <rPh sb="0" eb="2">
      <t>ビハダ</t>
    </rPh>
    <rPh sb="2" eb="4">
      <t>コウカ</t>
    </rPh>
    <phoneticPr fontId="1"/>
  </si>
  <si>
    <t>飲みやすさ</t>
    <rPh sb="0" eb="1">
      <t>ノ</t>
    </rPh>
    <phoneticPr fontId="1"/>
  </si>
  <si>
    <t>生理周期に合わせた飲み方</t>
    <rPh sb="0" eb="2">
      <t>セイリ</t>
    </rPh>
    <rPh sb="2" eb="4">
      <t>シュウキ</t>
    </rPh>
    <rPh sb="5" eb="6">
      <t>ア</t>
    </rPh>
    <rPh sb="9" eb="10">
      <t>ノ</t>
    </rPh>
    <rPh sb="11" eb="12">
      <t>カタ</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</si>
</sst>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
      <b/>
      <sz val="11"/>
      <color rgb="FF38761D"/>
      <name val="Arial"/>
      <family val="2"/>
    </font>
    <font>
      <b/>
      <sz val="11"/>
      <color rgb="FFFF0000"/>
      <name val="Arial"/>
      <family val="2"/>
    </font>
    <font>
      <sz val="11"/>
      <color rgb="FFFF0000"/>
      <name val="ＭＳ Ｐゴシック"/>
      <family val="2"/>
      <charset val="128"/>
      <scheme val="minor"/>
    </font>
    <font>
      <sz val="11"/>
      <color rgb="FFFF0000"/>
      <name val="ＭＳ Ｐゴシック"/>
      <family val="3"/>
      <charset val="128"/>
      <scheme val="minor"/>
    </font>
  </fonts>
  <fills count="16">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1" tint="0.34998626667073579"/>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28">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3" fillId="0" borderId="4" xfId="0" applyFont="1" applyBorder="1" applyAlignment="1">
      <alignment wrapText="1"/>
    </xf>
    <xf numFmtId="0" fontId="3" fillId="3" borderId="4" xfId="0" applyFont="1" applyFill="1" applyBorder="1" applyAlignment="1">
      <alignment wrapText="1"/>
    </xf>
    <xf numFmtId="0" fontId="2" fillId="2" borderId="5" xfId="0" applyFont="1" applyFill="1" applyBorder="1" applyAlignment="1">
      <alignment horizontal="center" wrapText="1"/>
    </xf>
    <xf numFmtId="0" fontId="4" fillId="0" borderId="5" xfId="0" applyFont="1" applyBorder="1" applyAlignment="1">
      <alignment wrapText="1"/>
    </xf>
    <xf numFmtId="0" fontId="3" fillId="0" borderId="5" xfId="0" applyFont="1" applyBorder="1" applyAlignment="1">
      <alignment wrapText="1"/>
    </xf>
    <xf numFmtId="0" fontId="4" fillId="8"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8" borderId="5" xfId="0" applyFont="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5"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3" xfId="0" applyFont="1" applyBorder="1" applyAlignment="1">
      <alignment horizontal="center" wrapText="1"/>
    </xf>
    <xf numFmtId="0" fontId="3" fillId="0" borderId="13" xfId="0" applyFont="1" applyBorder="1" applyAlignment="1">
      <alignment wrapText="1"/>
    </xf>
    <xf numFmtId="0" fontId="8" fillId="0" borderId="12" xfId="0" applyFont="1" applyBorder="1" applyAlignment="1">
      <alignment wrapText="1"/>
    </xf>
    <xf numFmtId="0" fontId="8" fillId="0" borderId="12" xfId="0" applyFont="1" applyBorder="1" applyAlignment="1">
      <alignment horizontal="right" wrapText="1"/>
    </xf>
    <xf numFmtId="0" fontId="13" fillId="0" borderId="5" xfId="0" applyFont="1" applyBorder="1" applyAlignment="1">
      <alignmen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3" fontId="12" fillId="0" borderId="5" xfId="1" applyNumberFormat="1" applyBorder="1">
      <alignment vertical="center"/>
    </xf>
    <xf numFmtId="3" fontId="0" fillId="0" borderId="5" xfId="0" applyNumberFormat="1" applyBorder="1">
      <alignment vertical="center"/>
    </xf>
    <xf numFmtId="0" fontId="4" fillId="7" borderId="5" xfId="0" applyFont="1" applyFill="1" applyBorder="1" applyAlignment="1">
      <alignment vertical="center" wrapText="1"/>
    </xf>
    <xf numFmtId="0" fontId="4" fillId="8" borderId="5" xfId="0" applyFont="1" applyFill="1" applyBorder="1" applyAlignment="1">
      <alignment vertical="center" wrapText="1"/>
    </xf>
    <xf numFmtId="0" fontId="4" fillId="3" borderId="5" xfId="0" applyFont="1" applyFill="1" applyBorder="1" applyAlignment="1">
      <alignment vertic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4" fillId="0" borderId="16" xfId="0" applyFont="1" applyBorder="1" applyAlignment="1">
      <alignment wrapText="1"/>
    </xf>
    <xf numFmtId="0" fontId="4" fillId="0" borderId="17" xfId="0" applyFont="1" applyBorder="1" applyAlignment="1">
      <alignment wrapText="1"/>
    </xf>
    <xf numFmtId="0" fontId="4" fillId="3" borderId="17" xfId="0" applyFont="1" applyFill="1" applyBorder="1" applyAlignment="1">
      <alignment wrapText="1"/>
    </xf>
    <xf numFmtId="0" fontId="4" fillId="3" borderId="17" xfId="0" applyFont="1" applyFill="1" applyBorder="1" applyAlignment="1">
      <alignment vertical="center" wrapText="1"/>
    </xf>
    <xf numFmtId="0" fontId="5" fillId="0" borderId="17" xfId="0" applyFont="1" applyBorder="1" applyAlignment="1">
      <alignment wrapText="1"/>
    </xf>
    <xf numFmtId="0" fontId="4" fillId="12" borderId="17" xfId="0" applyFont="1" applyFill="1" applyBorder="1" applyAlignment="1">
      <alignment wrapText="1"/>
    </xf>
    <xf numFmtId="0" fontId="4" fillId="12" borderId="17" xfId="0" applyFont="1" applyFill="1" applyBorder="1" applyAlignment="1">
      <alignment vertical="center" wrapText="1"/>
    </xf>
    <xf numFmtId="0" fontId="12" fillId="12" borderId="17" xfId="1" applyFill="1" applyBorder="1" applyAlignment="1">
      <alignment wrapText="1"/>
    </xf>
    <xf numFmtId="0" fontId="4" fillId="13" borderId="17" xfId="0" applyFont="1" applyFill="1" applyBorder="1" applyAlignment="1">
      <alignment wrapText="1"/>
    </xf>
    <xf numFmtId="0" fontId="3" fillId="13" borderId="17" xfId="0" applyFont="1" applyFill="1" applyBorder="1" applyAlignment="1">
      <alignment wrapText="1"/>
    </xf>
    <xf numFmtId="0" fontId="3" fillId="13" borderId="21" xfId="0" applyFont="1" applyFill="1" applyBorder="1" applyAlignment="1">
      <alignment vertical="center"/>
    </xf>
    <xf numFmtId="0" fontId="4" fillId="13" borderId="17" xfId="0" applyFont="1" applyFill="1" applyBorder="1" applyAlignment="1">
      <alignment vertical="center" wrapText="1"/>
    </xf>
    <xf numFmtId="0" fontId="12" fillId="13" borderId="17" xfId="1" applyFill="1" applyBorder="1" applyAlignment="1">
      <alignment wrapText="1"/>
    </xf>
    <xf numFmtId="0" fontId="4" fillId="14" borderId="17" xfId="0" applyFont="1" applyFill="1" applyBorder="1" applyAlignment="1">
      <alignment wrapText="1"/>
    </xf>
    <xf numFmtId="0" fontId="3" fillId="14" borderId="17" xfId="0" applyFont="1" applyFill="1" applyBorder="1" applyAlignment="1">
      <alignment wrapText="1"/>
    </xf>
    <xf numFmtId="0" fontId="3" fillId="14" borderId="21" xfId="0" applyFont="1" applyFill="1" applyBorder="1" applyAlignment="1">
      <alignment vertical="center"/>
    </xf>
    <xf numFmtId="0" fontId="12" fillId="14" borderId="17" xfId="1" applyFill="1" applyBorder="1" applyAlignment="1">
      <alignment wrapText="1"/>
    </xf>
    <xf numFmtId="0" fontId="7" fillId="0" borderId="21" xfId="0" applyFont="1" applyBorder="1" applyAlignment="1">
      <alignment horizontal="center" wrapText="1"/>
    </xf>
    <xf numFmtId="0" fontId="8" fillId="13" borderId="16" xfId="0" applyFont="1" applyFill="1" applyBorder="1" applyAlignment="1">
      <alignment horizontal="center" wrapText="1"/>
    </xf>
    <xf numFmtId="0" fontId="17" fillId="13" borderId="17" xfId="0" applyFont="1" applyFill="1" applyBorder="1" applyAlignment="1">
      <alignment wrapText="1"/>
    </xf>
    <xf numFmtId="0" fontId="18" fillId="0" borderId="16" xfId="0" applyFont="1" applyBorder="1" applyAlignment="1">
      <alignment wrapText="1"/>
    </xf>
    <xf numFmtId="0" fontId="9" fillId="0" borderId="17"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3" fillId="0" borderId="12" xfId="0" applyFont="1" applyBorder="1" applyAlignment="1">
      <alignment wrapText="1"/>
    </xf>
    <xf numFmtId="0" fontId="3" fillId="0" borderId="12" xfId="0" applyFont="1" applyFill="1" applyBorder="1" applyAlignment="1">
      <alignment wrapText="1"/>
    </xf>
    <xf numFmtId="0" fontId="15" fillId="9" borderId="5" xfId="0" applyFont="1" applyFill="1" applyBorder="1" applyAlignment="1">
      <alignment wrapText="1"/>
    </xf>
    <xf numFmtId="0" fontId="19" fillId="0" borderId="5" xfId="0" applyFont="1" applyBorder="1">
      <alignment vertical="center"/>
    </xf>
    <xf numFmtId="0" fontId="20" fillId="0" borderId="5" xfId="0" applyFont="1" applyBorder="1">
      <alignment vertical="center"/>
    </xf>
    <xf numFmtId="0" fontId="0" fillId="15" borderId="5" xfId="0" applyFill="1" applyBorder="1">
      <alignment vertical="center"/>
    </xf>
    <xf numFmtId="0" fontId="4" fillId="12" borderId="18" xfId="0" applyFont="1" applyFill="1" applyBorder="1" applyAlignment="1">
      <alignment vertical="center" wrapText="1"/>
    </xf>
    <xf numFmtId="0" fontId="4" fillId="12" borderId="20" xfId="0" applyFont="1" applyFill="1" applyBorder="1" applyAlignment="1">
      <alignment vertical="center" wrapText="1"/>
    </xf>
    <xf numFmtId="0" fontId="4"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4" fillId="3" borderId="18" xfId="0" applyFont="1" applyFill="1" applyBorder="1" applyAlignment="1">
      <alignment vertical="center" wrapText="1"/>
    </xf>
    <xf numFmtId="0" fontId="4" fillId="3" borderId="19" xfId="0" applyFont="1" applyFill="1" applyBorder="1" applyAlignment="1">
      <alignment vertical="center" wrapText="1"/>
    </xf>
    <xf numFmtId="0" fontId="4" fillId="3" borderId="20" xfId="0" applyFont="1" applyFill="1" applyBorder="1" applyAlignment="1">
      <alignment vertical="center" wrapText="1"/>
    </xf>
    <xf numFmtId="0" fontId="4" fillId="12" borderId="19" xfId="0" applyFont="1" applyFill="1" applyBorder="1" applyAlignment="1">
      <alignment vertical="center" wrapText="1"/>
    </xf>
    <xf numFmtId="0" fontId="4" fillId="14" borderId="18" xfId="0" applyFont="1" applyFill="1" applyBorder="1" applyAlignment="1">
      <alignment vertical="center" wrapText="1"/>
    </xf>
    <xf numFmtId="0" fontId="4" fillId="14" borderId="20" xfId="0" applyFont="1" applyFill="1" applyBorder="1" applyAlignment="1">
      <alignment vertical="center" wrapText="1"/>
    </xf>
    <xf numFmtId="0" fontId="4" fillId="13" borderId="18" xfId="0" applyFont="1" applyFill="1" applyBorder="1" applyAlignment="1">
      <alignment vertical="center" wrapText="1"/>
    </xf>
    <xf numFmtId="0" fontId="4" fillId="13" borderId="19" xfId="0" applyFont="1" applyFill="1" applyBorder="1" applyAlignment="1">
      <alignment vertical="center" wrapText="1"/>
    </xf>
    <xf numFmtId="0" fontId="4" fillId="13" borderId="20" xfId="0" applyFont="1" applyFill="1" applyBorder="1" applyAlignment="1">
      <alignment vertical="center" wrapText="1"/>
    </xf>
    <xf numFmtId="0" fontId="4" fillId="14" borderId="19"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4" fillId="0" borderId="5" xfId="0" applyFont="1" applyBorder="1" applyAlignment="1">
      <alignment vertical="center" wrapText="1"/>
    </xf>
    <xf numFmtId="0" fontId="4" fillId="7" borderId="5" xfId="0" applyFont="1" applyFill="1" applyBorder="1" applyAlignment="1">
      <alignment vertical="center" wrapText="1"/>
    </xf>
    <xf numFmtId="0" fontId="4" fillId="8" borderId="5" xfId="0" applyFont="1" applyFill="1" applyBorder="1" applyAlignment="1">
      <alignment vertical="center" wrapText="1"/>
    </xf>
    <xf numFmtId="0" fontId="15" fillId="8" borderId="5" xfId="0" applyFont="1" applyFill="1" applyBorder="1" applyAlignment="1">
      <alignment vertical="center" wrapText="1"/>
    </xf>
    <xf numFmtId="0" fontId="15" fillId="7" borderId="5" xfId="0" applyFont="1" applyFill="1" applyBorder="1" applyAlignment="1">
      <alignment vertical="center" wrapText="1"/>
    </xf>
    <xf numFmtId="0" fontId="4" fillId="3" borderId="5" xfId="0" applyFont="1" applyFill="1" applyBorder="1" applyAlignment="1">
      <alignment vertical="center" wrapText="1"/>
    </xf>
    <xf numFmtId="0" fontId="15"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15" fillId="0" borderId="5" xfId="0" applyFont="1" applyBorder="1" applyAlignment="1">
      <alignment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5" borderId="5" xfId="0" applyFill="1" applyBorder="1" applyAlignment="1">
      <alignment horizontal="center" vertical="center"/>
    </xf>
    <xf numFmtId="0" fontId="0" fillId="15" borderId="5" xfId="0" applyFill="1"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15" borderId="5" xfId="0" applyFill="1" applyBorder="1" applyAlignment="1">
      <alignment horizontal="center" vertical="center"/>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0" borderId="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4" fillId="12" borderId="21" xfId="0" applyFont="1" applyFill="1" applyBorder="1">
      <alignment vertical="center"/>
    </xf>
    <xf numFmtId="0" fontId="4" fillId="12" borderId="21"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dhc.co.jp/goods/commentview.jsp?pageNum=1&amp;goods_code=2086" TargetMode="External"/><Relationship Id="rId2" Type="http://schemas.openxmlformats.org/officeDocument/2006/relationships/hyperlink" Target="https://www.cosme.net/product/product_id/10086622/reviews" TargetMode="External"/><Relationship Id="rId1" Type="http://schemas.openxmlformats.org/officeDocument/2006/relationships/hyperlink" Target="https://www.cosme.net/product/product_id/10125056/review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A46" workbookViewId="0">
      <selection activeCell="B64" sqref="B64"/>
    </sheetView>
  </sheetViews>
  <sheetFormatPr defaultRowHeight="13.5"/>
  <cols>
    <col min="2" max="2" width="59.625" customWidth="1"/>
    <col min="3" max="3" width="90.875" customWidth="1"/>
  </cols>
  <sheetData>
    <row r="1" spans="1:26" ht="14.25" thickBot="1">
      <c r="A1" s="50" t="s">
        <v>0</v>
      </c>
      <c r="B1" s="51" t="s">
        <v>1</v>
      </c>
      <c r="C1" s="51" t="s">
        <v>128</v>
      </c>
      <c r="D1" s="1"/>
      <c r="E1" s="1"/>
      <c r="F1" s="1"/>
      <c r="G1" s="1"/>
      <c r="H1" s="1"/>
      <c r="I1" s="1"/>
      <c r="J1" s="1"/>
      <c r="K1" s="1"/>
      <c r="L1" s="1"/>
      <c r="M1" s="1"/>
      <c r="N1" s="1"/>
      <c r="O1" s="1"/>
      <c r="P1" s="1"/>
      <c r="Q1" s="1"/>
      <c r="R1" s="1"/>
      <c r="S1" s="1"/>
      <c r="T1" s="1"/>
      <c r="U1" s="1"/>
      <c r="V1" s="1"/>
      <c r="W1" s="1"/>
      <c r="X1" s="1"/>
      <c r="Y1" s="1"/>
      <c r="Z1" s="1"/>
    </row>
    <row r="2" spans="1:26" ht="15" customHeight="1" thickBot="1">
      <c r="A2" s="52" t="s">
        <v>129</v>
      </c>
      <c r="B2" s="53" t="s">
        <v>2</v>
      </c>
      <c r="C2" s="53" t="s">
        <v>204</v>
      </c>
      <c r="D2" s="1"/>
      <c r="E2" s="1"/>
      <c r="F2" s="1"/>
      <c r="G2" s="1"/>
      <c r="H2" s="1"/>
      <c r="I2" s="1"/>
      <c r="J2" s="1"/>
      <c r="K2" s="1"/>
      <c r="L2" s="1"/>
      <c r="M2" s="1"/>
      <c r="N2" s="1"/>
      <c r="O2" s="1"/>
      <c r="P2" s="1"/>
      <c r="Q2" s="1"/>
      <c r="R2" s="1"/>
      <c r="S2" s="1"/>
      <c r="T2" s="1"/>
      <c r="U2" s="1"/>
      <c r="V2" s="1"/>
      <c r="W2" s="1"/>
      <c r="X2" s="1"/>
      <c r="Y2" s="1"/>
      <c r="Z2" s="1"/>
    </row>
    <row r="3" spans="1:26" ht="15" customHeight="1" thickBot="1">
      <c r="A3" s="52" t="s">
        <v>130</v>
      </c>
      <c r="B3" s="84" t="s">
        <v>131</v>
      </c>
      <c r="C3" s="53" t="s">
        <v>205</v>
      </c>
      <c r="D3" s="1"/>
      <c r="E3" s="1"/>
      <c r="F3" s="1"/>
      <c r="G3" s="1"/>
      <c r="H3" s="1"/>
      <c r="I3" s="1"/>
      <c r="J3" s="1"/>
      <c r="K3" s="1"/>
      <c r="L3" s="1"/>
      <c r="M3" s="1"/>
      <c r="N3" s="1"/>
      <c r="O3" s="1"/>
      <c r="P3" s="1"/>
      <c r="Q3" s="1"/>
      <c r="R3" s="1"/>
      <c r="S3" s="1"/>
      <c r="T3" s="1"/>
      <c r="U3" s="1"/>
      <c r="V3" s="1"/>
      <c r="W3" s="1"/>
      <c r="X3" s="1"/>
      <c r="Y3" s="1"/>
      <c r="Z3" s="1"/>
    </row>
    <row r="4" spans="1:26" ht="12" customHeight="1" thickBot="1">
      <c r="A4" s="52" t="s">
        <v>132</v>
      </c>
      <c r="B4" s="85"/>
      <c r="C4" s="54" t="s">
        <v>206</v>
      </c>
      <c r="D4" s="1"/>
      <c r="E4" s="1"/>
      <c r="F4" s="1"/>
      <c r="G4" s="1"/>
      <c r="H4" s="1"/>
      <c r="I4" s="1"/>
      <c r="J4" s="1"/>
      <c r="K4" s="1"/>
      <c r="L4" s="1"/>
      <c r="M4" s="1"/>
      <c r="N4" s="1"/>
      <c r="O4" s="1"/>
      <c r="P4" s="1"/>
      <c r="Q4" s="1"/>
      <c r="R4" s="1"/>
      <c r="S4" s="1"/>
      <c r="T4" s="1"/>
      <c r="U4" s="1"/>
      <c r="V4" s="1"/>
      <c r="W4" s="1"/>
      <c r="X4" s="1"/>
      <c r="Y4" s="1"/>
      <c r="Z4" s="1"/>
    </row>
    <row r="5" spans="1:26" ht="14.25" thickBot="1">
      <c r="A5" s="52" t="s">
        <v>133</v>
      </c>
      <c r="B5" s="86"/>
      <c r="C5" s="53" t="s">
        <v>207</v>
      </c>
      <c r="D5" s="1"/>
      <c r="E5" s="1"/>
      <c r="F5" s="1"/>
      <c r="G5" s="1"/>
      <c r="H5" s="1"/>
      <c r="I5" s="1"/>
      <c r="J5" s="1"/>
      <c r="K5" s="1"/>
      <c r="L5" s="1"/>
      <c r="M5" s="1"/>
      <c r="N5" s="1"/>
      <c r="O5" s="1"/>
      <c r="P5" s="1"/>
      <c r="Q5" s="1"/>
      <c r="R5" s="1"/>
      <c r="S5" s="1"/>
      <c r="T5" s="1"/>
      <c r="U5" s="1"/>
      <c r="V5" s="1"/>
      <c r="W5" s="1"/>
      <c r="X5" s="1"/>
      <c r="Y5" s="1"/>
      <c r="Z5" s="1"/>
    </row>
    <row r="6" spans="1:26" ht="24.75" thickBot="1">
      <c r="A6" s="52" t="s">
        <v>134</v>
      </c>
      <c r="B6" s="55" t="s">
        <v>10</v>
      </c>
      <c r="C6" s="55">
        <v>8</v>
      </c>
      <c r="D6" s="8"/>
      <c r="E6" s="8"/>
      <c r="F6" s="8"/>
      <c r="G6" s="8"/>
      <c r="H6" s="8"/>
      <c r="I6" s="8"/>
      <c r="J6" s="8"/>
      <c r="K6" s="8"/>
      <c r="L6" s="8"/>
      <c r="M6" s="8"/>
      <c r="N6" s="8"/>
      <c r="O6" s="8"/>
      <c r="P6" s="8"/>
      <c r="Q6" s="8"/>
      <c r="R6" s="8"/>
      <c r="S6" s="8"/>
      <c r="T6" s="8"/>
      <c r="U6" s="8"/>
      <c r="V6" s="8"/>
      <c r="W6" s="8"/>
      <c r="X6" s="8"/>
      <c r="Y6" s="8"/>
      <c r="Z6" s="8"/>
    </row>
    <row r="7" spans="1:26" ht="14.25" thickBot="1">
      <c r="A7" s="52" t="s">
        <v>135</v>
      </c>
      <c r="B7" s="87" t="s">
        <v>11</v>
      </c>
      <c r="C7" s="54" t="s">
        <v>208</v>
      </c>
      <c r="D7" s="8"/>
      <c r="E7" s="8"/>
      <c r="F7" s="8"/>
      <c r="G7" s="8"/>
      <c r="H7" s="8"/>
      <c r="I7" s="8"/>
      <c r="J7" s="8"/>
      <c r="K7" s="8"/>
      <c r="L7" s="8"/>
      <c r="M7" s="8"/>
      <c r="N7" s="8"/>
      <c r="O7" s="8"/>
      <c r="P7" s="8"/>
      <c r="Q7" s="8"/>
      <c r="R7" s="8"/>
      <c r="S7" s="8"/>
      <c r="T7" s="8"/>
      <c r="U7" s="8"/>
      <c r="V7" s="8"/>
      <c r="W7" s="8"/>
      <c r="X7" s="8"/>
      <c r="Y7" s="8"/>
      <c r="Z7" s="8"/>
    </row>
    <row r="8" spans="1:26" ht="14.25" thickBot="1">
      <c r="A8" s="52" t="s">
        <v>136</v>
      </c>
      <c r="B8" s="88"/>
      <c r="C8" s="54" t="s">
        <v>209</v>
      </c>
      <c r="D8" s="8"/>
      <c r="E8" s="8"/>
      <c r="F8" s="8"/>
      <c r="G8" s="8"/>
      <c r="H8" s="8"/>
      <c r="I8" s="8"/>
      <c r="J8" s="8"/>
      <c r="K8" s="8"/>
      <c r="L8" s="8"/>
      <c r="M8" s="8"/>
      <c r="N8" s="8"/>
      <c r="O8" s="8"/>
      <c r="P8" s="8"/>
      <c r="Q8" s="8"/>
      <c r="R8" s="8"/>
      <c r="S8" s="8"/>
      <c r="T8" s="8"/>
      <c r="U8" s="8"/>
      <c r="V8" s="8"/>
      <c r="W8" s="8"/>
      <c r="X8" s="8"/>
      <c r="Y8" s="8"/>
      <c r="Z8" s="8"/>
    </row>
    <row r="9" spans="1:26" ht="14.25" thickBot="1">
      <c r="A9" s="52" t="s">
        <v>137</v>
      </c>
      <c r="B9" s="88"/>
      <c r="C9" s="54" t="s">
        <v>210</v>
      </c>
      <c r="D9" s="8"/>
      <c r="E9" s="8"/>
      <c r="F9" s="8"/>
      <c r="G9" s="8"/>
      <c r="H9" s="8"/>
      <c r="I9" s="8"/>
      <c r="J9" s="8"/>
      <c r="K9" s="8"/>
      <c r="L9" s="8"/>
      <c r="M9" s="8"/>
      <c r="N9" s="8"/>
      <c r="O9" s="8"/>
      <c r="P9" s="8"/>
      <c r="Q9" s="8"/>
      <c r="R9" s="8"/>
      <c r="S9" s="8"/>
      <c r="T9" s="8"/>
      <c r="U9" s="8"/>
      <c r="V9" s="8"/>
      <c r="W9" s="8"/>
      <c r="X9" s="8"/>
      <c r="Y9" s="8"/>
      <c r="Z9" s="8"/>
    </row>
    <row r="10" spans="1:26" ht="14.25" thickBot="1">
      <c r="A10" s="52" t="s">
        <v>139</v>
      </c>
      <c r="B10" s="88"/>
      <c r="C10" s="53" t="s">
        <v>138</v>
      </c>
      <c r="D10" s="1"/>
      <c r="E10" s="1"/>
      <c r="F10" s="1"/>
      <c r="G10" s="1"/>
      <c r="H10" s="1"/>
      <c r="I10" s="1"/>
      <c r="J10" s="1"/>
      <c r="K10" s="1"/>
      <c r="L10" s="1"/>
      <c r="M10" s="1"/>
      <c r="N10" s="1"/>
      <c r="O10" s="1"/>
      <c r="P10" s="1"/>
      <c r="Q10" s="1"/>
      <c r="R10" s="1"/>
      <c r="S10" s="1"/>
      <c r="T10" s="1"/>
      <c r="U10" s="1"/>
      <c r="V10" s="1"/>
      <c r="W10" s="1"/>
      <c r="X10" s="1"/>
      <c r="Y10" s="1"/>
      <c r="Z10" s="1"/>
    </row>
    <row r="11" spans="1:26" ht="14.25" thickBot="1">
      <c r="A11" s="52" t="s">
        <v>140</v>
      </c>
      <c r="B11" s="89"/>
      <c r="C11" s="53" t="s">
        <v>211</v>
      </c>
      <c r="D11" s="1"/>
      <c r="E11" s="1"/>
      <c r="F11" s="1"/>
      <c r="G11" s="1"/>
      <c r="H11" s="1"/>
      <c r="I11" s="1"/>
      <c r="J11" s="1"/>
      <c r="K11" s="1"/>
      <c r="L11" s="1"/>
      <c r="M11" s="1"/>
      <c r="N11" s="1"/>
      <c r="O11" s="1"/>
      <c r="P11" s="1"/>
      <c r="Q11" s="1"/>
      <c r="R11" s="1"/>
      <c r="S11" s="1"/>
      <c r="T11" s="1"/>
      <c r="U11" s="1"/>
      <c r="V11" s="1"/>
      <c r="W11" s="1"/>
      <c r="X11" s="1"/>
      <c r="Y11" s="1"/>
      <c r="Z11" s="1"/>
    </row>
    <row r="12" spans="1:26" ht="14.25" thickBot="1">
      <c r="A12" s="52" t="s">
        <v>141</v>
      </c>
      <c r="B12" s="53" t="s">
        <v>12</v>
      </c>
      <c r="C12" s="56" t="s">
        <v>13</v>
      </c>
      <c r="D12" s="1"/>
      <c r="E12" s="1"/>
      <c r="F12" s="1"/>
      <c r="G12" s="1"/>
      <c r="H12" s="1"/>
      <c r="I12" s="1"/>
      <c r="J12" s="1"/>
      <c r="K12" s="1"/>
      <c r="L12" s="1"/>
      <c r="M12" s="1"/>
      <c r="N12" s="1"/>
      <c r="O12" s="1"/>
      <c r="P12" s="1"/>
      <c r="Q12" s="1"/>
      <c r="R12" s="1"/>
      <c r="S12" s="1"/>
      <c r="T12" s="1"/>
      <c r="U12" s="1"/>
      <c r="V12" s="1"/>
      <c r="W12" s="1"/>
      <c r="X12" s="1"/>
      <c r="Y12" s="1"/>
      <c r="Z12" s="1"/>
    </row>
    <row r="13" spans="1:26" ht="14.25" thickBot="1">
      <c r="A13" s="52" t="s">
        <v>142</v>
      </c>
      <c r="B13" s="57" t="s">
        <v>143</v>
      </c>
      <c r="C13" s="57" t="s">
        <v>207</v>
      </c>
      <c r="D13" s="1"/>
      <c r="E13" s="1"/>
      <c r="F13" s="1"/>
      <c r="G13" s="1"/>
      <c r="H13" s="1"/>
      <c r="I13" s="1"/>
      <c r="J13" s="1"/>
      <c r="K13" s="1"/>
      <c r="L13" s="1"/>
      <c r="M13" s="1"/>
      <c r="N13" s="1"/>
      <c r="O13" s="1"/>
      <c r="P13" s="1"/>
      <c r="Q13" s="1"/>
      <c r="R13" s="1"/>
      <c r="S13" s="1"/>
      <c r="T13" s="1"/>
      <c r="U13" s="1"/>
      <c r="V13" s="1"/>
      <c r="W13" s="1"/>
      <c r="X13" s="1"/>
      <c r="Y13" s="1"/>
      <c r="Z13" s="1"/>
    </row>
    <row r="14" spans="1:26" ht="14.25" thickBot="1">
      <c r="A14" s="52" t="s">
        <v>144</v>
      </c>
      <c r="B14" s="82" t="s">
        <v>145</v>
      </c>
      <c r="C14" s="57" t="s">
        <v>212</v>
      </c>
      <c r="D14" s="1"/>
      <c r="E14" s="1"/>
      <c r="F14" s="1"/>
      <c r="G14" s="1"/>
      <c r="H14" s="1"/>
      <c r="I14" s="1"/>
      <c r="J14" s="1"/>
      <c r="K14" s="1"/>
      <c r="L14" s="1"/>
      <c r="M14" s="1"/>
      <c r="N14" s="1"/>
      <c r="O14" s="1"/>
      <c r="P14" s="1"/>
      <c r="Q14" s="1"/>
      <c r="R14" s="1"/>
      <c r="S14" s="1"/>
      <c r="T14" s="1"/>
      <c r="U14" s="1"/>
      <c r="V14" s="1"/>
      <c r="W14" s="1"/>
      <c r="X14" s="1"/>
      <c r="Y14" s="1"/>
      <c r="Z14" s="1"/>
    </row>
    <row r="15" spans="1:26" ht="14.25" thickBot="1">
      <c r="A15" s="52" t="s">
        <v>146</v>
      </c>
      <c r="B15" s="90"/>
      <c r="C15" s="57" t="s">
        <v>213</v>
      </c>
      <c r="D15" s="1"/>
      <c r="E15" s="1"/>
      <c r="F15" s="1"/>
      <c r="G15" s="1"/>
      <c r="H15" s="1"/>
      <c r="I15" s="1"/>
      <c r="J15" s="1"/>
      <c r="K15" s="1"/>
      <c r="L15" s="1"/>
      <c r="M15" s="1"/>
      <c r="N15" s="1"/>
      <c r="O15" s="1"/>
      <c r="P15" s="1"/>
      <c r="Q15" s="1"/>
      <c r="R15" s="1"/>
      <c r="S15" s="1"/>
      <c r="T15" s="1"/>
      <c r="U15" s="1"/>
      <c r="V15" s="1"/>
      <c r="W15" s="1"/>
      <c r="X15" s="1"/>
      <c r="Y15" s="1"/>
      <c r="Z15" s="1"/>
    </row>
    <row r="16" spans="1:26" ht="14.25" thickBot="1">
      <c r="A16" s="52" t="s">
        <v>147</v>
      </c>
      <c r="B16" s="90"/>
      <c r="C16" s="57" t="s">
        <v>214</v>
      </c>
      <c r="D16" s="1"/>
      <c r="E16" s="1"/>
      <c r="F16" s="1"/>
      <c r="G16" s="1"/>
      <c r="H16" s="1"/>
      <c r="I16" s="1"/>
      <c r="J16" s="1"/>
      <c r="K16" s="1"/>
      <c r="L16" s="1"/>
      <c r="M16" s="1"/>
      <c r="N16" s="1"/>
      <c r="O16" s="1"/>
      <c r="P16" s="1"/>
      <c r="Q16" s="1"/>
      <c r="R16" s="1"/>
      <c r="S16" s="1"/>
      <c r="T16" s="1"/>
      <c r="U16" s="1"/>
      <c r="V16" s="1"/>
      <c r="W16" s="1"/>
      <c r="X16" s="1"/>
      <c r="Y16" s="1"/>
      <c r="Z16" s="1"/>
    </row>
    <row r="17" spans="1:26" ht="14.25" thickBot="1">
      <c r="A17" s="52" t="s">
        <v>148</v>
      </c>
      <c r="B17" s="83"/>
      <c r="C17" s="57" t="s">
        <v>215</v>
      </c>
      <c r="D17" s="1"/>
      <c r="E17" s="1"/>
      <c r="F17" s="1"/>
      <c r="G17" s="1"/>
      <c r="H17" s="1"/>
      <c r="I17" s="1"/>
      <c r="J17" s="1"/>
      <c r="K17" s="1"/>
      <c r="L17" s="1"/>
      <c r="M17" s="1"/>
      <c r="N17" s="1"/>
      <c r="O17" s="1"/>
      <c r="P17" s="1"/>
      <c r="Q17" s="1"/>
      <c r="R17" s="1"/>
      <c r="S17" s="1"/>
      <c r="T17" s="1"/>
      <c r="U17" s="1"/>
      <c r="V17" s="1"/>
      <c r="W17" s="1"/>
      <c r="X17" s="1"/>
      <c r="Y17" s="1"/>
      <c r="Z17" s="1"/>
    </row>
    <row r="18" spans="1:26" ht="14.25" thickBot="1">
      <c r="A18" s="52" t="s">
        <v>149</v>
      </c>
      <c r="B18" s="82" t="s">
        <v>150</v>
      </c>
      <c r="C18" s="57" t="s">
        <v>216</v>
      </c>
      <c r="D18" s="1"/>
      <c r="E18" s="1"/>
      <c r="F18" s="1"/>
      <c r="G18" s="1"/>
      <c r="H18" s="1"/>
      <c r="I18" s="1"/>
      <c r="J18" s="1"/>
      <c r="K18" s="1"/>
      <c r="L18" s="1"/>
      <c r="M18" s="1"/>
      <c r="N18" s="1"/>
      <c r="O18" s="1"/>
      <c r="P18" s="1"/>
      <c r="Q18" s="1"/>
      <c r="R18" s="1"/>
      <c r="S18" s="1"/>
      <c r="T18" s="1"/>
      <c r="U18" s="1"/>
      <c r="V18" s="1"/>
      <c r="W18" s="1"/>
      <c r="X18" s="1"/>
      <c r="Y18" s="1"/>
      <c r="Z18" s="1"/>
    </row>
    <row r="19" spans="1:26" ht="14.25" thickBot="1">
      <c r="A19" s="52" t="s">
        <v>151</v>
      </c>
      <c r="B19" s="90"/>
      <c r="C19" s="57" t="s">
        <v>217</v>
      </c>
      <c r="D19" s="1"/>
      <c r="E19" s="1"/>
      <c r="F19" s="1"/>
      <c r="G19" s="1"/>
      <c r="H19" s="1"/>
      <c r="I19" s="1"/>
      <c r="J19" s="1"/>
      <c r="K19" s="1"/>
      <c r="L19" s="1"/>
      <c r="M19" s="1"/>
      <c r="N19" s="1"/>
      <c r="O19" s="1"/>
      <c r="P19" s="1"/>
      <c r="Q19" s="1"/>
      <c r="R19" s="1"/>
      <c r="S19" s="1"/>
      <c r="T19" s="1"/>
      <c r="U19" s="1"/>
      <c r="V19" s="1"/>
      <c r="W19" s="1"/>
      <c r="X19" s="1"/>
      <c r="Y19" s="1"/>
      <c r="Z19" s="1"/>
    </row>
    <row r="20" spans="1:26" ht="14.25" thickBot="1">
      <c r="A20" s="52" t="s">
        <v>152</v>
      </c>
      <c r="B20" s="90"/>
      <c r="C20" s="57" t="s">
        <v>218</v>
      </c>
      <c r="D20" s="1"/>
      <c r="E20" s="1"/>
      <c r="F20" s="1"/>
      <c r="G20" s="1"/>
      <c r="H20" s="1"/>
      <c r="I20" s="1"/>
      <c r="J20" s="1"/>
      <c r="K20" s="1"/>
      <c r="L20" s="1"/>
      <c r="M20" s="1"/>
      <c r="N20" s="1"/>
      <c r="O20" s="1"/>
      <c r="P20" s="1"/>
      <c r="Q20" s="1"/>
      <c r="R20" s="1"/>
      <c r="S20" s="1"/>
      <c r="T20" s="1"/>
      <c r="U20" s="1"/>
      <c r="V20" s="1"/>
      <c r="W20" s="1"/>
      <c r="X20" s="1"/>
      <c r="Y20" s="1"/>
      <c r="Z20" s="1"/>
    </row>
    <row r="21" spans="1:26" ht="14.25" thickBot="1">
      <c r="A21" s="52" t="s">
        <v>153</v>
      </c>
      <c r="B21" s="83"/>
      <c r="C21" s="126" t="s">
        <v>219</v>
      </c>
      <c r="D21" s="1"/>
      <c r="E21" s="1"/>
      <c r="F21" s="1"/>
      <c r="G21" s="1"/>
      <c r="H21" s="1"/>
      <c r="I21" s="1"/>
      <c r="J21" s="1"/>
      <c r="K21" s="1"/>
      <c r="L21" s="1"/>
      <c r="M21" s="1"/>
      <c r="N21" s="1"/>
      <c r="O21" s="1"/>
      <c r="P21" s="1"/>
      <c r="Q21" s="1"/>
      <c r="R21" s="1"/>
      <c r="S21" s="1"/>
      <c r="T21" s="1"/>
      <c r="U21" s="1"/>
      <c r="V21" s="1"/>
      <c r="W21" s="1"/>
      <c r="X21" s="1"/>
      <c r="Y21" s="1"/>
      <c r="Z21" s="1"/>
    </row>
    <row r="22" spans="1:26" ht="14.25" thickBot="1">
      <c r="A22" s="52" t="s">
        <v>154</v>
      </c>
      <c r="B22" s="57" t="s">
        <v>155</v>
      </c>
      <c r="C22" s="57" t="s">
        <v>220</v>
      </c>
      <c r="D22" s="1"/>
      <c r="E22" s="1"/>
      <c r="F22" s="1"/>
      <c r="G22" s="1"/>
      <c r="H22" s="1"/>
      <c r="I22" s="1"/>
      <c r="J22" s="1"/>
      <c r="K22" s="1"/>
      <c r="L22" s="1"/>
      <c r="M22" s="1"/>
      <c r="N22" s="1"/>
      <c r="O22" s="1"/>
      <c r="P22" s="1"/>
      <c r="Q22" s="1"/>
      <c r="R22" s="1"/>
      <c r="S22" s="1"/>
      <c r="T22" s="1"/>
      <c r="U22" s="1"/>
      <c r="V22" s="1"/>
      <c r="W22" s="1"/>
      <c r="X22" s="1"/>
      <c r="Y22" s="1"/>
      <c r="Z22" s="1"/>
    </row>
    <row r="23" spans="1:26" ht="14.25" thickBot="1">
      <c r="A23" s="52" t="s">
        <v>156</v>
      </c>
      <c r="B23" s="82" t="s">
        <v>157</v>
      </c>
      <c r="C23" s="127" t="s">
        <v>221</v>
      </c>
      <c r="D23" s="1"/>
      <c r="E23" s="1"/>
      <c r="F23" s="1"/>
      <c r="G23" s="1"/>
      <c r="H23" s="1"/>
      <c r="I23" s="1"/>
      <c r="J23" s="1"/>
      <c r="K23" s="1"/>
      <c r="L23" s="1"/>
      <c r="M23" s="1"/>
      <c r="N23" s="1"/>
      <c r="O23" s="1"/>
      <c r="P23" s="1"/>
      <c r="Q23" s="1"/>
      <c r="R23" s="1"/>
      <c r="S23" s="1"/>
      <c r="T23" s="1"/>
      <c r="U23" s="1"/>
      <c r="V23" s="1"/>
      <c r="W23" s="1"/>
      <c r="X23" s="1"/>
      <c r="Y23" s="1"/>
      <c r="Z23" s="1"/>
    </row>
    <row r="24" spans="1:26" ht="14.25" thickBot="1">
      <c r="A24" s="52" t="s">
        <v>158</v>
      </c>
      <c r="B24" s="83"/>
      <c r="C24" s="127" t="s">
        <v>222</v>
      </c>
      <c r="D24" s="1"/>
      <c r="E24" s="1"/>
      <c r="F24" s="1"/>
      <c r="G24" s="1"/>
      <c r="H24" s="1"/>
      <c r="I24" s="1"/>
      <c r="J24" s="1"/>
      <c r="K24" s="1"/>
      <c r="L24" s="1"/>
      <c r="M24" s="1"/>
      <c r="N24" s="1"/>
      <c r="O24" s="1"/>
      <c r="P24" s="1"/>
      <c r="Q24" s="1"/>
      <c r="R24" s="1"/>
      <c r="S24" s="1"/>
      <c r="T24" s="1"/>
      <c r="U24" s="1"/>
      <c r="V24" s="1"/>
      <c r="W24" s="1"/>
      <c r="X24" s="1"/>
      <c r="Y24" s="1"/>
      <c r="Z24" s="1"/>
    </row>
    <row r="25" spans="1:26" ht="13.5" customHeight="1" thickBot="1">
      <c r="A25" s="52" t="s">
        <v>159</v>
      </c>
      <c r="B25" s="82" t="s">
        <v>14</v>
      </c>
      <c r="C25" s="57" t="s">
        <v>160</v>
      </c>
      <c r="D25" s="1"/>
      <c r="E25" s="1"/>
      <c r="F25" s="1"/>
      <c r="G25" s="1"/>
      <c r="H25" s="1"/>
      <c r="I25" s="1"/>
      <c r="J25" s="1"/>
      <c r="K25" s="1"/>
      <c r="L25" s="1"/>
      <c r="M25" s="1"/>
      <c r="N25" s="1"/>
      <c r="O25" s="1"/>
      <c r="P25" s="1"/>
      <c r="Q25" s="1"/>
      <c r="R25" s="1"/>
      <c r="S25" s="1"/>
      <c r="T25" s="1"/>
      <c r="U25" s="1"/>
      <c r="V25" s="1"/>
      <c r="W25" s="1"/>
      <c r="X25" s="1"/>
      <c r="Y25" s="1"/>
      <c r="Z25" s="1"/>
    </row>
    <row r="26" spans="1:26" ht="14.25" thickBot="1">
      <c r="A26" s="52" t="s">
        <v>161</v>
      </c>
      <c r="B26" s="83"/>
      <c r="C26" s="57" t="s">
        <v>180</v>
      </c>
      <c r="D26" s="1"/>
      <c r="E26" s="1"/>
      <c r="F26" s="1"/>
      <c r="G26" s="1"/>
      <c r="H26" s="1"/>
      <c r="I26" s="1"/>
      <c r="J26" s="1"/>
      <c r="K26" s="1"/>
      <c r="L26" s="1"/>
      <c r="M26" s="1"/>
      <c r="N26" s="1"/>
      <c r="O26" s="1"/>
      <c r="P26" s="1"/>
      <c r="Q26" s="1"/>
      <c r="R26" s="1"/>
      <c r="S26" s="1"/>
      <c r="T26" s="1"/>
      <c r="U26" s="1"/>
      <c r="V26" s="1"/>
      <c r="W26" s="1"/>
      <c r="X26" s="1"/>
      <c r="Y26" s="1"/>
      <c r="Z26" s="1"/>
    </row>
    <row r="27" spans="1:26" ht="24.75" thickBot="1">
      <c r="A27" s="52" t="s">
        <v>162</v>
      </c>
      <c r="B27" s="58" t="s">
        <v>163</v>
      </c>
      <c r="C27" s="59" t="s">
        <v>223</v>
      </c>
      <c r="D27" s="1"/>
      <c r="E27" s="1"/>
      <c r="F27" s="1"/>
      <c r="G27" s="1"/>
      <c r="H27" s="1"/>
      <c r="I27" s="1"/>
      <c r="J27" s="1"/>
      <c r="K27" s="1"/>
      <c r="L27" s="1"/>
      <c r="M27" s="1"/>
      <c r="N27" s="1"/>
      <c r="O27" s="1"/>
      <c r="P27" s="1"/>
      <c r="Q27" s="1"/>
      <c r="R27" s="1"/>
      <c r="S27" s="1"/>
      <c r="T27" s="1"/>
      <c r="U27" s="1"/>
      <c r="V27" s="1"/>
      <c r="W27" s="1"/>
      <c r="X27" s="1"/>
      <c r="Y27" s="1"/>
      <c r="Z27" s="1"/>
    </row>
    <row r="28" spans="1:26" ht="14.25" thickBot="1">
      <c r="A28" s="52" t="s">
        <v>164</v>
      </c>
      <c r="B28" s="60" t="s">
        <v>165</v>
      </c>
      <c r="C28" s="61" t="s">
        <v>206</v>
      </c>
      <c r="D28" s="1"/>
      <c r="E28" s="1"/>
      <c r="F28" s="1"/>
      <c r="G28" s="1"/>
      <c r="H28" s="1"/>
      <c r="I28" s="1"/>
      <c r="J28" s="1"/>
      <c r="K28" s="1"/>
      <c r="L28" s="1"/>
      <c r="M28" s="1"/>
      <c r="N28" s="1"/>
      <c r="O28" s="1"/>
      <c r="P28" s="1"/>
      <c r="Q28" s="1"/>
      <c r="R28" s="1"/>
      <c r="S28" s="1"/>
      <c r="T28" s="1"/>
      <c r="U28" s="1"/>
      <c r="V28" s="1"/>
      <c r="W28" s="1"/>
      <c r="X28" s="1"/>
      <c r="Y28" s="1"/>
      <c r="Z28" s="1"/>
    </row>
    <row r="29" spans="1:26" ht="14.25" thickBot="1">
      <c r="A29" s="52" t="s">
        <v>166</v>
      </c>
      <c r="B29" s="93" t="s">
        <v>167</v>
      </c>
      <c r="C29" s="61" t="s">
        <v>224</v>
      </c>
      <c r="D29" s="1"/>
      <c r="E29" s="1"/>
      <c r="F29" s="1"/>
      <c r="G29" s="1"/>
      <c r="H29" s="1"/>
      <c r="I29" s="1"/>
      <c r="J29" s="1"/>
      <c r="K29" s="1"/>
      <c r="L29" s="1"/>
      <c r="M29" s="1"/>
      <c r="N29" s="1"/>
      <c r="O29" s="1"/>
      <c r="P29" s="1"/>
      <c r="Q29" s="1"/>
      <c r="R29" s="1"/>
      <c r="S29" s="1"/>
      <c r="T29" s="1"/>
      <c r="U29" s="1"/>
      <c r="V29" s="1"/>
      <c r="W29" s="1"/>
      <c r="X29" s="1"/>
      <c r="Y29" s="1"/>
      <c r="Z29" s="1"/>
    </row>
    <row r="30" spans="1:26" ht="14.25" thickBot="1">
      <c r="A30" s="52" t="s">
        <v>168</v>
      </c>
      <c r="B30" s="94"/>
      <c r="C30" s="61" t="s">
        <v>225</v>
      </c>
      <c r="D30" s="1"/>
      <c r="E30" s="1"/>
      <c r="F30" s="1"/>
      <c r="G30" s="1"/>
      <c r="H30" s="1"/>
      <c r="I30" s="1"/>
      <c r="J30" s="1"/>
      <c r="K30" s="1"/>
      <c r="L30" s="1"/>
      <c r="M30" s="1"/>
      <c r="N30" s="1"/>
      <c r="O30" s="1"/>
      <c r="P30" s="1"/>
      <c r="Q30" s="1"/>
      <c r="R30" s="1"/>
      <c r="S30" s="1"/>
      <c r="T30" s="1"/>
      <c r="U30" s="1"/>
      <c r="V30" s="1"/>
      <c r="W30" s="1"/>
      <c r="X30" s="1"/>
      <c r="Y30" s="1"/>
      <c r="Z30" s="1"/>
    </row>
    <row r="31" spans="1:26" ht="14.25" thickBot="1">
      <c r="A31" s="52" t="s">
        <v>169</v>
      </c>
      <c r="B31" s="95"/>
      <c r="C31" s="61" t="s">
        <v>226</v>
      </c>
      <c r="D31" s="1"/>
      <c r="E31" s="1"/>
      <c r="F31" s="1"/>
      <c r="G31" s="1"/>
      <c r="H31" s="1"/>
      <c r="I31" s="1"/>
      <c r="J31" s="1"/>
      <c r="K31" s="1"/>
      <c r="L31" s="1"/>
      <c r="M31" s="1"/>
      <c r="N31" s="1"/>
      <c r="O31" s="1"/>
      <c r="P31" s="1"/>
      <c r="Q31" s="1"/>
      <c r="R31" s="1"/>
      <c r="S31" s="1"/>
      <c r="T31" s="1"/>
      <c r="U31" s="1"/>
      <c r="V31" s="1"/>
      <c r="W31" s="1"/>
      <c r="X31" s="1"/>
      <c r="Y31" s="1"/>
      <c r="Z31" s="1"/>
    </row>
    <row r="32" spans="1:26" ht="14.25" thickBot="1">
      <c r="A32" s="52" t="s">
        <v>170</v>
      </c>
      <c r="B32" s="93" t="s">
        <v>171</v>
      </c>
      <c r="C32" s="61" t="s">
        <v>227</v>
      </c>
      <c r="D32" s="1"/>
      <c r="E32" s="1"/>
      <c r="F32" s="1"/>
      <c r="G32" s="1"/>
      <c r="H32" s="1"/>
      <c r="I32" s="1"/>
      <c r="J32" s="1"/>
      <c r="K32" s="1"/>
      <c r="L32" s="1"/>
      <c r="M32" s="1"/>
      <c r="N32" s="1"/>
      <c r="O32" s="1"/>
      <c r="P32" s="1"/>
      <c r="Q32" s="1"/>
      <c r="R32" s="1"/>
      <c r="S32" s="1"/>
      <c r="T32" s="1"/>
      <c r="U32" s="1"/>
      <c r="V32" s="1"/>
      <c r="W32" s="1"/>
      <c r="X32" s="1"/>
      <c r="Y32" s="1"/>
      <c r="Z32" s="1"/>
    </row>
    <row r="33" spans="1:26" ht="14.25" thickBot="1">
      <c r="A33" s="52" t="s">
        <v>172</v>
      </c>
      <c r="B33" s="94"/>
      <c r="C33" s="61" t="s">
        <v>228</v>
      </c>
      <c r="D33" s="1"/>
      <c r="E33" s="1"/>
      <c r="F33" s="1"/>
      <c r="G33" s="1"/>
      <c r="H33" s="1"/>
      <c r="I33" s="1"/>
      <c r="J33" s="1"/>
      <c r="K33" s="1"/>
      <c r="L33" s="1"/>
      <c r="M33" s="1"/>
      <c r="N33" s="1"/>
      <c r="O33" s="1"/>
      <c r="P33" s="1"/>
      <c r="Q33" s="1"/>
      <c r="R33" s="1"/>
      <c r="S33" s="1"/>
      <c r="T33" s="1"/>
      <c r="U33" s="1"/>
      <c r="V33" s="1"/>
      <c r="W33" s="1"/>
      <c r="X33" s="1"/>
      <c r="Y33" s="1"/>
      <c r="Z33" s="1"/>
    </row>
    <row r="34" spans="1:26" ht="14.25" thickBot="1">
      <c r="A34" s="52" t="s">
        <v>173</v>
      </c>
      <c r="B34" s="95"/>
      <c r="C34" s="61" t="s">
        <v>229</v>
      </c>
      <c r="D34" s="1"/>
      <c r="E34" s="1"/>
      <c r="F34" s="1"/>
      <c r="G34" s="1"/>
      <c r="H34" s="1"/>
      <c r="I34" s="1"/>
      <c r="J34" s="1"/>
      <c r="K34" s="1"/>
      <c r="L34" s="1"/>
      <c r="M34" s="1"/>
      <c r="N34" s="1"/>
      <c r="O34" s="1"/>
      <c r="P34" s="1"/>
      <c r="Q34" s="1"/>
      <c r="R34" s="1"/>
      <c r="S34" s="1"/>
      <c r="T34" s="1"/>
      <c r="U34" s="1"/>
      <c r="V34" s="1"/>
      <c r="W34" s="1"/>
      <c r="X34" s="1"/>
      <c r="Y34" s="1"/>
      <c r="Z34" s="1"/>
    </row>
    <row r="35" spans="1:26" ht="14.25" thickBot="1">
      <c r="A35" s="52" t="s">
        <v>174</v>
      </c>
      <c r="B35" s="60" t="s">
        <v>175</v>
      </c>
      <c r="C35" s="61" t="s">
        <v>230</v>
      </c>
      <c r="D35" s="1"/>
      <c r="E35" s="1"/>
      <c r="F35" s="1"/>
      <c r="G35" s="1"/>
      <c r="H35" s="1"/>
      <c r="I35" s="1"/>
      <c r="J35" s="1"/>
      <c r="K35" s="1"/>
      <c r="L35" s="1"/>
      <c r="M35" s="1"/>
      <c r="N35" s="1"/>
      <c r="O35" s="1"/>
      <c r="P35" s="1"/>
      <c r="Q35" s="1"/>
      <c r="R35" s="1"/>
      <c r="S35" s="1"/>
      <c r="T35" s="1"/>
      <c r="U35" s="1"/>
      <c r="V35" s="1"/>
      <c r="W35" s="1"/>
      <c r="X35" s="1"/>
      <c r="Y35" s="1"/>
      <c r="Z35" s="1"/>
    </row>
    <row r="36" spans="1:26" ht="14.25" thickBot="1">
      <c r="A36" s="52" t="s">
        <v>176</v>
      </c>
      <c r="B36" s="93" t="s">
        <v>177</v>
      </c>
      <c r="C36" s="62" t="s">
        <v>231</v>
      </c>
      <c r="D36" s="1"/>
      <c r="E36" s="1"/>
      <c r="F36" s="1"/>
      <c r="G36" s="1"/>
      <c r="H36" s="1"/>
      <c r="I36" s="1"/>
      <c r="J36" s="1"/>
      <c r="K36" s="1"/>
      <c r="L36" s="1"/>
      <c r="M36" s="1"/>
      <c r="N36" s="1"/>
      <c r="O36" s="1"/>
      <c r="P36" s="1"/>
      <c r="Q36" s="1"/>
      <c r="R36" s="1"/>
      <c r="S36" s="1"/>
      <c r="T36" s="1"/>
      <c r="U36" s="1"/>
      <c r="V36" s="1"/>
      <c r="W36" s="1"/>
      <c r="X36" s="1"/>
      <c r="Y36" s="1"/>
      <c r="Z36" s="1"/>
    </row>
    <row r="37" spans="1:26" ht="14.25" thickBot="1">
      <c r="A37" s="52" t="s">
        <v>178</v>
      </c>
      <c r="B37" s="95"/>
      <c r="C37" s="62" t="s">
        <v>232</v>
      </c>
      <c r="D37" s="1"/>
      <c r="E37" s="1"/>
      <c r="F37" s="1"/>
      <c r="G37" s="1"/>
      <c r="H37" s="1"/>
      <c r="I37" s="1"/>
      <c r="J37" s="1"/>
      <c r="K37" s="1"/>
      <c r="L37" s="1"/>
      <c r="M37" s="1"/>
      <c r="N37" s="1"/>
      <c r="O37" s="1"/>
      <c r="P37" s="1"/>
      <c r="Q37" s="1"/>
      <c r="R37" s="1"/>
      <c r="S37" s="1"/>
      <c r="T37" s="1"/>
      <c r="U37" s="1"/>
      <c r="V37" s="1"/>
      <c r="W37" s="1"/>
      <c r="X37" s="1"/>
      <c r="Y37" s="1"/>
      <c r="Z37" s="1"/>
    </row>
    <row r="38" spans="1:26" ht="13.5" customHeight="1" thickBot="1">
      <c r="A38" s="52" t="s">
        <v>179</v>
      </c>
      <c r="B38" s="93" t="s">
        <v>16</v>
      </c>
      <c r="C38" s="61" t="s">
        <v>233</v>
      </c>
      <c r="D38" s="1"/>
      <c r="E38" s="1"/>
      <c r="F38" s="1"/>
      <c r="G38" s="1"/>
      <c r="H38" s="1"/>
      <c r="I38" s="1"/>
      <c r="J38" s="1"/>
      <c r="K38" s="1"/>
      <c r="L38" s="1"/>
      <c r="M38" s="1"/>
      <c r="N38" s="1"/>
      <c r="O38" s="1"/>
      <c r="P38" s="1"/>
      <c r="Q38" s="1"/>
      <c r="R38" s="1"/>
      <c r="S38" s="1"/>
      <c r="T38" s="1"/>
      <c r="U38" s="1"/>
      <c r="V38" s="1"/>
      <c r="W38" s="1"/>
      <c r="X38" s="1"/>
      <c r="Y38" s="1"/>
      <c r="Z38" s="1"/>
    </row>
    <row r="39" spans="1:26" ht="14.25" thickBot="1">
      <c r="A39" s="52" t="s">
        <v>181</v>
      </c>
      <c r="B39" s="95"/>
      <c r="C39" s="61" t="s">
        <v>180</v>
      </c>
      <c r="D39" s="1"/>
      <c r="E39" s="1"/>
      <c r="F39" s="1"/>
      <c r="G39" s="1"/>
      <c r="H39" s="1"/>
      <c r="I39" s="1"/>
      <c r="J39" s="1"/>
      <c r="K39" s="1"/>
      <c r="L39" s="1"/>
      <c r="M39" s="1"/>
      <c r="N39" s="1"/>
      <c r="O39" s="1"/>
      <c r="P39" s="1"/>
      <c r="Q39" s="1"/>
      <c r="R39" s="1"/>
      <c r="S39" s="1"/>
      <c r="T39" s="1"/>
      <c r="U39" s="1"/>
      <c r="V39" s="1"/>
      <c r="W39" s="1"/>
      <c r="X39" s="1"/>
      <c r="Y39" s="1"/>
      <c r="Z39" s="1"/>
    </row>
    <row r="40" spans="1:26" ht="24.75" thickBot="1">
      <c r="A40" s="52" t="s">
        <v>182</v>
      </c>
      <c r="B40" s="63" t="s">
        <v>163</v>
      </c>
      <c r="C40" s="64" t="s">
        <v>234</v>
      </c>
      <c r="D40" s="1"/>
      <c r="E40" s="1"/>
      <c r="F40" s="1"/>
      <c r="G40" s="1"/>
      <c r="H40" s="1"/>
      <c r="I40" s="1"/>
      <c r="J40" s="1"/>
      <c r="K40" s="1"/>
      <c r="L40" s="1"/>
      <c r="M40" s="1"/>
      <c r="N40" s="1"/>
      <c r="O40" s="1"/>
      <c r="P40" s="1"/>
      <c r="Q40" s="1"/>
      <c r="R40" s="1"/>
      <c r="S40" s="1"/>
      <c r="T40" s="1"/>
      <c r="U40" s="1"/>
      <c r="V40" s="1"/>
      <c r="W40" s="1"/>
      <c r="X40" s="1"/>
      <c r="Y40" s="1"/>
      <c r="Z40" s="1"/>
    </row>
    <row r="41" spans="1:26" ht="14.25" thickBot="1">
      <c r="A41" s="52" t="s">
        <v>183</v>
      </c>
      <c r="B41" s="65" t="s">
        <v>184</v>
      </c>
      <c r="C41" s="66" t="s">
        <v>235</v>
      </c>
      <c r="D41" s="1"/>
      <c r="E41" s="1"/>
      <c r="F41" s="1"/>
      <c r="G41" s="1"/>
      <c r="H41" s="1"/>
      <c r="I41" s="1"/>
      <c r="J41" s="1"/>
      <c r="K41" s="1"/>
      <c r="L41" s="1"/>
      <c r="M41" s="1"/>
      <c r="N41" s="1"/>
      <c r="O41" s="1"/>
      <c r="P41" s="1"/>
      <c r="Q41" s="1"/>
      <c r="R41" s="1"/>
      <c r="S41" s="1"/>
      <c r="T41" s="1"/>
      <c r="U41" s="1"/>
      <c r="V41" s="1"/>
      <c r="W41" s="1"/>
      <c r="X41" s="1"/>
      <c r="Y41" s="1"/>
      <c r="Z41" s="1"/>
    </row>
    <row r="42" spans="1:26" ht="14.25" thickBot="1">
      <c r="A42" s="52" t="s">
        <v>185</v>
      </c>
      <c r="B42" s="91" t="s">
        <v>186</v>
      </c>
      <c r="C42" s="66" t="s">
        <v>236</v>
      </c>
      <c r="D42" s="1"/>
      <c r="E42" s="1"/>
      <c r="F42" s="1"/>
      <c r="G42" s="1"/>
      <c r="H42" s="1"/>
      <c r="I42" s="1"/>
      <c r="J42" s="1"/>
      <c r="K42" s="1"/>
      <c r="L42" s="1"/>
      <c r="M42" s="1"/>
      <c r="N42" s="1"/>
      <c r="O42" s="1"/>
      <c r="P42" s="1"/>
      <c r="Q42" s="1"/>
      <c r="R42" s="1"/>
      <c r="S42" s="1"/>
      <c r="T42" s="1"/>
      <c r="U42" s="1"/>
      <c r="V42" s="1"/>
      <c r="W42" s="1"/>
      <c r="X42" s="1"/>
      <c r="Y42" s="1"/>
      <c r="Z42" s="1"/>
    </row>
    <row r="43" spans="1:26" ht="14.25" thickBot="1">
      <c r="A43" s="52" t="s">
        <v>187</v>
      </c>
      <c r="B43" s="96"/>
      <c r="C43" s="66" t="s">
        <v>237</v>
      </c>
      <c r="D43" s="1"/>
      <c r="E43" s="1"/>
      <c r="F43" s="1"/>
      <c r="G43" s="1"/>
      <c r="H43" s="1"/>
      <c r="I43" s="1"/>
      <c r="J43" s="1"/>
      <c r="K43" s="1"/>
      <c r="L43" s="1"/>
      <c r="M43" s="1"/>
      <c r="N43" s="1"/>
      <c r="O43" s="1"/>
      <c r="P43" s="1"/>
      <c r="Q43" s="1"/>
      <c r="R43" s="1"/>
      <c r="S43" s="1"/>
      <c r="T43" s="1"/>
      <c r="U43" s="1"/>
      <c r="V43" s="1"/>
      <c r="W43" s="1"/>
      <c r="X43" s="1"/>
      <c r="Y43" s="1"/>
      <c r="Z43" s="1"/>
    </row>
    <row r="44" spans="1:26" ht="14.25" thickBot="1">
      <c r="A44" s="52" t="s">
        <v>188</v>
      </c>
      <c r="B44" s="92"/>
      <c r="C44" s="66" t="s">
        <v>238</v>
      </c>
      <c r="D44" s="1"/>
      <c r="E44" s="1"/>
      <c r="F44" s="1"/>
      <c r="G44" s="1"/>
      <c r="H44" s="1"/>
      <c r="I44" s="1"/>
      <c r="J44" s="1"/>
      <c r="K44" s="1"/>
      <c r="L44" s="1"/>
      <c r="M44" s="1"/>
      <c r="N44" s="1"/>
      <c r="O44" s="1"/>
      <c r="P44" s="1"/>
      <c r="Q44" s="1"/>
      <c r="R44" s="1"/>
      <c r="S44" s="1"/>
      <c r="T44" s="1"/>
      <c r="U44" s="1"/>
      <c r="V44" s="1"/>
      <c r="W44" s="1"/>
      <c r="X44" s="1"/>
      <c r="Y44" s="1"/>
      <c r="Z44" s="1"/>
    </row>
    <row r="45" spans="1:26" ht="14.25" thickBot="1">
      <c r="A45" s="52" t="s">
        <v>189</v>
      </c>
      <c r="B45" s="91" t="s">
        <v>239</v>
      </c>
      <c r="C45" s="66" t="s">
        <v>240</v>
      </c>
      <c r="D45" s="1"/>
      <c r="E45" s="1"/>
      <c r="F45" s="1"/>
      <c r="G45" s="1"/>
      <c r="H45" s="1"/>
      <c r="I45" s="1"/>
      <c r="J45" s="1"/>
      <c r="K45" s="1"/>
      <c r="L45" s="1"/>
      <c r="M45" s="1"/>
      <c r="N45" s="1"/>
      <c r="O45" s="1"/>
      <c r="P45" s="1"/>
      <c r="Q45" s="1"/>
      <c r="R45" s="1"/>
      <c r="S45" s="1"/>
      <c r="T45" s="1"/>
      <c r="U45" s="1"/>
      <c r="V45" s="1"/>
      <c r="W45" s="1"/>
      <c r="X45" s="1"/>
      <c r="Y45" s="1"/>
      <c r="Z45" s="1"/>
    </row>
    <row r="46" spans="1:26" ht="14.25" thickBot="1">
      <c r="A46" s="52" t="s">
        <v>190</v>
      </c>
      <c r="B46" s="96"/>
      <c r="C46" s="66" t="s">
        <v>241</v>
      </c>
      <c r="D46" s="1"/>
      <c r="E46" s="1"/>
      <c r="F46" s="1"/>
      <c r="G46" s="1"/>
      <c r="H46" s="1"/>
      <c r="I46" s="1"/>
      <c r="J46" s="1"/>
      <c r="K46" s="1"/>
      <c r="L46" s="1"/>
      <c r="M46" s="1"/>
      <c r="N46" s="1"/>
      <c r="O46" s="1"/>
      <c r="P46" s="1"/>
      <c r="Q46" s="1"/>
      <c r="R46" s="1"/>
      <c r="S46" s="1"/>
      <c r="T46" s="1"/>
      <c r="U46" s="1"/>
      <c r="V46" s="1"/>
      <c r="W46" s="1"/>
      <c r="X46" s="1"/>
      <c r="Y46" s="1"/>
      <c r="Z46" s="1"/>
    </row>
    <row r="47" spans="1:26" ht="14.25" thickBot="1">
      <c r="A47" s="52" t="s">
        <v>191</v>
      </c>
      <c r="B47" s="92"/>
      <c r="C47" s="66" t="s">
        <v>242</v>
      </c>
      <c r="D47" s="1"/>
      <c r="E47" s="1"/>
      <c r="F47" s="1"/>
      <c r="G47" s="1"/>
      <c r="H47" s="1"/>
      <c r="I47" s="1"/>
      <c r="J47" s="1"/>
      <c r="K47" s="1"/>
      <c r="L47" s="1"/>
      <c r="M47" s="1"/>
      <c r="N47" s="1"/>
      <c r="O47" s="1"/>
      <c r="P47" s="1"/>
      <c r="Q47" s="1"/>
      <c r="R47" s="1"/>
      <c r="S47" s="1"/>
      <c r="T47" s="1"/>
      <c r="U47" s="1"/>
      <c r="V47" s="1"/>
      <c r="W47" s="1"/>
      <c r="X47" s="1"/>
      <c r="Y47" s="1"/>
      <c r="Z47" s="1"/>
    </row>
    <row r="48" spans="1:26" ht="14.25" thickBot="1">
      <c r="A48" s="52" t="s">
        <v>192</v>
      </c>
      <c r="B48" s="65" t="s">
        <v>193</v>
      </c>
      <c r="C48" s="66" t="s">
        <v>243</v>
      </c>
      <c r="D48" s="1"/>
      <c r="E48" s="1"/>
      <c r="F48" s="1"/>
      <c r="G48" s="1"/>
      <c r="H48" s="1"/>
      <c r="I48" s="1"/>
      <c r="J48" s="1"/>
      <c r="K48" s="1"/>
      <c r="L48" s="1"/>
      <c r="M48" s="1"/>
      <c r="N48" s="1"/>
      <c r="O48" s="1"/>
      <c r="P48" s="1"/>
      <c r="Q48" s="1"/>
      <c r="R48" s="1"/>
      <c r="S48" s="1"/>
      <c r="T48" s="1"/>
      <c r="U48" s="1"/>
      <c r="V48" s="1"/>
      <c r="W48" s="1"/>
      <c r="X48" s="1"/>
      <c r="Y48" s="1"/>
      <c r="Z48" s="1"/>
    </row>
    <row r="49" spans="1:26" ht="14.25" thickBot="1">
      <c r="A49" s="52" t="s">
        <v>194</v>
      </c>
      <c r="B49" s="91" t="s">
        <v>195</v>
      </c>
      <c r="C49" s="67" t="s">
        <v>244</v>
      </c>
      <c r="D49" s="1"/>
      <c r="E49" s="1"/>
      <c r="F49" s="1"/>
      <c r="G49" s="1"/>
      <c r="H49" s="1"/>
      <c r="I49" s="1"/>
      <c r="J49" s="1"/>
      <c r="K49" s="1"/>
      <c r="L49" s="1"/>
      <c r="M49" s="1"/>
      <c r="N49" s="1"/>
      <c r="O49" s="1"/>
      <c r="P49" s="1"/>
      <c r="Q49" s="1"/>
      <c r="R49" s="1"/>
      <c r="S49" s="1"/>
      <c r="T49" s="1"/>
      <c r="U49" s="1"/>
      <c r="V49" s="1"/>
      <c r="W49" s="1"/>
      <c r="X49" s="1"/>
      <c r="Y49" s="1"/>
      <c r="Z49" s="1"/>
    </row>
    <row r="50" spans="1:26" ht="14.25" thickBot="1">
      <c r="A50" s="52" t="s">
        <v>196</v>
      </c>
      <c r="B50" s="92"/>
      <c r="C50" s="67" t="s">
        <v>245</v>
      </c>
      <c r="D50" s="1"/>
      <c r="E50" s="1"/>
      <c r="F50" s="1"/>
      <c r="G50" s="1"/>
      <c r="H50" s="1"/>
      <c r="I50" s="1"/>
      <c r="J50" s="1"/>
      <c r="K50" s="1"/>
      <c r="L50" s="1"/>
      <c r="M50" s="1"/>
      <c r="N50" s="1"/>
      <c r="O50" s="1"/>
      <c r="P50" s="1"/>
      <c r="Q50" s="1"/>
      <c r="R50" s="1"/>
      <c r="S50" s="1"/>
      <c r="T50" s="1"/>
      <c r="U50" s="1"/>
      <c r="V50" s="1"/>
      <c r="W50" s="1"/>
      <c r="X50" s="1"/>
      <c r="Y50" s="1"/>
      <c r="Z50" s="1"/>
    </row>
    <row r="51" spans="1:26" ht="13.5" customHeight="1" thickBot="1">
      <c r="A51" s="52" t="s">
        <v>197</v>
      </c>
      <c r="B51" s="91" t="s">
        <v>16</v>
      </c>
      <c r="C51" s="66" t="s">
        <v>180</v>
      </c>
      <c r="D51" s="1"/>
      <c r="E51" s="1"/>
      <c r="F51" s="1"/>
      <c r="G51" s="1"/>
      <c r="H51" s="1"/>
      <c r="I51" s="1"/>
      <c r="J51" s="1"/>
      <c r="K51" s="1"/>
      <c r="L51" s="1"/>
      <c r="M51" s="1"/>
      <c r="N51" s="1"/>
      <c r="O51" s="1"/>
      <c r="P51" s="1"/>
      <c r="Q51" s="1"/>
      <c r="R51" s="1"/>
      <c r="S51" s="1"/>
      <c r="T51" s="1"/>
      <c r="U51" s="1"/>
      <c r="V51" s="1"/>
      <c r="W51" s="1"/>
      <c r="X51" s="1"/>
      <c r="Y51" s="1"/>
      <c r="Z51" s="1"/>
    </row>
    <row r="52" spans="1:26" ht="14.25" thickBot="1">
      <c r="A52" s="52" t="s">
        <v>198</v>
      </c>
      <c r="B52" s="92"/>
      <c r="C52" s="66" t="s">
        <v>180</v>
      </c>
      <c r="D52" s="1"/>
      <c r="E52" s="1"/>
      <c r="F52" s="1"/>
      <c r="G52" s="1"/>
      <c r="H52" s="1"/>
      <c r="I52" s="1"/>
      <c r="J52" s="1"/>
      <c r="K52" s="1"/>
      <c r="L52" s="1"/>
      <c r="M52" s="1"/>
      <c r="N52" s="1"/>
      <c r="O52" s="1"/>
      <c r="P52" s="1"/>
      <c r="Q52" s="1"/>
      <c r="R52" s="1"/>
      <c r="S52" s="1"/>
      <c r="T52" s="1"/>
      <c r="U52" s="1"/>
      <c r="V52" s="1"/>
      <c r="W52" s="1"/>
      <c r="X52" s="1"/>
      <c r="Y52" s="1"/>
      <c r="Z52" s="1"/>
    </row>
    <row r="53" spans="1:26" ht="24.75" thickBot="1">
      <c r="A53" s="52" t="s">
        <v>199</v>
      </c>
      <c r="B53" s="65" t="s">
        <v>163</v>
      </c>
      <c r="C53" s="68" t="s">
        <v>246</v>
      </c>
      <c r="D53" s="1"/>
      <c r="E53" s="1"/>
      <c r="F53" s="1"/>
      <c r="G53" s="1"/>
      <c r="H53" s="1"/>
      <c r="I53" s="1"/>
      <c r="J53" s="1"/>
      <c r="K53" s="1"/>
      <c r="L53" s="1"/>
      <c r="M53" s="1"/>
      <c r="N53" s="1"/>
      <c r="O53" s="1"/>
      <c r="P53" s="1"/>
      <c r="Q53" s="1"/>
      <c r="R53" s="1"/>
      <c r="S53" s="1"/>
      <c r="T53" s="1"/>
      <c r="U53" s="1"/>
      <c r="V53" s="1"/>
      <c r="W53" s="1"/>
      <c r="X53" s="1"/>
      <c r="Y53" s="1"/>
      <c r="Z53" s="1"/>
    </row>
    <row r="54" spans="1:26" ht="13.5" customHeight="1" thickBot="1">
      <c r="A54" s="52" t="s">
        <v>200</v>
      </c>
      <c r="B54" s="84" t="s">
        <v>201</v>
      </c>
      <c r="C54" s="53" t="s">
        <v>247</v>
      </c>
      <c r="D54" s="1"/>
      <c r="E54" s="1"/>
      <c r="F54" s="1"/>
      <c r="G54" s="1"/>
      <c r="H54" s="1"/>
      <c r="I54" s="1"/>
      <c r="J54" s="1"/>
      <c r="K54" s="1"/>
      <c r="L54" s="1"/>
      <c r="M54" s="1"/>
      <c r="N54" s="1"/>
      <c r="O54" s="1"/>
      <c r="P54" s="1"/>
      <c r="Q54" s="1"/>
      <c r="R54" s="1"/>
      <c r="S54" s="1"/>
      <c r="T54" s="1"/>
      <c r="U54" s="1"/>
      <c r="V54" s="1"/>
      <c r="W54" s="1"/>
      <c r="X54" s="1"/>
      <c r="Y54" s="1"/>
      <c r="Z54" s="1"/>
    </row>
    <row r="55" spans="1:26" ht="14.25" thickBot="1">
      <c r="A55" s="52" t="s">
        <v>202</v>
      </c>
      <c r="B55" s="85"/>
      <c r="C55" s="54" t="s">
        <v>248</v>
      </c>
      <c r="D55" s="1"/>
      <c r="E55" s="1"/>
      <c r="F55" s="1"/>
      <c r="G55" s="1"/>
      <c r="H55" s="1"/>
      <c r="I55" s="1"/>
      <c r="J55" s="1"/>
      <c r="K55" s="1"/>
      <c r="L55" s="1"/>
      <c r="M55" s="1"/>
      <c r="N55" s="1"/>
      <c r="O55" s="1"/>
      <c r="P55" s="1"/>
      <c r="Q55" s="1"/>
      <c r="R55" s="1"/>
      <c r="S55" s="1"/>
      <c r="T55" s="1"/>
      <c r="U55" s="1"/>
      <c r="V55" s="1"/>
      <c r="W55" s="1"/>
      <c r="X55" s="1"/>
      <c r="Y55" s="1"/>
      <c r="Z55" s="1"/>
    </row>
    <row r="56" spans="1:26" ht="14.25" thickBot="1">
      <c r="A56" s="52" t="s">
        <v>203</v>
      </c>
      <c r="B56" s="86"/>
      <c r="C56" s="54" t="s">
        <v>249</v>
      </c>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sheetData>
  <mergeCells count="15">
    <mergeCell ref="B49:B50"/>
    <mergeCell ref="B51:B52"/>
    <mergeCell ref="B54:B56"/>
    <mergeCell ref="B29:B31"/>
    <mergeCell ref="B32:B34"/>
    <mergeCell ref="B36:B37"/>
    <mergeCell ref="B38:B39"/>
    <mergeCell ref="B42:B44"/>
    <mergeCell ref="B45:B47"/>
    <mergeCell ref="B25:B26"/>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3" sqref="B13:B14"/>
    </sheetView>
  </sheetViews>
  <sheetFormatPr defaultRowHeight="13.5"/>
  <cols>
    <col min="1" max="1" width="23.75" customWidth="1"/>
    <col min="2" max="2" width="23.125" bestFit="1" customWidth="1"/>
    <col min="3" max="4" width="40.625" customWidth="1"/>
  </cols>
  <sheetData>
    <row r="1" spans="1:26" ht="88.5" customHeight="1" thickBot="1">
      <c r="A1" s="3" t="s">
        <v>3</v>
      </c>
      <c r="B1" s="97" t="s">
        <v>4</v>
      </c>
      <c r="C1" s="98"/>
      <c r="D1" s="99"/>
      <c r="E1" s="1"/>
      <c r="F1" s="1"/>
      <c r="G1" s="1"/>
      <c r="H1" s="1"/>
      <c r="I1" s="1"/>
      <c r="J1" s="1"/>
      <c r="K1" s="1"/>
      <c r="L1" s="1"/>
      <c r="M1" s="1"/>
      <c r="N1" s="1"/>
      <c r="O1" s="1"/>
      <c r="P1" s="1"/>
      <c r="Q1" s="1"/>
      <c r="R1" s="1"/>
      <c r="S1" s="1"/>
      <c r="T1" s="1"/>
      <c r="U1" s="1"/>
      <c r="V1" s="1"/>
      <c r="W1" s="1"/>
      <c r="X1" s="1"/>
      <c r="Y1" s="1"/>
      <c r="Z1" s="1"/>
    </row>
    <row r="2" spans="1:26" ht="18.75" thickBot="1">
      <c r="A2" s="69"/>
      <c r="B2" s="69"/>
      <c r="C2" s="69"/>
      <c r="D2" s="69"/>
      <c r="E2" s="1"/>
      <c r="F2" s="1"/>
      <c r="G2" s="1"/>
      <c r="H2" s="1"/>
      <c r="I2" s="1"/>
      <c r="J2" s="1"/>
      <c r="K2" s="1"/>
      <c r="L2" s="1"/>
      <c r="M2" s="1"/>
      <c r="N2" s="1"/>
      <c r="O2" s="1"/>
      <c r="P2" s="1"/>
      <c r="Q2" s="1"/>
      <c r="R2" s="1"/>
      <c r="S2" s="1"/>
      <c r="T2" s="1"/>
      <c r="U2" s="1"/>
      <c r="V2" s="1"/>
      <c r="W2" s="1"/>
      <c r="X2" s="1"/>
      <c r="Y2" s="1"/>
      <c r="Z2" s="1"/>
    </row>
    <row r="3" spans="1:26" ht="30.75" thickBot="1">
      <c r="A3" s="70" t="s">
        <v>5</v>
      </c>
      <c r="B3" s="71" t="s">
        <v>205</v>
      </c>
      <c r="C3" s="71" t="s">
        <v>206</v>
      </c>
      <c r="D3" s="71" t="s">
        <v>207</v>
      </c>
      <c r="E3" s="1"/>
      <c r="F3" s="1"/>
      <c r="G3" s="1"/>
      <c r="H3" s="1"/>
      <c r="I3" s="1"/>
      <c r="J3" s="1"/>
      <c r="K3" s="1"/>
      <c r="L3" s="1"/>
      <c r="M3" s="1"/>
      <c r="N3" s="1"/>
      <c r="O3" s="1"/>
      <c r="P3" s="1"/>
      <c r="Q3" s="1"/>
      <c r="R3" s="1"/>
      <c r="S3" s="1"/>
      <c r="T3" s="1"/>
      <c r="U3" s="1"/>
      <c r="V3" s="1"/>
      <c r="W3" s="1"/>
      <c r="X3" s="1"/>
      <c r="Y3" s="1"/>
      <c r="Z3" s="1"/>
    </row>
    <row r="4" spans="1:26" ht="15.75" thickBot="1">
      <c r="A4" s="72" t="s">
        <v>208</v>
      </c>
      <c r="B4" s="73">
        <v>2</v>
      </c>
      <c r="C4" s="73">
        <v>2</v>
      </c>
      <c r="D4" s="73">
        <v>3</v>
      </c>
      <c r="E4" s="1"/>
      <c r="F4" s="1"/>
      <c r="G4" s="1"/>
      <c r="H4" s="1"/>
      <c r="I4" s="1"/>
      <c r="J4" s="1"/>
      <c r="K4" s="1"/>
      <c r="L4" s="1"/>
      <c r="M4" s="1"/>
      <c r="N4" s="1"/>
      <c r="O4" s="1"/>
      <c r="P4" s="1"/>
      <c r="Q4" s="1"/>
      <c r="R4" s="1"/>
      <c r="S4" s="1"/>
      <c r="T4" s="1"/>
      <c r="U4" s="1"/>
      <c r="V4" s="1"/>
      <c r="W4" s="1"/>
      <c r="X4" s="1"/>
      <c r="Y4" s="1"/>
      <c r="Z4" s="1"/>
    </row>
    <row r="5" spans="1:26" ht="15.75" thickBot="1">
      <c r="A5" s="72" t="s">
        <v>209</v>
      </c>
      <c r="B5" s="73">
        <v>2</v>
      </c>
      <c r="C5" s="73">
        <v>4</v>
      </c>
      <c r="D5" s="73">
        <v>3</v>
      </c>
      <c r="E5" s="1"/>
      <c r="F5" s="1"/>
      <c r="G5" s="1"/>
      <c r="H5" s="1"/>
      <c r="I5" s="1"/>
      <c r="J5" s="1"/>
      <c r="K5" s="1"/>
      <c r="L5" s="1"/>
      <c r="M5" s="1"/>
      <c r="N5" s="1"/>
      <c r="O5" s="1"/>
      <c r="P5" s="1"/>
      <c r="Q5" s="1"/>
      <c r="R5" s="1"/>
      <c r="S5" s="1"/>
      <c r="T5" s="1"/>
      <c r="U5" s="1"/>
      <c r="V5" s="1"/>
      <c r="W5" s="1"/>
      <c r="X5" s="1"/>
      <c r="Y5" s="1"/>
      <c r="Z5" s="1"/>
    </row>
    <row r="6" spans="1:26" ht="15.75" thickBot="1">
      <c r="A6" s="72" t="s">
        <v>210</v>
      </c>
      <c r="B6" s="73">
        <v>4</v>
      </c>
      <c r="C6" s="73">
        <v>3</v>
      </c>
      <c r="D6" s="73">
        <v>5</v>
      </c>
      <c r="E6" s="1"/>
      <c r="F6" s="1"/>
      <c r="G6" s="1"/>
      <c r="H6" s="1"/>
      <c r="I6" s="1"/>
      <c r="J6" s="1"/>
      <c r="K6" s="1"/>
      <c r="L6" s="1"/>
      <c r="M6" s="1"/>
      <c r="N6" s="1"/>
      <c r="O6" s="1"/>
      <c r="P6" s="1"/>
      <c r="Q6" s="1"/>
      <c r="R6" s="1"/>
      <c r="S6" s="1"/>
      <c r="T6" s="1"/>
      <c r="U6" s="1"/>
      <c r="V6" s="1"/>
      <c r="W6" s="1"/>
      <c r="X6" s="1"/>
      <c r="Y6" s="1"/>
      <c r="Z6" s="1"/>
    </row>
    <row r="7" spans="1:26" ht="15.75" thickBot="1">
      <c r="A7" s="72" t="s">
        <v>138</v>
      </c>
      <c r="B7" s="73">
        <v>2</v>
      </c>
      <c r="C7" s="73">
        <v>1</v>
      </c>
      <c r="D7" s="73">
        <v>1</v>
      </c>
      <c r="E7" s="1"/>
      <c r="F7" s="1"/>
      <c r="G7" s="1"/>
      <c r="H7" s="1"/>
      <c r="I7" s="1"/>
      <c r="J7" s="1"/>
      <c r="K7" s="1"/>
      <c r="L7" s="1"/>
      <c r="M7" s="1"/>
      <c r="N7" s="1"/>
      <c r="O7" s="1"/>
      <c r="P7" s="1"/>
      <c r="Q7" s="1"/>
      <c r="R7" s="1"/>
      <c r="S7" s="1"/>
      <c r="T7" s="1"/>
      <c r="U7" s="1"/>
      <c r="V7" s="1"/>
      <c r="W7" s="1"/>
      <c r="X7" s="1"/>
      <c r="Y7" s="1"/>
      <c r="Z7" s="1"/>
    </row>
    <row r="8" spans="1:26" ht="15.75" thickBot="1">
      <c r="A8" s="72" t="s">
        <v>211</v>
      </c>
      <c r="B8" s="73">
        <v>3</v>
      </c>
      <c r="C8" s="73">
        <v>3</v>
      </c>
      <c r="D8" s="73">
        <v>4</v>
      </c>
      <c r="E8" s="1"/>
      <c r="F8" s="1"/>
      <c r="G8" s="1"/>
      <c r="H8" s="1"/>
      <c r="I8" s="1"/>
      <c r="J8" s="1"/>
      <c r="K8" s="1"/>
      <c r="L8" s="1"/>
      <c r="M8" s="1"/>
      <c r="N8" s="1"/>
      <c r="O8" s="1"/>
      <c r="P8" s="1"/>
      <c r="Q8" s="1"/>
      <c r="R8" s="1"/>
      <c r="S8" s="1"/>
      <c r="T8" s="1"/>
      <c r="U8" s="1"/>
      <c r="V8" s="1"/>
      <c r="W8" s="1"/>
      <c r="X8" s="1"/>
      <c r="Y8" s="1"/>
      <c r="Z8" s="1"/>
    </row>
    <row r="9" spans="1:26" ht="15" thickBot="1">
      <c r="A9" s="74" t="s">
        <v>6</v>
      </c>
      <c r="B9" s="75">
        <v>13</v>
      </c>
      <c r="C9" s="75">
        <v>13</v>
      </c>
      <c r="D9" s="75">
        <v>16</v>
      </c>
      <c r="E9" s="1"/>
      <c r="F9" s="1"/>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2"/>
  <sheetViews>
    <sheetView tabSelected="1" topLeftCell="A88" workbookViewId="0">
      <selection activeCell="C96" sqref="C96"/>
    </sheetView>
  </sheetViews>
  <sheetFormatPr defaultRowHeight="13.5"/>
  <cols>
    <col min="1" max="1" width="4.75" bestFit="1" customWidth="1"/>
    <col min="2" max="2" width="59.625" customWidth="1"/>
    <col min="3" max="3" width="90.875" style="29" customWidth="1"/>
  </cols>
  <sheetData>
    <row r="1" spans="1:26" ht="14.25" thickBot="1">
      <c r="A1" s="18" t="s">
        <v>0</v>
      </c>
      <c r="B1" s="18" t="s">
        <v>1</v>
      </c>
      <c r="C1" s="33" t="s">
        <v>77</v>
      </c>
      <c r="D1" s="16"/>
      <c r="E1" s="1"/>
      <c r="F1" s="1"/>
      <c r="G1" s="1"/>
      <c r="H1" s="1"/>
      <c r="I1" s="1"/>
      <c r="J1" s="1"/>
      <c r="K1" s="1"/>
      <c r="L1" s="1"/>
      <c r="M1" s="1"/>
      <c r="N1" s="1"/>
      <c r="O1" s="1"/>
      <c r="P1" s="1"/>
      <c r="Q1" s="1"/>
      <c r="R1" s="1"/>
      <c r="S1" s="1"/>
      <c r="T1" s="1"/>
      <c r="U1" s="1"/>
      <c r="V1" s="1"/>
      <c r="W1" s="1"/>
      <c r="X1" s="1"/>
      <c r="Y1" s="1"/>
      <c r="Z1" s="1"/>
    </row>
    <row r="2" spans="1:26" ht="15" customHeight="1" thickBot="1">
      <c r="A2" s="19">
        <v>1</v>
      </c>
      <c r="B2" s="19" t="s">
        <v>2</v>
      </c>
      <c r="C2" s="25" t="s">
        <v>251</v>
      </c>
      <c r="D2" s="16"/>
      <c r="E2" s="1"/>
      <c r="F2" s="1"/>
      <c r="G2" s="1"/>
      <c r="H2" s="1"/>
      <c r="I2" s="1"/>
      <c r="J2" s="1"/>
      <c r="K2" s="1"/>
      <c r="L2" s="1"/>
      <c r="M2" s="1"/>
      <c r="N2" s="1"/>
      <c r="O2" s="1"/>
      <c r="P2" s="1"/>
      <c r="Q2" s="1"/>
      <c r="R2" s="1"/>
      <c r="S2" s="1"/>
      <c r="T2" s="1"/>
      <c r="U2" s="1"/>
      <c r="V2" s="1"/>
      <c r="W2" s="1"/>
      <c r="X2" s="1"/>
      <c r="Y2" s="1"/>
      <c r="Z2" s="1"/>
    </row>
    <row r="3" spans="1:26" ht="14.25" thickBot="1">
      <c r="A3" s="19">
        <v>2</v>
      </c>
      <c r="B3" s="105" t="s">
        <v>11</v>
      </c>
      <c r="C3" s="25" t="str">
        <f>'(貼付け）アンケート'!C7</f>
        <v>副作用がない</v>
      </c>
      <c r="D3" s="17"/>
      <c r="E3" s="8"/>
      <c r="F3" s="8"/>
      <c r="G3" s="8"/>
      <c r="H3" s="8"/>
      <c r="I3" s="8"/>
      <c r="J3" s="8"/>
      <c r="K3" s="8"/>
      <c r="L3" s="8"/>
      <c r="M3" s="8"/>
      <c r="N3" s="8"/>
      <c r="O3" s="8"/>
      <c r="P3" s="8"/>
      <c r="Q3" s="8"/>
      <c r="R3" s="8"/>
      <c r="S3" s="8"/>
      <c r="T3" s="8"/>
      <c r="U3" s="8"/>
      <c r="V3" s="8"/>
      <c r="W3" s="8"/>
      <c r="X3" s="8"/>
      <c r="Y3" s="8"/>
      <c r="Z3" s="8"/>
    </row>
    <row r="4" spans="1:26" ht="14.25" thickBot="1">
      <c r="A4" s="19">
        <v>3</v>
      </c>
      <c r="B4" s="105"/>
      <c r="C4" s="25" t="str">
        <f>'(貼付け）アンケート'!C8</f>
        <v>バストアップ効果</v>
      </c>
      <c r="D4" s="17"/>
      <c r="E4" s="8"/>
      <c r="F4" s="8"/>
      <c r="G4" s="8"/>
      <c r="H4" s="8"/>
      <c r="I4" s="8"/>
      <c r="J4" s="8"/>
      <c r="K4" s="8"/>
      <c r="L4" s="8"/>
      <c r="M4" s="8"/>
      <c r="N4" s="8"/>
      <c r="O4" s="8"/>
      <c r="P4" s="8"/>
      <c r="Q4" s="8"/>
      <c r="R4" s="8"/>
      <c r="S4" s="8"/>
      <c r="T4" s="8"/>
      <c r="U4" s="8"/>
      <c r="V4" s="8"/>
      <c r="W4" s="8"/>
      <c r="X4" s="8"/>
      <c r="Y4" s="8"/>
      <c r="Z4" s="8"/>
    </row>
    <row r="5" spans="1:26" ht="14.25" thickBot="1">
      <c r="A5" s="19">
        <v>4</v>
      </c>
      <c r="B5" s="105"/>
      <c r="C5" s="25" t="str">
        <f>'(貼付け）アンケート'!C9</f>
        <v>飲みやすい</v>
      </c>
      <c r="D5" s="17"/>
      <c r="E5" s="8"/>
      <c r="F5" s="8"/>
      <c r="G5" s="8"/>
      <c r="H5" s="8"/>
      <c r="I5" s="8"/>
      <c r="J5" s="8"/>
      <c r="K5" s="8"/>
      <c r="L5" s="8"/>
      <c r="M5" s="8"/>
      <c r="N5" s="8"/>
      <c r="O5" s="8"/>
      <c r="P5" s="8"/>
      <c r="Q5" s="8"/>
      <c r="R5" s="8"/>
      <c r="S5" s="8"/>
      <c r="T5" s="8"/>
      <c r="U5" s="8"/>
      <c r="V5" s="8"/>
      <c r="W5" s="8"/>
      <c r="X5" s="8"/>
      <c r="Y5" s="8"/>
      <c r="Z5" s="8"/>
    </row>
    <row r="6" spans="1:26" ht="14.25" thickBot="1">
      <c r="A6" s="19">
        <v>5</v>
      </c>
      <c r="B6" s="105"/>
      <c r="C6" s="25" t="str">
        <f>'(貼付け）アンケート'!C10</f>
        <v>コスパ</v>
      </c>
      <c r="D6" s="16"/>
      <c r="E6" s="1"/>
      <c r="F6" s="1"/>
      <c r="G6" s="1"/>
      <c r="H6" s="1"/>
      <c r="I6" s="1"/>
      <c r="J6" s="1"/>
      <c r="K6" s="1"/>
      <c r="L6" s="1"/>
      <c r="M6" s="1"/>
      <c r="N6" s="1"/>
      <c r="O6" s="1"/>
      <c r="P6" s="1"/>
      <c r="Q6" s="1"/>
      <c r="R6" s="1"/>
      <c r="S6" s="1"/>
      <c r="T6" s="1"/>
      <c r="U6" s="1"/>
      <c r="V6" s="1"/>
      <c r="W6" s="1"/>
      <c r="X6" s="1"/>
      <c r="Y6" s="1"/>
      <c r="Z6" s="1"/>
    </row>
    <row r="7" spans="1:26" ht="14.25" thickBot="1">
      <c r="A7" s="19">
        <v>6</v>
      </c>
      <c r="B7" s="105"/>
      <c r="C7" s="25" t="str">
        <f>'(貼付け）アンケート'!C11</f>
        <v>美肌効果</v>
      </c>
      <c r="D7" s="16"/>
      <c r="E7" s="1"/>
      <c r="F7" s="1"/>
      <c r="G7" s="1"/>
      <c r="H7" s="1"/>
      <c r="I7" s="1"/>
      <c r="J7" s="1"/>
      <c r="K7" s="1"/>
      <c r="L7" s="1"/>
      <c r="M7" s="1"/>
      <c r="N7" s="1"/>
      <c r="O7" s="1"/>
      <c r="P7" s="1"/>
      <c r="Q7" s="1"/>
      <c r="R7" s="1"/>
      <c r="S7" s="1"/>
      <c r="T7" s="1"/>
      <c r="U7" s="1"/>
      <c r="V7" s="1"/>
      <c r="W7" s="1"/>
      <c r="X7" s="1"/>
      <c r="Y7" s="1"/>
      <c r="Z7" s="1"/>
    </row>
    <row r="8" spans="1:26" ht="14.25" thickBot="1">
      <c r="A8" s="19">
        <v>7</v>
      </c>
      <c r="B8" s="106" t="s">
        <v>57</v>
      </c>
      <c r="C8" s="25" t="s">
        <v>250</v>
      </c>
      <c r="D8" s="16"/>
      <c r="E8" s="1"/>
      <c r="F8" s="1"/>
      <c r="G8" s="1"/>
      <c r="H8" s="1"/>
      <c r="I8" s="1"/>
      <c r="J8" s="1"/>
      <c r="K8" s="1"/>
      <c r="L8" s="1"/>
      <c r="M8" s="1"/>
      <c r="N8" s="1"/>
      <c r="O8" s="1"/>
      <c r="P8" s="1"/>
      <c r="Q8" s="1"/>
      <c r="R8" s="1"/>
      <c r="S8" s="1"/>
      <c r="T8" s="1"/>
      <c r="U8" s="1"/>
      <c r="V8" s="1"/>
      <c r="W8" s="1"/>
      <c r="X8" s="1"/>
      <c r="Y8" s="1"/>
      <c r="Z8" s="1"/>
    </row>
    <row r="9" spans="1:26" ht="147.75" thickBot="1">
      <c r="A9" s="19">
        <v>8</v>
      </c>
      <c r="B9" s="107"/>
      <c r="C9" s="25" t="s">
        <v>253</v>
      </c>
      <c r="D9" s="16"/>
      <c r="E9" s="1"/>
      <c r="F9" s="1"/>
      <c r="G9" s="1"/>
      <c r="H9" s="1"/>
      <c r="I9" s="1"/>
      <c r="J9" s="1"/>
      <c r="K9" s="1"/>
      <c r="L9" s="1"/>
      <c r="M9" s="1"/>
      <c r="N9" s="1"/>
      <c r="O9" s="1"/>
      <c r="P9" s="1"/>
      <c r="Q9" s="1"/>
      <c r="R9" s="1"/>
      <c r="S9" s="1"/>
      <c r="T9" s="1"/>
      <c r="U9" s="1"/>
      <c r="V9" s="1"/>
      <c r="W9" s="1"/>
      <c r="X9" s="1"/>
      <c r="Y9" s="1"/>
      <c r="Z9" s="1"/>
    </row>
    <row r="10" spans="1:26" ht="14.25" thickBot="1">
      <c r="A10" s="19">
        <v>9</v>
      </c>
      <c r="B10" s="107"/>
      <c r="C10" s="25" t="s">
        <v>252</v>
      </c>
      <c r="D10" s="16"/>
      <c r="E10" s="1"/>
      <c r="F10" s="1"/>
      <c r="G10" s="1"/>
      <c r="H10" s="1"/>
      <c r="I10" s="1"/>
      <c r="J10" s="1"/>
      <c r="K10" s="1"/>
      <c r="L10" s="1"/>
      <c r="M10" s="1"/>
      <c r="N10" s="1"/>
      <c r="O10" s="1"/>
      <c r="P10" s="1"/>
      <c r="Q10" s="1"/>
      <c r="R10" s="1"/>
      <c r="S10" s="1"/>
      <c r="T10" s="1"/>
      <c r="U10" s="1"/>
      <c r="V10" s="1"/>
      <c r="W10" s="1"/>
      <c r="X10" s="1"/>
      <c r="Y10" s="1"/>
      <c r="Z10" s="1"/>
    </row>
    <row r="11" spans="1:26" ht="204" thickBot="1">
      <c r="A11" s="19">
        <v>10</v>
      </c>
      <c r="B11" s="107"/>
      <c r="C11" s="25" t="s">
        <v>254</v>
      </c>
      <c r="D11" s="16"/>
      <c r="E11" s="1"/>
      <c r="F11" s="1"/>
      <c r="G11" s="1"/>
      <c r="H11" s="1"/>
      <c r="I11" s="1"/>
      <c r="J11" s="1"/>
      <c r="K11" s="1"/>
      <c r="L11" s="1"/>
      <c r="M11" s="1"/>
      <c r="N11" s="1"/>
      <c r="O11" s="1"/>
      <c r="P11" s="1"/>
      <c r="Q11" s="1"/>
      <c r="R11" s="1"/>
      <c r="S11" s="1"/>
      <c r="T11" s="1"/>
      <c r="U11" s="1"/>
      <c r="V11" s="1"/>
      <c r="W11" s="1"/>
      <c r="X11" s="1"/>
      <c r="Y11" s="1"/>
      <c r="Z11" s="1"/>
    </row>
    <row r="12" spans="1:26" ht="14.25" thickBot="1">
      <c r="A12" s="19">
        <v>11</v>
      </c>
      <c r="B12" s="107"/>
      <c r="C12" s="25" t="s">
        <v>255</v>
      </c>
      <c r="D12" s="16"/>
      <c r="E12" s="1"/>
      <c r="F12" s="1"/>
      <c r="G12" s="1"/>
      <c r="H12" s="1"/>
      <c r="I12" s="1"/>
      <c r="J12" s="1"/>
      <c r="K12" s="1"/>
      <c r="L12" s="1"/>
      <c r="M12" s="1"/>
      <c r="N12" s="1"/>
      <c r="O12" s="1"/>
      <c r="P12" s="1"/>
      <c r="Q12" s="1"/>
      <c r="R12" s="1"/>
      <c r="S12" s="1"/>
      <c r="T12" s="1"/>
      <c r="U12" s="1"/>
      <c r="V12" s="1"/>
      <c r="W12" s="1"/>
      <c r="X12" s="1"/>
      <c r="Y12" s="1"/>
      <c r="Z12" s="1"/>
    </row>
    <row r="13" spans="1:26" ht="14.25" thickBot="1">
      <c r="A13" s="19">
        <v>12</v>
      </c>
      <c r="B13" s="107"/>
      <c r="C13" s="25"/>
      <c r="D13" s="16"/>
      <c r="E13" s="1"/>
      <c r="F13" s="1"/>
      <c r="G13" s="1"/>
      <c r="H13" s="1"/>
      <c r="I13" s="1"/>
      <c r="J13" s="1"/>
      <c r="K13" s="1"/>
      <c r="L13" s="1"/>
      <c r="M13" s="1"/>
      <c r="N13" s="1"/>
      <c r="O13" s="1"/>
      <c r="P13" s="1"/>
      <c r="Q13" s="1"/>
      <c r="R13" s="1"/>
      <c r="S13" s="1"/>
      <c r="T13" s="1"/>
      <c r="U13" s="1"/>
      <c r="V13" s="1"/>
      <c r="W13" s="1"/>
      <c r="X13" s="1"/>
      <c r="Y13" s="1"/>
      <c r="Z13" s="1"/>
    </row>
    <row r="14" spans="1:26" ht="14.25" thickBot="1">
      <c r="A14" s="19">
        <v>13</v>
      </c>
      <c r="B14" s="107"/>
      <c r="C14" s="25" t="s">
        <v>256</v>
      </c>
      <c r="D14" s="16"/>
      <c r="E14" s="1"/>
      <c r="F14" s="1"/>
      <c r="G14" s="1"/>
      <c r="H14" s="1"/>
      <c r="I14" s="1"/>
      <c r="J14" s="1"/>
      <c r="K14" s="1"/>
      <c r="L14" s="1"/>
      <c r="M14" s="1"/>
      <c r="N14" s="1"/>
      <c r="O14" s="1"/>
      <c r="P14" s="1"/>
      <c r="Q14" s="1"/>
      <c r="R14" s="1"/>
      <c r="S14" s="1"/>
      <c r="T14" s="1"/>
      <c r="U14" s="1"/>
      <c r="V14" s="1"/>
      <c r="W14" s="1"/>
      <c r="X14" s="1"/>
      <c r="Y14" s="1"/>
      <c r="Z14" s="1"/>
    </row>
    <row r="15" spans="1:26" ht="14.25" thickBot="1">
      <c r="A15" s="19">
        <v>14</v>
      </c>
      <c r="B15" s="107"/>
      <c r="C15" s="25"/>
      <c r="D15" s="16"/>
      <c r="E15" s="1"/>
      <c r="F15" s="1"/>
      <c r="G15" s="1"/>
      <c r="H15" s="1"/>
      <c r="I15" s="1"/>
      <c r="J15" s="1"/>
      <c r="K15" s="1"/>
      <c r="L15" s="1"/>
      <c r="M15" s="1"/>
      <c r="N15" s="1"/>
      <c r="O15" s="1"/>
      <c r="P15" s="1"/>
      <c r="Q15" s="1"/>
      <c r="R15" s="1"/>
      <c r="S15" s="1"/>
      <c r="T15" s="1"/>
      <c r="U15" s="1"/>
      <c r="V15" s="1"/>
      <c r="W15" s="1"/>
      <c r="X15" s="1"/>
      <c r="Y15" s="1"/>
      <c r="Z15" s="1"/>
    </row>
    <row r="16" spans="1:26" ht="15" customHeight="1" thickBot="1">
      <c r="A16" s="19">
        <v>15</v>
      </c>
      <c r="B16" s="100" t="s">
        <v>127</v>
      </c>
      <c r="C16" s="25" t="str">
        <f>'(貼付け）アンケート'!C3</f>
        <v>DHC 濃縮プエラリアミフィカ</v>
      </c>
      <c r="D16" s="16"/>
      <c r="E16" s="1"/>
      <c r="F16" s="1"/>
      <c r="G16" s="1"/>
      <c r="H16" s="1"/>
      <c r="I16" s="1"/>
      <c r="J16" s="1"/>
      <c r="K16" s="1"/>
      <c r="L16" s="1"/>
      <c r="M16" s="1"/>
      <c r="N16" s="1"/>
      <c r="O16" s="1"/>
      <c r="P16" s="1"/>
      <c r="Q16" s="1"/>
      <c r="R16" s="1"/>
      <c r="S16" s="1"/>
      <c r="T16" s="1"/>
      <c r="U16" s="1"/>
      <c r="V16" s="1"/>
      <c r="W16" s="1"/>
      <c r="X16" s="1"/>
      <c r="Y16" s="1"/>
      <c r="Z16" s="1"/>
    </row>
    <row r="17" spans="1:26" ht="14.25" thickBot="1">
      <c r="A17" s="19">
        <v>16</v>
      </c>
      <c r="B17" s="100"/>
      <c r="C17" s="25" t="str">
        <f>'(貼付け）アンケート'!C4</f>
        <v>ベルタ　ベルタプエラリア</v>
      </c>
      <c r="D17" s="16"/>
      <c r="E17" s="1"/>
      <c r="F17" s="1"/>
      <c r="G17" s="1"/>
      <c r="H17" s="1"/>
      <c r="I17" s="1"/>
      <c r="J17" s="1"/>
      <c r="K17" s="1"/>
      <c r="L17" s="1"/>
      <c r="M17" s="1"/>
      <c r="N17" s="1"/>
      <c r="O17" s="1"/>
      <c r="P17" s="1"/>
      <c r="Q17" s="1"/>
      <c r="R17" s="1"/>
      <c r="S17" s="1"/>
      <c r="T17" s="1"/>
      <c r="U17" s="1"/>
      <c r="V17" s="1"/>
      <c r="W17" s="1"/>
      <c r="X17" s="1"/>
      <c r="Y17" s="1"/>
      <c r="Z17" s="1"/>
    </row>
    <row r="18" spans="1:26" ht="14.25" thickBot="1">
      <c r="A18" s="19">
        <v>17</v>
      </c>
      <c r="B18" s="100"/>
      <c r="C18" s="25" t="str">
        <f>'(貼付け）アンケート'!C5</f>
        <v>美的ラボ　meemo</v>
      </c>
      <c r="D18" s="16"/>
      <c r="E18" s="1"/>
      <c r="F18" s="1"/>
      <c r="G18" s="1"/>
      <c r="H18" s="1"/>
      <c r="I18" s="1"/>
      <c r="J18" s="1"/>
      <c r="K18" s="1"/>
      <c r="L18" s="1"/>
      <c r="M18" s="1"/>
      <c r="N18" s="1"/>
      <c r="O18" s="1"/>
      <c r="P18" s="1"/>
      <c r="Q18" s="1"/>
      <c r="R18" s="1"/>
      <c r="S18" s="1"/>
      <c r="T18" s="1"/>
      <c r="U18" s="1"/>
      <c r="V18" s="1"/>
      <c r="W18" s="1"/>
      <c r="X18" s="1"/>
      <c r="Y18" s="1"/>
      <c r="Z18" s="1"/>
    </row>
    <row r="19" spans="1:26" ht="14.25" thickBot="1">
      <c r="A19" s="19">
        <v>18</v>
      </c>
      <c r="B19" s="100"/>
      <c r="C19" s="25"/>
      <c r="D19" s="16"/>
      <c r="E19" s="1"/>
      <c r="F19" s="1"/>
      <c r="G19" s="1"/>
      <c r="H19" s="1"/>
      <c r="I19" s="1"/>
      <c r="J19" s="1"/>
      <c r="K19" s="1"/>
      <c r="L19" s="1"/>
      <c r="M19" s="1"/>
      <c r="N19" s="1"/>
      <c r="O19" s="1"/>
      <c r="P19" s="1"/>
      <c r="Q19" s="1"/>
      <c r="R19" s="1"/>
      <c r="S19" s="1"/>
      <c r="T19" s="1"/>
      <c r="U19" s="1"/>
      <c r="V19" s="1"/>
      <c r="W19" s="1"/>
      <c r="X19" s="1"/>
      <c r="Y19" s="1"/>
      <c r="Z19" s="1"/>
    </row>
    <row r="20" spans="1:26" ht="14.25" thickBot="1">
      <c r="A20" s="19">
        <v>19</v>
      </c>
      <c r="B20" s="100"/>
      <c r="C20" s="25"/>
      <c r="D20" s="16"/>
      <c r="E20" s="1"/>
      <c r="F20" s="1"/>
      <c r="G20" s="1"/>
      <c r="H20" s="1"/>
      <c r="I20" s="1"/>
      <c r="J20" s="1"/>
      <c r="K20" s="1"/>
      <c r="L20" s="1"/>
      <c r="M20" s="1"/>
      <c r="N20" s="1"/>
      <c r="O20" s="1"/>
      <c r="P20" s="1"/>
      <c r="Q20" s="1"/>
      <c r="R20" s="1"/>
      <c r="S20" s="1"/>
      <c r="T20" s="1"/>
      <c r="U20" s="1"/>
      <c r="V20" s="1"/>
      <c r="W20" s="1"/>
      <c r="X20" s="1"/>
      <c r="Y20" s="1"/>
      <c r="Z20" s="1"/>
    </row>
    <row r="21" spans="1:26" ht="14.25" thickBot="1">
      <c r="A21" s="19">
        <v>20</v>
      </c>
      <c r="B21" s="19" t="s">
        <v>12</v>
      </c>
      <c r="C21" s="26" t="s">
        <v>13</v>
      </c>
      <c r="D21" s="16"/>
      <c r="E21" s="1"/>
      <c r="F21" s="1"/>
      <c r="G21" s="1"/>
      <c r="H21" s="1"/>
      <c r="I21" s="1"/>
      <c r="J21" s="1"/>
      <c r="K21" s="1"/>
      <c r="L21" s="1"/>
      <c r="M21" s="1"/>
      <c r="N21" s="1"/>
      <c r="O21" s="1"/>
      <c r="P21" s="1"/>
      <c r="Q21" s="1"/>
      <c r="R21" s="1"/>
      <c r="S21" s="1"/>
      <c r="T21" s="1"/>
      <c r="U21" s="1"/>
      <c r="V21" s="1"/>
      <c r="W21" s="1"/>
      <c r="X21" s="1"/>
      <c r="Y21" s="1"/>
      <c r="Z21" s="1"/>
    </row>
    <row r="22" spans="1:26" ht="15" customHeight="1" thickBot="1">
      <c r="A22" s="19">
        <v>21</v>
      </c>
      <c r="B22" s="108" t="s">
        <v>63</v>
      </c>
      <c r="C22" s="25" t="s">
        <v>58</v>
      </c>
      <c r="D22" s="16"/>
      <c r="E22" s="1"/>
      <c r="F22" s="1"/>
      <c r="G22" s="1"/>
      <c r="H22" s="1"/>
      <c r="I22" s="1"/>
      <c r="J22" s="1"/>
      <c r="K22" s="1"/>
      <c r="L22" s="1"/>
      <c r="M22" s="1"/>
      <c r="N22" s="1"/>
      <c r="O22" s="1"/>
      <c r="P22" s="1"/>
      <c r="Q22" s="1"/>
      <c r="R22" s="1"/>
      <c r="S22" s="1"/>
      <c r="T22" s="1"/>
      <c r="U22" s="1"/>
      <c r="V22" s="1"/>
      <c r="W22" s="1"/>
      <c r="X22" s="1"/>
      <c r="Y22" s="1"/>
      <c r="Z22" s="1"/>
    </row>
    <row r="23" spans="1:26" ht="15" customHeight="1" thickBot="1">
      <c r="A23" s="19">
        <v>22</v>
      </c>
      <c r="B23" s="108"/>
      <c r="C23" s="25" t="str">
        <f>'(貼付け）アンケート'!C13</f>
        <v>美的ラボ　meemo</v>
      </c>
      <c r="D23" s="16"/>
      <c r="E23" s="1"/>
      <c r="F23" s="1"/>
      <c r="G23" s="1"/>
      <c r="H23" s="1"/>
      <c r="I23" s="1"/>
      <c r="J23" s="1"/>
      <c r="K23" s="1"/>
      <c r="L23" s="1"/>
      <c r="M23" s="1"/>
      <c r="N23" s="1"/>
      <c r="O23" s="1"/>
      <c r="P23" s="1"/>
      <c r="Q23" s="1"/>
      <c r="R23" s="1"/>
      <c r="S23" s="1"/>
      <c r="T23" s="1"/>
      <c r="U23" s="1"/>
      <c r="V23" s="1"/>
      <c r="W23" s="1"/>
      <c r="X23" s="1"/>
      <c r="Y23" s="1"/>
      <c r="Z23" s="1"/>
    </row>
    <row r="24" spans="1:26" ht="15" customHeight="1" thickBot="1">
      <c r="A24" s="19">
        <v>23</v>
      </c>
      <c r="B24" s="108"/>
      <c r="C24" s="25" t="s">
        <v>59</v>
      </c>
      <c r="D24" s="16"/>
      <c r="E24" s="1"/>
      <c r="F24" s="1"/>
      <c r="G24" s="1"/>
      <c r="H24" s="1"/>
      <c r="I24" s="1"/>
      <c r="J24" s="1"/>
      <c r="K24" s="1"/>
      <c r="L24" s="1"/>
      <c r="M24" s="1"/>
      <c r="N24" s="1"/>
      <c r="O24" s="1"/>
      <c r="P24" s="1"/>
      <c r="Q24" s="1"/>
      <c r="R24" s="1"/>
      <c r="S24" s="1"/>
      <c r="T24" s="1"/>
      <c r="U24" s="1"/>
      <c r="V24" s="1"/>
      <c r="W24" s="1"/>
      <c r="X24" s="1"/>
      <c r="Y24" s="1"/>
      <c r="Z24" s="1"/>
    </row>
    <row r="25" spans="1:26" ht="15" customHeight="1" thickBot="1">
      <c r="A25" s="19">
        <v>24</v>
      </c>
      <c r="B25" s="108"/>
      <c r="C25" s="25" t="str">
        <f>'(貼付け）アンケート'!C28</f>
        <v>ベルタ　ベルタプエラリア</v>
      </c>
      <c r="D25" s="16"/>
      <c r="E25" s="1"/>
      <c r="F25" s="1"/>
      <c r="G25" s="1"/>
      <c r="H25" s="1"/>
      <c r="I25" s="1"/>
      <c r="J25" s="1"/>
      <c r="K25" s="1"/>
      <c r="L25" s="1"/>
      <c r="M25" s="1"/>
      <c r="N25" s="1"/>
      <c r="O25" s="1"/>
      <c r="P25" s="1"/>
      <c r="Q25" s="1"/>
      <c r="R25" s="1"/>
      <c r="S25" s="1"/>
      <c r="T25" s="1"/>
      <c r="U25" s="1"/>
      <c r="V25" s="1"/>
      <c r="W25" s="1"/>
      <c r="X25" s="1"/>
      <c r="Y25" s="1"/>
      <c r="Z25" s="1"/>
    </row>
    <row r="26" spans="1:26" ht="15" customHeight="1" thickBot="1">
      <c r="A26" s="19">
        <v>25</v>
      </c>
      <c r="B26" s="108"/>
      <c r="C26" s="25" t="s">
        <v>60</v>
      </c>
      <c r="D26" s="16"/>
      <c r="E26" s="1"/>
      <c r="F26" s="1"/>
      <c r="G26" s="1"/>
      <c r="H26" s="1"/>
      <c r="I26" s="1"/>
      <c r="J26" s="1"/>
      <c r="K26" s="1"/>
      <c r="L26" s="1"/>
      <c r="M26" s="1"/>
      <c r="N26" s="1"/>
      <c r="O26" s="1"/>
      <c r="P26" s="1"/>
      <c r="Q26" s="1"/>
      <c r="R26" s="1"/>
      <c r="S26" s="1"/>
      <c r="T26" s="1"/>
      <c r="U26" s="1"/>
      <c r="V26" s="1"/>
      <c r="W26" s="1"/>
      <c r="X26" s="1"/>
      <c r="Y26" s="1"/>
      <c r="Z26" s="1"/>
    </row>
    <row r="27" spans="1:26" ht="15" customHeight="1" thickBot="1">
      <c r="A27" s="19">
        <v>26</v>
      </c>
      <c r="B27" s="108"/>
      <c r="C27" s="25" t="str">
        <f>'(貼付け）アンケート'!C41</f>
        <v>DHC　濃縮プエラリアミリフィカ</v>
      </c>
      <c r="D27" s="16"/>
      <c r="E27" s="1"/>
      <c r="F27" s="1"/>
      <c r="G27" s="1"/>
      <c r="H27" s="1"/>
      <c r="I27" s="1"/>
      <c r="J27" s="1"/>
      <c r="K27" s="1"/>
      <c r="L27" s="1"/>
      <c r="M27" s="1"/>
      <c r="N27" s="1"/>
      <c r="O27" s="1"/>
      <c r="P27" s="1"/>
      <c r="Q27" s="1"/>
      <c r="R27" s="1"/>
      <c r="S27" s="1"/>
      <c r="T27" s="1"/>
      <c r="U27" s="1"/>
      <c r="V27" s="1"/>
      <c r="W27" s="1"/>
      <c r="X27" s="1"/>
      <c r="Y27" s="1"/>
      <c r="Z27" s="1"/>
    </row>
    <row r="28" spans="1:26" ht="15" customHeight="1" thickBot="1">
      <c r="A28" s="19">
        <v>27</v>
      </c>
      <c r="B28" s="100"/>
      <c r="C28" s="25" t="s">
        <v>61</v>
      </c>
      <c r="D28" s="16"/>
      <c r="E28" s="1"/>
      <c r="F28" s="1"/>
      <c r="G28" s="1"/>
      <c r="H28" s="1"/>
      <c r="I28" s="1"/>
      <c r="J28" s="1"/>
      <c r="K28" s="1"/>
      <c r="L28" s="1"/>
      <c r="M28" s="1"/>
      <c r="N28" s="1"/>
      <c r="O28" s="1"/>
      <c r="P28" s="1"/>
      <c r="Q28" s="1"/>
      <c r="R28" s="1"/>
      <c r="S28" s="1"/>
      <c r="T28" s="1"/>
      <c r="U28" s="1"/>
      <c r="V28" s="1"/>
      <c r="W28" s="1"/>
      <c r="X28" s="1"/>
      <c r="Y28" s="1"/>
      <c r="Z28" s="1"/>
    </row>
    <row r="29" spans="1:26" ht="15" customHeight="1" thickBot="1">
      <c r="A29" s="19">
        <v>28</v>
      </c>
      <c r="B29" s="100"/>
      <c r="C29" s="25"/>
      <c r="D29" s="16"/>
      <c r="E29" s="1"/>
      <c r="F29" s="1"/>
      <c r="G29" s="1"/>
      <c r="H29" s="1"/>
      <c r="I29" s="1"/>
      <c r="J29" s="1"/>
      <c r="K29" s="1"/>
      <c r="L29" s="1"/>
      <c r="M29" s="1"/>
      <c r="N29" s="1"/>
      <c r="O29" s="1"/>
      <c r="P29" s="1"/>
      <c r="Q29" s="1"/>
      <c r="R29" s="1"/>
      <c r="S29" s="1"/>
      <c r="T29" s="1"/>
      <c r="U29" s="1"/>
      <c r="V29" s="1"/>
      <c r="W29" s="1"/>
      <c r="X29" s="1"/>
      <c r="Y29" s="1"/>
      <c r="Z29" s="1"/>
    </row>
    <row r="30" spans="1:26" ht="12" customHeight="1" thickBot="1">
      <c r="A30" s="19">
        <v>29</v>
      </c>
      <c r="B30" s="100"/>
      <c r="C30" s="25" t="s">
        <v>62</v>
      </c>
      <c r="D30" s="16"/>
      <c r="E30" s="1"/>
      <c r="F30" s="1"/>
      <c r="G30" s="1"/>
      <c r="H30" s="1"/>
      <c r="I30" s="1"/>
      <c r="J30" s="1"/>
      <c r="K30" s="1"/>
      <c r="L30" s="1"/>
      <c r="M30" s="1"/>
      <c r="N30" s="1"/>
      <c r="O30" s="1"/>
      <c r="P30" s="1"/>
      <c r="Q30" s="1"/>
      <c r="R30" s="1"/>
      <c r="S30" s="1"/>
      <c r="T30" s="1"/>
      <c r="U30" s="1"/>
      <c r="V30" s="1"/>
      <c r="W30" s="1"/>
      <c r="X30" s="1"/>
      <c r="Y30" s="1"/>
      <c r="Z30" s="1"/>
    </row>
    <row r="31" spans="1:26" ht="14.25" thickBot="1">
      <c r="A31" s="19">
        <v>30</v>
      </c>
      <c r="B31" s="100"/>
      <c r="C31" s="25"/>
      <c r="D31" s="16"/>
      <c r="E31" s="1"/>
      <c r="F31" s="1"/>
      <c r="G31" s="1"/>
      <c r="H31" s="1"/>
      <c r="I31" s="1"/>
      <c r="J31" s="1"/>
      <c r="K31" s="1"/>
      <c r="L31" s="1"/>
      <c r="M31" s="1"/>
      <c r="N31" s="1"/>
      <c r="O31" s="1"/>
      <c r="P31" s="1"/>
      <c r="Q31" s="1"/>
      <c r="R31" s="1"/>
      <c r="S31" s="1"/>
      <c r="T31" s="1"/>
      <c r="U31" s="1"/>
      <c r="V31" s="1"/>
      <c r="W31" s="1"/>
      <c r="X31" s="1"/>
      <c r="Y31" s="1"/>
      <c r="Z31" s="1"/>
    </row>
    <row r="32" spans="1:26" ht="24.75" thickBot="1">
      <c r="A32" s="19">
        <v>31</v>
      </c>
      <c r="B32" s="49" t="s">
        <v>10</v>
      </c>
      <c r="C32" s="27">
        <v>3</v>
      </c>
      <c r="D32" s="17"/>
      <c r="E32" s="8"/>
      <c r="F32" s="8"/>
      <c r="G32" s="8"/>
      <c r="H32" s="8"/>
      <c r="I32" s="8"/>
      <c r="J32" s="8"/>
      <c r="K32" s="8"/>
      <c r="L32" s="8"/>
      <c r="M32" s="8"/>
      <c r="N32" s="8"/>
      <c r="O32" s="8"/>
      <c r="P32" s="8"/>
      <c r="Q32" s="8"/>
      <c r="R32" s="8"/>
      <c r="S32" s="8"/>
      <c r="T32" s="8"/>
      <c r="U32" s="8"/>
      <c r="V32" s="8"/>
      <c r="W32" s="8"/>
      <c r="X32" s="8"/>
      <c r="Y32" s="8"/>
      <c r="Z32" s="8"/>
    </row>
    <row r="33" spans="1:26" ht="14.25" thickBot="1">
      <c r="A33" s="19">
        <v>32</v>
      </c>
      <c r="B33" s="24" t="s">
        <v>64</v>
      </c>
      <c r="C33" s="21" t="str">
        <f>C23</f>
        <v>美的ラボ　meemo</v>
      </c>
      <c r="D33" s="16"/>
      <c r="E33" s="1"/>
      <c r="F33" s="1"/>
      <c r="G33" s="1"/>
      <c r="H33" s="1"/>
      <c r="I33" s="1"/>
      <c r="J33" s="1"/>
      <c r="K33" s="1"/>
      <c r="L33" s="1"/>
      <c r="M33" s="1"/>
      <c r="N33" s="1"/>
      <c r="O33" s="1"/>
      <c r="P33" s="1"/>
      <c r="Q33" s="1"/>
      <c r="R33" s="1"/>
      <c r="S33" s="1"/>
      <c r="T33" s="1"/>
      <c r="U33" s="1"/>
      <c r="V33" s="1"/>
      <c r="W33" s="1"/>
      <c r="X33" s="1"/>
      <c r="Y33" s="1"/>
      <c r="Z33" s="1"/>
    </row>
    <row r="34" spans="1:26" ht="14.25" thickBot="1">
      <c r="A34" s="19">
        <v>33</v>
      </c>
      <c r="B34" s="102" t="s">
        <v>69</v>
      </c>
      <c r="C34" s="44" t="str">
        <f>'(貼付け）アンケート'!C14</f>
        <v>ゼリーなのでおいしく食べることができる</v>
      </c>
      <c r="D34" s="16"/>
      <c r="E34" s="1"/>
      <c r="F34" s="1"/>
      <c r="G34" s="1"/>
      <c r="H34" s="1"/>
      <c r="I34" s="1"/>
      <c r="J34" s="1"/>
      <c r="K34" s="1"/>
      <c r="L34" s="1"/>
      <c r="M34" s="1"/>
      <c r="N34" s="1"/>
      <c r="O34" s="1"/>
      <c r="P34" s="1"/>
      <c r="Q34" s="1"/>
      <c r="R34" s="1"/>
      <c r="S34" s="1"/>
      <c r="T34" s="1"/>
      <c r="U34" s="1"/>
      <c r="V34" s="1"/>
      <c r="W34" s="1"/>
      <c r="X34" s="1"/>
      <c r="Y34" s="1"/>
      <c r="Z34" s="1"/>
    </row>
    <row r="35" spans="1:26" ht="14.25" thickBot="1">
      <c r="A35" s="19">
        <v>34</v>
      </c>
      <c r="B35" s="102"/>
      <c r="C35" s="44" t="str">
        <f>'(貼付け）アンケート'!C15</f>
        <v>ゼリーなのでお腹がすいた時に食べればダイエットにもなる</v>
      </c>
      <c r="D35" s="16"/>
      <c r="E35" s="1"/>
      <c r="F35" s="1"/>
      <c r="G35" s="1"/>
      <c r="H35" s="1"/>
      <c r="I35" s="1"/>
      <c r="J35" s="1"/>
      <c r="K35" s="1"/>
      <c r="L35" s="1"/>
      <c r="M35" s="1"/>
      <c r="N35" s="1"/>
      <c r="O35" s="1"/>
      <c r="P35" s="1"/>
      <c r="Q35" s="1"/>
      <c r="R35" s="1"/>
      <c r="S35" s="1"/>
      <c r="T35" s="1"/>
      <c r="U35" s="1"/>
      <c r="V35" s="1"/>
      <c r="W35" s="1"/>
      <c r="X35" s="1"/>
      <c r="Y35" s="1"/>
      <c r="Z35" s="1"/>
    </row>
    <row r="36" spans="1:26" ht="14.25" thickBot="1">
      <c r="A36" s="19">
        <v>35</v>
      </c>
      <c r="B36" s="102"/>
      <c r="C36" s="44" t="str">
        <f>'(貼付け）アンケート'!C16</f>
        <v>美肌効果もある</v>
      </c>
      <c r="D36" s="16"/>
      <c r="E36" s="1"/>
      <c r="F36" s="1"/>
      <c r="G36" s="1"/>
      <c r="H36" s="1"/>
      <c r="I36" s="1"/>
      <c r="J36" s="1"/>
      <c r="K36" s="1"/>
      <c r="L36" s="1"/>
      <c r="M36" s="1"/>
      <c r="N36" s="1"/>
      <c r="O36" s="1"/>
      <c r="P36" s="1"/>
      <c r="Q36" s="1"/>
      <c r="R36" s="1"/>
      <c r="S36" s="1"/>
      <c r="T36" s="1"/>
      <c r="U36" s="1"/>
      <c r="V36" s="1"/>
      <c r="W36" s="1"/>
      <c r="X36" s="1"/>
      <c r="Y36" s="1"/>
      <c r="Z36" s="1"/>
    </row>
    <row r="37" spans="1:26" ht="14.25" thickBot="1">
      <c r="A37" s="19">
        <v>36</v>
      </c>
      <c r="B37" s="103" t="s">
        <v>73</v>
      </c>
      <c r="C37" s="25" t="str">
        <f>'(貼付け）アンケート'!C18</f>
        <v>アサイー味とざくろ味のゼリーなので、この２つの味が苦手な方は継続は難しい</v>
      </c>
      <c r="D37" s="16"/>
      <c r="E37" s="1"/>
      <c r="F37" s="1"/>
      <c r="G37" s="1"/>
      <c r="H37" s="1"/>
      <c r="I37" s="1"/>
      <c r="J37" s="1"/>
      <c r="K37" s="1"/>
      <c r="L37" s="1"/>
      <c r="M37" s="1"/>
      <c r="N37" s="1"/>
      <c r="O37" s="1"/>
      <c r="P37" s="1"/>
      <c r="Q37" s="1"/>
      <c r="R37" s="1"/>
      <c r="S37" s="1"/>
      <c r="T37" s="1"/>
      <c r="U37" s="1"/>
      <c r="V37" s="1"/>
      <c r="W37" s="1"/>
      <c r="X37" s="1"/>
      <c r="Y37" s="1"/>
      <c r="Z37" s="1"/>
    </row>
    <row r="38" spans="1:26" ht="14.25" thickBot="1">
      <c r="A38" s="19">
        <v>37</v>
      </c>
      <c r="B38" s="102"/>
      <c r="C38" s="25" t="str">
        <f>'(貼付け）アンケート'!C19</f>
        <v>価格が高い</v>
      </c>
      <c r="D38" s="16"/>
      <c r="E38" s="1"/>
      <c r="F38" s="1"/>
      <c r="G38" s="1"/>
      <c r="H38" s="1"/>
      <c r="I38" s="1"/>
      <c r="J38" s="1"/>
      <c r="K38" s="1"/>
      <c r="L38" s="1"/>
      <c r="M38" s="1"/>
      <c r="N38" s="1"/>
      <c r="O38" s="1"/>
      <c r="P38" s="1"/>
      <c r="Q38" s="1"/>
      <c r="R38" s="1"/>
      <c r="S38" s="1"/>
      <c r="T38" s="1"/>
      <c r="U38" s="1"/>
      <c r="V38" s="1"/>
      <c r="W38" s="1"/>
      <c r="X38" s="1"/>
      <c r="Y38" s="1"/>
      <c r="Z38" s="1"/>
    </row>
    <row r="39" spans="1:26" ht="14.25" thickBot="1">
      <c r="A39" s="19">
        <v>38</v>
      </c>
      <c r="B39" s="102"/>
      <c r="C39" s="25" t="str">
        <f>'(貼付け）アンケート'!C20</f>
        <v>ドラッグストアには販売していない</v>
      </c>
      <c r="D39" s="16"/>
      <c r="E39" s="1"/>
      <c r="F39" s="1"/>
      <c r="G39" s="1"/>
      <c r="H39" s="1"/>
      <c r="I39" s="1"/>
      <c r="J39" s="1"/>
      <c r="K39" s="1"/>
      <c r="L39" s="1"/>
      <c r="M39" s="1"/>
      <c r="N39" s="1"/>
      <c r="O39" s="1"/>
      <c r="P39" s="1"/>
      <c r="Q39" s="1"/>
      <c r="R39" s="1"/>
      <c r="S39" s="1"/>
      <c r="T39" s="1"/>
      <c r="U39" s="1"/>
      <c r="V39" s="1"/>
      <c r="W39" s="1"/>
      <c r="X39" s="1"/>
      <c r="Y39" s="1"/>
      <c r="Z39" s="1"/>
    </row>
    <row r="40" spans="1:26" ht="14.25" thickBot="1">
      <c r="A40" s="19">
        <v>39</v>
      </c>
      <c r="B40" s="24" t="s">
        <v>71</v>
      </c>
      <c r="C40" s="25" t="str">
        <f>'(貼付け）アンケート'!C22</f>
        <v>バストだけでなくトータルビューティーを目指す方。</v>
      </c>
      <c r="D40" s="16"/>
      <c r="E40" s="1"/>
      <c r="F40" s="1"/>
      <c r="G40" s="1"/>
      <c r="H40" s="1"/>
      <c r="I40" s="1"/>
      <c r="J40" s="1"/>
      <c r="K40" s="1"/>
      <c r="L40" s="1"/>
      <c r="M40" s="1"/>
      <c r="N40" s="1"/>
      <c r="O40" s="1"/>
      <c r="P40" s="1"/>
      <c r="Q40" s="1"/>
      <c r="R40" s="1"/>
      <c r="S40" s="1"/>
      <c r="T40" s="1"/>
      <c r="U40" s="1"/>
      <c r="V40" s="1"/>
      <c r="W40" s="1"/>
      <c r="X40" s="1"/>
      <c r="Y40" s="1"/>
      <c r="Z40" s="1"/>
    </row>
    <row r="41" spans="1:26" ht="46.5" thickBot="1">
      <c r="A41" s="19">
        <v>40</v>
      </c>
      <c r="B41" s="103" t="s">
        <v>72</v>
      </c>
      <c r="C41" s="25" t="str">
        <f>'(貼付け）アンケート'!C23</f>
        <v xml:space="preserve">アサイーとざくろの２つの味が楽しめますし、歯ごたえがあっておいしいゼリーなので、毎日のおやつ感覚で食べています。
朝井麗華さん監修の美ボディゼリーなので、とっても信頼できますし、バストアップだけでなく美肌成分も含まれているので、これを飲み始めてからお肌の調子が良く嬉しいです。
</v>
      </c>
      <c r="D41" s="16"/>
      <c r="E41" s="1"/>
      <c r="F41" s="1"/>
      <c r="G41" s="1"/>
      <c r="H41" s="1"/>
      <c r="I41" s="1"/>
      <c r="J41" s="1"/>
      <c r="K41" s="1"/>
      <c r="L41" s="1"/>
      <c r="M41" s="1"/>
      <c r="N41" s="1"/>
      <c r="O41" s="1"/>
      <c r="P41" s="1"/>
      <c r="Q41" s="1"/>
      <c r="R41" s="1"/>
      <c r="S41" s="1"/>
      <c r="T41" s="1"/>
      <c r="U41" s="1"/>
      <c r="V41" s="1"/>
      <c r="W41" s="1"/>
      <c r="X41" s="1"/>
      <c r="Y41" s="1"/>
      <c r="Z41" s="1"/>
    </row>
    <row r="42" spans="1:26" ht="35.25" thickBot="1">
      <c r="A42" s="19">
        <v>41</v>
      </c>
      <c r="B42" s="102"/>
      <c r="C42" s="25" t="str">
        <f>'(貼付け）アンケート'!C24</f>
        <v xml:space="preserve">バストアップ効果のあるサプリメントはたくさんありますが、バストだけでなくトータルビューティーを目指せるサプリメントなので、購入しました。
飲み続けていると、若干胸にハリを感じるようになり嬉しかったです。
</v>
      </c>
      <c r="D42" s="16"/>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19">
        <v>42</v>
      </c>
      <c r="B43" s="102" t="s">
        <v>14</v>
      </c>
      <c r="C43" s="25" t="str">
        <f>'(貼付け）アンケート'!C25</f>
        <v>20代女性</v>
      </c>
      <c r="D43" s="16"/>
      <c r="E43" s="1"/>
      <c r="F43" s="1"/>
      <c r="G43" s="1"/>
      <c r="H43" s="1"/>
      <c r="I43" s="1"/>
      <c r="J43" s="1"/>
      <c r="K43" s="1"/>
      <c r="L43" s="1"/>
      <c r="M43" s="1"/>
      <c r="N43" s="1"/>
      <c r="O43" s="1"/>
      <c r="P43" s="1"/>
      <c r="Q43" s="1"/>
      <c r="R43" s="1"/>
      <c r="S43" s="1"/>
      <c r="T43" s="1"/>
      <c r="U43" s="1"/>
      <c r="V43" s="1"/>
      <c r="W43" s="1"/>
      <c r="X43" s="1"/>
      <c r="Y43" s="1"/>
      <c r="Z43" s="1"/>
    </row>
    <row r="44" spans="1:26" ht="14.25" thickBot="1">
      <c r="A44" s="19">
        <v>43</v>
      </c>
      <c r="B44" s="102"/>
      <c r="C44" s="25" t="str">
        <f>'(貼付け）アンケート'!C26</f>
        <v>30代女性</v>
      </c>
      <c r="D44" s="16"/>
      <c r="E44" s="1"/>
      <c r="F44" s="1"/>
      <c r="G44" s="1"/>
      <c r="H44" s="1"/>
      <c r="I44" s="1"/>
      <c r="J44" s="1"/>
      <c r="K44" s="1"/>
      <c r="L44" s="1"/>
      <c r="M44" s="1"/>
      <c r="N44" s="1"/>
      <c r="O44" s="1"/>
      <c r="P44" s="1"/>
      <c r="Q44" s="1"/>
      <c r="R44" s="1"/>
      <c r="S44" s="1"/>
      <c r="T44" s="1"/>
      <c r="U44" s="1"/>
      <c r="V44" s="1"/>
      <c r="W44" s="1"/>
      <c r="X44" s="1"/>
      <c r="Y44" s="1"/>
      <c r="Z44" s="1"/>
    </row>
    <row r="45" spans="1:26" ht="15" customHeight="1" thickBot="1">
      <c r="A45" s="19">
        <v>44</v>
      </c>
      <c r="B45" s="48" t="s">
        <v>74</v>
      </c>
      <c r="C45" s="25" t="str">
        <f>'(貼付け）アンケート'!C27</f>
        <v>https://www.cosme.net/product/product_id/10125056/reviews</v>
      </c>
      <c r="D45" s="16"/>
      <c r="E45" s="1"/>
      <c r="F45" s="1"/>
      <c r="G45" s="1"/>
      <c r="H45" s="1"/>
      <c r="I45" s="1"/>
      <c r="J45" s="1"/>
      <c r="K45" s="1"/>
      <c r="L45" s="1"/>
      <c r="M45" s="1"/>
      <c r="N45" s="1"/>
      <c r="O45" s="1"/>
      <c r="P45" s="1"/>
      <c r="Q45" s="1"/>
      <c r="R45" s="1"/>
      <c r="S45" s="1"/>
      <c r="T45" s="1"/>
      <c r="U45" s="1"/>
      <c r="V45" s="1"/>
      <c r="W45" s="1"/>
      <c r="X45" s="1"/>
      <c r="Y45" s="1"/>
      <c r="Z45" s="1"/>
    </row>
    <row r="46" spans="1:26" ht="14.25" thickBot="1">
      <c r="A46" s="19">
        <v>45</v>
      </c>
      <c r="B46" s="32" t="s">
        <v>65</v>
      </c>
      <c r="C46" s="31" t="str">
        <f>C25</f>
        <v>ベルタ　ベルタプエラリア</v>
      </c>
      <c r="D46" s="16"/>
      <c r="E46" s="1"/>
      <c r="F46" s="1"/>
      <c r="G46" s="1"/>
      <c r="H46" s="1"/>
      <c r="I46" s="1"/>
      <c r="J46" s="1"/>
      <c r="K46" s="1"/>
      <c r="L46" s="1"/>
      <c r="M46" s="1"/>
      <c r="N46" s="1"/>
      <c r="O46" s="1"/>
      <c r="P46" s="1"/>
      <c r="Q46" s="1"/>
      <c r="R46" s="1"/>
      <c r="S46" s="1"/>
      <c r="T46" s="1"/>
      <c r="U46" s="1"/>
      <c r="V46" s="1"/>
      <c r="W46" s="1"/>
      <c r="X46" s="1"/>
      <c r="Y46" s="1"/>
      <c r="Z46" s="1"/>
    </row>
    <row r="47" spans="1:26" ht="14.25" thickBot="1">
      <c r="A47" s="19">
        <v>46</v>
      </c>
      <c r="B47" s="101" t="s">
        <v>69</v>
      </c>
      <c r="C47" s="44" t="str">
        <f>'(貼付け）アンケート'!C29</f>
        <v>カプセルなので、飲みやすい</v>
      </c>
      <c r="D47" s="16"/>
      <c r="E47" s="1"/>
      <c r="F47" s="1"/>
      <c r="G47" s="1"/>
      <c r="H47" s="1"/>
      <c r="I47" s="1"/>
      <c r="J47" s="1"/>
      <c r="K47" s="1"/>
      <c r="L47" s="1"/>
      <c r="M47" s="1"/>
      <c r="N47" s="1"/>
      <c r="O47" s="1"/>
      <c r="P47" s="1"/>
      <c r="Q47" s="1"/>
      <c r="R47" s="1"/>
      <c r="S47" s="1"/>
      <c r="T47" s="1"/>
      <c r="U47" s="1"/>
      <c r="V47" s="1"/>
      <c r="W47" s="1"/>
      <c r="X47" s="1"/>
      <c r="Y47" s="1"/>
      <c r="Z47" s="1"/>
    </row>
    <row r="48" spans="1:26" ht="14.25" thickBot="1">
      <c r="A48" s="19">
        <v>47</v>
      </c>
      <c r="B48" s="101"/>
      <c r="C48" s="44" t="str">
        <f>'(貼付け）アンケート'!C30</f>
        <v>バストアップ効果がある</v>
      </c>
      <c r="D48" s="16"/>
      <c r="E48" s="1"/>
      <c r="F48" s="1"/>
      <c r="G48" s="1"/>
      <c r="H48" s="1"/>
      <c r="I48" s="1"/>
      <c r="J48" s="1"/>
      <c r="K48" s="1"/>
      <c r="L48" s="1"/>
      <c r="M48" s="1"/>
      <c r="N48" s="1"/>
      <c r="O48" s="1"/>
      <c r="P48" s="1"/>
      <c r="Q48" s="1"/>
      <c r="R48" s="1"/>
      <c r="S48" s="1"/>
      <c r="T48" s="1"/>
      <c r="U48" s="1"/>
      <c r="V48" s="1"/>
      <c r="W48" s="1"/>
      <c r="X48" s="1"/>
      <c r="Y48" s="1"/>
      <c r="Z48" s="1"/>
    </row>
    <row r="49" spans="1:26" ht="14.25" thickBot="1">
      <c r="A49" s="19">
        <v>48</v>
      </c>
      <c r="B49" s="101"/>
      <c r="C49" s="44" t="str">
        <f>'(貼付け）アンケート'!C31</f>
        <v>純正100％のプエラリアを使用しているので、高品質</v>
      </c>
      <c r="D49" s="16"/>
      <c r="E49" s="1"/>
      <c r="F49" s="1"/>
      <c r="G49" s="1"/>
      <c r="H49" s="1"/>
      <c r="I49" s="1"/>
      <c r="J49" s="1"/>
      <c r="K49" s="1"/>
      <c r="L49" s="1"/>
      <c r="M49" s="1"/>
      <c r="N49" s="1"/>
      <c r="O49" s="1"/>
      <c r="P49" s="1"/>
      <c r="Q49" s="1"/>
      <c r="R49" s="1"/>
      <c r="S49" s="1"/>
      <c r="T49" s="1"/>
      <c r="U49" s="1"/>
      <c r="V49" s="1"/>
      <c r="W49" s="1"/>
      <c r="X49" s="1"/>
      <c r="Y49" s="1"/>
      <c r="Z49" s="1"/>
    </row>
    <row r="50" spans="1:26" ht="14.25" thickBot="1">
      <c r="A50" s="19">
        <v>49</v>
      </c>
      <c r="B50" s="101" t="s">
        <v>70</v>
      </c>
      <c r="C50" s="44" t="str">
        <f>'(貼付け）アンケート'!C32</f>
        <v>ステマをしているモデルが多いので、効果を疑ってしまう</v>
      </c>
      <c r="D50" s="16"/>
      <c r="E50" s="1"/>
      <c r="F50" s="1"/>
      <c r="G50" s="1"/>
      <c r="H50" s="1"/>
      <c r="I50" s="1"/>
      <c r="J50" s="1"/>
      <c r="K50" s="1"/>
      <c r="L50" s="1"/>
      <c r="M50" s="1"/>
      <c r="N50" s="1"/>
      <c r="O50" s="1"/>
      <c r="P50" s="1"/>
      <c r="Q50" s="1"/>
      <c r="R50" s="1"/>
      <c r="S50" s="1"/>
      <c r="T50" s="1"/>
      <c r="U50" s="1"/>
      <c r="V50" s="1"/>
      <c r="W50" s="1"/>
      <c r="X50" s="1"/>
      <c r="Y50" s="1"/>
      <c r="Z50" s="1"/>
    </row>
    <row r="51" spans="1:26" ht="14.25" thickBot="1">
      <c r="A51" s="19">
        <v>50</v>
      </c>
      <c r="B51" s="101"/>
      <c r="C51" s="44" t="str">
        <f>'(貼付け）アンケート'!C33</f>
        <v>価格が高いので、継続するのは大変</v>
      </c>
      <c r="D51" s="16"/>
      <c r="E51" s="1"/>
      <c r="F51" s="1"/>
      <c r="G51" s="1"/>
      <c r="H51" s="1"/>
      <c r="I51" s="1"/>
      <c r="J51" s="1"/>
      <c r="K51" s="1"/>
      <c r="L51" s="1"/>
      <c r="M51" s="1"/>
      <c r="N51" s="1"/>
      <c r="O51" s="1"/>
      <c r="P51" s="1"/>
      <c r="Q51" s="1"/>
      <c r="R51" s="1"/>
      <c r="S51" s="1"/>
      <c r="T51" s="1"/>
      <c r="U51" s="1"/>
      <c r="V51" s="1"/>
      <c r="W51" s="1"/>
      <c r="X51" s="1"/>
      <c r="Y51" s="1"/>
      <c r="Z51" s="1"/>
    </row>
    <row r="52" spans="1:26" ht="14.25" thickBot="1">
      <c r="A52" s="19">
        <v>51</v>
      </c>
      <c r="B52" s="101"/>
      <c r="C52" s="44" t="str">
        <f>'(貼付け）アンケート'!C34</f>
        <v>効果のある方とない方の差が激しい</v>
      </c>
      <c r="D52" s="16"/>
      <c r="E52" s="1"/>
      <c r="F52" s="1"/>
      <c r="G52" s="1"/>
      <c r="H52" s="1"/>
      <c r="I52" s="1"/>
      <c r="J52" s="1"/>
      <c r="K52" s="1"/>
      <c r="L52" s="1"/>
      <c r="M52" s="1"/>
      <c r="N52" s="1"/>
      <c r="O52" s="1"/>
      <c r="P52" s="1"/>
      <c r="Q52" s="1"/>
      <c r="R52" s="1"/>
      <c r="S52" s="1"/>
      <c r="T52" s="1"/>
      <c r="U52" s="1"/>
      <c r="V52" s="1"/>
      <c r="W52" s="1"/>
      <c r="X52" s="1"/>
      <c r="Y52" s="1"/>
      <c r="Z52" s="1"/>
    </row>
    <row r="53" spans="1:26" ht="14.25" thickBot="1">
      <c r="A53" s="19">
        <v>52</v>
      </c>
      <c r="B53" s="32" t="s">
        <v>71</v>
      </c>
      <c r="C53" s="44" t="str">
        <f>'(貼付け）アンケート'!C35</f>
        <v>バストアップしたい方</v>
      </c>
      <c r="D53" s="16"/>
      <c r="E53" s="1"/>
      <c r="F53" s="1"/>
      <c r="G53" s="1"/>
      <c r="H53" s="1"/>
      <c r="I53" s="1"/>
      <c r="J53" s="1"/>
      <c r="K53" s="1"/>
      <c r="L53" s="1"/>
      <c r="M53" s="1"/>
      <c r="N53" s="1"/>
      <c r="O53" s="1"/>
      <c r="P53" s="1"/>
      <c r="Q53" s="1"/>
      <c r="R53" s="1"/>
      <c r="S53" s="1"/>
      <c r="T53" s="1"/>
      <c r="U53" s="1"/>
      <c r="V53" s="1"/>
      <c r="W53" s="1"/>
      <c r="X53" s="1"/>
      <c r="Y53" s="1"/>
      <c r="Z53" s="1"/>
    </row>
    <row r="54" spans="1:26" ht="49.5" thickBot="1">
      <c r="A54" s="19">
        <v>53</v>
      </c>
      <c r="B54" s="104" t="s">
        <v>72</v>
      </c>
      <c r="C54" s="44" t="str">
        <f>'(貼付け）アンケート'!C36</f>
        <v xml:space="preserve">ベルタプエラリアを飲み始めてから、3年目になりました。
元々Dカップだった胸が、Gまで大きくなりました。
最初は胸のハリを取り戻したくて購入したのですが、想像以上にちゃんとバストアップに効果があったので、驚きました。
</v>
      </c>
      <c r="D54" s="16"/>
      <c r="E54" s="1"/>
      <c r="F54" s="1"/>
      <c r="G54" s="1"/>
      <c r="H54" s="1"/>
      <c r="I54" s="1"/>
      <c r="J54" s="1"/>
      <c r="K54" s="1"/>
      <c r="L54" s="1"/>
      <c r="M54" s="1"/>
      <c r="N54" s="1"/>
      <c r="O54" s="1"/>
      <c r="P54" s="1"/>
      <c r="Q54" s="1"/>
      <c r="R54" s="1"/>
      <c r="S54" s="1"/>
      <c r="T54" s="1"/>
      <c r="U54" s="1"/>
      <c r="V54" s="1"/>
      <c r="W54" s="1"/>
      <c r="X54" s="1"/>
      <c r="Y54" s="1"/>
      <c r="Z54" s="1"/>
    </row>
    <row r="55" spans="1:26" ht="61.5" thickBot="1">
      <c r="A55" s="19">
        <v>54</v>
      </c>
      <c r="B55" s="101"/>
      <c r="C55" s="44" t="str">
        <f>'(貼付け）アンケート'!C37</f>
        <v xml:space="preserve">痩せ型で太りにくい体質なので、元々バストにコンプレックスがありました。
マッサージやサプリメントを色々試しましたがどれも効果がなく、あきらめかけていましたが、こちらの評価が高かったので、購入してみました。
ぺったんこだった胸にハリを感じ、触り心地が全然違うことに気付き、とっても嬉しかったです。
</v>
      </c>
      <c r="D55" s="16"/>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19">
        <v>55</v>
      </c>
      <c r="B56" s="101" t="s">
        <v>16</v>
      </c>
      <c r="C56" s="44" t="str">
        <f>'(貼付け）アンケート'!C38</f>
        <v>40代女性</v>
      </c>
      <c r="D56" s="16"/>
      <c r="E56" s="1"/>
      <c r="F56" s="1"/>
      <c r="G56" s="1"/>
      <c r="H56" s="1"/>
      <c r="I56" s="1"/>
      <c r="J56" s="1"/>
      <c r="K56" s="1"/>
      <c r="L56" s="1"/>
      <c r="M56" s="1"/>
      <c r="N56" s="1"/>
      <c r="O56" s="1"/>
      <c r="P56" s="1"/>
      <c r="Q56" s="1"/>
      <c r="R56" s="1"/>
      <c r="S56" s="1"/>
      <c r="T56" s="1"/>
      <c r="U56" s="1"/>
      <c r="V56" s="1"/>
      <c r="W56" s="1"/>
      <c r="X56" s="1"/>
      <c r="Y56" s="1"/>
      <c r="Z56" s="1"/>
    </row>
    <row r="57" spans="1:26" ht="14.25" thickBot="1">
      <c r="A57" s="19">
        <v>56</v>
      </c>
      <c r="B57" s="101"/>
      <c r="C57" s="44" t="str">
        <f>'(貼付け）アンケート'!C39</f>
        <v>30代女性</v>
      </c>
      <c r="D57" s="16"/>
      <c r="E57" s="1"/>
      <c r="F57" s="1"/>
      <c r="G57" s="1"/>
      <c r="H57" s="1"/>
      <c r="I57" s="1"/>
      <c r="J57" s="1"/>
      <c r="K57" s="1"/>
      <c r="L57" s="1"/>
      <c r="M57" s="1"/>
      <c r="N57" s="1"/>
      <c r="O57" s="1"/>
      <c r="P57" s="1"/>
      <c r="Q57" s="1"/>
      <c r="R57" s="1"/>
      <c r="S57" s="1"/>
      <c r="T57" s="1"/>
      <c r="U57" s="1"/>
      <c r="V57" s="1"/>
      <c r="W57" s="1"/>
      <c r="X57" s="1"/>
      <c r="Y57" s="1"/>
      <c r="Z57" s="1"/>
    </row>
    <row r="58" spans="1:26" ht="15" customHeight="1" thickBot="1">
      <c r="A58" s="19">
        <v>57</v>
      </c>
      <c r="B58" s="47" t="s">
        <v>75</v>
      </c>
      <c r="C58" s="44" t="str">
        <f>'(貼付け）アンケート'!C40</f>
        <v>https://www.cosme.net/product/product_id/10086622/reviews</v>
      </c>
      <c r="D58" s="16"/>
      <c r="E58" s="1"/>
      <c r="F58" s="1"/>
      <c r="G58" s="1"/>
      <c r="H58" s="1"/>
      <c r="I58" s="1"/>
      <c r="J58" s="1"/>
      <c r="K58" s="1"/>
      <c r="L58" s="1"/>
      <c r="M58" s="1"/>
      <c r="N58" s="1"/>
      <c r="O58" s="1"/>
      <c r="P58" s="1"/>
      <c r="Q58" s="1"/>
      <c r="R58" s="1"/>
      <c r="S58" s="1"/>
      <c r="T58" s="1"/>
      <c r="U58" s="1"/>
      <c r="V58" s="1"/>
      <c r="W58" s="1"/>
      <c r="X58" s="1"/>
      <c r="Y58" s="1"/>
      <c r="Z58" s="1"/>
    </row>
    <row r="59" spans="1:26" ht="14.25" thickBot="1">
      <c r="A59" s="19">
        <v>58</v>
      </c>
      <c r="B59" s="24" t="s">
        <v>66</v>
      </c>
      <c r="C59" s="30" t="str">
        <f>C27</f>
        <v>DHC　濃縮プエラリアミリフィカ</v>
      </c>
      <c r="D59" s="16"/>
      <c r="E59" s="1"/>
      <c r="F59" s="1"/>
      <c r="G59" s="1"/>
      <c r="H59" s="1"/>
      <c r="I59" s="1"/>
      <c r="J59" s="1"/>
      <c r="K59" s="1"/>
      <c r="L59" s="1"/>
      <c r="M59" s="1"/>
      <c r="N59" s="1"/>
      <c r="O59" s="1"/>
      <c r="P59" s="1"/>
      <c r="Q59" s="1"/>
      <c r="R59" s="1"/>
      <c r="S59" s="1"/>
      <c r="T59" s="1"/>
      <c r="U59" s="1"/>
      <c r="V59" s="1"/>
      <c r="W59" s="1"/>
      <c r="X59" s="1"/>
      <c r="Y59" s="1"/>
      <c r="Z59" s="1"/>
    </row>
    <row r="60" spans="1:26" ht="14.25" thickBot="1">
      <c r="A60" s="19">
        <v>59</v>
      </c>
      <c r="B60" s="102" t="s">
        <v>69</v>
      </c>
      <c r="C60" s="44" t="str">
        <f>'(貼付け）アンケート'!C42</f>
        <v>バストアップサプリメントにしては価格が安い方</v>
      </c>
      <c r="D60" s="16"/>
      <c r="E60" s="1"/>
      <c r="F60" s="1"/>
      <c r="G60" s="1"/>
      <c r="H60" s="1"/>
      <c r="I60" s="1"/>
      <c r="J60" s="1"/>
      <c r="K60" s="1"/>
      <c r="L60" s="1"/>
      <c r="M60" s="1"/>
      <c r="N60" s="1"/>
      <c r="O60" s="1"/>
      <c r="P60" s="1"/>
      <c r="Q60" s="1"/>
      <c r="R60" s="1"/>
      <c r="S60" s="1"/>
      <c r="T60" s="1"/>
      <c r="U60" s="1"/>
      <c r="V60" s="1"/>
      <c r="W60" s="1"/>
      <c r="X60" s="1"/>
      <c r="Y60" s="1"/>
      <c r="Z60" s="1"/>
    </row>
    <row r="61" spans="1:26" ht="14.25" thickBot="1">
      <c r="A61" s="19">
        <v>60</v>
      </c>
      <c r="B61" s="102"/>
      <c r="C61" s="44" t="str">
        <f>'(貼付け）アンケート'!C43</f>
        <v>ドラッグストアでも購入できる</v>
      </c>
      <c r="D61" s="16"/>
      <c r="E61" s="1"/>
      <c r="F61" s="1"/>
      <c r="G61" s="1"/>
      <c r="H61" s="1"/>
      <c r="I61" s="1"/>
      <c r="J61" s="1"/>
      <c r="K61" s="1"/>
      <c r="L61" s="1"/>
      <c r="M61" s="1"/>
      <c r="N61" s="1"/>
      <c r="O61" s="1"/>
      <c r="P61" s="1"/>
      <c r="Q61" s="1"/>
      <c r="R61" s="1"/>
      <c r="S61" s="1"/>
      <c r="T61" s="1"/>
      <c r="U61" s="1"/>
      <c r="V61" s="1"/>
      <c r="W61" s="1"/>
      <c r="X61" s="1"/>
      <c r="Y61" s="1"/>
      <c r="Z61" s="1"/>
    </row>
    <row r="62" spans="1:26" ht="14.25" thickBot="1">
      <c r="A62" s="19">
        <v>61</v>
      </c>
      <c r="B62" s="102"/>
      <c r="C62" s="44" t="str">
        <f>'(貼付け）アンケート'!C44</f>
        <v>公式サイトだと定価より安く購入できることがある</v>
      </c>
      <c r="D62" s="16"/>
      <c r="E62" s="1"/>
      <c r="F62" s="1"/>
      <c r="G62" s="1"/>
      <c r="H62" s="1"/>
      <c r="I62" s="1"/>
      <c r="J62" s="1"/>
      <c r="K62" s="1"/>
      <c r="L62" s="1"/>
      <c r="M62" s="1"/>
      <c r="N62" s="1"/>
      <c r="O62" s="1"/>
      <c r="P62" s="1"/>
      <c r="Q62" s="1"/>
      <c r="R62" s="1"/>
      <c r="S62" s="1"/>
      <c r="T62" s="1"/>
      <c r="U62" s="1"/>
      <c r="V62" s="1"/>
      <c r="W62" s="1"/>
      <c r="X62" s="1"/>
      <c r="Y62" s="1"/>
      <c r="Z62" s="1"/>
    </row>
    <row r="63" spans="1:26" ht="14.25" thickBot="1">
      <c r="A63" s="19">
        <v>62</v>
      </c>
      <c r="B63" s="102" t="s">
        <v>70</v>
      </c>
      <c r="C63" s="44" t="str">
        <f>'(貼付け）アンケート'!C45</f>
        <v>生理不順を起こす可能性がある</v>
      </c>
      <c r="D63" s="16"/>
      <c r="E63" s="1"/>
      <c r="F63" s="1"/>
      <c r="G63" s="1"/>
      <c r="H63" s="1"/>
      <c r="I63" s="1"/>
      <c r="J63" s="1"/>
      <c r="K63" s="1"/>
      <c r="L63" s="1"/>
      <c r="M63" s="1"/>
      <c r="N63" s="1"/>
      <c r="O63" s="1"/>
      <c r="P63" s="1"/>
      <c r="Q63" s="1"/>
      <c r="R63" s="1"/>
      <c r="S63" s="1"/>
      <c r="T63" s="1"/>
      <c r="U63" s="1"/>
      <c r="V63" s="1"/>
      <c r="W63" s="1"/>
      <c r="X63" s="1"/>
      <c r="Y63" s="1"/>
      <c r="Z63" s="1"/>
    </row>
    <row r="64" spans="1:26" ht="14.25" thickBot="1">
      <c r="A64" s="19">
        <v>63</v>
      </c>
      <c r="B64" s="102"/>
      <c r="C64" s="44" t="str">
        <f>'(貼付け）アンケート'!C46</f>
        <v>1日に数回に分けて飲まなければいけない</v>
      </c>
      <c r="D64" s="16"/>
      <c r="E64" s="1"/>
      <c r="F64" s="1"/>
      <c r="G64" s="1"/>
      <c r="H64" s="1"/>
      <c r="I64" s="1"/>
      <c r="J64" s="1"/>
      <c r="K64" s="1"/>
      <c r="L64" s="1"/>
      <c r="M64" s="1"/>
      <c r="N64" s="1"/>
      <c r="O64" s="1"/>
      <c r="P64" s="1"/>
      <c r="Q64" s="1"/>
      <c r="R64" s="1"/>
      <c r="S64" s="1"/>
      <c r="T64" s="1"/>
      <c r="U64" s="1"/>
      <c r="V64" s="1"/>
      <c r="W64" s="1"/>
      <c r="X64" s="1"/>
      <c r="Y64" s="1"/>
      <c r="Z64" s="1"/>
    </row>
    <row r="65" spans="1:26" ht="14.25" thickBot="1">
      <c r="A65" s="19">
        <v>64</v>
      </c>
      <c r="B65" s="102"/>
      <c r="C65" s="44" t="str">
        <f>'(貼付け）アンケート'!C47</f>
        <v>副作用で肌荒れする人もいる</v>
      </c>
      <c r="D65" s="16"/>
      <c r="E65" s="1"/>
      <c r="F65" s="1"/>
      <c r="G65" s="1"/>
      <c r="H65" s="1"/>
      <c r="I65" s="1"/>
      <c r="J65" s="1"/>
      <c r="K65" s="1"/>
      <c r="L65" s="1"/>
      <c r="M65" s="1"/>
      <c r="N65" s="1"/>
      <c r="O65" s="1"/>
      <c r="P65" s="1"/>
      <c r="Q65" s="1"/>
      <c r="R65" s="1"/>
      <c r="S65" s="1"/>
      <c r="T65" s="1"/>
      <c r="U65" s="1"/>
      <c r="V65" s="1"/>
      <c r="W65" s="1"/>
      <c r="X65" s="1"/>
      <c r="Y65" s="1"/>
      <c r="Z65" s="1"/>
    </row>
    <row r="66" spans="1:26" ht="14.25" thickBot="1">
      <c r="A66" s="19">
        <v>65</v>
      </c>
      <c r="B66" s="24" t="s">
        <v>71</v>
      </c>
      <c r="C66" s="44" t="str">
        <f>'(貼付け）アンケート'!C48</f>
        <v>店舗で購入できるバストアップサプリメントをお探しの方</v>
      </c>
      <c r="D66" s="16"/>
      <c r="E66" s="1"/>
      <c r="F66" s="1"/>
      <c r="G66" s="1"/>
      <c r="H66" s="1"/>
      <c r="I66" s="1"/>
      <c r="J66" s="1"/>
      <c r="K66" s="1"/>
      <c r="L66" s="1"/>
      <c r="M66" s="1"/>
      <c r="N66" s="1"/>
      <c r="O66" s="1"/>
      <c r="P66" s="1"/>
      <c r="Q66" s="1"/>
      <c r="R66" s="1"/>
      <c r="S66" s="1"/>
      <c r="T66" s="1"/>
      <c r="U66" s="1"/>
      <c r="V66" s="1"/>
      <c r="W66" s="1"/>
      <c r="X66" s="1"/>
      <c r="Y66" s="1"/>
      <c r="Z66" s="1"/>
    </row>
    <row r="67" spans="1:26" ht="37.5" thickBot="1">
      <c r="A67" s="19">
        <v>66</v>
      </c>
      <c r="B67" s="103" t="s">
        <v>72</v>
      </c>
      <c r="C67" s="44" t="str">
        <f>'(貼付け）アンケート'!C49</f>
        <v>出産し授乳後の胸がぺちゃんこになってしまい、なんとか以前のように戻らないかと購入しました。
正直バストアップサプリメントにあまり期待はしていませんでしたが、飲み始めてからバストがふっくらとしてきて、ハリを感じるようになりました。</v>
      </c>
      <c r="D67" s="16"/>
      <c r="E67" s="1"/>
      <c r="F67" s="1"/>
      <c r="G67" s="1"/>
      <c r="H67" s="1"/>
      <c r="I67" s="1"/>
      <c r="J67" s="1"/>
      <c r="K67" s="1"/>
      <c r="L67" s="1"/>
      <c r="M67" s="1"/>
      <c r="N67" s="1"/>
      <c r="O67" s="1"/>
      <c r="P67" s="1"/>
      <c r="Q67" s="1"/>
      <c r="R67" s="1"/>
      <c r="S67" s="1"/>
      <c r="T67" s="1"/>
      <c r="U67" s="1"/>
      <c r="V67" s="1"/>
      <c r="W67" s="1"/>
      <c r="X67" s="1"/>
      <c r="Y67" s="1"/>
      <c r="Z67" s="1"/>
    </row>
    <row r="68" spans="1:26" ht="49.5" thickBot="1">
      <c r="A68" s="19">
        <v>67</v>
      </c>
      <c r="B68" s="102"/>
      <c r="C68" s="44" t="str">
        <f>'(貼付け）アンケート'!C50</f>
        <v>バストアップサプリメントなので、すぐに効果を実感できるわけではありませんが、飲み始めて１か月後にバストにハリ感じるようになりました。
お肌の調子も良くメイクのノリが良くなり嬉しいです。
生理痛も緩和されて驚きました。</v>
      </c>
      <c r="D68" s="16"/>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19">
        <v>68</v>
      </c>
      <c r="B69" s="102" t="s">
        <v>16</v>
      </c>
      <c r="C69" s="44" t="str">
        <f>'(貼付け）アンケート'!C51</f>
        <v>30代女性</v>
      </c>
      <c r="D69" s="16"/>
      <c r="E69" s="1"/>
      <c r="F69" s="1"/>
      <c r="G69" s="1"/>
      <c r="H69" s="1"/>
      <c r="I69" s="1"/>
      <c r="J69" s="1"/>
      <c r="K69" s="1"/>
      <c r="L69" s="1"/>
      <c r="M69" s="1"/>
      <c r="N69" s="1"/>
      <c r="O69" s="1"/>
      <c r="P69" s="1"/>
      <c r="Q69" s="1"/>
      <c r="R69" s="1"/>
      <c r="S69" s="1"/>
      <c r="T69" s="1"/>
      <c r="U69" s="1"/>
      <c r="V69" s="1"/>
      <c r="W69" s="1"/>
      <c r="X69" s="1"/>
      <c r="Y69" s="1"/>
      <c r="Z69" s="1"/>
    </row>
    <row r="70" spans="1:26" ht="14.25" thickBot="1">
      <c r="A70" s="19">
        <v>69</v>
      </c>
      <c r="B70" s="102"/>
      <c r="C70" s="44" t="str">
        <f>'(貼付け）アンケート'!C52</f>
        <v>30代女性</v>
      </c>
      <c r="D70" s="16"/>
      <c r="E70" s="1"/>
      <c r="F70" s="1"/>
      <c r="G70" s="1"/>
      <c r="H70" s="1"/>
      <c r="I70" s="1"/>
      <c r="J70" s="1"/>
      <c r="K70" s="1"/>
      <c r="L70" s="1"/>
      <c r="M70" s="1"/>
      <c r="N70" s="1"/>
      <c r="O70" s="1"/>
      <c r="P70" s="1"/>
      <c r="Q70" s="1"/>
      <c r="R70" s="1"/>
      <c r="S70" s="1"/>
      <c r="T70" s="1"/>
      <c r="U70" s="1"/>
      <c r="V70" s="1"/>
      <c r="W70" s="1"/>
      <c r="X70" s="1"/>
      <c r="Y70" s="1"/>
      <c r="Z70" s="1"/>
    </row>
    <row r="71" spans="1:26" ht="14.25" thickBot="1">
      <c r="A71" s="19">
        <v>70</v>
      </c>
      <c r="B71" s="21" t="s">
        <v>15</v>
      </c>
      <c r="C71" s="44" t="str">
        <f>'(貼付け）アンケート'!C53</f>
        <v>https://www.dhc.co.jp/goods/commentview.jsp?pageNum=1&amp;goods_code=2086</v>
      </c>
      <c r="D71" s="16"/>
      <c r="E71" s="1"/>
      <c r="F71" s="1"/>
      <c r="G71" s="1"/>
      <c r="H71" s="1"/>
      <c r="I71" s="1"/>
      <c r="J71" s="1"/>
      <c r="K71" s="1"/>
      <c r="L71" s="1"/>
      <c r="M71" s="1"/>
      <c r="N71" s="1"/>
      <c r="O71" s="1"/>
      <c r="P71" s="1"/>
      <c r="Q71" s="1"/>
      <c r="R71" s="1"/>
      <c r="S71" s="1"/>
      <c r="T71" s="1"/>
      <c r="U71" s="1"/>
      <c r="V71" s="1"/>
      <c r="W71" s="1"/>
      <c r="X71" s="1"/>
      <c r="Y71" s="1"/>
      <c r="Z71" s="1"/>
    </row>
    <row r="72" spans="1:26" ht="14.25" thickBot="1">
      <c r="A72" s="19">
        <v>71</v>
      </c>
      <c r="B72" s="32" t="s">
        <v>67</v>
      </c>
      <c r="C72" s="31">
        <f>C29</f>
        <v>0</v>
      </c>
      <c r="D72" s="16"/>
      <c r="E72" s="1"/>
      <c r="F72" s="1"/>
      <c r="G72" s="1"/>
      <c r="H72" s="1"/>
      <c r="I72" s="1"/>
      <c r="J72" s="1"/>
      <c r="K72" s="1"/>
      <c r="L72" s="1"/>
      <c r="M72" s="1"/>
      <c r="N72" s="1"/>
      <c r="O72" s="1"/>
      <c r="P72" s="1"/>
      <c r="Q72" s="1"/>
      <c r="R72" s="1"/>
      <c r="S72" s="1"/>
      <c r="T72" s="1"/>
      <c r="U72" s="1"/>
      <c r="V72" s="1"/>
      <c r="W72" s="1"/>
      <c r="X72" s="1"/>
      <c r="Y72" s="1"/>
      <c r="Z72" s="1"/>
    </row>
    <row r="73" spans="1:26" ht="14.25" thickBot="1">
      <c r="A73" s="19">
        <v>72</v>
      </c>
      <c r="B73" s="101" t="s">
        <v>69</v>
      </c>
      <c r="C73" s="44"/>
      <c r="D73" s="16"/>
      <c r="E73" s="1"/>
      <c r="F73" s="1"/>
      <c r="G73" s="1"/>
      <c r="H73" s="1"/>
      <c r="I73" s="1"/>
      <c r="J73" s="1"/>
      <c r="K73" s="1"/>
      <c r="L73" s="1"/>
      <c r="M73" s="1"/>
      <c r="N73" s="1"/>
      <c r="O73" s="1"/>
      <c r="P73" s="1"/>
      <c r="Q73" s="1"/>
      <c r="R73" s="1"/>
      <c r="S73" s="1"/>
      <c r="T73" s="1"/>
      <c r="U73" s="1"/>
      <c r="V73" s="1"/>
      <c r="W73" s="1"/>
      <c r="X73" s="1"/>
      <c r="Y73" s="1"/>
      <c r="Z73" s="1"/>
    </row>
    <row r="74" spans="1:26" ht="14.25" thickBot="1">
      <c r="A74" s="19">
        <v>73</v>
      </c>
      <c r="B74" s="101"/>
      <c r="C74" s="44"/>
      <c r="D74" s="16"/>
      <c r="E74" s="1"/>
      <c r="F74" s="1"/>
      <c r="G74" s="1"/>
      <c r="H74" s="1"/>
      <c r="I74" s="1"/>
      <c r="J74" s="1"/>
      <c r="K74" s="1"/>
      <c r="L74" s="1"/>
      <c r="M74" s="1"/>
      <c r="N74" s="1"/>
      <c r="O74" s="1"/>
      <c r="P74" s="1"/>
      <c r="Q74" s="1"/>
      <c r="R74" s="1"/>
      <c r="S74" s="1"/>
      <c r="T74" s="1"/>
      <c r="U74" s="1"/>
      <c r="V74" s="1"/>
      <c r="W74" s="1"/>
      <c r="X74" s="1"/>
      <c r="Y74" s="1"/>
      <c r="Z74" s="1"/>
    </row>
    <row r="75" spans="1:26" ht="14.25" thickBot="1">
      <c r="A75" s="19">
        <v>74</v>
      </c>
      <c r="B75" s="101"/>
      <c r="C75" s="44"/>
      <c r="D75" s="16"/>
      <c r="E75" s="1"/>
      <c r="F75" s="1"/>
      <c r="G75" s="1"/>
      <c r="H75" s="1"/>
      <c r="I75" s="1"/>
      <c r="J75" s="1"/>
      <c r="K75" s="1"/>
      <c r="L75" s="1"/>
      <c r="M75" s="1"/>
      <c r="N75" s="1"/>
      <c r="O75" s="1"/>
      <c r="P75" s="1"/>
      <c r="Q75" s="1"/>
      <c r="R75" s="1"/>
      <c r="S75" s="1"/>
      <c r="T75" s="1"/>
      <c r="U75" s="1"/>
      <c r="V75" s="1"/>
      <c r="W75" s="1"/>
      <c r="X75" s="1"/>
      <c r="Y75" s="1"/>
      <c r="Z75" s="1"/>
    </row>
    <row r="76" spans="1:26" ht="14.25" thickBot="1">
      <c r="A76" s="19">
        <v>75</v>
      </c>
      <c r="B76" s="101" t="s">
        <v>70</v>
      </c>
      <c r="C76" s="44"/>
      <c r="D76" s="16"/>
      <c r="E76" s="1"/>
      <c r="F76" s="1"/>
      <c r="G76" s="1"/>
      <c r="H76" s="1"/>
      <c r="I76" s="1"/>
      <c r="J76" s="1"/>
      <c r="K76" s="1"/>
      <c r="L76" s="1"/>
      <c r="M76" s="1"/>
      <c r="N76" s="1"/>
      <c r="O76" s="1"/>
      <c r="P76" s="1"/>
      <c r="Q76" s="1"/>
      <c r="R76" s="1"/>
      <c r="S76" s="1"/>
      <c r="T76" s="1"/>
      <c r="U76" s="1"/>
      <c r="V76" s="1"/>
      <c r="W76" s="1"/>
      <c r="X76" s="1"/>
      <c r="Y76" s="1"/>
      <c r="Z76" s="1"/>
    </row>
    <row r="77" spans="1:26" ht="14.25" thickBot="1">
      <c r="A77" s="19">
        <v>76</v>
      </c>
      <c r="B77" s="101"/>
      <c r="C77" s="44"/>
      <c r="D77" s="16"/>
      <c r="E77" s="1"/>
      <c r="F77" s="1"/>
      <c r="G77" s="1"/>
      <c r="H77" s="1"/>
      <c r="I77" s="1"/>
      <c r="J77" s="1"/>
      <c r="K77" s="1"/>
      <c r="L77" s="1"/>
      <c r="M77" s="1"/>
      <c r="N77" s="1"/>
      <c r="O77" s="1"/>
      <c r="P77" s="1"/>
      <c r="Q77" s="1"/>
      <c r="R77" s="1"/>
      <c r="S77" s="1"/>
      <c r="T77" s="1"/>
      <c r="U77" s="1"/>
      <c r="V77" s="1"/>
      <c r="W77" s="1"/>
      <c r="X77" s="1"/>
      <c r="Y77" s="1"/>
      <c r="Z77" s="1"/>
    </row>
    <row r="78" spans="1:26" ht="14.25" thickBot="1">
      <c r="A78" s="19">
        <v>77</v>
      </c>
      <c r="B78" s="101"/>
      <c r="C78" s="44"/>
      <c r="D78" s="16"/>
      <c r="E78" s="1"/>
      <c r="F78" s="1"/>
      <c r="G78" s="1"/>
      <c r="H78" s="1"/>
      <c r="I78" s="1"/>
      <c r="J78" s="1"/>
      <c r="K78" s="1"/>
      <c r="L78" s="1"/>
      <c r="M78" s="1"/>
      <c r="N78" s="1"/>
      <c r="O78" s="1"/>
      <c r="P78" s="1"/>
      <c r="Q78" s="1"/>
      <c r="R78" s="1"/>
      <c r="S78" s="1"/>
      <c r="T78" s="1"/>
      <c r="U78" s="1"/>
      <c r="V78" s="1"/>
      <c r="W78" s="1"/>
      <c r="X78" s="1"/>
      <c r="Y78" s="1"/>
      <c r="Z78" s="1"/>
    </row>
    <row r="79" spans="1:26" ht="14.25" thickBot="1">
      <c r="A79" s="19">
        <v>78</v>
      </c>
      <c r="B79" s="32" t="s">
        <v>71</v>
      </c>
      <c r="C79" s="44"/>
      <c r="D79" s="16"/>
      <c r="E79" s="1"/>
      <c r="F79" s="1"/>
      <c r="G79" s="1"/>
      <c r="H79" s="1"/>
      <c r="I79" s="1"/>
      <c r="J79" s="1"/>
      <c r="K79" s="1"/>
      <c r="L79" s="1"/>
      <c r="M79" s="1"/>
      <c r="N79" s="1"/>
      <c r="O79" s="1"/>
      <c r="P79" s="1"/>
      <c r="Q79" s="1"/>
      <c r="R79" s="1"/>
      <c r="S79" s="1"/>
      <c r="T79" s="1"/>
      <c r="U79" s="1"/>
      <c r="V79" s="1"/>
      <c r="W79" s="1"/>
      <c r="X79" s="1"/>
      <c r="Y79" s="1"/>
      <c r="Z79" s="1"/>
    </row>
    <row r="80" spans="1:26" ht="14.25" thickBot="1">
      <c r="A80" s="19">
        <v>79</v>
      </c>
      <c r="B80" s="104" t="s">
        <v>72</v>
      </c>
      <c r="C80" s="44"/>
      <c r="D80" s="16"/>
      <c r="E80" s="1"/>
      <c r="F80" s="1"/>
      <c r="G80" s="1"/>
      <c r="H80" s="1"/>
      <c r="I80" s="1"/>
      <c r="J80" s="1"/>
      <c r="K80" s="1"/>
      <c r="L80" s="1"/>
      <c r="M80" s="1"/>
      <c r="N80" s="1"/>
      <c r="O80" s="1"/>
      <c r="P80" s="1"/>
      <c r="Q80" s="1"/>
      <c r="R80" s="1"/>
      <c r="S80" s="1"/>
      <c r="T80" s="1"/>
      <c r="U80" s="1"/>
      <c r="V80" s="1"/>
      <c r="W80" s="1"/>
      <c r="X80" s="1"/>
      <c r="Y80" s="1"/>
      <c r="Z80" s="1"/>
    </row>
    <row r="81" spans="1:26" ht="14.25" thickBot="1">
      <c r="A81" s="19">
        <v>80</v>
      </c>
      <c r="B81" s="101"/>
      <c r="C81" s="44"/>
      <c r="D81" s="16"/>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19">
        <v>81</v>
      </c>
      <c r="B82" s="101" t="s">
        <v>16</v>
      </c>
      <c r="C82" s="22"/>
      <c r="D82" s="16"/>
      <c r="E82" s="1"/>
      <c r="F82" s="1"/>
      <c r="G82" s="1"/>
      <c r="H82" s="1"/>
      <c r="I82" s="1"/>
      <c r="J82" s="1"/>
      <c r="K82" s="1"/>
      <c r="L82" s="1"/>
      <c r="M82" s="1"/>
      <c r="N82" s="1"/>
      <c r="O82" s="1"/>
      <c r="P82" s="1"/>
      <c r="Q82" s="1"/>
      <c r="R82" s="1"/>
      <c r="S82" s="1"/>
      <c r="T82" s="1"/>
      <c r="U82" s="1"/>
      <c r="V82" s="1"/>
      <c r="W82" s="1"/>
      <c r="X82" s="1"/>
      <c r="Y82" s="1"/>
      <c r="Z82" s="1"/>
    </row>
    <row r="83" spans="1:26" ht="14.25" thickBot="1">
      <c r="A83" s="19">
        <v>82</v>
      </c>
      <c r="B83" s="101"/>
      <c r="C83" s="22"/>
      <c r="D83" s="16"/>
      <c r="E83" s="1"/>
      <c r="F83" s="1"/>
      <c r="G83" s="1"/>
      <c r="H83" s="1"/>
      <c r="I83" s="1"/>
      <c r="J83" s="1"/>
      <c r="K83" s="1"/>
      <c r="L83" s="1"/>
      <c r="M83" s="1"/>
      <c r="N83" s="1"/>
      <c r="O83" s="1"/>
      <c r="P83" s="1"/>
      <c r="Q83" s="1"/>
      <c r="R83" s="1"/>
      <c r="S83" s="1"/>
      <c r="T83" s="1"/>
      <c r="U83" s="1"/>
      <c r="V83" s="1"/>
      <c r="W83" s="1"/>
      <c r="X83" s="1"/>
      <c r="Y83" s="1"/>
      <c r="Z83" s="1"/>
    </row>
    <row r="84" spans="1:26" ht="15" thickBot="1">
      <c r="A84" s="19">
        <v>83</v>
      </c>
      <c r="B84" s="32" t="s">
        <v>76</v>
      </c>
      <c r="C84" s="23"/>
      <c r="D84" s="16"/>
      <c r="E84" s="1"/>
      <c r="F84" s="1"/>
      <c r="G84" s="1"/>
      <c r="H84" s="1"/>
      <c r="I84" s="1"/>
      <c r="J84" s="1"/>
      <c r="K84" s="1"/>
      <c r="L84" s="1"/>
      <c r="M84" s="1"/>
      <c r="N84" s="1"/>
      <c r="O84" s="1"/>
      <c r="P84" s="1"/>
      <c r="Q84" s="1"/>
      <c r="R84" s="1"/>
      <c r="S84" s="1"/>
      <c r="T84" s="1"/>
      <c r="U84" s="1"/>
      <c r="V84" s="1"/>
      <c r="W84" s="1"/>
      <c r="X84" s="1"/>
      <c r="Y84" s="1"/>
      <c r="Z84" s="1"/>
    </row>
    <row r="85" spans="1:26" ht="14.25" thickBot="1">
      <c r="A85" s="19">
        <v>84</v>
      </c>
      <c r="B85" s="24" t="s">
        <v>68</v>
      </c>
      <c r="C85" s="30">
        <f>C31</f>
        <v>0</v>
      </c>
      <c r="D85" s="16"/>
      <c r="E85" s="1"/>
      <c r="F85" s="1"/>
      <c r="G85" s="1"/>
      <c r="H85" s="1"/>
      <c r="I85" s="1"/>
      <c r="J85" s="1"/>
      <c r="K85" s="1"/>
      <c r="L85" s="1"/>
      <c r="M85" s="1"/>
      <c r="N85" s="1"/>
      <c r="O85" s="1"/>
      <c r="P85" s="1"/>
      <c r="Q85" s="1"/>
      <c r="R85" s="1"/>
      <c r="S85" s="1"/>
      <c r="T85" s="1"/>
      <c r="U85" s="1"/>
      <c r="V85" s="1"/>
      <c r="W85" s="1"/>
      <c r="X85" s="1"/>
      <c r="Y85" s="1"/>
      <c r="Z85" s="1"/>
    </row>
    <row r="86" spans="1:26" ht="14.25" thickBot="1">
      <c r="A86" s="19">
        <v>85</v>
      </c>
      <c r="B86" s="102" t="s">
        <v>69</v>
      </c>
      <c r="C86" s="44"/>
      <c r="D86" s="16"/>
      <c r="E86" s="1"/>
      <c r="F86" s="1"/>
      <c r="G86" s="1"/>
      <c r="H86" s="1"/>
      <c r="I86" s="1"/>
      <c r="J86" s="1"/>
      <c r="K86" s="1"/>
      <c r="L86" s="1"/>
      <c r="M86" s="1"/>
      <c r="N86" s="1"/>
      <c r="O86" s="1"/>
      <c r="P86" s="1"/>
      <c r="Q86" s="1"/>
      <c r="R86" s="1"/>
      <c r="S86" s="1"/>
      <c r="T86" s="1"/>
      <c r="U86" s="1"/>
      <c r="V86" s="1"/>
      <c r="W86" s="1"/>
      <c r="X86" s="1"/>
      <c r="Y86" s="1"/>
      <c r="Z86" s="1"/>
    </row>
    <row r="87" spans="1:26" ht="14.25" thickBot="1">
      <c r="A87" s="19">
        <v>86</v>
      </c>
      <c r="B87" s="102"/>
      <c r="C87" s="44"/>
      <c r="D87" s="16"/>
      <c r="E87" s="1"/>
      <c r="F87" s="1"/>
      <c r="G87" s="1"/>
      <c r="H87" s="1"/>
      <c r="I87" s="1"/>
      <c r="J87" s="1"/>
      <c r="K87" s="1"/>
      <c r="L87" s="1"/>
      <c r="M87" s="1"/>
      <c r="N87" s="1"/>
      <c r="O87" s="1"/>
      <c r="P87" s="1"/>
      <c r="Q87" s="1"/>
      <c r="R87" s="1"/>
      <c r="S87" s="1"/>
      <c r="T87" s="1"/>
      <c r="U87" s="1"/>
      <c r="V87" s="1"/>
      <c r="W87" s="1"/>
      <c r="X87" s="1"/>
      <c r="Y87" s="1"/>
      <c r="Z87" s="1"/>
    </row>
    <row r="88" spans="1:26" ht="14.25" thickBot="1">
      <c r="A88" s="19">
        <v>87</v>
      </c>
      <c r="B88" s="102"/>
      <c r="C88" s="44"/>
      <c r="D88" s="16"/>
      <c r="E88" s="1"/>
      <c r="F88" s="1"/>
      <c r="G88" s="1"/>
      <c r="H88" s="1"/>
      <c r="I88" s="1"/>
      <c r="J88" s="1"/>
      <c r="K88" s="1"/>
      <c r="L88" s="1"/>
      <c r="M88" s="1"/>
      <c r="N88" s="1"/>
      <c r="O88" s="1"/>
      <c r="P88" s="1"/>
      <c r="Q88" s="1"/>
      <c r="R88" s="1"/>
      <c r="S88" s="1"/>
      <c r="T88" s="1"/>
      <c r="U88" s="1"/>
      <c r="V88" s="1"/>
      <c r="W88" s="1"/>
      <c r="X88" s="1"/>
      <c r="Y88" s="1"/>
      <c r="Z88" s="1"/>
    </row>
    <row r="89" spans="1:26" ht="14.25" thickBot="1">
      <c r="A89" s="19">
        <v>88</v>
      </c>
      <c r="B89" s="102" t="s">
        <v>70</v>
      </c>
      <c r="C89" s="44"/>
      <c r="D89" s="16"/>
      <c r="E89" s="1"/>
      <c r="F89" s="1"/>
      <c r="G89" s="1"/>
      <c r="H89" s="1"/>
      <c r="I89" s="1"/>
      <c r="J89" s="1"/>
      <c r="K89" s="1"/>
      <c r="L89" s="1"/>
      <c r="M89" s="1"/>
      <c r="N89" s="1"/>
      <c r="O89" s="1"/>
      <c r="P89" s="1"/>
      <c r="Q89" s="1"/>
      <c r="R89" s="1"/>
      <c r="S89" s="1"/>
      <c r="T89" s="1"/>
      <c r="U89" s="1"/>
      <c r="V89" s="1"/>
      <c r="W89" s="1"/>
      <c r="X89" s="1"/>
      <c r="Y89" s="1"/>
      <c r="Z89" s="1"/>
    </row>
    <row r="90" spans="1:26" ht="14.25" thickBot="1">
      <c r="A90" s="19">
        <v>89</v>
      </c>
      <c r="B90" s="102"/>
      <c r="C90" s="44"/>
      <c r="D90" s="16"/>
      <c r="E90" s="1"/>
      <c r="F90" s="1"/>
      <c r="G90" s="1"/>
      <c r="H90" s="1"/>
      <c r="I90" s="1"/>
      <c r="J90" s="1"/>
      <c r="K90" s="1"/>
      <c r="L90" s="1"/>
      <c r="M90" s="1"/>
      <c r="N90" s="1"/>
      <c r="O90" s="1"/>
      <c r="P90" s="1"/>
      <c r="Q90" s="1"/>
      <c r="R90" s="1"/>
      <c r="S90" s="1"/>
      <c r="T90" s="1"/>
      <c r="U90" s="1"/>
      <c r="V90" s="1"/>
      <c r="W90" s="1"/>
      <c r="X90" s="1"/>
      <c r="Y90" s="1"/>
      <c r="Z90" s="1"/>
    </row>
    <row r="91" spans="1:26" ht="14.25" thickBot="1">
      <c r="A91" s="19">
        <v>90</v>
      </c>
      <c r="B91" s="102"/>
      <c r="C91" s="44"/>
      <c r="D91" s="16"/>
      <c r="E91" s="1"/>
      <c r="F91" s="1"/>
      <c r="G91" s="1"/>
      <c r="H91" s="1"/>
      <c r="I91" s="1"/>
      <c r="J91" s="1"/>
      <c r="K91" s="1"/>
      <c r="L91" s="1"/>
      <c r="M91" s="1"/>
      <c r="N91" s="1"/>
      <c r="O91" s="1"/>
      <c r="P91" s="1"/>
      <c r="Q91" s="1"/>
      <c r="R91" s="1"/>
      <c r="S91" s="1"/>
      <c r="T91" s="1"/>
      <c r="U91" s="1"/>
      <c r="V91" s="1"/>
      <c r="W91" s="1"/>
      <c r="X91" s="1"/>
      <c r="Y91" s="1"/>
      <c r="Z91" s="1"/>
    </row>
    <row r="92" spans="1:26" ht="14.25" thickBot="1">
      <c r="A92" s="19">
        <v>91</v>
      </c>
      <c r="B92" s="24" t="s">
        <v>71</v>
      </c>
      <c r="C92" s="44"/>
      <c r="D92" s="16"/>
      <c r="E92" s="1"/>
      <c r="F92" s="1"/>
      <c r="G92" s="1"/>
      <c r="H92" s="1"/>
      <c r="I92" s="1"/>
      <c r="J92" s="1"/>
      <c r="K92" s="1"/>
      <c r="L92" s="1"/>
      <c r="M92" s="1"/>
      <c r="N92" s="1"/>
      <c r="O92" s="1"/>
      <c r="P92" s="1"/>
      <c r="Q92" s="1"/>
      <c r="R92" s="1"/>
      <c r="S92" s="1"/>
      <c r="T92" s="1"/>
      <c r="U92" s="1"/>
      <c r="V92" s="1"/>
      <c r="W92" s="1"/>
      <c r="X92" s="1"/>
      <c r="Y92" s="1"/>
      <c r="Z92" s="1"/>
    </row>
    <row r="93" spans="1:26" ht="14.25" thickBot="1">
      <c r="A93" s="19">
        <v>92</v>
      </c>
      <c r="B93" s="103" t="s">
        <v>72</v>
      </c>
      <c r="C93" s="44"/>
      <c r="D93" s="16"/>
      <c r="E93" s="1"/>
      <c r="F93" s="1"/>
      <c r="G93" s="1"/>
      <c r="H93" s="1"/>
      <c r="I93" s="1"/>
      <c r="J93" s="1"/>
      <c r="K93" s="1"/>
      <c r="L93" s="1"/>
      <c r="M93" s="1"/>
      <c r="N93" s="1"/>
      <c r="O93" s="1"/>
      <c r="P93" s="1"/>
      <c r="Q93" s="1"/>
      <c r="R93" s="1"/>
      <c r="S93" s="1"/>
      <c r="T93" s="1"/>
      <c r="U93" s="1"/>
      <c r="V93" s="1"/>
      <c r="W93" s="1"/>
      <c r="X93" s="1"/>
      <c r="Y93" s="1"/>
      <c r="Z93" s="1"/>
    </row>
    <row r="94" spans="1:26" ht="14.25" thickBot="1">
      <c r="A94" s="19">
        <v>93</v>
      </c>
      <c r="B94" s="102"/>
      <c r="C94" s="44"/>
      <c r="D94" s="16"/>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19">
        <v>94</v>
      </c>
      <c r="B95" s="102" t="s">
        <v>16</v>
      </c>
      <c r="C95" s="22"/>
      <c r="D95" s="16"/>
      <c r="E95" s="1"/>
      <c r="F95" s="1"/>
      <c r="G95" s="1"/>
      <c r="H95" s="1"/>
      <c r="I95" s="1"/>
      <c r="J95" s="1"/>
      <c r="K95" s="1"/>
      <c r="L95" s="1"/>
      <c r="M95" s="1"/>
      <c r="N95" s="1"/>
      <c r="O95" s="1"/>
      <c r="P95" s="1"/>
      <c r="Q95" s="1"/>
      <c r="R95" s="1"/>
      <c r="S95" s="1"/>
      <c r="T95" s="1"/>
      <c r="U95" s="1"/>
      <c r="V95" s="1"/>
      <c r="W95" s="1"/>
      <c r="X95" s="1"/>
      <c r="Y95" s="1"/>
      <c r="Z95" s="1"/>
    </row>
    <row r="96" spans="1:26" ht="14.25" thickBot="1">
      <c r="A96" s="19">
        <v>95</v>
      </c>
      <c r="B96" s="102"/>
      <c r="C96" s="22"/>
      <c r="D96" s="16"/>
      <c r="E96" s="1"/>
      <c r="F96" s="1"/>
      <c r="G96" s="1"/>
      <c r="H96" s="1"/>
      <c r="I96" s="1"/>
      <c r="J96" s="1"/>
      <c r="K96" s="1"/>
      <c r="L96" s="1"/>
      <c r="M96" s="1"/>
      <c r="N96" s="1"/>
      <c r="O96" s="1"/>
      <c r="P96" s="1"/>
      <c r="Q96" s="1"/>
      <c r="R96" s="1"/>
      <c r="S96" s="1"/>
      <c r="T96" s="1"/>
      <c r="U96" s="1"/>
      <c r="V96" s="1"/>
      <c r="W96" s="1"/>
      <c r="X96" s="1"/>
      <c r="Y96" s="1"/>
      <c r="Z96" s="1"/>
    </row>
    <row r="97" spans="1:26" ht="15" thickBot="1">
      <c r="A97" s="19">
        <v>96</v>
      </c>
      <c r="B97" s="21" t="s">
        <v>75</v>
      </c>
      <c r="C97" s="23"/>
      <c r="D97" s="16"/>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19">
        <v>97</v>
      </c>
      <c r="B98" s="100" t="s">
        <v>17</v>
      </c>
      <c r="C98" s="25" t="str">
        <f>'(貼付け）アンケート'!C54</f>
        <v>バストアップ効果の高いサプリメントを求めている方</v>
      </c>
      <c r="D98" s="16"/>
      <c r="E98" s="1"/>
      <c r="F98" s="1"/>
      <c r="G98" s="1"/>
      <c r="H98" s="1"/>
      <c r="I98" s="1"/>
      <c r="J98" s="1"/>
      <c r="K98" s="1"/>
      <c r="L98" s="1"/>
      <c r="M98" s="1"/>
      <c r="N98" s="1"/>
      <c r="O98" s="1"/>
      <c r="P98" s="1"/>
      <c r="Q98" s="1"/>
      <c r="R98" s="1"/>
      <c r="S98" s="1"/>
      <c r="T98" s="1"/>
      <c r="U98" s="1"/>
      <c r="V98" s="1"/>
      <c r="W98" s="1"/>
      <c r="X98" s="1"/>
      <c r="Y98" s="1"/>
      <c r="Z98" s="1"/>
    </row>
    <row r="99" spans="1:26" ht="14.25" thickBot="1">
      <c r="A99" s="19">
        <v>98</v>
      </c>
      <c r="B99" s="100"/>
      <c r="C99" s="25" t="str">
        <f>'(貼付け）アンケート'!C55</f>
        <v>バストアップだけでなく、美肌効果もあるサプリメントを求めている方</v>
      </c>
      <c r="D99" s="16"/>
      <c r="E99" s="1"/>
      <c r="F99" s="1"/>
      <c r="G99" s="1"/>
      <c r="H99" s="1"/>
      <c r="I99" s="1"/>
      <c r="J99" s="1"/>
      <c r="K99" s="1"/>
      <c r="L99" s="1"/>
      <c r="M99" s="1"/>
      <c r="N99" s="1"/>
      <c r="O99" s="1"/>
      <c r="P99" s="1"/>
      <c r="Q99" s="1"/>
      <c r="R99" s="1"/>
      <c r="S99" s="1"/>
      <c r="T99" s="1"/>
      <c r="U99" s="1"/>
      <c r="V99" s="1"/>
      <c r="W99" s="1"/>
      <c r="X99" s="1"/>
      <c r="Y99" s="1"/>
      <c r="Z99" s="1"/>
    </row>
    <row r="100" spans="1:26" ht="14.25" thickBot="1">
      <c r="A100" s="19">
        <v>99</v>
      </c>
      <c r="B100" s="100"/>
      <c r="C100" s="25" t="str">
        <f>'(貼付け）アンケート'!C56</f>
        <v>毎日続けられるおいしいバストアップサプリメントを求めている方</v>
      </c>
      <c r="D100" s="16"/>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9">
        <v>100</v>
      </c>
      <c r="B101" s="39" t="s">
        <v>98</v>
      </c>
      <c r="C101" s="44" t="s">
        <v>257</v>
      </c>
      <c r="D101" s="16"/>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9">
        <v>101</v>
      </c>
      <c r="B102" s="39" t="s">
        <v>87</v>
      </c>
      <c r="C102" s="44"/>
      <c r="D102" s="16"/>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9">
        <v>102</v>
      </c>
      <c r="B103" s="39" t="s">
        <v>99</v>
      </c>
      <c r="C103" s="44"/>
      <c r="D103" s="16"/>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76"/>
      <c r="B104" s="76"/>
      <c r="C104" s="77"/>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28"/>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28"/>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28"/>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28"/>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28"/>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28"/>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28"/>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28"/>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28"/>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28"/>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28"/>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28"/>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28"/>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28"/>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28"/>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28"/>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28"/>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28"/>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28"/>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28"/>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28"/>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28"/>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28"/>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28"/>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28"/>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28"/>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28"/>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28"/>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28"/>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28"/>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28"/>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28"/>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28"/>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28"/>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28"/>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28"/>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28"/>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28"/>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28"/>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28"/>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28"/>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28"/>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28"/>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28"/>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28"/>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28"/>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28"/>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28"/>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28"/>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28"/>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28"/>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28"/>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28"/>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28"/>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28"/>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28"/>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28"/>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28"/>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28"/>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28"/>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28"/>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28"/>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28"/>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28"/>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28"/>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28"/>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28"/>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28"/>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28"/>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28"/>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28"/>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28"/>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28"/>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28"/>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28"/>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28"/>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28"/>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28"/>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28"/>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28"/>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28"/>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28"/>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28"/>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28"/>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28"/>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28"/>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28"/>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28"/>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28"/>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28"/>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28"/>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28"/>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28"/>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28"/>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28"/>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28"/>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28"/>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28"/>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28"/>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28"/>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28"/>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28"/>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28"/>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28"/>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28"/>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28"/>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28"/>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28"/>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28"/>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28"/>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28"/>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28"/>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28"/>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28"/>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28"/>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28"/>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28"/>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28"/>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28"/>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28"/>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28"/>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28"/>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28"/>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28"/>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28"/>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28"/>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28"/>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28"/>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28"/>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28"/>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28"/>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28"/>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28"/>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28"/>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28"/>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28"/>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28"/>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28"/>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28"/>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28"/>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28"/>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28"/>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28"/>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28"/>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28"/>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28"/>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28"/>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28"/>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28"/>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28"/>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28"/>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28"/>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28"/>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28"/>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28"/>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28"/>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28"/>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28"/>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28"/>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28"/>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28"/>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28"/>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28"/>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28"/>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28"/>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28"/>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28"/>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28"/>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28"/>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28"/>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28"/>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28"/>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28"/>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28"/>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28"/>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28"/>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28"/>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28"/>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28"/>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28"/>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28"/>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28"/>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28"/>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28"/>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28"/>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28"/>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28"/>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28"/>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28"/>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28"/>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28"/>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28"/>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28"/>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28"/>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28"/>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28"/>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28"/>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28"/>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28"/>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28"/>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28"/>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28"/>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28"/>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28"/>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28"/>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28"/>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28"/>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28"/>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28"/>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28"/>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28"/>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28"/>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28"/>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28"/>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28"/>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28"/>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28"/>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28"/>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28"/>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28"/>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28"/>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28"/>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28"/>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28"/>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28"/>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28"/>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28"/>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28"/>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28"/>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28"/>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28"/>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28"/>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28"/>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28"/>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28"/>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28"/>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28"/>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28"/>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28"/>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28"/>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28"/>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28"/>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28"/>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28"/>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28"/>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28"/>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28"/>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28"/>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28"/>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28"/>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28"/>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28"/>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28"/>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28"/>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28"/>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28"/>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28"/>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28"/>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28"/>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28"/>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28"/>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28"/>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28"/>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28"/>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28"/>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28"/>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28"/>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28"/>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28"/>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28"/>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28"/>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28"/>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28"/>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28"/>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28"/>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28"/>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28"/>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28"/>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28"/>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28"/>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28"/>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28"/>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28"/>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28"/>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28"/>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28"/>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28"/>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28"/>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28"/>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28"/>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28"/>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28"/>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28"/>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28"/>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28"/>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28"/>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28"/>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28"/>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28"/>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28"/>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28"/>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28"/>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28"/>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28"/>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28"/>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28"/>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28"/>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28"/>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28"/>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28"/>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28"/>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28"/>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28"/>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28"/>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28"/>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28"/>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28"/>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28"/>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28"/>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28"/>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28"/>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28"/>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28"/>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28"/>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28"/>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28"/>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28"/>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28"/>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28"/>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28"/>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28"/>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28"/>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28"/>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28"/>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28"/>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28"/>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28"/>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28"/>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28"/>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28"/>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28"/>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28"/>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28"/>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28"/>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28"/>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28"/>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28"/>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28"/>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28"/>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28"/>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28"/>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28"/>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28"/>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28"/>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28"/>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28"/>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28"/>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28"/>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28"/>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28"/>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28"/>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28"/>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28"/>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28"/>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28"/>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28"/>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28"/>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28"/>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28"/>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28"/>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28"/>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28"/>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28"/>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28"/>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28"/>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28"/>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28"/>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28"/>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28"/>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28"/>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28"/>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28"/>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28"/>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28"/>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28"/>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28"/>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28"/>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28"/>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28"/>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28"/>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28"/>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28"/>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28"/>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28"/>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28"/>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28"/>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28"/>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28"/>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28"/>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28"/>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28"/>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28"/>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28"/>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28"/>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28"/>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28"/>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28"/>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28"/>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28"/>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28"/>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28"/>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28"/>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28"/>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28"/>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28"/>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28"/>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28"/>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28"/>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28"/>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28"/>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28"/>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28"/>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28"/>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28"/>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28"/>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28"/>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28"/>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28"/>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28"/>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28"/>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28"/>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28"/>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28"/>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28"/>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28"/>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28"/>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28"/>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28"/>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28"/>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28"/>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28"/>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28"/>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28"/>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28"/>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28"/>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28"/>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28"/>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28"/>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28"/>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28"/>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28"/>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28"/>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28"/>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28"/>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28"/>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28"/>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28"/>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28"/>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28"/>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28"/>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28"/>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28"/>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28"/>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28"/>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28"/>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28"/>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28"/>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28"/>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28"/>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28"/>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28"/>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28"/>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28"/>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28"/>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28"/>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28"/>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28"/>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28"/>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28"/>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28"/>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28"/>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28"/>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28"/>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28"/>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28"/>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28"/>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28"/>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28"/>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28"/>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28"/>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28"/>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28"/>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28"/>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28"/>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28"/>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28"/>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28"/>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28"/>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28"/>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28"/>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28"/>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28"/>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28"/>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28"/>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28"/>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28"/>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28"/>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28"/>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28"/>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28"/>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28"/>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28"/>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28"/>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28"/>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28"/>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28"/>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28"/>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28"/>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28"/>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28"/>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28"/>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28"/>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28"/>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28"/>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28"/>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28"/>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28"/>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28"/>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28"/>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28"/>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28"/>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28"/>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28"/>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28"/>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28"/>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28"/>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28"/>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28"/>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28"/>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28"/>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28"/>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28"/>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28"/>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28"/>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28"/>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28"/>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28"/>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28"/>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28"/>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28"/>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28"/>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28"/>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28"/>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28"/>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28"/>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28"/>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28"/>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28"/>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28"/>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28"/>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28"/>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28"/>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28"/>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28"/>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28"/>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28"/>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28"/>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28"/>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28"/>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28"/>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28"/>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28"/>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28"/>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28"/>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28"/>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28"/>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28"/>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28"/>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28"/>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28"/>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28"/>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28"/>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28"/>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28"/>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28"/>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28"/>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28"/>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28"/>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28"/>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28"/>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28"/>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28"/>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28"/>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28"/>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28"/>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28"/>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28"/>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28"/>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28"/>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28"/>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28"/>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28"/>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28"/>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28"/>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28"/>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28"/>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28"/>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28"/>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28"/>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28"/>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28"/>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28"/>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28"/>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28"/>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28"/>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28"/>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28"/>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28"/>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28"/>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28"/>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28"/>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28"/>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28"/>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28"/>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28"/>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28"/>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28"/>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28"/>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28"/>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28"/>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28"/>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28"/>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28"/>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28"/>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28"/>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28"/>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28"/>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28"/>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28"/>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28"/>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28"/>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28"/>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28"/>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28"/>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28"/>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28"/>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28"/>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28"/>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28"/>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28"/>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28"/>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28"/>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28"/>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28"/>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28"/>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28"/>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28"/>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28"/>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28"/>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28"/>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28"/>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28"/>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28"/>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28"/>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28"/>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28"/>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28"/>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28"/>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28"/>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28"/>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28"/>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28"/>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28"/>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28"/>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28"/>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28"/>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28"/>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28"/>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28"/>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28"/>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28"/>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28"/>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28"/>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28"/>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28"/>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28"/>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28"/>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28"/>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28"/>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28"/>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28"/>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28"/>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28"/>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28"/>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28"/>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28"/>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28"/>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28"/>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28"/>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28"/>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28"/>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28"/>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28"/>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28"/>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28"/>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28"/>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28"/>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28"/>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28"/>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28"/>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28"/>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28"/>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28"/>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28"/>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28"/>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28"/>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28"/>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28"/>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28"/>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28"/>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28"/>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28"/>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28"/>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28"/>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28"/>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28"/>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28"/>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28"/>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28"/>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28"/>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28"/>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28"/>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28"/>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28"/>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28"/>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28"/>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28"/>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28"/>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28"/>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28"/>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28"/>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28"/>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28"/>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28"/>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28"/>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28"/>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28"/>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28"/>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28"/>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28"/>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28"/>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28"/>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28"/>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28"/>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28"/>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28"/>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28"/>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28"/>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28"/>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28"/>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28"/>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28"/>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28"/>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28"/>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28"/>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28"/>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28"/>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28"/>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28"/>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28"/>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28"/>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28"/>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28"/>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28"/>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28"/>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28"/>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28"/>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28"/>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28"/>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28"/>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28"/>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28"/>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28"/>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28"/>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28"/>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28"/>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28"/>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28"/>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28"/>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28"/>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28"/>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28"/>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28"/>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28"/>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28"/>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28"/>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28"/>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28"/>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28"/>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28"/>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28"/>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28"/>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28"/>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28"/>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28"/>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28"/>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28"/>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28"/>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28"/>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28"/>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28"/>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28"/>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28"/>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28"/>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28"/>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28"/>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28"/>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28"/>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28"/>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28"/>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28"/>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28"/>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28"/>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28"/>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28"/>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28"/>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28"/>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28"/>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28"/>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28"/>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28"/>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28"/>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28"/>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28"/>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28"/>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28"/>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28"/>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28"/>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28"/>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28"/>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28"/>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28"/>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28"/>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28"/>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28"/>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28"/>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28"/>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28"/>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28"/>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28"/>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28"/>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28"/>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28"/>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28"/>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28"/>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28"/>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28"/>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28"/>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28"/>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28"/>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28"/>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28"/>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28"/>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28"/>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28"/>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28"/>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28"/>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28"/>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28"/>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28"/>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28"/>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28"/>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28"/>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28"/>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28"/>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28"/>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28"/>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28"/>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28"/>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28"/>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28"/>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28"/>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28"/>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28"/>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28"/>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28"/>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28"/>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28"/>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28"/>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28"/>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28"/>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28"/>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28"/>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28"/>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28"/>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2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28"/>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28"/>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28"/>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28"/>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28"/>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28"/>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28"/>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28"/>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28"/>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28"/>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28"/>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28"/>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28"/>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28"/>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28"/>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28"/>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28"/>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28"/>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28"/>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28"/>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28"/>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28"/>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28"/>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28"/>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28"/>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28"/>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28"/>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28"/>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1"/>
      <c r="C1029" s="28"/>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1"/>
      <c r="C1030" s="28"/>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1"/>
      <c r="C1031" s="28"/>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1"/>
      <c r="C1032" s="28"/>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1"/>
      <c r="C1033" s="28"/>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1"/>
      <c r="C1034" s="28"/>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1"/>
      <c r="C1035" s="28"/>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1"/>
      <c r="C1036" s="28"/>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1"/>
      <c r="C1037" s="28"/>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1"/>
      <c r="C1038" s="28"/>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1"/>
      <c r="C1039" s="28"/>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1"/>
      <c r="C1040" s="28"/>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1"/>
      <c r="C1041" s="28"/>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1"/>
      <c r="C1042" s="28"/>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1"/>
      <c r="C1043" s="28"/>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1"/>
      <c r="C1044" s="28"/>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1"/>
      <c r="C1045" s="28"/>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1"/>
      <c r="C1046" s="28"/>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1"/>
      <c r="C1047" s="28"/>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1"/>
      <c r="C1048" s="28"/>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1"/>
      <c r="C1049" s="28"/>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1"/>
      <c r="C1050" s="28"/>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1"/>
      <c r="C1051" s="28"/>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1"/>
      <c r="C1052" s="28"/>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1"/>
      <c r="C1053" s="28"/>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1"/>
      <c r="C1054" s="28"/>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1"/>
      <c r="C1055" s="28"/>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1"/>
      <c r="C1056" s="28"/>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1"/>
      <c r="C1057" s="28"/>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1"/>
      <c r="C1058" s="28"/>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1"/>
      <c r="C1059" s="28"/>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1"/>
      <c r="C1060" s="28"/>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1"/>
      <c r="C1061" s="28"/>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1"/>
      <c r="C1062" s="28"/>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1"/>
      <c r="C1063" s="28"/>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1"/>
      <c r="C1064" s="28"/>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1"/>
      <c r="C1065" s="28"/>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1"/>
      <c r="C1066" s="28"/>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1"/>
      <c r="C1067" s="28"/>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1"/>
      <c r="C1068" s="28"/>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1"/>
      <c r="C1069" s="28"/>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1"/>
      <c r="C1070" s="28"/>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1"/>
      <c r="C1071" s="28"/>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1"/>
      <c r="C1072" s="28"/>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sheetData>
  <mergeCells count="25">
    <mergeCell ref="B43:B44"/>
    <mergeCell ref="B47:B49"/>
    <mergeCell ref="B50:B52"/>
    <mergeCell ref="B54:B55"/>
    <mergeCell ref="B22:B31"/>
    <mergeCell ref="B3:B7"/>
    <mergeCell ref="B34:B36"/>
    <mergeCell ref="B37:B39"/>
    <mergeCell ref="B41:B42"/>
    <mergeCell ref="B8:B15"/>
    <mergeCell ref="B16:B20"/>
    <mergeCell ref="B98:B100"/>
    <mergeCell ref="B56:B57"/>
    <mergeCell ref="B60:B62"/>
    <mergeCell ref="B63:B65"/>
    <mergeCell ref="B67:B68"/>
    <mergeCell ref="B69:B70"/>
    <mergeCell ref="B73:B75"/>
    <mergeCell ref="B76:B78"/>
    <mergeCell ref="B80:B81"/>
    <mergeCell ref="B82:B83"/>
    <mergeCell ref="B86:B88"/>
    <mergeCell ref="B89:B91"/>
    <mergeCell ref="B93:B94"/>
    <mergeCell ref="B95:B96"/>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3" sqref="C13"/>
    </sheetView>
  </sheetViews>
  <sheetFormatPr defaultRowHeight="13.5"/>
  <cols>
    <col min="1" max="1" width="23.75" customWidth="1"/>
    <col min="2" max="6" width="25.625" customWidth="1"/>
  </cols>
  <sheetData>
    <row r="1" spans="1:26" ht="88.5" customHeight="1" thickBot="1">
      <c r="A1" s="3" t="s">
        <v>3</v>
      </c>
      <c r="B1" s="97" t="s">
        <v>4</v>
      </c>
      <c r="C1" s="98"/>
      <c r="D1" s="99"/>
      <c r="E1" s="1"/>
      <c r="F1" s="1"/>
      <c r="G1" s="1"/>
      <c r="H1" s="1"/>
      <c r="I1" s="1"/>
      <c r="J1" s="1"/>
      <c r="K1" s="1"/>
      <c r="L1" s="1"/>
      <c r="M1" s="1"/>
      <c r="N1" s="1"/>
      <c r="O1" s="1"/>
      <c r="P1" s="1"/>
      <c r="Q1" s="1"/>
      <c r="R1" s="1"/>
      <c r="S1" s="1"/>
      <c r="T1" s="1"/>
      <c r="U1" s="1"/>
      <c r="V1" s="1"/>
      <c r="W1" s="1"/>
      <c r="X1" s="1"/>
      <c r="Y1" s="1"/>
      <c r="Z1" s="1"/>
    </row>
    <row r="2" spans="1:26" ht="18.75" thickBot="1">
      <c r="A2" s="35"/>
      <c r="B2" s="35"/>
      <c r="C2" s="35"/>
      <c r="D2" s="35"/>
      <c r="E2" s="36"/>
      <c r="F2" s="36"/>
      <c r="G2" s="1"/>
      <c r="H2" s="1"/>
      <c r="I2" s="1"/>
      <c r="J2" s="1"/>
      <c r="K2" s="1"/>
      <c r="L2" s="1"/>
      <c r="M2" s="1"/>
      <c r="N2" s="1"/>
      <c r="O2" s="1"/>
      <c r="P2" s="1"/>
      <c r="Q2" s="1"/>
      <c r="R2" s="1"/>
      <c r="S2" s="1"/>
      <c r="T2" s="1"/>
      <c r="U2" s="1"/>
      <c r="V2" s="1"/>
      <c r="W2" s="1"/>
      <c r="X2" s="1"/>
      <c r="Y2" s="1"/>
      <c r="Z2" s="1"/>
    </row>
    <row r="3" spans="1:26" ht="24" thickBot="1">
      <c r="A3" s="41" t="s">
        <v>5</v>
      </c>
      <c r="B3" s="78" t="str">
        <f>'（貼付け）比較表'!B3</f>
        <v>DHC 濃縮プエラリアミフィカ</v>
      </c>
      <c r="C3" s="78" t="str">
        <f>'（貼付け）比較表'!C3</f>
        <v>ベルタ　ベルタプエラリア</v>
      </c>
      <c r="D3" s="78" t="str">
        <f>'（貼付け）比較表'!D3</f>
        <v>美的ラボ　meemo</v>
      </c>
      <c r="E3" s="78"/>
      <c r="F3" s="78"/>
      <c r="G3" s="16"/>
      <c r="H3" s="1"/>
      <c r="I3" s="1"/>
      <c r="J3" s="1"/>
      <c r="K3" s="1"/>
      <c r="L3" s="1"/>
      <c r="M3" s="1"/>
      <c r="N3" s="1"/>
      <c r="O3" s="1"/>
      <c r="P3" s="1"/>
      <c r="Q3" s="1"/>
      <c r="R3" s="1"/>
      <c r="S3" s="1"/>
      <c r="T3" s="1"/>
      <c r="U3" s="1"/>
      <c r="V3" s="1"/>
      <c r="W3" s="1"/>
      <c r="X3" s="1"/>
      <c r="Y3" s="1"/>
      <c r="Z3" s="1"/>
    </row>
    <row r="4" spans="1:26" ht="15.75" thickBot="1">
      <c r="A4" s="25" t="str">
        <f>'（貼付け）比較表'!A4</f>
        <v>副作用がない</v>
      </c>
      <c r="B4" s="40">
        <v>3</v>
      </c>
      <c r="C4" s="40">
        <v>3</v>
      </c>
      <c r="D4" s="40">
        <v>4</v>
      </c>
      <c r="E4" s="20"/>
      <c r="F4" s="20"/>
      <c r="G4" s="16"/>
      <c r="H4" s="1"/>
      <c r="I4" s="1"/>
      <c r="J4" s="1"/>
      <c r="K4" s="1"/>
      <c r="L4" s="1"/>
      <c r="M4" s="1"/>
      <c r="N4" s="1"/>
      <c r="O4" s="1"/>
      <c r="P4" s="1"/>
      <c r="Q4" s="1"/>
      <c r="R4" s="1"/>
      <c r="S4" s="1"/>
      <c r="T4" s="1"/>
      <c r="U4" s="1"/>
      <c r="V4" s="1"/>
      <c r="W4" s="1"/>
      <c r="X4" s="1"/>
      <c r="Y4" s="1"/>
      <c r="Z4" s="1"/>
    </row>
    <row r="5" spans="1:26" ht="15.75" thickBot="1">
      <c r="A5" s="25" t="str">
        <f>'（貼付け）比較表'!A5</f>
        <v>バストアップ効果</v>
      </c>
      <c r="B5" s="40">
        <v>5</v>
      </c>
      <c r="C5" s="40">
        <v>5</v>
      </c>
      <c r="D5" s="40">
        <v>4</v>
      </c>
      <c r="E5" s="20"/>
      <c r="F5" s="20"/>
      <c r="G5" s="16"/>
      <c r="H5" s="1"/>
      <c r="I5" s="1"/>
      <c r="J5" s="1"/>
      <c r="K5" s="1"/>
      <c r="L5" s="1"/>
      <c r="M5" s="1"/>
      <c r="N5" s="1"/>
      <c r="O5" s="1"/>
      <c r="P5" s="1"/>
      <c r="Q5" s="1"/>
      <c r="R5" s="1"/>
      <c r="S5" s="1"/>
      <c r="T5" s="1"/>
      <c r="U5" s="1"/>
      <c r="V5" s="1"/>
      <c r="W5" s="1"/>
      <c r="X5" s="1"/>
      <c r="Y5" s="1"/>
      <c r="Z5" s="1"/>
    </row>
    <row r="6" spans="1:26" ht="15.75" thickBot="1">
      <c r="A6" s="25" t="str">
        <f>'（貼付け）比較表'!A6</f>
        <v>飲みやすい</v>
      </c>
      <c r="B6" s="40">
        <v>4</v>
      </c>
      <c r="C6" s="40">
        <v>4</v>
      </c>
      <c r="D6" s="40">
        <v>5</v>
      </c>
      <c r="E6" s="20"/>
      <c r="F6" s="20"/>
      <c r="G6" s="16"/>
      <c r="H6" s="1"/>
      <c r="I6" s="1"/>
      <c r="J6" s="1"/>
      <c r="K6" s="1"/>
      <c r="L6" s="1"/>
      <c r="M6" s="1"/>
      <c r="N6" s="1"/>
      <c r="O6" s="1"/>
      <c r="P6" s="1"/>
      <c r="Q6" s="1"/>
      <c r="R6" s="1"/>
      <c r="S6" s="1"/>
      <c r="T6" s="1"/>
      <c r="U6" s="1"/>
      <c r="V6" s="1"/>
      <c r="W6" s="1"/>
      <c r="X6" s="1"/>
      <c r="Y6" s="1"/>
      <c r="Z6" s="1"/>
    </row>
    <row r="7" spans="1:26" ht="15.75" thickBot="1">
      <c r="A7" s="25" t="str">
        <f>'（貼付け）比較表'!A7</f>
        <v>コスパ</v>
      </c>
      <c r="B7" s="40">
        <v>5</v>
      </c>
      <c r="C7" s="40">
        <v>4</v>
      </c>
      <c r="D7" s="40">
        <v>3</v>
      </c>
      <c r="E7" s="20"/>
      <c r="F7" s="20"/>
      <c r="G7" s="16"/>
      <c r="H7" s="1"/>
      <c r="I7" s="1"/>
      <c r="J7" s="1"/>
      <c r="K7" s="1"/>
      <c r="L7" s="1"/>
      <c r="M7" s="1"/>
      <c r="N7" s="1"/>
      <c r="O7" s="1"/>
      <c r="P7" s="1"/>
      <c r="Q7" s="1"/>
      <c r="R7" s="1"/>
      <c r="S7" s="1"/>
      <c r="T7" s="1"/>
      <c r="U7" s="1"/>
      <c r="V7" s="1"/>
      <c r="W7" s="1"/>
      <c r="X7" s="1"/>
      <c r="Y7" s="1"/>
      <c r="Z7" s="1"/>
    </row>
    <row r="8" spans="1:26" ht="15.75" thickBot="1">
      <c r="A8" s="25" t="str">
        <f>'（貼付け）比較表'!A8</f>
        <v>美肌効果</v>
      </c>
      <c r="B8" s="40">
        <v>5</v>
      </c>
      <c r="C8" s="40">
        <v>4</v>
      </c>
      <c r="D8" s="40">
        <v>3</v>
      </c>
      <c r="E8" s="20"/>
      <c r="F8" s="20"/>
      <c r="G8" s="16"/>
      <c r="H8" s="1"/>
      <c r="I8" s="1"/>
      <c r="J8" s="1"/>
      <c r="K8" s="1"/>
      <c r="L8" s="1"/>
      <c r="M8" s="1"/>
      <c r="N8" s="1"/>
      <c r="O8" s="1"/>
      <c r="P8" s="1"/>
      <c r="Q8" s="1"/>
      <c r="R8" s="1"/>
      <c r="S8" s="1"/>
      <c r="T8" s="1"/>
      <c r="U8" s="1"/>
      <c r="V8" s="1"/>
      <c r="W8" s="1"/>
      <c r="X8" s="1"/>
      <c r="Y8" s="1"/>
      <c r="Z8" s="1"/>
    </row>
    <row r="9" spans="1:26" ht="15" thickBot="1">
      <c r="A9" s="37" t="s">
        <v>6</v>
      </c>
      <c r="B9" s="38">
        <f>SUM(B4:B8)</f>
        <v>22</v>
      </c>
      <c r="C9" s="38">
        <f t="shared" ref="C9:F9" si="0">SUM(C4:C8)</f>
        <v>20</v>
      </c>
      <c r="D9" s="38">
        <f t="shared" si="0"/>
        <v>19</v>
      </c>
      <c r="E9" s="38">
        <f t="shared" si="0"/>
        <v>0</v>
      </c>
      <c r="F9" s="38">
        <f t="shared" si="0"/>
        <v>0</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opLeftCell="A13" workbookViewId="0">
      <selection activeCell="I21" sqref="I21"/>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s="79" t="s">
        <v>100</v>
      </c>
      <c r="C2" s="80"/>
    </row>
    <row r="3" spans="2:8">
      <c r="B3" s="7" t="s">
        <v>34</v>
      </c>
      <c r="C3" s="119"/>
      <c r="D3" s="119"/>
      <c r="E3" s="6"/>
      <c r="F3">
        <f>LEN(C3)</f>
        <v>0</v>
      </c>
      <c r="G3" t="s">
        <v>53</v>
      </c>
    </row>
    <row r="4" spans="2:8">
      <c r="B4" s="12"/>
      <c r="C4" s="10"/>
      <c r="D4" s="10"/>
      <c r="H4" t="s">
        <v>54</v>
      </c>
    </row>
    <row r="5" spans="2:8">
      <c r="B5" s="7" t="s">
        <v>47</v>
      </c>
      <c r="C5" s="7" t="s">
        <v>93</v>
      </c>
      <c r="D5" s="7" t="s">
        <v>48</v>
      </c>
      <c r="E5" s="7" t="s">
        <v>104</v>
      </c>
      <c r="H5" t="s">
        <v>55</v>
      </c>
    </row>
    <row r="6" spans="2:8">
      <c r="B6" s="7" t="s">
        <v>32</v>
      </c>
      <c r="C6" s="81" t="str">
        <f>IF(C29="","",SUBSTITUTE(MID(C29,FIND("src=",C29)+5,FIND("alt",C29)-FIND("src=",C29)-7),"amp;",""))</f>
        <v/>
      </c>
      <c r="D6" s="81" t="str">
        <f>アンケート!C33</f>
        <v>美的ラボ　meemo</v>
      </c>
      <c r="E6" s="46"/>
    </row>
    <row r="7" spans="2:8">
      <c r="B7" s="7" t="s">
        <v>31</v>
      </c>
      <c r="C7" s="81" t="str">
        <f>IF(C31="","",SUBSTITUTE(MID(C31,FIND("src=",C31)+5,FIND("alt",C31)-FIND("src=",C31)-7),"amp;",""))</f>
        <v/>
      </c>
      <c r="D7" s="81" t="str">
        <f>アンケート!C46</f>
        <v>ベルタ　ベルタプエラリア</v>
      </c>
      <c r="E7" s="46"/>
    </row>
    <row r="8" spans="2:8">
      <c r="B8" s="7" t="s">
        <v>30</v>
      </c>
      <c r="C8" s="81" t="str">
        <f>IF(C33="","",SUBSTITUTE(MID(C33,FIND("src=",C33)+5,FIND("alt",C33)-FIND("src=",C33)-7),"amp;",""))</f>
        <v/>
      </c>
      <c r="D8" s="81" t="str">
        <f>アンケート!C59</f>
        <v>DHC　濃縮プエラリアミリフィカ</v>
      </c>
      <c r="E8" s="45"/>
    </row>
    <row r="9" spans="2:8">
      <c r="B9" s="7" t="s">
        <v>79</v>
      </c>
      <c r="C9" s="6" t="str">
        <f>IF(C35="","",SUBSTITUTE(MID(C35,FIND("src=",C35)+5,FIND("alt",C35)-FIND("src=",C35)-7),"amp;",""))</f>
        <v/>
      </c>
      <c r="D9" s="6">
        <f>アンケート!C29</f>
        <v>0</v>
      </c>
      <c r="E9" s="46"/>
    </row>
    <row r="10" spans="2:8">
      <c r="B10" s="7" t="s">
        <v>80</v>
      </c>
      <c r="C10" s="6" t="str">
        <f>IF(C37="","",SUBSTITUTE(MID(C37,FIND("src=",C37)+5,FIND("alt",C37)-FIND("src=",C37)-7),"amp;",""))</f>
        <v/>
      </c>
      <c r="D10" s="6">
        <f>アンケート!C31</f>
        <v>0</v>
      </c>
      <c r="E10" s="45"/>
    </row>
    <row r="13" spans="2:8">
      <c r="B13" s="109" t="s">
        <v>29</v>
      </c>
      <c r="C13" s="110"/>
      <c r="D13" s="110"/>
      <c r="E13" s="110"/>
      <c r="F13" s="111"/>
    </row>
    <row r="14" spans="2:8">
      <c r="B14" s="11" t="s">
        <v>35</v>
      </c>
      <c r="C14" s="11" t="s">
        <v>36</v>
      </c>
      <c r="D14" s="11" t="s">
        <v>37</v>
      </c>
      <c r="E14" s="11" t="s">
        <v>38</v>
      </c>
      <c r="F14" s="11" t="s">
        <v>39</v>
      </c>
    </row>
    <row r="15" spans="2:8" hidden="1">
      <c r="B15" s="116" t="s">
        <v>32</v>
      </c>
      <c r="C15" s="118" t="str">
        <f>アンケート!C45</f>
        <v>https://www.cosme.net/product/product_id/10125056/reviews</v>
      </c>
      <c r="D15" s="112"/>
      <c r="E15" s="81" t="str">
        <f>アンケート!C43</f>
        <v>20代女性</v>
      </c>
      <c r="F15" s="81" t="str">
        <f>IF(ISERROR(FIND("女",E15)),"m","w")&amp;"_"&amp;LEFT(E15,2)&amp;"_"&amp;"2"</f>
        <v>w_20_2</v>
      </c>
    </row>
    <row r="16" spans="2:8" hidden="1">
      <c r="B16" s="117"/>
      <c r="C16" s="118"/>
      <c r="D16" s="113"/>
      <c r="E16" s="81" t="str">
        <f>アンケート!C44</f>
        <v>30代女性</v>
      </c>
      <c r="F16" s="81" t="str">
        <f>IF(ISERROR(FIND("女",E16)),"m","w")&amp;"_"&amp;LEFT(E16,2)&amp;"_"&amp;"1"</f>
        <v>w_30_1</v>
      </c>
    </row>
    <row r="17" spans="2:6" hidden="1">
      <c r="B17" s="116" t="s">
        <v>31</v>
      </c>
      <c r="C17" s="118" t="str">
        <f>アンケート!C58</f>
        <v>https://www.cosme.net/product/product_id/10086622/reviews</v>
      </c>
      <c r="D17" s="112"/>
      <c r="E17" s="81" t="str">
        <f>アンケート!C56</f>
        <v>40代女性</v>
      </c>
      <c r="F17" s="81" t="str">
        <f>IF(ISERROR(FIND("女",E17)),"m","w")&amp;"_"&amp;LEFT(E17,2)&amp;"_"&amp;"2"</f>
        <v>w_40_2</v>
      </c>
    </row>
    <row r="18" spans="2:6" hidden="1">
      <c r="B18" s="117"/>
      <c r="C18" s="118"/>
      <c r="D18" s="113"/>
      <c r="E18" s="81" t="str">
        <f>アンケート!C57</f>
        <v>30代女性</v>
      </c>
      <c r="F18" s="81" t="str">
        <f>IF(ISERROR(FIND("女",E18)),"m","w")&amp;"_"&amp;LEFT(E18,2)&amp;"_"&amp;"1"</f>
        <v>w_30_1</v>
      </c>
    </row>
    <row r="19" spans="2:6" hidden="1">
      <c r="B19" s="116" t="s">
        <v>30</v>
      </c>
      <c r="C19" s="118" t="str">
        <f>アンケート!C71</f>
        <v>https://www.dhc.co.jp/goods/commentview.jsp?pageNum=1&amp;goods_code=2086</v>
      </c>
      <c r="D19" s="112"/>
      <c r="E19" s="81" t="str">
        <f>アンケート!C69</f>
        <v>30代女性</v>
      </c>
      <c r="F19" s="81" t="str">
        <f>IF(ISERROR(FIND("女",E19)),"m","w")&amp;"_"&amp;LEFT(E19,2)&amp;"_"&amp;"2"</f>
        <v>w_30_2</v>
      </c>
    </row>
    <row r="20" spans="2:6" hidden="1">
      <c r="B20" s="117"/>
      <c r="C20" s="118"/>
      <c r="D20" s="113"/>
      <c r="E20" s="81" t="str">
        <f>アンケート!C70</f>
        <v>30代女性</v>
      </c>
      <c r="F20" s="81" t="str">
        <f t="shared" ref="F20" si="0">IF(ISERROR(FIND("女",E20)),"m","w")&amp;"_"&amp;LEFT(E20,2)&amp;"_"&amp;"1"</f>
        <v>w_30_1</v>
      </c>
    </row>
    <row r="21" spans="2:6">
      <c r="B21" s="116" t="s">
        <v>81</v>
      </c>
      <c r="C21" s="122">
        <f>アンケート!C84</f>
        <v>0</v>
      </c>
      <c r="D21" s="124">
        <f>SQL!A8+1</f>
        <v>325</v>
      </c>
      <c r="E21" s="6">
        <f>アンケート!C82</f>
        <v>0</v>
      </c>
      <c r="F21" s="6" t="str">
        <f>IF(ISERROR(FIND("女",E21)),"m","w")&amp;"_"&amp;LEFT(E21,2)&amp;"_"&amp;"2"</f>
        <v>m_0_2</v>
      </c>
    </row>
    <row r="22" spans="2:6">
      <c r="B22" s="117"/>
      <c r="C22" s="123"/>
      <c r="D22" s="125"/>
      <c r="E22" s="6">
        <f>アンケート!C83</f>
        <v>0</v>
      </c>
      <c r="F22" s="6" t="str">
        <f t="shared" ref="F22" si="1">IF(ISERROR(FIND("女",E22)),"m","w")&amp;"_"&amp;LEFT(E22,2)&amp;"_"&amp;"1"</f>
        <v>m_0_1</v>
      </c>
    </row>
    <row r="23" spans="2:6">
      <c r="B23" s="116" t="s">
        <v>82</v>
      </c>
      <c r="C23" s="122">
        <f>アンケート!C97</f>
        <v>0</v>
      </c>
      <c r="D23" s="124">
        <f>D21+1</f>
        <v>326</v>
      </c>
      <c r="E23" s="6">
        <f>アンケート!C95</f>
        <v>0</v>
      </c>
      <c r="F23" s="6" t="str">
        <f>IF(ISERROR(FIND("女",E23)),"m","w")&amp;"_"&amp;LEFT(E23,2)&amp;"_"&amp;"2"</f>
        <v>m_0_2</v>
      </c>
    </row>
    <row r="24" spans="2:6">
      <c r="B24" s="117"/>
      <c r="C24" s="123"/>
      <c r="D24" s="125"/>
      <c r="E24" s="6">
        <f>アンケート!C96</f>
        <v>0</v>
      </c>
      <c r="F24" s="6" t="str">
        <f t="shared" ref="F24" si="2">IF(ISERROR(FIND("女",E24)),"m","w")&amp;"_"&amp;LEFT(E24,2)&amp;"_"&amp;"1"</f>
        <v>m_0_1</v>
      </c>
    </row>
    <row r="25" spans="2:6">
      <c r="D25" s="10"/>
    </row>
    <row r="26" spans="2:6">
      <c r="D26" s="10"/>
    </row>
    <row r="27" spans="2:6">
      <c r="B27" s="114" t="s">
        <v>40</v>
      </c>
      <c r="C27" s="114"/>
      <c r="D27" s="114"/>
      <c r="E27" s="114"/>
      <c r="F27" s="114"/>
    </row>
    <row r="28" spans="2:6">
      <c r="B28" s="13" t="s">
        <v>47</v>
      </c>
      <c r="C28" s="13" t="s">
        <v>44</v>
      </c>
      <c r="D28" s="114" t="s">
        <v>45</v>
      </c>
      <c r="E28" s="114"/>
      <c r="F28" s="13" t="s">
        <v>46</v>
      </c>
    </row>
    <row r="29" spans="2:6" hidden="1">
      <c r="B29" s="114" t="s">
        <v>41</v>
      </c>
      <c r="C29" s="81"/>
      <c r="D29" s="115"/>
      <c r="E29" s="115"/>
      <c r="F29" s="81"/>
    </row>
    <row r="30" spans="2:6" hidden="1">
      <c r="B30" s="114"/>
      <c r="C30" s="81"/>
      <c r="D30" s="115"/>
      <c r="E30" s="115"/>
      <c r="F30" s="81"/>
    </row>
    <row r="31" spans="2:6" hidden="1">
      <c r="B31" s="114" t="s">
        <v>42</v>
      </c>
      <c r="C31" s="81"/>
      <c r="D31" s="115"/>
      <c r="E31" s="115"/>
      <c r="F31" s="81"/>
    </row>
    <row r="32" spans="2:6" hidden="1">
      <c r="B32" s="114"/>
      <c r="C32" s="81"/>
      <c r="D32" s="115"/>
      <c r="E32" s="115"/>
      <c r="F32" s="81"/>
    </row>
    <row r="33" spans="2:6" hidden="1">
      <c r="B33" s="114" t="s">
        <v>43</v>
      </c>
      <c r="C33" s="81"/>
      <c r="D33" s="115"/>
      <c r="E33" s="115"/>
      <c r="F33" s="81"/>
    </row>
    <row r="34" spans="2:6" hidden="1">
      <c r="B34" s="114"/>
      <c r="C34" s="81"/>
      <c r="D34" s="115"/>
      <c r="E34" s="115"/>
      <c r="F34" s="81"/>
    </row>
    <row r="35" spans="2:6">
      <c r="B35" s="114" t="s">
        <v>81</v>
      </c>
      <c r="C35" s="6"/>
      <c r="D35" s="121" t="str">
        <f t="shared" ref="D35:D38" si="3">IF(C35="","",SUBSTITUTE(MID(C35,FIND("href=",C35)+6,FIND("rel=",C35)-FIND("href=",C35)-8),"amp;",""))</f>
        <v/>
      </c>
      <c r="E35" s="121"/>
      <c r="F35" s="6" t="str">
        <f t="shared" ref="F35:F38" si="4">IF(ISERROR(FIND("amazon",C35)),IF(ISERROR(FIND("rakuten",C35)),"","楽天"),"Amazon")</f>
        <v/>
      </c>
    </row>
    <row r="36" spans="2:6">
      <c r="B36" s="114"/>
      <c r="C36" s="6"/>
      <c r="D36" s="121" t="str">
        <f t="shared" si="3"/>
        <v/>
      </c>
      <c r="E36" s="121"/>
      <c r="F36" s="6" t="str">
        <f t="shared" si="4"/>
        <v/>
      </c>
    </row>
    <row r="37" spans="2:6">
      <c r="B37" s="114" t="s">
        <v>82</v>
      </c>
      <c r="C37" s="6"/>
      <c r="D37" s="121" t="str">
        <f t="shared" si="3"/>
        <v/>
      </c>
      <c r="E37" s="121"/>
      <c r="F37" s="6" t="str">
        <f t="shared" si="4"/>
        <v/>
      </c>
    </row>
    <row r="38" spans="2:6">
      <c r="B38" s="114"/>
      <c r="C38" s="6"/>
      <c r="D38" s="121" t="str">
        <f t="shared" si="3"/>
        <v/>
      </c>
      <c r="E38" s="121"/>
      <c r="F38" s="6" t="str">
        <f t="shared" si="4"/>
        <v/>
      </c>
    </row>
    <row r="39" spans="2:6">
      <c r="D39" s="10"/>
    </row>
    <row r="41" spans="2:6">
      <c r="B41" s="120" t="s">
        <v>92</v>
      </c>
      <c r="C41" s="120"/>
      <c r="D41" s="120"/>
      <c r="E41" s="120"/>
      <c r="F41" s="120"/>
    </row>
    <row r="42" spans="2:6">
      <c r="B42" s="42" t="s">
        <v>90</v>
      </c>
      <c r="C42" s="119"/>
      <c r="D42" s="119"/>
      <c r="E42" s="119"/>
      <c r="F42" s="119"/>
    </row>
    <row r="43" spans="2:6">
      <c r="B43" s="42" t="s">
        <v>91</v>
      </c>
      <c r="C43" s="119"/>
      <c r="D43" s="119"/>
      <c r="E43" s="119"/>
      <c r="F43" s="119"/>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workbookViewId="0">
      <selection activeCell="C23" sqref="C23"/>
    </sheetView>
  </sheetViews>
  <sheetFormatPr defaultRowHeight="13.5"/>
  <cols>
    <col min="1" max="1" width="67.375" bestFit="1" customWidth="1"/>
  </cols>
  <sheetData>
    <row r="1" spans="1:1">
      <c r="A1">
        <f>入力シート!C3</f>
        <v>0</v>
      </c>
    </row>
    <row r="2" spans="1:1">
      <c r="A2" s="4" t="str">
        <f>CONCATENATE("&lt;h2&gt;はじめに ",入力シート!E3,"&lt;/h2&gt;")</f>
        <v>&lt;h2&gt;はじめに &lt;/h2&gt;</v>
      </c>
    </row>
    <row r="3" spans="1:1">
      <c r="A3" s="4" t="s">
        <v>88</v>
      </c>
    </row>
    <row r="4" spans="1:1">
      <c r="A4" s="4"/>
    </row>
    <row r="5" spans="1:1">
      <c r="A5" s="4" t="s">
        <v>97</v>
      </c>
    </row>
    <row r="6" spans="1:1">
      <c r="A6" s="4" t="s">
        <v>18</v>
      </c>
    </row>
    <row r="7" spans="1:1">
      <c r="A7" s="5" t="s">
        <v>19</v>
      </c>
    </row>
    <row r="8" spans="1:1">
      <c r="A8" s="4" t="str">
        <f>CONCATENATE("&lt;li&gt;", アンケート!C98, "&lt;/li&gt;")</f>
        <v>&lt;li&gt;バストアップ効果の高いサプリメントを求めている方&lt;/li&gt;</v>
      </c>
    </row>
    <row r="9" spans="1:1">
      <c r="A9" s="4" t="str">
        <f>CONCATENATE("&lt;li&gt;", アンケート!C99, "&lt;/li&gt;")</f>
        <v>&lt;li&gt;バストアップだけでなく、美肌効果もあるサプリメントを求めている方&lt;/li&gt;</v>
      </c>
    </row>
    <row r="10" spans="1:1">
      <c r="A10" s="4" t="str">
        <f>CONCATENATE("&lt;li&gt;", アンケート!C100, "&lt;/li&gt;")</f>
        <v>&lt;li&gt;毎日続けられるおいしいバストアップサプリメントを求めている方&lt;/li&gt;</v>
      </c>
    </row>
    <row r="11" spans="1:1">
      <c r="A11" s="4" t="s">
        <v>20</v>
      </c>
    </row>
    <row r="12" spans="1:1">
      <c r="A12" s="4" t="s">
        <v>21</v>
      </c>
    </row>
    <row r="13" spans="1:1">
      <c r="A13" t="s">
        <v>101</v>
      </c>
    </row>
    <row r="14" spans="1:1">
      <c r="A14" s="4"/>
    </row>
    <row r="15" spans="1:1" s="34" customFormat="1">
      <c r="A15" s="43"/>
    </row>
    <row r="16" spans="1:1">
      <c r="A16" s="4" t="str">
        <f>"&lt;h2&gt;"&amp;アンケート!C2&amp;"の選び方のポイント&lt;/h2&gt;"</f>
        <v>&lt;h2&gt;バストアップサプリメントの選び方のポイント&lt;/h2&gt;</v>
      </c>
    </row>
    <row r="17" spans="1:1">
      <c r="A17" s="4" t="s">
        <v>86</v>
      </c>
    </row>
    <row r="18" spans="1:1">
      <c r="A18" s="4" t="s">
        <v>83</v>
      </c>
    </row>
    <row r="19" spans="1:1">
      <c r="A19" s="4" t="str">
        <f>"&lt;li&gt;"&amp;アンケート!C8&amp;"&lt;/li&gt;"</f>
        <v>&lt;li&gt;バストアップ効果&lt;/li&gt;</v>
      </c>
    </row>
    <row r="20" spans="1:1">
      <c r="A20" s="4" t="str">
        <f>"&lt;li&gt;"&amp;アンケート!C10&amp;"&lt;/li&gt;"</f>
        <v>&lt;li&gt;副作用がない&lt;/li&gt;</v>
      </c>
    </row>
    <row r="21" spans="1:1">
      <c r="A21" s="4" t="str">
        <f>"&lt;li&gt;"&amp;アンケート!C12&amp;"&lt;/li&gt;"</f>
        <v>&lt;li&gt;美肌効果&lt;/li&gt;</v>
      </c>
    </row>
    <row r="22" spans="1:1">
      <c r="A22" s="4" t="str">
        <f>"&lt;li&gt;"&amp;アンケート!C14&amp;"&lt;/li&gt;"</f>
        <v>&lt;li&gt;飲みやすさ&lt;/li&gt;</v>
      </c>
    </row>
    <row r="23" spans="1:1">
      <c r="A23" s="4" t="s">
        <v>84</v>
      </c>
    </row>
    <row r="24" spans="1:1">
      <c r="A24" s="4" t="s">
        <v>85</v>
      </c>
    </row>
    <row r="25" spans="1:1">
      <c r="A25" t="str">
        <f>"&lt;h3&gt;"&amp;アンケート!C2&amp;"ポイント①：　"&amp;アンケート!C8&amp;"&lt;/h3&gt;"</f>
        <v>&lt;h3&gt;バストアップサプリメントポイント①：　バストアップ効果&lt;/h3&gt;</v>
      </c>
    </row>
    <row r="26" spans="1:1">
      <c r="A26" s="4" t="s">
        <v>7</v>
      </c>
    </row>
    <row r="27" spans="1:1">
      <c r="A27" s="4" t="str">
        <f>アンケート!C9</f>
        <v>バストアップサプリメントを求めている方は、バストアップ効果を期待していると思います。
では、どのようなサプリメントがバストアップ効果があるのでしょうか？
バストアップサプリメントは、女性ホルモンの作用を活性化させるために、植物性の成分が配合されたサプリメントのことを言います。
バストが成長するのは、女性ホルモンが乳腺組織を発達させるからなんですね。
そして、バストアップサプリメントでよく使用される成分として「プエラリア・ミリフィカ」というタイ原産の植物があります。
プエラリアは効果が強いので、どれくらい配合されているかどうかがバストップ効果に関係してきます。
どれくらい配合しているかをチェックすることをおすすめします。</v>
      </c>
    </row>
    <row r="28" spans="1:1">
      <c r="A28" s="4" t="s">
        <v>8</v>
      </c>
    </row>
    <row r="29" spans="1:1">
      <c r="A29" t="str">
        <f>"&lt;h3&gt;"&amp;アンケート!C2&amp;"ポイント②：　"&amp;アンケート!C10&amp;"&lt;/h3&gt;"</f>
        <v>&lt;h3&gt;バストアップサプリメントポイント②：　副作用がない&lt;/h3&gt;</v>
      </c>
    </row>
    <row r="30" spans="1:1">
      <c r="A30" s="4" t="s">
        <v>7</v>
      </c>
    </row>
    <row r="31" spans="1:1">
      <c r="A31" s="4" t="str">
        <f>アンケート!C11</f>
        <v>はじめてバストアップサプリメントを試してみたい方にとっては、副作用や安全面はとても気になる点ですね。
バストアップの効果は、女性ホルモンの作用を活性化させると先ほど解説しました。
ですので、バストアップサプリメントを服用するとホルモンバランスが崩れる恐れがでてきます。
これは、
バストアップサプリメントに含まれる、プエラリアの量
生理周期に合わせた飲み方
に気をつけることが大事になってきます。
プエラリアの量は、一日に「100ｍｇ」までを目安に！
原産国のタイでは、一日に100ｍｇまでと定められているため、これを目安にすることをおすすめします！
（※日本では適量は定められていませんが、とても強い効能があるため注意が必要です。）
生理周期に合わせた飲み方は後述します。
また、それ以外にもどのような成分が含まれているかは必ずチェックしましょう！</v>
      </c>
    </row>
    <row r="32" spans="1:1">
      <c r="A32" s="4" t="s">
        <v>8</v>
      </c>
    </row>
    <row r="33" spans="1:1">
      <c r="A33" t="str">
        <f>"&lt;h3&gt;"&amp;アンケート!C2&amp;"ポイント③：　"&amp;アンケート!C12&amp;"&lt;/h3&gt;"</f>
        <v>&lt;h3&gt;バストアップサプリメントポイント③：　美肌効果&lt;/h3&gt;</v>
      </c>
    </row>
    <row r="34" spans="1:1">
      <c r="A34" s="4" t="s">
        <v>7</v>
      </c>
    </row>
    <row r="35" spans="1:1">
      <c r="A35" s="4">
        <f>アンケート!C13</f>
        <v>0</v>
      </c>
    </row>
    <row r="36" spans="1:1">
      <c r="A36" s="4" t="s">
        <v>8</v>
      </c>
    </row>
    <row r="37" spans="1:1">
      <c r="A37" t="str">
        <f>"&lt;h3&gt;"&amp;アンケート!C2&amp;"ポイント④：　"&amp;アンケート!C14&amp;"&lt;/h3&gt;"</f>
        <v>&lt;h3&gt;バストアップサプリメントポイント④：　飲みやすさ&lt;/h3&gt;</v>
      </c>
    </row>
    <row r="38" spans="1:1">
      <c r="A38" s="4" t="s">
        <v>7</v>
      </c>
    </row>
    <row r="39" spans="1:1">
      <c r="A39" s="4">
        <f>アンケート!C15</f>
        <v>0</v>
      </c>
    </row>
    <row r="40" spans="1:1">
      <c r="A40" s="4" t="s">
        <v>8</v>
      </c>
    </row>
    <row r="41" spans="1:1">
      <c r="A41" s="4"/>
    </row>
    <row r="42" spans="1:1">
      <c r="A42" s="4"/>
    </row>
    <row r="43" spans="1:1">
      <c r="A43" s="4"/>
    </row>
    <row r="44" spans="1:1">
      <c r="A44" s="4"/>
    </row>
    <row r="45" spans="1:1">
      <c r="A45" s="4" t="str">
        <f>"&lt;h2&gt;"&amp;アンケート!C101&amp;"&lt;/h2&gt;"</f>
        <v>&lt;h2&gt;生理周期に合わせた飲み方&lt;/h2&gt;</v>
      </c>
    </row>
    <row r="46" spans="1:1">
      <c r="A46" s="4" t="s">
        <v>88</v>
      </c>
    </row>
    <row r="47" spans="1:1">
      <c r="A47" s="4">
        <f>アンケート!C102</f>
        <v>0</v>
      </c>
    </row>
    <row r="48" spans="1:1">
      <c r="A48" s="4" t="s">
        <v>89</v>
      </c>
    </row>
    <row r="49" spans="1:1">
      <c r="A49" s="4"/>
    </row>
    <row r="50" spans="1:1" s="34" customFormat="1"/>
    <row r="51" spans="1:1">
      <c r="A51" s="4" t="s">
        <v>120</v>
      </c>
    </row>
    <row r="52" spans="1:1">
      <c r="A52" s="4" t="s">
        <v>22</v>
      </c>
    </row>
    <row r="53" spans="1:1">
      <c r="A53" s="4" t="s">
        <v>118</v>
      </c>
    </row>
    <row r="54" spans="1:1">
      <c r="A54" s="9" t="str">
        <f>"&lt;img class=""margin-bottom-0"" src=""http://shomty.com/wp-content/uploads/img/parts/positionMap/"&amp;アンケート!C32&amp;".jpg"" /&gt;"</f>
        <v>&lt;img class="margin-bottom-0" src="http://shomty.com/wp-content/uploads/img/parts/positionMap/3.jpg" /&gt;</v>
      </c>
    </row>
    <row r="55" spans="1:1">
      <c r="A55" s="9" t="s">
        <v>26</v>
      </c>
    </row>
    <row r="56" spans="1:1">
      <c r="A56" s="9" t="s">
        <v>121</v>
      </c>
    </row>
    <row r="57" spans="1:1">
      <c r="A57" s="9" t="s">
        <v>122</v>
      </c>
    </row>
    <row r="58" spans="1:1">
      <c r="A58" s="9" t="s">
        <v>123</v>
      </c>
    </row>
    <row r="59" spans="1:1">
      <c r="A59" s="9" t="str">
        <f>"今回紹介する『"&amp;アンケート!C2&amp;"』は「価格と品質」どちらを重要視したのかをあらわした図です。"</f>
        <v>今回紹介する『バストアップサプリメント』は「価格と品質」どちらを重要視したのかをあらわした図です。</v>
      </c>
    </row>
    <row r="60" spans="1:1">
      <c r="A60" s="4"/>
    </row>
    <row r="61" spans="1:1">
      <c r="A61" s="9" t="s">
        <v>124</v>
      </c>
    </row>
    <row r="62" spans="1:1">
      <c r="A62" s="9" t="s">
        <v>52</v>
      </c>
    </row>
    <row r="63" spans="1:1">
      <c r="A63" s="4" t="s">
        <v>26</v>
      </c>
    </row>
    <row r="64" spans="1:1">
      <c r="A64" s="4" t="s">
        <v>21</v>
      </c>
    </row>
    <row r="65" spans="1:1">
      <c r="A65" s="4"/>
    </row>
    <row r="66" spans="1:1">
      <c r="A66" t="str">
        <f>CONCATENATE("&lt;h2&gt;",アンケート!C2," ランキング&lt;/h2&gt;")</f>
        <v>&lt;h2&gt;バストアップサプリメント ランキング&lt;/h2&gt;</v>
      </c>
    </row>
    <row r="67" spans="1:1">
      <c r="A67" t="s">
        <v>108</v>
      </c>
    </row>
    <row r="68" spans="1:1">
      <c r="A68">
        <f>アンケート!C103</f>
        <v>0</v>
      </c>
    </row>
    <row r="70" spans="1:1">
      <c r="A70" t="str">
        <f>"それでは、"&amp;アンケート!C2&amp;"ランキングを紹介していきます！"</f>
        <v>それでは、バストアップサプリメントランキングを紹介していきます！</v>
      </c>
    </row>
    <row r="71" spans="1:1">
      <c r="A71" t="s">
        <v>109</v>
      </c>
    </row>
    <row r="72" spans="1:1" s="34" customFormat="1"/>
    <row r="73" spans="1:1">
      <c r="A73" t="s">
        <v>119</v>
      </c>
    </row>
    <row r="74" spans="1:1">
      <c r="A74" t="s">
        <v>110</v>
      </c>
    </row>
    <row r="75" spans="1:1">
      <c r="A75" t="s">
        <v>111</v>
      </c>
    </row>
    <row r="76" spans="1:1">
      <c r="A76" t="s">
        <v>106</v>
      </c>
    </row>
    <row r="77" spans="1:1">
      <c r="A77" t="str">
        <f>CONCATENATE("&lt;div&gt;",アンケート!C31,"&lt;/div&gt;")</f>
        <v>&lt;div&gt;&lt;/div&gt;</v>
      </c>
    </row>
    <row r="78" spans="1:1">
      <c r="A78" t="s">
        <v>112</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class="price"&gt;￥0&lt;/span&gt;&lt;span class="suffix_price"&gt; ～&lt;/span&gt;&lt;/div&gt;</v>
      </c>
    </row>
    <row r="80" spans="1:1">
      <c r="A80" t="s">
        <v>115</v>
      </c>
    </row>
    <row r="81" spans="1:2">
      <c r="A81" t="s">
        <v>23</v>
      </c>
    </row>
    <row r="82" spans="1:2">
      <c r="A82" t="s">
        <v>7</v>
      </c>
    </row>
    <row r="83" spans="1:2">
      <c r="A83">
        <f>アンケート!C92</f>
        <v>0</v>
      </c>
    </row>
    <row r="84" spans="1:2">
      <c r="A84" t="s">
        <v>8</v>
      </c>
    </row>
    <row r="85" spans="1:2">
      <c r="A85" s="2" t="str">
        <f>CONCATENATE("[tblStart num=5]",入力シート!C10, "[/tblStart]")</f>
        <v>[tblStart num=5][/tblStart]</v>
      </c>
    </row>
    <row r="86" spans="1:2">
      <c r="A86" t="e">
        <f>CONCATENATE("[tdLevel type=", B86, "]", 比較表!A4, "[/tdLevel]")</f>
        <v>#N/A</v>
      </c>
      <c r="B86" t="e">
        <f>HLOOKUP(アンケート!C31,比較表!$B$3:$F$8,2)</f>
        <v>#N/A</v>
      </c>
    </row>
    <row r="87" spans="1:2">
      <c r="A87" t="e">
        <f>CONCATENATE("[tdLevel type=", B87, "]", 比較表!A5, "[/tdLevel]")</f>
        <v>#N/A</v>
      </c>
      <c r="B87" t="e">
        <f>HLOOKUP(アンケート!C31,比較表!$B$3:$F$8,3)</f>
        <v>#N/A</v>
      </c>
    </row>
    <row r="88" spans="1:2">
      <c r="A88" t="e">
        <f>CONCATENATE("[tdLevel type=", B88, "]", 比較表!A6, "[/tdLevel]")</f>
        <v>#N/A</v>
      </c>
      <c r="B88" t="e">
        <f>HLOOKUP(アンケート!C31,比較表!$B$3:$F$8,4)</f>
        <v>#N/A</v>
      </c>
    </row>
    <row r="89" spans="1:2">
      <c r="A89" t="e">
        <f>CONCATENATE("[tdLevel type=", B89, "]", 比較表!A7, "[/tdLevel]")</f>
        <v>#N/A</v>
      </c>
      <c r="B89" t="e">
        <f>HLOOKUP(アンケート!C31,比較表!$B$3:$F$8,5)</f>
        <v>#N/A</v>
      </c>
    </row>
    <row r="90" spans="1:2">
      <c r="A90" t="e">
        <f>CONCATENATE("[tdLevel type=", B90, "]", 比較表!A8, "[/tdLevel]")</f>
        <v>#N/A</v>
      </c>
      <c r="B90" t="e">
        <f>HLOOKUP(アンケート!C31,比較表!$B$3:$F$8,6)</f>
        <v>#N/A</v>
      </c>
    </row>
    <row r="91" spans="1:2">
      <c r="A91" t="s">
        <v>9</v>
      </c>
    </row>
    <row r="93" spans="1:2">
      <c r="A93" s="2" t="str">
        <f>CONCATENATE("[product_link id=",入力シート!D23,"][/product_link]")</f>
        <v>[product_link id=326][/product_link]</v>
      </c>
    </row>
    <row r="94" spans="1:2">
      <c r="A94" t="s">
        <v>102</v>
      </c>
    </row>
    <row r="95" spans="1:2">
      <c r="A95" t="s">
        <v>24</v>
      </c>
    </row>
    <row r="96" spans="1:2">
      <c r="A96" t="s">
        <v>25</v>
      </c>
    </row>
    <row r="97" spans="1:1">
      <c r="A97" t="s">
        <v>19</v>
      </c>
    </row>
    <row r="98" spans="1:1">
      <c r="A98" t="str">
        <f>CONCATENATE("&lt;li&gt;", アンケート!C86,"&lt;/li&gt;")</f>
        <v>&lt;li&gt;&lt;/li&gt;</v>
      </c>
    </row>
    <row r="99" spans="1:1">
      <c r="A99" t="str">
        <f>CONCATENATE("&lt;li&gt;", アンケート!C87,"&lt;/li&gt;")</f>
        <v>&lt;li&gt;&lt;/li&gt;</v>
      </c>
    </row>
    <row r="100" spans="1:1">
      <c r="A100" t="str">
        <f>CONCATENATE("&lt;li&gt;", アンケート!C88,"&lt;/li&gt;")</f>
        <v>&lt;li&gt;&lt;/li&gt;</v>
      </c>
    </row>
    <row r="101" spans="1:1">
      <c r="A101" t="s">
        <v>78</v>
      </c>
    </row>
    <row r="102" spans="1:1">
      <c r="A102" t="s">
        <v>21</v>
      </c>
    </row>
    <row r="103" spans="1:1">
      <c r="A103" t="s">
        <v>26</v>
      </c>
    </row>
    <row r="104" spans="1:1">
      <c r="A104" t="s">
        <v>103</v>
      </c>
    </row>
    <row r="105" spans="1:1">
      <c r="A105" t="s">
        <v>24</v>
      </c>
    </row>
    <row r="106" spans="1:1">
      <c r="A106" t="s">
        <v>27</v>
      </c>
    </row>
    <row r="107" spans="1:1">
      <c r="A107" t="s">
        <v>19</v>
      </c>
    </row>
    <row r="108" spans="1:1">
      <c r="A108" t="str">
        <f>CONCATENATE("&lt;li&gt;", アンケート!C89,"&lt;/li&gt;")</f>
        <v>&lt;li&gt;&lt;/li&gt;</v>
      </c>
    </row>
    <row r="109" spans="1:1">
      <c r="A109" t="str">
        <f>CONCATENATE("&lt;li&gt;", アンケート!C90,"&lt;/li&gt;")</f>
        <v>&lt;li&gt;&lt;/li&gt;</v>
      </c>
    </row>
    <row r="110" spans="1:1">
      <c r="A110" t="str">
        <f>CONCATENATE("&lt;li&gt;", アンケート!C91,"&lt;/li&gt;")</f>
        <v>&lt;li&gt;&lt;/li&gt;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icon="http://shomty.com/wp-content/uploads/img/parts/review/m_0_2.jpg" name="0" type="l"]</v>
      </c>
    </row>
    <row r="116" spans="1:1">
      <c r="A116">
        <f>アンケート!C93</f>
        <v>0</v>
      </c>
    </row>
    <row r="117" spans="1:1">
      <c r="A117" t="s">
        <v>33</v>
      </c>
    </row>
    <row r="118" spans="1:1">
      <c r="A118" t="str">
        <f>CONCATENATE("[voice icon=","""http://shomty.com/wp-content/uploads/img/parts/review/", 入力シート!F24, ".jpg", """ name=""", 入力シート!E24, """ type=""", "r", """]")</f>
        <v>[voice icon="http://shomty.com/wp-content/uploads/img/parts/review/m_0_1.jpg" name="0" type="r"]</v>
      </c>
    </row>
    <row r="119" spans="1:1">
      <c r="A119">
        <f>アンケート!C94</f>
        <v>0</v>
      </c>
    </row>
    <row r="120" spans="1:1">
      <c r="A120" t="s">
        <v>33</v>
      </c>
    </row>
    <row r="121" spans="1:1">
      <c r="A121" t="s">
        <v>28</v>
      </c>
    </row>
    <row r="122" spans="1:1">
      <c r="A122" t="str">
        <f>CONCATENATE("[reviewLink id=","""", 入力シート!D23,"""][/reviewLink]")</f>
        <v>[reviewLink id="326"][/reviewLink]</v>
      </c>
    </row>
    <row r="123" spans="1:1">
      <c r="A123" t="s">
        <v>117</v>
      </c>
    </row>
    <row r="125" spans="1:1" s="34" customFormat="1"/>
    <row r="126" spans="1:1">
      <c r="A126" t="s">
        <v>119</v>
      </c>
    </row>
    <row r="127" spans="1:1">
      <c r="A127" t="s">
        <v>110</v>
      </c>
    </row>
    <row r="128" spans="1:1">
      <c r="A128" t="s">
        <v>111</v>
      </c>
    </row>
    <row r="129" spans="1:2">
      <c r="A129" t="s">
        <v>105</v>
      </c>
    </row>
    <row r="130" spans="1:2">
      <c r="A130" t="str">
        <f>CONCATENATE("&lt;div&gt;",アンケート!C72,"&lt;/div&gt;")</f>
        <v>&lt;div&gt;0&lt;/div&gt;</v>
      </c>
    </row>
    <row r="131" spans="1:2">
      <c r="A131" t="s">
        <v>112</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class="price"&gt;￥0&lt;/span&gt;&lt;span class="suffix_price"&gt; ～&lt;/span&gt;&lt;/div&gt;</v>
      </c>
    </row>
    <row r="133" spans="1:2">
      <c r="A133" t="s">
        <v>116</v>
      </c>
    </row>
    <row r="134" spans="1:2">
      <c r="A134" t="s">
        <v>23</v>
      </c>
    </row>
    <row r="135" spans="1:2">
      <c r="A135" t="s">
        <v>7</v>
      </c>
    </row>
    <row r="136" spans="1:2">
      <c r="A136">
        <f>アンケート!C79</f>
        <v>0</v>
      </c>
    </row>
    <row r="137" spans="1:2">
      <c r="A137" t="s">
        <v>8</v>
      </c>
    </row>
    <row r="138" spans="1:2">
      <c r="A138" s="2" t="str">
        <f>CONCATENATE("[tblStart num=5]", 入力シート!C9, "[/tblStart]")</f>
        <v>[tblStart num=5][/tblStart]</v>
      </c>
    </row>
    <row r="139" spans="1:2">
      <c r="A139" t="e">
        <f>CONCATENATE("[tdLevel type=", B139, "]", 比較表!A4, "[/tdLevel]")</f>
        <v>#N/A</v>
      </c>
      <c r="B139" t="e">
        <f>HLOOKUP(アンケート!C29,比較表!$B$3:$F$8,2)</f>
        <v>#N/A</v>
      </c>
    </row>
    <row r="140" spans="1:2">
      <c r="A140" t="e">
        <f>CONCATENATE("[tdLevel type=", B140, "]", 比較表!A5, "[/tdLevel]")</f>
        <v>#N/A</v>
      </c>
      <c r="B140" t="e">
        <f>HLOOKUP(アンケート!C29,比較表!$B$3:$F$8,3)</f>
        <v>#N/A</v>
      </c>
    </row>
    <row r="141" spans="1:2">
      <c r="A141" t="e">
        <f>CONCATENATE("[tdLevel type=", B141, "]", 比較表!A6, "[/tdLevel]")</f>
        <v>#N/A</v>
      </c>
      <c r="B141" t="e">
        <f>HLOOKUP(アンケート!C29,比較表!$B$3:$F$8,4)</f>
        <v>#N/A</v>
      </c>
    </row>
    <row r="142" spans="1:2">
      <c r="A142" t="e">
        <f>CONCATENATE("[tdLevel type=", B142, "]", 比較表!A7, "[/tdLevel]")</f>
        <v>#N/A</v>
      </c>
      <c r="B142" t="e">
        <f>HLOOKUP(アンケート!C29,比較表!$B$3:$F$8,5)</f>
        <v>#N/A</v>
      </c>
    </row>
    <row r="143" spans="1:2">
      <c r="A143" t="e">
        <f>CONCATENATE("[tdLevel type=", B143, "]", 比較表!A8, "[/tdLevel]")</f>
        <v>#N/A</v>
      </c>
      <c r="B143" t="e">
        <f>HLOOKUP(アンケート!C29,比較表!$B$3:$F$8,6)</f>
        <v>#N/A</v>
      </c>
    </row>
    <row r="144" spans="1:2">
      <c r="A144" t="s">
        <v>9</v>
      </c>
    </row>
    <row r="146" spans="1:1">
      <c r="A146" s="2" t="str">
        <f>CONCATENATE("[product_link id=",入力シート!D21,"][/product_link]")</f>
        <v>[product_link id=325][/product_link]</v>
      </c>
    </row>
    <row r="147" spans="1:1">
      <c r="A147" t="s">
        <v>102</v>
      </c>
    </row>
    <row r="148" spans="1:1">
      <c r="A148" t="s">
        <v>24</v>
      </c>
    </row>
    <row r="149" spans="1:1">
      <c r="A149" t="s">
        <v>25</v>
      </c>
    </row>
    <row r="150" spans="1:1">
      <c r="A150" t="s">
        <v>19</v>
      </c>
    </row>
    <row r="151" spans="1:1">
      <c r="A151" t="str">
        <f>CONCATENATE("&lt;li&gt;", アンケート!C73,"&lt;/li&gt;")</f>
        <v>&lt;li&gt;&lt;/li&gt;</v>
      </c>
    </row>
    <row r="152" spans="1:1">
      <c r="A152" t="str">
        <f>CONCATENATE("&lt;li&gt;", アンケート!C74,"&lt;/li&gt;")</f>
        <v>&lt;li&gt;&lt;/li&gt;</v>
      </c>
    </row>
    <row r="153" spans="1:1">
      <c r="A153" t="str">
        <f>CONCATENATE("&lt;li&gt;", アンケート!C75,"&lt;/li&gt;")</f>
        <v>&lt;li&gt;&lt;/li&gt;</v>
      </c>
    </row>
    <row r="154" spans="1:1">
      <c r="A154" t="s">
        <v>78</v>
      </c>
    </row>
    <row r="155" spans="1:1">
      <c r="A155" t="s">
        <v>21</v>
      </c>
    </row>
    <row r="156" spans="1:1">
      <c r="A156" t="s">
        <v>26</v>
      </c>
    </row>
    <row r="157" spans="1:1">
      <c r="A157" t="s">
        <v>103</v>
      </c>
    </row>
    <row r="158" spans="1:1">
      <c r="A158" t="s">
        <v>24</v>
      </c>
    </row>
    <row r="159" spans="1:1">
      <c r="A159" t="s">
        <v>27</v>
      </c>
    </row>
    <row r="160" spans="1:1">
      <c r="A160" t="s">
        <v>19</v>
      </c>
    </row>
    <row r="161" spans="1:1">
      <c r="A161" t="str">
        <f>CONCATENATE("&lt;li&gt;", アンケート!C76,"&lt;/li&gt;")</f>
        <v>&lt;li&gt;&lt;/li&gt;</v>
      </c>
    </row>
    <row r="162" spans="1:1">
      <c r="A162" t="str">
        <f>CONCATENATE("&lt;li&gt;", アンケート!C77,"&lt;/li&gt;")</f>
        <v>&lt;li&gt;&lt;/li&gt;</v>
      </c>
    </row>
    <row r="163" spans="1:1">
      <c r="A163" t="str">
        <f>CONCATENATE("&lt;li&gt;", アンケート!C78,"&lt;/li&gt;")</f>
        <v>&lt;li&gt;&lt;/li&gt;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icon="http://shomty.com/wp-content/uploads/img/parts/review/m_0_2.jpg" name="0" type="l"]</v>
      </c>
    </row>
    <row r="169" spans="1:1">
      <c r="A169">
        <f>アンケート!C80</f>
        <v>0</v>
      </c>
    </row>
    <row r="170" spans="1:1">
      <c r="A170" t="s">
        <v>33</v>
      </c>
    </row>
    <row r="171" spans="1:1">
      <c r="A171" t="str">
        <f>CONCATENATE("[voice icon=","""http://shomty.com/wp-content/uploads/img/parts/review/", 入力シート!F22, ".jpg", """ name=""", 入力シート!E22, """ type=""", "r", """]")</f>
        <v>[voice icon="http://shomty.com/wp-content/uploads/img/parts/review/m_0_1.jpg" name="0" type="r"]</v>
      </c>
    </row>
    <row r="172" spans="1:1">
      <c r="A172">
        <f>アンケート!C81</f>
        <v>0</v>
      </c>
    </row>
    <row r="173" spans="1:1">
      <c r="A173" t="s">
        <v>33</v>
      </c>
    </row>
    <row r="174" spans="1:1">
      <c r="A174" t="s">
        <v>28</v>
      </c>
    </row>
    <row r="175" spans="1:1">
      <c r="A175" t="str">
        <f>CONCATENATE("[reviewLink id=","""", 入力シート!D21,"""][/reviewLink]")</f>
        <v>[reviewLink id="325"][/reviewLink]</v>
      </c>
    </row>
    <row r="176" spans="1:1">
      <c r="A176" t="s">
        <v>117</v>
      </c>
    </row>
    <row r="178" spans="1:2" s="34" customFormat="1"/>
    <row r="179" spans="1:2">
      <c r="A179" t="s">
        <v>119</v>
      </c>
    </row>
    <row r="180" spans="1:2">
      <c r="A180" t="s">
        <v>110</v>
      </c>
    </row>
    <row r="181" spans="1:2">
      <c r="A181" t="s">
        <v>111</v>
      </c>
    </row>
    <row r="182" spans="1:2">
      <c r="A182" t="s">
        <v>107</v>
      </c>
    </row>
    <row r="183" spans="1:2">
      <c r="A183" t="str">
        <f>CONCATENATE("&lt;div&gt;",アンケート!C59,"&lt;/div&gt;")</f>
        <v>&lt;div&gt;DHC　濃縮プエラリアミリフィカ&lt;/div&gt;</v>
      </c>
    </row>
    <row r="184" spans="1:2">
      <c r="A184" t="s">
        <v>112</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class="price"&gt;￥0&lt;/span&gt;&lt;span class="suffix_price"&gt; ～&lt;/span&gt;&lt;/div&gt;</v>
      </c>
    </row>
    <row r="186" spans="1:2">
      <c r="A186" t="s">
        <v>116</v>
      </c>
    </row>
    <row r="187" spans="1:2">
      <c r="A187" t="s">
        <v>23</v>
      </c>
    </row>
    <row r="188" spans="1:2">
      <c r="A188" t="s">
        <v>7</v>
      </c>
    </row>
    <row r="189" spans="1:2">
      <c r="A189" t="str">
        <f>アンケート!C66</f>
        <v>店舗で購入できるバストアップサプリメントをお探しの方</v>
      </c>
    </row>
    <row r="190" spans="1:2">
      <c r="A190" t="s">
        <v>8</v>
      </c>
    </row>
    <row r="191" spans="1:2">
      <c r="A191" s="2" t="str">
        <f>CONCATENATE("[tblStart num=5]", 入力シート!C8, "[/tblStart]")</f>
        <v>[tblStart num=5][/tblStart]</v>
      </c>
    </row>
    <row r="192" spans="1:2">
      <c r="A192" t="str">
        <f>CONCATENATE("[tdLevel type=", B192, "]", 比較表!A4, "[/tdLevel]")</f>
        <v>[tdLevel type=3]副作用がない[/tdLevel]</v>
      </c>
      <c r="B192">
        <f>HLOOKUP(アンケート!$C$59,比較表!$B$3:$F$8,2)</f>
        <v>3</v>
      </c>
    </row>
    <row r="193" spans="1:2">
      <c r="A193" t="str">
        <f>CONCATENATE("[tdLevel type=", B193, "]", 比較表!A5, "[/tdLevel]")</f>
        <v>[tdLevel type=5]バストアップ効果[/tdLevel]</v>
      </c>
      <c r="B193">
        <f>HLOOKUP(アンケート!$C$59,比較表!$B$3:$F$8,3)</f>
        <v>5</v>
      </c>
    </row>
    <row r="194" spans="1:2">
      <c r="A194" t="str">
        <f>CONCATENATE("[tdLevel type=", B194, "]", 比較表!A6, "[/tdLevel]")</f>
        <v>[tdLevel type=4]飲みやすい[/tdLevel]</v>
      </c>
      <c r="B194">
        <f>HLOOKUP(アンケート!$C$59,比較表!$B$3:$F$8,4)</f>
        <v>4</v>
      </c>
    </row>
    <row r="195" spans="1:2">
      <c r="A195" t="str">
        <f>CONCATENATE("[tdLevel type=", B195, "]", 比較表!A7, "[/tdLevel]")</f>
        <v>[tdLevel type=5]コスパ[/tdLevel]</v>
      </c>
      <c r="B195">
        <f>HLOOKUP(アンケート!$C$59,比較表!$B$3:$F$8,5)</f>
        <v>5</v>
      </c>
    </row>
    <row r="196" spans="1:2">
      <c r="A196" t="str">
        <f>CONCATENATE("[tdLevel type=", B196, "]", 比較表!A8, "[/tdLevel]")</f>
        <v>[tdLevel type=5]美肌効果[/tdLevel]</v>
      </c>
      <c r="B196">
        <f>HLOOKUP(アンケート!$C$59,比較表!$B$3:$F$8,6)</f>
        <v>5</v>
      </c>
    </row>
    <row r="197" spans="1:2">
      <c r="A197" t="s">
        <v>9</v>
      </c>
    </row>
    <row r="199" spans="1:2">
      <c r="A199" s="2" t="str">
        <f>CONCATENATE("[product_link id=",入力シート!D19,"][/product_link]")</f>
        <v>[product_link id=][/product_link]</v>
      </c>
    </row>
    <row r="200" spans="1:2">
      <c r="A200" t="s">
        <v>102</v>
      </c>
    </row>
    <row r="201" spans="1:2">
      <c r="A201" t="s">
        <v>24</v>
      </c>
    </row>
    <row r="202" spans="1:2">
      <c r="A202" t="s">
        <v>25</v>
      </c>
    </row>
    <row r="203" spans="1:2">
      <c r="A203" t="s">
        <v>19</v>
      </c>
    </row>
    <row r="204" spans="1:2">
      <c r="A204" t="str">
        <f>CONCATENATE("&lt;li&gt;", アンケート!C60,"&lt;/li&gt;")</f>
        <v>&lt;li&gt;バストアップサプリメントにしては価格が安い方&lt;/li&gt;</v>
      </c>
    </row>
    <row r="205" spans="1:2">
      <c r="A205" t="str">
        <f>CONCATENATE("&lt;li&gt;", アンケート!C61,"&lt;/li&gt;")</f>
        <v>&lt;li&gt;ドラッグストアでも購入できる&lt;/li&gt;</v>
      </c>
    </row>
    <row r="206" spans="1:2">
      <c r="A206" t="str">
        <f>CONCATENATE("&lt;li&gt;", アンケート!C62,"&lt;/li&gt;")</f>
        <v>&lt;li&gt;公式サイトだと定価より安く購入できることがある&lt;/li&gt;</v>
      </c>
    </row>
    <row r="207" spans="1:2">
      <c r="A207" t="s">
        <v>20</v>
      </c>
    </row>
    <row r="208" spans="1:2">
      <c r="A208" t="s">
        <v>21</v>
      </c>
    </row>
    <row r="209" spans="1:1">
      <c r="A209" t="s">
        <v>26</v>
      </c>
    </row>
    <row r="210" spans="1:1">
      <c r="A210" t="s">
        <v>103</v>
      </c>
    </row>
    <row r="211" spans="1:1">
      <c r="A211" t="s">
        <v>24</v>
      </c>
    </row>
    <row r="212" spans="1:1">
      <c r="A212" t="s">
        <v>27</v>
      </c>
    </row>
    <row r="213" spans="1:1">
      <c r="A213" t="s">
        <v>19</v>
      </c>
    </row>
    <row r="214" spans="1:1">
      <c r="A214" t="str">
        <f>CONCATENATE("&lt;li&gt;", アンケート!C63,"&lt;/li&gt;")</f>
        <v>&lt;li&gt;生理不順を起こす可能性がある&lt;/li&gt;</v>
      </c>
    </row>
    <row r="215" spans="1:1">
      <c r="A215" t="str">
        <f>CONCATENATE("&lt;li&gt;", アンケート!C64,"&lt;/li&gt;")</f>
        <v>&lt;li&gt;1日に数回に分けて飲まなければいけない&lt;/li&gt;</v>
      </c>
    </row>
    <row r="216" spans="1:1">
      <c r="A216" t="str">
        <f>CONCATENATE("&lt;li&gt;", アンケート!C65,"&lt;/li&gt;")</f>
        <v>&lt;li&gt;副作用で肌荒れする人もいる&lt;/li&gt;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icon="http://shomty.com/wp-content/uploads/img/parts/review/w_30_2.jpg" name="30代女性" type="l"]</v>
      </c>
    </row>
    <row r="222" spans="1:1">
      <c r="A222" t="str">
        <f>アンケート!C67</f>
        <v>出産し授乳後の胸がぺちゃんこになってしまい、なんとか以前のように戻らないかと購入しました。
正直バストアップサプリメントにあまり期待はしていませんでしたが、飲み始めてからバストがふっくらとしてきて、ハリを感じるようになりました。</v>
      </c>
    </row>
    <row r="223" spans="1:1">
      <c r="A223" t="s">
        <v>33</v>
      </c>
    </row>
    <row r="224" spans="1:1">
      <c r="A224" t="str">
        <f>CONCATENATE("[voice icon=","""http://shomty.com/wp-content/uploads/img/parts/review/", 入力シート!F20, ".jpg", """ name=""", 入力シート!E20, """ type=""", "r", """]")</f>
        <v>[voice icon="http://shomty.com/wp-content/uploads/img/parts/review/w_30_1.jpg" name="30代女性" type="r"]</v>
      </c>
    </row>
    <row r="225" spans="1:1">
      <c r="A225" t="str">
        <f>アンケート!C68</f>
        <v>バストアップサプリメントなので、すぐに効果を実感できるわけではありませんが、飲み始めて１か月後にバストにハリ感じるようになりました。
お肌の調子も良くメイクのノリが良くなり嬉しいです。
生理痛も緩和されて驚きました。</v>
      </c>
    </row>
    <row r="226" spans="1:1">
      <c r="A226" t="s">
        <v>33</v>
      </c>
    </row>
    <row r="227" spans="1:1">
      <c r="A227" t="s">
        <v>28</v>
      </c>
    </row>
    <row r="228" spans="1:1">
      <c r="A228" t="str">
        <f>CONCATENATE("[reviewLink id=","""", 入力シート!D19,"""][/reviewLink]")</f>
        <v>[reviewLink id=""][/reviewLink]</v>
      </c>
    </row>
    <row r="229" spans="1:1">
      <c r="A229" t="s">
        <v>117</v>
      </c>
    </row>
    <row r="231" spans="1:1" s="34" customFormat="1"/>
    <row r="232" spans="1:1">
      <c r="A232" t="s">
        <v>119</v>
      </c>
    </row>
    <row r="233" spans="1:1">
      <c r="A233" t="s">
        <v>110</v>
      </c>
    </row>
    <row r="234" spans="1:1">
      <c r="A234" t="s">
        <v>111</v>
      </c>
    </row>
    <row r="235" spans="1:1">
      <c r="A235" t="s">
        <v>113</v>
      </c>
    </row>
    <row r="236" spans="1:1">
      <c r="A236" t="str">
        <f>CONCATENATE("&lt;div&gt;",アンケート!C46,"&lt;/div&gt;")</f>
        <v>&lt;div&gt;ベルタ　ベルタプエラリア&lt;/div&gt;</v>
      </c>
    </row>
    <row r="237" spans="1:1">
      <c r="A237" t="s">
        <v>112</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class="price"&gt;￥0&lt;/span&gt;&lt;span class="suffix_price"&gt; ～&lt;/span&gt;&lt;/div&gt;</v>
      </c>
    </row>
    <row r="239" spans="1:1">
      <c r="A239" t="s">
        <v>116</v>
      </c>
    </row>
    <row r="240" spans="1:1">
      <c r="A240" t="s">
        <v>23</v>
      </c>
    </row>
    <row r="241" spans="1:2">
      <c r="A241" t="s">
        <v>7</v>
      </c>
    </row>
    <row r="242" spans="1:2">
      <c r="A242" t="str">
        <f>アンケート!C53</f>
        <v>バストアップしたい方</v>
      </c>
    </row>
    <row r="243" spans="1:2">
      <c r="A243" t="s">
        <v>8</v>
      </c>
    </row>
    <row r="244" spans="1:2">
      <c r="A244" s="2" t="str">
        <f>CONCATENATE("[tblStart num=5]", 入力シート!$C$7, "[/tblStart]")</f>
        <v>[tblStart num=5][/tblStart]</v>
      </c>
    </row>
    <row r="245" spans="1:2">
      <c r="A245" t="str">
        <f>CONCATENATE("[tdLevel type=", B245, "]", 比較表!A4, "[/tdLevel]")</f>
        <v>[tdLevel type=3]副作用がない[/tdLevel]</v>
      </c>
      <c r="B245">
        <f>HLOOKUP(アンケート!$C$46,比較表!$B$3:$F$8,2,FALSE)</f>
        <v>3</v>
      </c>
    </row>
    <row r="246" spans="1:2">
      <c r="A246" t="str">
        <f>CONCATENATE("[tdLevel type=", B246, "]", 比較表!A5, "[/tdLevel]")</f>
        <v>[tdLevel type=5]バストアップ効果[/tdLevel]</v>
      </c>
      <c r="B246">
        <f>HLOOKUP(アンケート!$C$46,比較表!$B$3:$F$8,3,FALSE)</f>
        <v>5</v>
      </c>
    </row>
    <row r="247" spans="1:2">
      <c r="A247" t="str">
        <f>CONCATENATE("[tdLevel type=", B247, "]", 比較表!A6, "[/tdLevel]")</f>
        <v>[tdLevel type=4]飲みやすい[/tdLevel]</v>
      </c>
      <c r="B247">
        <f>HLOOKUP(アンケート!$C$46,比較表!$B$3:$F$8,4,FALSE)</f>
        <v>4</v>
      </c>
    </row>
    <row r="248" spans="1:2">
      <c r="A248" t="str">
        <f>CONCATENATE("[tdLevel type=", B248, "]", 比較表!A7, "[/tdLevel]")</f>
        <v>[tdLevel type=4]コスパ[/tdLevel]</v>
      </c>
      <c r="B248">
        <f>HLOOKUP(アンケート!$C$46,比較表!$B$3:$F$8,5,FALSE)</f>
        <v>4</v>
      </c>
    </row>
    <row r="249" spans="1:2">
      <c r="A249" t="str">
        <f>CONCATENATE("[tdLevel type=", B249, "]", 比較表!A8, "[/tdLevel]")</f>
        <v>[tdLevel type=4]美肌効果[/tdLevel]</v>
      </c>
      <c r="B249">
        <f>HLOOKUP(アンケート!$C$46,比較表!$B$3:$F$8,6,FALSE)</f>
        <v>4</v>
      </c>
    </row>
    <row r="250" spans="1:2">
      <c r="A250" t="s">
        <v>9</v>
      </c>
    </row>
    <row r="252" spans="1:2">
      <c r="A252" s="2" t="str">
        <f>CONCATENATE("[product_link id=",入力シート!D17,"][/product_link]")</f>
        <v>[product_link id=][/product_link]</v>
      </c>
    </row>
    <row r="253" spans="1:2">
      <c r="A253" t="s">
        <v>102</v>
      </c>
    </row>
    <row r="254" spans="1:2">
      <c r="A254" t="s">
        <v>24</v>
      </c>
    </row>
    <row r="255" spans="1:2">
      <c r="A255" t="s">
        <v>25</v>
      </c>
    </row>
    <row r="256" spans="1:2">
      <c r="A256" t="s">
        <v>19</v>
      </c>
    </row>
    <row r="257" spans="1:1">
      <c r="A257" t="str">
        <f>CONCATENATE("&lt;li&gt;", アンケート!C47,"&lt;/li&gt;")</f>
        <v>&lt;li&gt;カプセルなので、飲みやすい&lt;/li&gt;</v>
      </c>
    </row>
    <row r="258" spans="1:1">
      <c r="A258" t="str">
        <f>CONCATENATE("&lt;li&gt;", アンケート!C48,"&lt;/li&gt;")</f>
        <v>&lt;li&gt;バストアップ効果がある&lt;/li&gt;</v>
      </c>
    </row>
    <row r="259" spans="1:1">
      <c r="A259" t="str">
        <f>CONCATENATE("&lt;li&gt;", アンケート!C49,"&lt;/li&gt;")</f>
        <v>&lt;li&gt;純正100％のプエラリアを使用しているので、高品質&lt;/li&gt;</v>
      </c>
    </row>
    <row r="260" spans="1:1">
      <c r="A260" t="s">
        <v>20</v>
      </c>
    </row>
    <row r="261" spans="1:1">
      <c r="A261" t="s">
        <v>21</v>
      </c>
    </row>
    <row r="262" spans="1:1">
      <c r="A262" t="s">
        <v>26</v>
      </c>
    </row>
    <row r="263" spans="1:1">
      <c r="A263" t="s">
        <v>103</v>
      </c>
    </row>
    <row r="264" spans="1:1">
      <c r="A264" t="s">
        <v>24</v>
      </c>
    </row>
    <row r="265" spans="1:1">
      <c r="A265" t="s">
        <v>27</v>
      </c>
    </row>
    <row r="266" spans="1:1">
      <c r="A266" t="s">
        <v>19</v>
      </c>
    </row>
    <row r="267" spans="1:1">
      <c r="A267" t="str">
        <f>CONCATENATE("&lt;li&gt;", アンケート!C50,"&lt;/li&gt;")</f>
        <v>&lt;li&gt;ステマをしているモデルが多いので、効果を疑ってしまう&lt;/li&gt;</v>
      </c>
    </row>
    <row r="268" spans="1:1">
      <c r="A268" t="str">
        <f>CONCATENATE("&lt;li&gt;", アンケート!C51,"&lt;/li&gt;")</f>
        <v>&lt;li&gt;価格が高いので、継続するのは大変&lt;/li&gt;</v>
      </c>
    </row>
    <row r="269" spans="1:1">
      <c r="A269" t="str">
        <f>CONCATENATE("&lt;li&gt;", アンケート!C52,"&lt;/li&gt;")</f>
        <v>&lt;li&gt;効果のある方とない方の差が激しい&lt;/li&gt;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icon="http://shomty.com/wp-content/uploads/img/parts/review/w_40_2.jpg" name="40代女性" type="l"]</v>
      </c>
    </row>
    <row r="275" spans="1:1">
      <c r="A275" t="str">
        <f>アンケート!C54</f>
        <v xml:space="preserve">ベルタプエラリアを飲み始めてから、3年目になりました。
元々Dカップだった胸が、Gまで大きくなりました。
最初は胸のハリを取り戻したくて購入したのですが、想像以上にちゃんとバストアップに効果があったので、驚きました。
</v>
      </c>
    </row>
    <row r="276" spans="1:1">
      <c r="A276" t="s">
        <v>33</v>
      </c>
    </row>
    <row r="277" spans="1:1">
      <c r="A277" t="str">
        <f>CONCATENATE("[voice icon=","""http://shomty.com/wp-content/uploads/img/parts/review/", 入力シート!F18, ".jpg", """ name=""", 入力シート!E18, """ type=""", "r", """]")</f>
        <v>[voice icon="http://shomty.com/wp-content/uploads/img/parts/review/w_30_1.jpg" name="30代女性" type="r"]</v>
      </c>
    </row>
    <row r="278" spans="1:1">
      <c r="A278" t="str">
        <f>アンケート!C55</f>
        <v xml:space="preserve">痩せ型で太りにくい体質なので、元々バストにコンプレックスがありました。
マッサージやサプリメントを色々試しましたがどれも効果がなく、あきらめかけていましたが、こちらの評価が高かったので、購入してみました。
ぺったんこだった胸にハリを感じ、触り心地が全然違うことに気付き、とっても嬉しかったです。
</v>
      </c>
    </row>
    <row r="279" spans="1:1">
      <c r="A279" t="s">
        <v>33</v>
      </c>
    </row>
    <row r="280" spans="1:1">
      <c r="A280" t="s">
        <v>28</v>
      </c>
    </row>
    <row r="281" spans="1:1">
      <c r="A281" t="str">
        <f>CONCATENATE("[reviewLink id=","""", 入力シート!D17,"""][/reviewLink]")</f>
        <v>[reviewLink id=""][/reviewLink]</v>
      </c>
    </row>
    <row r="282" spans="1:1">
      <c r="A282" t="s">
        <v>117</v>
      </c>
    </row>
    <row r="284" spans="1:1" s="34" customFormat="1"/>
    <row r="285" spans="1:1">
      <c r="A285" t="s">
        <v>119</v>
      </c>
    </row>
    <row r="286" spans="1:1">
      <c r="A286" t="s">
        <v>110</v>
      </c>
    </row>
    <row r="287" spans="1:1">
      <c r="A287" t="s">
        <v>111</v>
      </c>
    </row>
    <row r="288" spans="1:1">
      <c r="A288" t="s">
        <v>114</v>
      </c>
    </row>
    <row r="289" spans="1:2">
      <c r="A289" t="str">
        <f>CONCATENATE("&lt;div&gt;",アンケート!C33,"&lt;/div&gt;")</f>
        <v>&lt;div&gt;美的ラボ　meemo&lt;/div&gt;</v>
      </c>
    </row>
    <row r="290" spans="1:2">
      <c r="A290" t="s">
        <v>112</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class="price"&gt;￥0&lt;/span&gt;&lt;span class="suffix_price"&gt; ～&lt;/span&gt;&lt;/div&gt;</v>
      </c>
    </row>
    <row r="292" spans="1:2">
      <c r="A292" t="s">
        <v>116</v>
      </c>
    </row>
    <row r="293" spans="1:2">
      <c r="A293" t="s">
        <v>23</v>
      </c>
    </row>
    <row r="294" spans="1:2">
      <c r="A294" t="s">
        <v>7</v>
      </c>
    </row>
    <row r="295" spans="1:2">
      <c r="A295" t="str">
        <f>アンケート!C40</f>
        <v>バストだけでなくトータルビューティーを目指す方。</v>
      </c>
    </row>
    <row r="296" spans="1:2">
      <c r="A296" t="s">
        <v>8</v>
      </c>
    </row>
    <row r="297" spans="1:2">
      <c r="A297" s="2" t="str">
        <f>CONCATENATE("[tblStart num=5]", 入力シート!C6, "[/tblStart]")</f>
        <v>[tblStart num=5][/tblStart]</v>
      </c>
    </row>
    <row r="298" spans="1:2">
      <c r="A298" t="str">
        <f>CONCATENATE("[tdLevel type=", B298, "]", 比較表!A4, "[/tdLevel]")</f>
        <v>[tdLevel type=4]副作用がない[/tdLevel]</v>
      </c>
      <c r="B298">
        <f>HLOOKUP(アンケート!$C$33,比較表!$B$3:$F$8,2,FALSE)</f>
        <v>4</v>
      </c>
    </row>
    <row r="299" spans="1:2">
      <c r="A299" t="str">
        <f>CONCATENATE("[tdLevel type=", B299, "]", 比較表!A5, "[/tdLevel]")</f>
        <v>[tdLevel type=4]バストアップ効果[/tdLevel]</v>
      </c>
      <c r="B299">
        <f>HLOOKUP(アンケート!$C$33,比較表!$B$3:$F$8,3,FALSE)</f>
        <v>4</v>
      </c>
    </row>
    <row r="300" spans="1:2">
      <c r="A300" t="str">
        <f>CONCATENATE("[tdLevel type=", B300, "]", 比較表!A6, "[/tdLevel]")</f>
        <v>[tdLevel type=5]飲みやすい[/tdLevel]</v>
      </c>
      <c r="B300">
        <f>HLOOKUP(アンケート!$C$33,比較表!$B$3:$F$8,4,FALSE)</f>
        <v>5</v>
      </c>
    </row>
    <row r="301" spans="1:2">
      <c r="A301" t="str">
        <f>CONCATENATE("[tdLevel type=", B301, "]", 比較表!A7, "[/tdLevel]")</f>
        <v>[tdLevel type=3]コスパ[/tdLevel]</v>
      </c>
      <c r="B301">
        <f>HLOOKUP(アンケート!$C$33,比較表!$B$3:$F$8,5,FALSE)</f>
        <v>3</v>
      </c>
    </row>
    <row r="302" spans="1:2">
      <c r="A302" t="str">
        <f>CONCATENATE("[tdLevel type=", B302, "]", 比較表!A8, "[/tdLevel]")</f>
        <v>[tdLevel type=3]美肌効果[/tdLevel]</v>
      </c>
      <c r="B302">
        <f>HLOOKUP(アンケート!$C$33,比較表!$B$3:$F$8,6,FALSE)</f>
        <v>3</v>
      </c>
    </row>
    <row r="303" spans="1:2">
      <c r="A303" t="s">
        <v>9</v>
      </c>
    </row>
    <row r="305" spans="1:1">
      <c r="A305" s="2" t="str">
        <f>CONCATENATE("[product_link id=",入力シート!D15,"][/product_link]")</f>
        <v>[product_link id=][/product_link]</v>
      </c>
    </row>
    <row r="306" spans="1:1">
      <c r="A306" t="s">
        <v>102</v>
      </c>
    </row>
    <row r="307" spans="1:1">
      <c r="A307" t="s">
        <v>24</v>
      </c>
    </row>
    <row r="308" spans="1:1">
      <c r="A308" t="s">
        <v>25</v>
      </c>
    </row>
    <row r="309" spans="1:1">
      <c r="A309" t="s">
        <v>19</v>
      </c>
    </row>
    <row r="310" spans="1:1">
      <c r="A310" t="str">
        <f>CONCATENATE("&lt;li&gt;", アンケート!C34,"&lt;/li&gt;")</f>
        <v>&lt;li&gt;ゼリーなのでおいしく食べることができる&lt;/li&gt;</v>
      </c>
    </row>
    <row r="311" spans="1:1">
      <c r="A311" t="str">
        <f>CONCATENATE("&lt;li&gt;", アンケート!C35,"&lt;/li&gt;")</f>
        <v>&lt;li&gt;ゼリーなのでお腹がすいた時に食べればダイエットにもなる&lt;/li&gt;</v>
      </c>
    </row>
    <row r="312" spans="1:1">
      <c r="A312" t="str">
        <f>CONCATENATE("&lt;li&gt;", アンケート!C36,"&lt;/li&gt;")</f>
        <v>&lt;li&gt;美肌効果もある&lt;/li&gt;</v>
      </c>
    </row>
    <row r="313" spans="1:1">
      <c r="A313" t="s">
        <v>20</v>
      </c>
    </row>
    <row r="314" spans="1:1">
      <c r="A314" t="s">
        <v>21</v>
      </c>
    </row>
    <row r="315" spans="1:1">
      <c r="A315" t="s">
        <v>26</v>
      </c>
    </row>
    <row r="316" spans="1:1">
      <c r="A316" t="s">
        <v>103</v>
      </c>
    </row>
    <row r="317" spans="1:1">
      <c r="A317" t="s">
        <v>24</v>
      </c>
    </row>
    <row r="318" spans="1:1">
      <c r="A318" t="s">
        <v>27</v>
      </c>
    </row>
    <row r="319" spans="1:1">
      <c r="A319" t="s">
        <v>19</v>
      </c>
    </row>
    <row r="320" spans="1:1">
      <c r="A320" t="str">
        <f>CONCATENATE("&lt;li&gt;", アンケート!C37,"&lt;/li&gt;")</f>
        <v>&lt;li&gt;アサイー味とざくろ味のゼリーなので、この２つの味が苦手な方は継続は難しい&lt;/li&gt;</v>
      </c>
    </row>
    <row r="321" spans="1:1">
      <c r="A321" t="str">
        <f>CONCATENATE("&lt;li&gt;", アンケート!C38,"&lt;/li&gt;")</f>
        <v>&lt;li&gt;価格が高い&lt;/li&gt;</v>
      </c>
    </row>
    <row r="322" spans="1:1">
      <c r="A322" t="str">
        <f>CONCATENATE("&lt;li&gt;", アンケート!C39,"&lt;/li&gt;")</f>
        <v>&lt;li&gt;ドラッグストアには販売していない&lt;/li&gt;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icon="http://shomty.com/wp-content/uploads/img/parts/review/w_20_2.jpg" name="20代女性" type="l"]</v>
      </c>
    </row>
    <row r="328" spans="1:1">
      <c r="A328" t="str">
        <f>アンケート!C41</f>
        <v xml:space="preserve">アサイーとざくろの２つの味が楽しめますし、歯ごたえがあっておいしいゼリーなので、毎日のおやつ感覚で食べています。
朝井麗華さん監修の美ボディゼリーなので、とっても信頼できますし、バストアップだけでなく美肌成分も含まれているので、これを飲み始めてからお肌の調子が良く嬉しいです。
</v>
      </c>
    </row>
    <row r="329" spans="1:1">
      <c r="A329" t="s">
        <v>33</v>
      </c>
    </row>
    <row r="330" spans="1:1">
      <c r="A330" t="str">
        <f>CONCATENATE("[voice icon=","""http://shomty.com/wp-content/uploads/img/parts/review/", 入力シート!F16, ".jpg", """ name=""", 入力シート!E16, """ type=""", "r", """]")</f>
        <v>[voice icon="http://shomty.com/wp-content/uploads/img/parts/review/w_30_1.jpg" name="30代女性" type="r"]</v>
      </c>
    </row>
    <row r="331" spans="1:1">
      <c r="A331" t="str">
        <f>アンケート!C42</f>
        <v xml:space="preserve">バストアップ効果のあるサプリメントはたくさんありますが、バストだけでなくトータルビューティーを目指せるサプリメントなので、購入しました。
飲み続けていると、若干胸にハリを感じるようになり嬉しかったです。
</v>
      </c>
    </row>
    <row r="332" spans="1:1">
      <c r="A332" t="s">
        <v>33</v>
      </c>
    </row>
    <row r="333" spans="1:1">
      <c r="A333" t="s">
        <v>28</v>
      </c>
    </row>
    <row r="334" spans="1:1">
      <c r="A334" t="str">
        <f>CONCATENATE("[reviewLink id=","""", 入力シート!D15,"""][/reviewLink]")</f>
        <v>[reviewLink id=""][/reviewLink]</v>
      </c>
    </row>
    <row r="335" spans="1:1">
      <c r="A335" t="s">
        <v>117</v>
      </c>
    </row>
    <row r="337" spans="1:1" s="34" customFormat="1"/>
    <row r="338" spans="1:1">
      <c r="A338" t="str">
        <f>"&lt;h2&gt;"&amp;アンケート!C2&amp;"の売れ筋ランキング&lt;/h2&gt;"</f>
        <v>&lt;h2&gt;バストアップサプリメントの売れ筋ランキング&lt;/h2&gt;</v>
      </c>
    </row>
    <row r="339" spans="1:1">
      <c r="A339" t="s">
        <v>125</v>
      </c>
    </row>
    <row r="340" spans="1:1">
      <c r="A340" t="str">
        <f>アンケート!C2&amp;"のランキングをショッピングサイトごとにチェック！！"</f>
        <v>バストアップサプリメントのランキングをショッピングサイトごとにチェック！！</v>
      </c>
    </row>
    <row r="341" spans="1:1">
      <c r="A341" t="s">
        <v>126</v>
      </c>
    </row>
    <row r="342" spans="1:1">
      <c r="A342" t="s">
        <v>94</v>
      </c>
    </row>
    <row r="343" spans="1:1">
      <c r="A343">
        <f>入力シート!C42</f>
        <v>0</v>
      </c>
    </row>
    <row r="344" spans="1:1">
      <c r="A344" t="s">
        <v>95</v>
      </c>
    </row>
    <row r="345" spans="1:1">
      <c r="A345" t="s">
        <v>94</v>
      </c>
    </row>
    <row r="346" spans="1:1">
      <c r="A346">
        <f>入力シート!C43</f>
        <v>0</v>
      </c>
    </row>
    <row r="347" spans="1:1">
      <c r="A347" t="s">
        <v>95</v>
      </c>
    </row>
    <row r="349" spans="1:1">
      <c r="A349" t="s">
        <v>96</v>
      </c>
    </row>
    <row r="350" spans="1:1">
      <c r="A350" t="s">
        <v>88</v>
      </c>
    </row>
    <row r="352" spans="1:1">
      <c r="A352" t="s">
        <v>89</v>
      </c>
    </row>
  </sheetData>
  <phoneticPr fontId="1"/>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K11" sqref="K11"/>
    </sheetView>
  </sheetViews>
  <sheetFormatPr defaultRowHeight="13.5"/>
  <sheetData>
    <row r="1" spans="1:1">
      <c r="A1" t="s">
        <v>51</v>
      </c>
    </row>
    <row r="2" spans="1:1">
      <c r="A2" t="str">
        <f>"("&amp;入力シート!D21&amp;","&amp;"'"&amp;入力シート!D35&amp;"', '"&amp;入力シート!D36&amp;"', '"&amp;入力シート!C21&amp;"', '"&amp;入力シート!C9&amp;"', '"&amp;入力シート!D9&amp;"'),"</f>
        <v>(325,'', '', '0', '', '0'),</v>
      </c>
    </row>
    <row r="3" spans="1:1">
      <c r="A3" t="str">
        <f>"("&amp;入力シート!D23&amp;","&amp;"'"&amp;入力シート!D37&amp;"', '"&amp;入力シート!D38&amp;"', '"&amp;入力シート!C23&amp;"', '"&amp;入力シート!C10&amp;"', '"&amp;入力シート!D10&amp;"');"</f>
        <v>(326,'', '', '0', '', '0');</v>
      </c>
    </row>
    <row r="6" spans="1:1">
      <c r="A6" s="14" t="s">
        <v>50</v>
      </c>
    </row>
    <row r="7" spans="1:1" ht="14.25" thickBot="1">
      <c r="A7" t="s">
        <v>49</v>
      </c>
    </row>
    <row r="8" spans="1:1" ht="14.25" thickBot="1">
      <c r="A8"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(貼付け）アンケート</vt:lpstr>
      <vt:lpstr>（貼付け）比較表</vt: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2019-01-04T07:24:36Z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