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A321" i="3" l="1"/>
  <c r="A340" i="3"/>
  <c r="A238" i="3"/>
  <c r="A185" i="3"/>
  <c r="A132" i="3"/>
  <c r="A79" i="3"/>
  <c r="A291" i="3"/>
  <c r="A5" i="5" l="1"/>
  <c r="A4" i="5"/>
  <c r="C80" i="1"/>
  <c r="A54" i="3" l="1"/>
  <c r="A2" i="3"/>
  <c r="A1" i="3"/>
  <c r="A59" i="3"/>
  <c r="A66" i="3"/>
  <c r="A68" i="3"/>
  <c r="A77" i="3"/>
  <c r="A136" i="3" l="1"/>
  <c r="F3" i="4"/>
  <c r="A70" i="3"/>
  <c r="C9" i="2"/>
  <c r="D9" i="2"/>
  <c r="E9" i="2"/>
  <c r="F9" i="2"/>
  <c r="B9" i="2"/>
  <c r="A37" i="3" l="1"/>
  <c r="A33" i="3"/>
  <c r="A29" i="3"/>
  <c r="A25" i="3"/>
  <c r="A346" i="3"/>
  <c r="A343" i="3"/>
  <c r="A338" i="3"/>
  <c r="A47" i="3"/>
  <c r="A45" i="3"/>
  <c r="A39" i="3"/>
  <c r="A35" i="3"/>
  <c r="A31" i="3"/>
  <c r="A27" i="3"/>
  <c r="A22" i="3"/>
  <c r="A21" i="3"/>
  <c r="A20" i="3"/>
  <c r="A19" i="3"/>
  <c r="A16" i="3"/>
  <c r="A172" i="3"/>
  <c r="A169" i="3"/>
  <c r="A162" i="3"/>
  <c r="A163" i="3"/>
  <c r="A161" i="3"/>
  <c r="A152" i="3"/>
  <c r="A153" i="3"/>
  <c r="A151" i="3"/>
  <c r="B143" i="3"/>
  <c r="A143" i="3" s="1"/>
  <c r="B142" i="3"/>
  <c r="A142" i="3" s="1"/>
  <c r="B141" i="3"/>
  <c r="A141" i="3" s="1"/>
  <c r="B140" i="3"/>
  <c r="A140" i="3" s="1"/>
  <c r="B90" i="3"/>
  <c r="A90" i="3" s="1"/>
  <c r="B89" i="3"/>
  <c r="A89" i="3" s="1"/>
  <c r="B88" i="3"/>
  <c r="A88" i="3" s="1"/>
  <c r="B87" i="3"/>
  <c r="A87" i="3" s="1"/>
  <c r="B86" i="3"/>
  <c r="A86" i="3" s="1"/>
  <c r="B139" i="3"/>
  <c r="A139" i="3" s="1"/>
  <c r="A109" i="3"/>
  <c r="A110" i="3"/>
  <c r="A108" i="3"/>
  <c r="A119" i="3"/>
  <c r="A116" i="3"/>
  <c r="A99" i="3"/>
  <c r="A100" i="3"/>
  <c r="A98" i="3"/>
  <c r="D10" i="4"/>
  <c r="D9" i="4"/>
  <c r="C10" i="4"/>
  <c r="C9" i="4"/>
  <c r="A138" i="3" s="1"/>
  <c r="F35" i="4"/>
  <c r="F36" i="4"/>
  <c r="F37" i="4"/>
  <c r="F38" i="4"/>
  <c r="D35" i="4"/>
  <c r="D36" i="4"/>
  <c r="D37" i="4"/>
  <c r="D38" i="4"/>
  <c r="E24" i="4"/>
  <c r="F24" i="4" s="1"/>
  <c r="A118" i="3" s="1"/>
  <c r="E23" i="4"/>
  <c r="F23" i="4" s="1"/>
  <c r="A115" i="3" s="1"/>
  <c r="E22" i="4"/>
  <c r="F22" i="4" s="1"/>
  <c r="A171" i="3" s="1"/>
  <c r="E21" i="4"/>
  <c r="F21" i="4" s="1"/>
  <c r="A168" i="3" s="1"/>
  <c r="C23" i="4"/>
  <c r="C21" i="4"/>
  <c r="A83" i="3"/>
  <c r="C67" i="1"/>
  <c r="A130" i="3" s="1"/>
  <c r="A85" i="3" l="1"/>
  <c r="C54" i="1"/>
  <c r="A183" i="3" s="1"/>
  <c r="C41" i="1"/>
  <c r="A236" i="3" s="1"/>
  <c r="C28" i="1"/>
  <c r="A289" i="3" s="1"/>
  <c r="B195" i="3" l="1"/>
  <c r="B194" i="3"/>
  <c r="B193" i="3"/>
  <c r="B196" i="3"/>
  <c r="B192" i="3"/>
  <c r="B248" i="3"/>
  <c r="B249" i="3"/>
  <c r="B247" i="3"/>
  <c r="B246" i="3"/>
  <c r="B245" i="3"/>
  <c r="B300" i="3"/>
  <c r="B299" i="3"/>
  <c r="B302" i="3"/>
  <c r="B298" i="3"/>
  <c r="B301" i="3"/>
  <c r="D15" i="4"/>
  <c r="C6" i="4" l="1"/>
  <c r="C7" i="4"/>
  <c r="C8" i="4"/>
  <c r="F34" i="4" l="1"/>
  <c r="F33" i="4"/>
  <c r="F32" i="4"/>
  <c r="F31" i="4"/>
  <c r="F30" i="4"/>
  <c r="F29" i="4"/>
  <c r="A305" i="3"/>
  <c r="D17" i="4"/>
  <c r="D8" i="4"/>
  <c r="D7" i="4"/>
  <c r="D6" i="4"/>
  <c r="D34" i="4"/>
  <c r="D32" i="4"/>
  <c r="D30" i="4"/>
  <c r="D33" i="4"/>
  <c r="D31" i="4"/>
  <c r="D29" i="4"/>
  <c r="A225" i="3"/>
  <c r="A222" i="3"/>
  <c r="D19" i="4" l="1"/>
  <c r="A252" i="3"/>
  <c r="A191" i="3"/>
  <c r="A297" i="3"/>
  <c r="A244" i="3"/>
  <c r="A334" i="3"/>
  <c r="A281" i="3"/>
  <c r="A302" i="3"/>
  <c r="A301" i="3"/>
  <c r="A300" i="3"/>
  <c r="A299" i="3"/>
  <c r="A298" i="3"/>
  <c r="A295" i="3"/>
  <c r="A322" i="3"/>
  <c r="A320" i="3"/>
  <c r="A311" i="3"/>
  <c r="A312" i="3"/>
  <c r="A310" i="3"/>
  <c r="A331" i="3"/>
  <c r="A328" i="3"/>
  <c r="A278" i="3"/>
  <c r="A275" i="3"/>
  <c r="A268" i="3"/>
  <c r="A269" i="3"/>
  <c r="A267" i="3"/>
  <c r="A258" i="3"/>
  <c r="A259" i="3"/>
  <c r="A257" i="3"/>
  <c r="A249" i="3"/>
  <c r="A248" i="3"/>
  <c r="A247" i="3"/>
  <c r="A246" i="3"/>
  <c r="A245" i="3"/>
  <c r="A242" i="3"/>
  <c r="C15" i="4"/>
  <c r="A2" i="5" s="1"/>
  <c r="C17" i="4"/>
  <c r="A3" i="5" s="1"/>
  <c r="C19" i="4"/>
  <c r="E16" i="4"/>
  <c r="F16" i="4" s="1"/>
  <c r="A330" i="3" s="1"/>
  <c r="E15" i="4"/>
  <c r="F15" i="4" s="1"/>
  <c r="A327" i="3" s="1"/>
  <c r="E18" i="4"/>
  <c r="F18" i="4" s="1"/>
  <c r="A277" i="3" s="1"/>
  <c r="E17" i="4"/>
  <c r="F17" i="4" s="1"/>
  <c r="A274" i="3" s="1"/>
  <c r="E20" i="4"/>
  <c r="F20" i="4" s="1"/>
  <c r="A224" i="3" s="1"/>
  <c r="E19" i="4"/>
  <c r="F19" i="4" s="1"/>
  <c r="A221" i="3" s="1"/>
  <c r="A215" i="3"/>
  <c r="A216" i="3"/>
  <c r="A214" i="3"/>
  <c r="A205" i="3"/>
  <c r="A206" i="3"/>
  <c r="A204" i="3"/>
  <c r="A196" i="3"/>
  <c r="A194" i="3"/>
  <c r="A193" i="3"/>
  <c r="A195" i="3"/>
  <c r="A192" i="3"/>
  <c r="A199" i="3" l="1"/>
  <c r="D21" i="4"/>
  <c r="A228" i="3"/>
  <c r="A189" i="3"/>
  <c r="A9" i="3"/>
  <c r="A10" i="3"/>
  <c r="A8" i="3"/>
  <c r="D23" i="4" l="1"/>
  <c r="A6" i="5" s="1"/>
  <c r="A175" i="3"/>
  <c r="A146" i="3"/>
  <c r="A93" i="3" l="1"/>
  <c r="A122" i="3"/>
</calcChain>
</file>

<file path=xl/sharedStrings.xml><?xml version="1.0" encoding="utf-8"?>
<sst xmlns="http://schemas.openxmlformats.org/spreadsheetml/2006/main" count="476" uniqueCount="270">
  <si>
    <t>項番</t>
  </si>
  <si>
    <t>内容</t>
  </si>
  <si>
    <t>Q1</t>
  </si>
  <si>
    <t>あなたが比較紹介したいアイテムは何ですか？</t>
  </si>
  <si>
    <t>Q2</t>
  </si>
  <si>
    <t>Q3</t>
  </si>
  <si>
    <t>Q4</t>
  </si>
  <si>
    <t>Q5</t>
  </si>
  <si>
    <t>Q6</t>
  </si>
  <si>
    <t>Q7</t>
  </si>
  <si>
    <t>Q8</t>
  </si>
  <si>
    <t>Q9</t>
  </si>
  <si>
    <t>Q10</t>
  </si>
  <si>
    <t>Q11</t>
  </si>
  <si>
    <t>Q12</t>
  </si>
  <si>
    <t>Q13</t>
  </si>
  <si>
    <t>Q14</t>
  </si>
  <si>
    <t>Q15</t>
  </si>
  <si>
    <t>Q17</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</si>
  <si>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</si>
  <si>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</si>
  <si>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</si>
  <si>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</si>
  <si>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</si>
  <si>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</si>
  <si>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</si>
  <si>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</si>
  <si>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</si>
  <si>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</si>
  <si>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</si>
  <si>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</si>
  <si>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</si>
  <si>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</si>
  <si>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</si>
  <si>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</si>
  <si>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</si>
  <si>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</si>
  <si>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</si>
  <si>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</si>
  <si>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</si>
  <si>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</si>
  <si>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</si>
  <si>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</si>
  <si>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</si>
  <si>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</si>
  <si>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</si>
  <si>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</si>
  <si>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</si>
  <si>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</si>
  <si>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　　　　５:大変満足
　　　　４:満足
　　　　３:普通
　　　　２:少し不満
　　１:不満</t>
  </si>
  <si>
    <t>※なるべく極端に点数をつけてください！</t>
  </si>
  <si>
    <t>項目</t>
  </si>
  <si>
    <t>合計点数</t>
  </si>
  <si>
    <t>&lt;p&gt;</t>
  </si>
  <si>
    <t>&lt;/p&gt;</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</si>
  <si>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</si>
  <si>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</si>
  <si>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</si>
  <si>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</si>
  <si>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</si>
  <si>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</si>
  <si>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参考にしたサイトのURLを記入してください。</t>
  </si>
  <si>
    <t>上記の口コミは何十代の男性/女性ですか？ 
※不明な場合は、予想で構いません。</t>
  </si>
  <si>
    <t>Q49</t>
  </si>
  <si>
    <t>Q50</t>
  </si>
  <si>
    <t>Q51</t>
  </si>
  <si>
    <t>Q52</t>
  </si>
  <si>
    <t>Q53</t>
  </si>
  <si>
    <t>このアンケートはどんな人に参考になると思いますか？
具体的に3つ記入してください。</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</si>
  <si>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</si>
  <si>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</si>
  <si>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</si>
  <si>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</si>
  <si>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</si>
  <si>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</si>
  <si>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</si>
  <si>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&lt;h4&gt;&lt;span class="f_yellow"&gt;こんな人におすすめ&lt;/span&gt;&lt;/h4&gt;</t>
    <phoneticPr fontId="1"/>
  </si>
  <si>
    <t>&lt;div class="bg-white"&gt;</t>
  </si>
  <si>
    <t>[aside type="boader blue bg-blue"]</t>
  </si>
  <si>
    <t>&lt;/div&gt;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</si>
  <si>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</si>
  <si>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</si>
  <si>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</si>
  <si>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</si>
  <si>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</si>
  <si>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</si>
  <si>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</si>
  <si>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</si>
  <si>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</si>
  <si>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</si>
  <si>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</si>
  <si>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</si>
  <si>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</si>
  <si>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</si>
  <si>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</si>
  <si>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</si>
  <si>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</si>
  <si>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</si>
  <si>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</si>
  <si>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</si>
  <si>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</si>
  <si>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商品名</t>
    <rPh sb="0" eb="3">
      <t>ショウヒンメイ</t>
    </rPh>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</si>
  <si>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</si>
  <si>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</si>
  <si>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</si>
  <si>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</si>
  <si>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</si>
  <si>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</si>
  <si>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</si>
  <si>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</si>
  <si>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そのポイント（重要な４つ）を説明してください。
※注意１：　【ポイント〇】の箇所は、それぞれ書き換えて下さい！
※注意２：　コスパや価格は除いてください。</t>
    <rPh sb="7" eb="9">
      <t>ジュウヨウ</t>
    </rPh>
    <rPh sb="14" eb="16">
      <t>セツメイ</t>
    </rPh>
    <rPh sb="26" eb="28">
      <t>チュウイ</t>
    </rPh>
    <rPh sb="39" eb="41">
      <t>カショ</t>
    </rPh>
    <rPh sb="47" eb="48">
      <t>カ</t>
    </rPh>
    <rPh sb="49" eb="50">
      <t>カ</t>
    </rPh>
    <rPh sb="52" eb="53">
      <t>クダ</t>
    </rPh>
    <rPh sb="58" eb="60">
      <t>チュウイ</t>
    </rPh>
    <rPh sb="67" eb="69">
      <t>カカク</t>
    </rPh>
    <rPh sb="70" eb="71">
      <t>ノゾ</t>
    </rPh>
    <phoneticPr fontId="1"/>
  </si>
  <si>
    <t>【１位】</t>
    <rPh sb="2" eb="3">
      <t>イ</t>
    </rPh>
    <phoneticPr fontId="1"/>
  </si>
  <si>
    <t>【２位】</t>
    <rPh sb="2" eb="3">
      <t>イ</t>
    </rPh>
    <phoneticPr fontId="1"/>
  </si>
  <si>
    <t>【３位】</t>
    <rPh sb="2" eb="3">
      <t>イ</t>
    </rPh>
    <phoneticPr fontId="1"/>
  </si>
  <si>
    <t>【４位】</t>
    <rPh sb="2" eb="3">
      <t>イ</t>
    </rPh>
    <phoneticPr fontId="1"/>
  </si>
  <si>
    <t>【５位】</t>
    <rPh sb="2" eb="3">
      <t>イ</t>
    </rPh>
    <phoneticPr fontId="1"/>
  </si>
  <si>
    <t>今回比較する商品を5つ順位をつけて記入してください。</t>
    <rPh sb="11" eb="13">
      <t>ジュンイ</t>
    </rPh>
    <rPh sb="17" eb="19">
      <t>キニュウ</t>
    </rPh>
    <phoneticPr fontId="1"/>
  </si>
  <si>
    <t>１位商品</t>
    <rPh sb="1" eb="2">
      <t>イ</t>
    </rPh>
    <rPh sb="2" eb="4">
      <t>ショウヒン</t>
    </rPh>
    <phoneticPr fontId="1"/>
  </si>
  <si>
    <t>２位商品</t>
    <rPh sb="1" eb="2">
      <t>イ</t>
    </rPh>
    <rPh sb="2" eb="4">
      <t>ショウヒン</t>
    </rPh>
    <phoneticPr fontId="1"/>
  </si>
  <si>
    <t>３位商品</t>
    <rPh sb="1" eb="2">
      <t>イ</t>
    </rPh>
    <rPh sb="2" eb="4">
      <t>ショウヒン</t>
    </rPh>
    <phoneticPr fontId="1"/>
  </si>
  <si>
    <t>４位商品</t>
    <rPh sb="1" eb="2">
      <t>イ</t>
    </rPh>
    <rPh sb="2" eb="4">
      <t>ショウヒン</t>
    </rPh>
    <phoneticPr fontId="1"/>
  </si>
  <si>
    <t>５位商品</t>
    <rPh sb="1" eb="2">
      <t>イ</t>
    </rPh>
    <rPh sb="2" eb="4">
      <t>ショウヒン</t>
    </rPh>
    <phoneticPr fontId="1"/>
  </si>
  <si>
    <r>
      <rPr>
        <sz val="9"/>
        <color rgb="FF000000"/>
        <rFont val="ＭＳ Ｐゴシック"/>
        <family val="3"/>
        <charset val="128"/>
      </rPr>
      <t>良いところを</t>
    </r>
    <r>
      <rPr>
        <sz val="9"/>
        <color rgb="FF000000"/>
        <rFont val="Arial"/>
        <family val="2"/>
      </rPr>
      <t>3</t>
    </r>
    <r>
      <rPr>
        <sz val="9"/>
        <color rgb="FF000000"/>
        <rFont val="ＭＳ Ｐゴシック"/>
        <family val="3"/>
        <charset val="128"/>
      </rPr>
      <t>つ以上挙げてください。</t>
    </r>
    <phoneticPr fontId="1"/>
  </si>
  <si>
    <r>
      <rPr>
        <sz val="9"/>
        <color rgb="FF000000"/>
        <rFont val="ＭＳ Ｐゴシック"/>
        <family val="3"/>
        <charset val="128"/>
      </rPr>
      <t>悪いところを</t>
    </r>
    <r>
      <rPr>
        <sz val="9"/>
        <color rgb="FF000000"/>
        <rFont val="Arial"/>
        <family val="2"/>
      </rPr>
      <t>3</t>
    </r>
    <r>
      <rPr>
        <sz val="9"/>
        <color rgb="FF000000"/>
        <rFont val="ＭＳ Ｐゴシック"/>
        <family val="3"/>
        <charset val="128"/>
      </rPr>
      <t>つ以上挙げてください。</t>
    </r>
    <phoneticPr fontId="1"/>
  </si>
  <si>
    <t>この商品はどのような人におすすめできますか？</t>
    <phoneticPr fontId="1"/>
  </si>
  <si>
    <t>この商品のためになった（なる）口コミやレビューを２つ記入してください。</t>
    <phoneticPr fontId="1"/>
  </si>
  <si>
    <r>
      <rPr>
        <sz val="9"/>
        <color rgb="FF000000"/>
        <rFont val="ＭＳ Ｐゴシック"/>
        <family val="3"/>
        <charset val="128"/>
      </rPr>
      <t>悪いところ</t>
    </r>
    <r>
      <rPr>
        <sz val="9"/>
        <color rgb="FF000000"/>
        <rFont val="ＭＳ Ｐゴシック"/>
        <family val="3"/>
        <charset val="128"/>
      </rPr>
      <t>を3つ以上挙げてください。</t>
    </r>
    <phoneticPr fontId="1"/>
  </si>
  <si>
    <r>
      <rPr>
        <sz val="9"/>
        <color rgb="FF000000"/>
        <rFont val="ＭＳ Ｐゴシック"/>
        <family val="3"/>
        <charset val="128"/>
      </rPr>
      <t>参考にした口コミサイトの</t>
    </r>
    <r>
      <rPr>
        <sz val="9"/>
        <color rgb="FF000000"/>
        <rFont val="Arial"/>
        <family val="2"/>
      </rPr>
      <t>URL</t>
    </r>
    <r>
      <rPr>
        <sz val="9"/>
        <color rgb="FF000000"/>
        <rFont val="ＭＳ Ｐゴシック"/>
        <family val="3"/>
        <charset val="128"/>
      </rPr>
      <t>を記入してください。</t>
    </r>
    <rPh sb="5" eb="6">
      <t>クチ</t>
    </rPh>
    <phoneticPr fontId="1"/>
  </si>
  <si>
    <r>
      <rPr>
        <sz val="9"/>
        <color rgb="FF000000"/>
        <rFont val="ＭＳ Ｐゴシック"/>
        <family val="3"/>
        <charset val="128"/>
      </rPr>
      <t>参考にした口コミサイトの</t>
    </r>
    <r>
      <rPr>
        <sz val="9"/>
        <color rgb="FF000000"/>
        <rFont val="Arial"/>
        <family val="2"/>
      </rPr>
      <t>URL</t>
    </r>
    <r>
      <rPr>
        <sz val="9"/>
        <color rgb="FF000000"/>
        <rFont val="ＭＳ Ｐゴシック"/>
        <family val="3"/>
        <charset val="128"/>
      </rPr>
      <t>を記入してください。</t>
    </r>
    <phoneticPr fontId="1"/>
  </si>
  <si>
    <t>参考にした口コミサイトのURLを記入してください。</t>
    <phoneticPr fontId="1"/>
  </si>
  <si>
    <t>記入欄</t>
    <rPh sb="0" eb="2">
      <t>キニュウ</t>
    </rPh>
    <rPh sb="2" eb="3">
      <t>ラン</t>
    </rPh>
    <phoneticPr fontId="1"/>
  </si>
  <si>
    <t>&lt;/ul&gt;</t>
    <phoneticPr fontId="1"/>
  </si>
  <si>
    <t>４位</t>
    <rPh sb="1" eb="2">
      <t>イ</t>
    </rPh>
    <phoneticPr fontId="1"/>
  </si>
  <si>
    <t>５位</t>
    <rPh sb="1" eb="2">
      <t>イ</t>
    </rPh>
    <phoneticPr fontId="1"/>
  </si>
  <si>
    <t>4位</t>
    <rPh sb="1" eb="2">
      <t>イ</t>
    </rPh>
    <phoneticPr fontId="1"/>
  </si>
  <si>
    <t>5位</t>
    <rPh sb="1" eb="2">
      <t>イ</t>
    </rPh>
    <phoneticPr fontId="1"/>
  </si>
  <si>
    <t>&lt;ol&gt;</t>
  </si>
  <si>
    <t>&lt;/ol&gt;</t>
  </si>
  <si>
    <t>[/box]</t>
  </si>
  <si>
    <r>
      <t>[box class="blue_box" title="</t>
    </r>
    <r>
      <rPr>
        <sz val="10"/>
        <color theme="1"/>
        <rFont val="ＭＳ Ｐゴシック"/>
        <family val="3"/>
        <charset val="128"/>
      </rPr>
      <t>ポイントまとめ</t>
    </r>
    <r>
      <rPr>
        <sz val="10"/>
        <color theme="1"/>
        <rFont val="Verdana"/>
        <family val="2"/>
      </rPr>
      <t>"]</t>
    </r>
    <phoneticPr fontId="1"/>
  </si>
  <si>
    <t>具体的に説明してください。</t>
    <rPh sb="0" eb="3">
      <t>グタイテキ</t>
    </rPh>
    <rPh sb="4" eb="6">
      <t>セツメイ</t>
    </rPh>
    <phoneticPr fontId="1"/>
  </si>
  <si>
    <t>&lt;p&gt;</t>
    <phoneticPr fontId="1"/>
  </si>
  <si>
    <t>&lt;/p&gt;</t>
    <phoneticPr fontId="1"/>
  </si>
  <si>
    <t>アマゾン</t>
    <phoneticPr fontId="1"/>
  </si>
  <si>
    <t>楽天市場</t>
    <rPh sb="0" eb="2">
      <t>ラクテン</t>
    </rPh>
    <rPh sb="2" eb="4">
      <t>イチバ</t>
    </rPh>
    <phoneticPr fontId="1"/>
  </si>
  <si>
    <t>ランキング</t>
    <phoneticPr fontId="1"/>
  </si>
  <si>
    <t>商品画像URL</t>
    <rPh sb="0" eb="2">
      <t>ショウヒン</t>
    </rPh>
    <rPh sb="2" eb="4">
      <t>ガゾウ</t>
    </rPh>
    <phoneticPr fontId="1"/>
  </si>
  <si>
    <t>[btn class="simple big"]</t>
    <phoneticPr fontId="1"/>
  </si>
  <si>
    <t>[/btn]</t>
  </si>
  <si>
    <t>&lt;h2&gt;まとめ&lt;/h2&gt;</t>
    <phoneticPr fontId="1"/>
  </si>
  <si>
    <t>&lt;/p&gt;</t>
    <phoneticPr fontId="1"/>
  </si>
  <si>
    <t>重量</t>
    <rPh sb="0" eb="2">
      <t>ジュウリョウ</t>
    </rPh>
    <phoneticPr fontId="1"/>
  </si>
  <si>
    <r>
      <t>30</t>
    </r>
    <r>
      <rPr>
        <sz val="10"/>
        <color theme="1"/>
        <rFont val="ＭＳ Ｐゴシック"/>
        <family val="3"/>
        <charset val="128"/>
      </rPr>
      <t>代男性</t>
    </r>
    <rPh sb="3" eb="5">
      <t>ダンセイ</t>
    </rPh>
    <phoneticPr fontId="1"/>
  </si>
  <si>
    <t>失敗しないために、商品を選ぶ前に知っておいた方がいいことはなんですか？</t>
    <rPh sb="0" eb="2">
      <t>シッパイ</t>
    </rPh>
    <rPh sb="9" eb="11">
      <t>ショウヒン</t>
    </rPh>
    <rPh sb="12" eb="13">
      <t>エラ</t>
    </rPh>
    <rPh sb="14" eb="15">
      <t>マエ</t>
    </rPh>
    <rPh sb="16" eb="17">
      <t>シ</t>
    </rPh>
    <rPh sb="22" eb="23">
      <t>ホウ</t>
    </rPh>
    <phoneticPr fontId="1"/>
  </si>
  <si>
    <t>今回のランキングは、どのような点を意識してつけたかを記述してください。</t>
    <rPh sb="0" eb="2">
      <t>コンカイ</t>
    </rPh>
    <rPh sb="15" eb="16">
      <t>テン</t>
    </rPh>
    <rPh sb="17" eb="19">
      <t>イシキ</t>
    </rPh>
    <rPh sb="26" eb="28">
      <t>キジュツ</t>
    </rPh>
    <phoneticPr fontId="1"/>
  </si>
  <si>
    <t>ターゲット</t>
    <phoneticPr fontId="1"/>
  </si>
  <si>
    <t>[toc heading_levels="2,3"]</t>
    <phoneticPr fontId="1"/>
  </si>
  <si>
    <t>&lt;h4 class="margin-bottom-15"&gt;&lt;span class="f_yellow f_blue"&gt;おすすめポイント&lt;/span&gt;&lt;/h4&gt;</t>
  </si>
  <si>
    <t>&lt;h4 class="margin-bottom-15"&gt;&lt;span class="f_yellow f_red"&gt;いまいちポイント&lt;/span&gt;&lt;/h4&gt;</t>
  </si>
  <si>
    <t>金額</t>
    <rPh sb="0" eb="2">
      <t>キンガク</t>
    </rPh>
    <phoneticPr fontId="1"/>
  </si>
  <si>
    <t>&lt;div class="rank"&gt;&lt;span class="rank_normal"&gt;4位&lt;/span&gt;&lt;/div&gt;</t>
    <phoneticPr fontId="1"/>
  </si>
  <si>
    <t>&lt;div class="rank"&gt;&lt;span class="rank_normal"&gt;5位&lt;/span&gt;&lt;/div&gt;</t>
    <phoneticPr fontId="1"/>
  </si>
  <si>
    <t>&lt;div class="rank"&gt;&lt;span class="rank_normal rank_3rd"&gt;3位&lt;/span&gt;&lt;/div&gt;</t>
    <phoneticPr fontId="1"/>
  </si>
  <si>
    <t>&lt;p&gt;</t>
    <phoneticPr fontId="1"/>
  </si>
  <si>
    <t>&lt;/p&gt;</t>
    <phoneticPr fontId="1"/>
  </si>
  <si>
    <t>&lt;div class="position_fixed rank_area"&gt;</t>
    <phoneticPr fontId="1"/>
  </si>
  <si>
    <t>&lt;h3 class="relative"&gt;</t>
    <phoneticPr fontId="1"/>
  </si>
  <si>
    <t>&lt;/h3&gt;</t>
    <phoneticPr fontId="1"/>
  </si>
  <si>
    <t>&lt;div class="rank"&gt;&lt;span class="rank_normal rank_2nd"&gt;2位&lt;/span&gt;&lt;/div&gt;</t>
    <phoneticPr fontId="1"/>
  </si>
  <si>
    <t>&lt;div class="rank"&gt;&lt;span class="rank_normal rank_1st"&gt;1位&lt;/span&gt;&lt;/div&gt;</t>
    <phoneticPr fontId="1"/>
  </si>
  <si>
    <t>&lt;/div&gt;</t>
    <phoneticPr fontId="1"/>
  </si>
  <si>
    <t>&lt;/div&gt;</t>
    <phoneticPr fontId="1"/>
  </si>
  <si>
    <t>&lt;/div&gt;</t>
    <phoneticPr fontId="1"/>
  </si>
  <si>
    <t>&lt;div&gt;</t>
  </si>
  <si>
    <t>&lt;div&gt;</t>
    <phoneticPr fontId="1"/>
  </si>
  <si>
    <r>
      <t>&lt;p class="value_money"&gt;&lt;span&gt;</t>
    </r>
    <r>
      <rPr>
        <sz val="10"/>
        <color theme="1"/>
        <rFont val="ＭＳ Ｐゴシック"/>
        <family val="3"/>
        <charset val="128"/>
      </rPr>
      <t>価格と品質どっちを重要視する？</t>
    </r>
    <r>
      <rPr>
        <sz val="10"/>
        <color theme="1"/>
        <rFont val="Verdana"/>
        <family val="2"/>
      </rPr>
      <t>&lt;/span&gt;&lt;/p&gt;</t>
    </r>
  </si>
  <si>
    <t>&lt;div class="text_center"&gt;図の説明[ &lt;span class="switchbtn"&gt;表示&lt;/span&gt; ]&lt;/div&gt;</t>
  </si>
  <si>
    <t>&lt;div class="slidecontent"&gt;</t>
  </si>
  <si>
    <t>&lt;br/&gt;</t>
  </si>
  <si>
    <t>購入する際には、価格と品質のどちらかを重要視するかを意識することは大切ですよね。</t>
    <rPh sb="26" eb="28">
      <t>イシキ</t>
    </rPh>
    <rPh sb="33" eb="35">
      <t>タイセツ</t>
    </rPh>
    <phoneticPr fontId="1"/>
  </si>
  <si>
    <t>ベビーバギー</t>
    <phoneticPr fontId="1"/>
  </si>
  <si>
    <t>ベビーバギーってなに？ベビーカーとの違いは？</t>
    <rPh sb="18" eb="19">
      <t>チガ</t>
    </rPh>
    <phoneticPr fontId="1"/>
  </si>
  <si>
    <t xml:space="preserve"> まず、ベビーバギーを選ぶ前に、しっかりとバギーがどんなものかを知っておく必要があります。
バギーは、ベビーカーの一種ですね。
一口にベビーカーといっても、A型/B型/バギー（今はAB型もあります)がありますね。
これらの用途を押さえておく必要があります。
今回の記事を読んでくれているあなたは、きっと上記の違いをしっているはずです。
ですので、上記の説明は飛ばし、バギーに絞った商品をピックアップします。
バギーは持ち運びや軽量さが特に重要になってくると思います。
ある程度子供も歩けるようになり、子供が急に歩きたくないと言ったり、抱っこしてと言ったり・・・
多感な時期でもありますので、ママやパパにとってとても苦労する時期ですね。
是非、今回の記事を参考に、どのバギーにするか、決める手助けとしてくださいね。</t>
    <phoneticPr fontId="1"/>
  </si>
  <si>
    <t>安全性</t>
    <rPh sb="0" eb="2">
      <t>アンゼン</t>
    </rPh>
    <rPh sb="2" eb="3">
      <t>セイ</t>
    </rPh>
    <phoneticPr fontId="1"/>
  </si>
  <si>
    <t>価格</t>
    <rPh sb="0" eb="2">
      <t>カカク</t>
    </rPh>
    <phoneticPr fontId="1"/>
  </si>
  <si>
    <t>使いやすさ</t>
    <phoneticPr fontId="1"/>
  </si>
  <si>
    <t>デザイン</t>
    <phoneticPr fontId="1"/>
  </si>
  <si>
    <t xml:space="preserve">エンドー COOL KIDS CKバギー </t>
    <phoneticPr fontId="1"/>
  </si>
  <si>
    <t>ヤトミ happiness スムースバギー</t>
    <phoneticPr fontId="1"/>
  </si>
  <si>
    <t>J is for Jeep ジープ スポーツ バギー</t>
    <phoneticPr fontId="1"/>
  </si>
  <si>
    <t>JTC ベビーバギー MA-o</t>
    <phoneticPr fontId="1"/>
  </si>
  <si>
    <t>使いやすいかは、使うシーンをイメージすることが大事です。
同じベビーカーでもＡ型と比べるてバギータイプに求められる要素は変わってきます。
押しやすさや、小回りがきく操作ができるかは、使いやすさに直接かかわってくるポイントです。
また、多少大きくなった子供は、常にバギーに乗るわけではありませんよね。
使う時と使わない時がでてきますので、折りたたむ頻度も増えてきます。
折りたたみやすさも使いやすさで外せないポイントです。</t>
    <rPh sb="30" eb="31">
      <t>オナ</t>
    </rPh>
    <rPh sb="40" eb="41">
      <t>ガタ</t>
    </rPh>
    <rPh sb="42" eb="43">
      <t>クラ</t>
    </rPh>
    <rPh sb="53" eb="54">
      <t>モト</t>
    </rPh>
    <rPh sb="58" eb="60">
      <t>ヨウソ</t>
    </rPh>
    <rPh sb="61" eb="62">
      <t>カ</t>
    </rPh>
    <rPh sb="92" eb="93">
      <t>ツカ</t>
    </rPh>
    <rPh sb="98" eb="100">
      <t>チョクセツ</t>
    </rPh>
    <rPh sb="119" eb="121">
      <t>タショウ</t>
    </rPh>
    <rPh sb="121" eb="122">
      <t>オオ</t>
    </rPh>
    <rPh sb="127" eb="129">
      <t>コドモ</t>
    </rPh>
    <rPh sb="131" eb="132">
      <t>ツネ</t>
    </rPh>
    <rPh sb="137" eb="138">
      <t>ノ</t>
    </rPh>
    <rPh sb="152" eb="153">
      <t>ツカ</t>
    </rPh>
    <rPh sb="154" eb="155">
      <t>トキ</t>
    </rPh>
    <rPh sb="156" eb="157">
      <t>ツカ</t>
    </rPh>
    <rPh sb="160" eb="161">
      <t>トキ</t>
    </rPh>
    <rPh sb="175" eb="177">
      <t>ヒンド</t>
    </rPh>
    <rPh sb="178" eb="179">
      <t>フ</t>
    </rPh>
    <rPh sb="187" eb="188">
      <t>オ</t>
    </rPh>
    <rPh sb="196" eb="197">
      <t>ツカ</t>
    </rPh>
    <rPh sb="202" eb="203">
      <t>ハズ</t>
    </rPh>
    <phoneticPr fontId="1"/>
  </si>
  <si>
    <t>Ａ型ベビーカーのような新生児用のベビーカーと比べると、バギータイプは小型のものが多く、総合的な安定性はおちます。
しかし、子供もある程度大きくなっているので、安全性の中でも安定性はあまり必要なくなってくるのも事実です。
とは言っても、体重が増えてきているので足回りの頑丈さは重要になってきます。
足回りの頑丈さは、バギーの安全性で重要なポイントです。
さらに、固定ベルトなど、最低限必要なものがついているかは絶対外せませんね。</t>
    <rPh sb="1" eb="2">
      <t>ガタ</t>
    </rPh>
    <rPh sb="43" eb="45">
      <t>ソウゴウ</t>
    </rPh>
    <rPh sb="45" eb="46">
      <t>テキ</t>
    </rPh>
    <rPh sb="80" eb="83">
      <t>アンゼンセイ</t>
    </rPh>
    <rPh sb="84" eb="85">
      <t>ナカ</t>
    </rPh>
    <rPh sb="105" eb="107">
      <t>ジジツ</t>
    </rPh>
    <rPh sb="150" eb="152">
      <t>アシマワ</t>
    </rPh>
    <rPh sb="154" eb="156">
      <t>ガンジョウ</t>
    </rPh>
    <rPh sb="163" eb="165">
      <t>アンゼン</t>
    </rPh>
    <rPh sb="165" eb="166">
      <t>セイ</t>
    </rPh>
    <rPh sb="167" eb="169">
      <t>ジュウヨウ</t>
    </rPh>
    <phoneticPr fontId="1"/>
  </si>
  <si>
    <t>バギータイプは、新生児用のベビーカーよりはお手頃な値段なものが多いです。
しかし、新生児用からの乗り換えのためのベビーカー2台目となっている方も多いはず。
ですので、極力は安い方がいいのではないでしょうか。
あとどれくらい使うかを見据えて予算をたてるといいですね。</t>
    <rPh sb="31" eb="32">
      <t>オオ</t>
    </rPh>
    <rPh sb="84" eb="86">
      <t>キョクリョク</t>
    </rPh>
    <rPh sb="87" eb="88">
      <t>ヤス</t>
    </rPh>
    <rPh sb="89" eb="90">
      <t>ホウ</t>
    </rPh>
    <phoneticPr fontId="1"/>
  </si>
  <si>
    <t>バギーは使うシーン、使わないシーンが必ずでてきます。
バギーの重量は、非常に重要なポイントです。
持ち運びに便利な軽量タイプのものがおすすめですので、重量は軽いほどいいですね。</t>
    <rPh sb="4" eb="5">
      <t>ツカ</t>
    </rPh>
    <rPh sb="10" eb="11">
      <t>ツカ</t>
    </rPh>
    <rPh sb="18" eb="19">
      <t>カナラ</t>
    </rPh>
    <rPh sb="32" eb="34">
      <t>ジュウリョウ</t>
    </rPh>
    <rPh sb="36" eb="38">
      <t>ヒジョウ</t>
    </rPh>
    <rPh sb="39" eb="41">
      <t>ジュウヨウ</t>
    </rPh>
    <rPh sb="51" eb="52">
      <t>モ</t>
    </rPh>
    <rPh sb="53" eb="54">
      <t>ハコ</t>
    </rPh>
    <rPh sb="56" eb="58">
      <t>ベンリ</t>
    </rPh>
    <rPh sb="59" eb="61">
      <t>ケイリョウ</t>
    </rPh>
    <rPh sb="77" eb="79">
      <t>ジュウリョウ</t>
    </rPh>
    <rPh sb="80" eb="81">
      <t>カル</t>
    </rPh>
    <phoneticPr fontId="1"/>
  </si>
  <si>
    <t>軽量だしコンパクトなので長旅に良さそうです。開け閉めは女性でも簡単ですが、しゃがまずに足でやった方がいいかも。手でやるのは不意に挟みそうで怖かったです。足なら大丈夫です。
グリップも良いし、タイヤも小回り効きそうです。ベルトが5点締めでしっかりしていて親は安心です。ストラップもついてるしいいですね。</t>
    <phoneticPr fontId="1"/>
  </si>
  <si>
    <t>https://www.amazon.co.jp/%E3%82%A8%E3%83%B3%E3%83%89%E3%83%BC-COOL-CK%E3%83%90%E3%82%AE%E3%83%BC-BK%E3%82%B7%E3%83%AA%E3%83%BC%E3%82%BA-%E3%83%96%E3%83%A9%E3%83%83%E3%82%AF%C3%97%E3%83%96%E3%83%A9%E3%82%A6%E3%83%B3/product-reviews/B019EZPOE8/ref=cm_cr_dp_d_show_all_top?ie=UTF8&amp;reviewerType=all_reviews</t>
  </si>
  <si>
    <t>驚くほど軽く、しっかりした作りで大満足です！
機内持ち込みできないサイズですが、（折り畳むと長細いため）肩にもかけられ、コンパクトで海外旅行にも最適でした♪</t>
    <phoneticPr fontId="1"/>
  </si>
  <si>
    <t>軽量で頑丈である</t>
    <rPh sb="0" eb="2">
      <t>ケイリョウ</t>
    </rPh>
    <rPh sb="3" eb="5">
      <t>ガンジョウ</t>
    </rPh>
    <phoneticPr fontId="1"/>
  </si>
  <si>
    <t>肩掛けベルトがついている</t>
    <rPh sb="0" eb="2">
      <t>カタカ</t>
    </rPh>
    <phoneticPr fontId="1"/>
  </si>
  <si>
    <t>進みもスムーズ</t>
    <rPh sb="0" eb="1">
      <t>スス</t>
    </rPh>
    <phoneticPr fontId="1"/>
  </si>
  <si>
    <t>軽すぎて人が乗っていないと風で飛ばされる</t>
    <rPh sb="0" eb="1">
      <t>カル</t>
    </rPh>
    <rPh sb="4" eb="5">
      <t>ヒト</t>
    </rPh>
    <rPh sb="6" eb="7">
      <t>ノ</t>
    </rPh>
    <rPh sb="13" eb="14">
      <t>フウ</t>
    </rPh>
    <rPh sb="15" eb="16">
      <t>ト</t>
    </rPh>
    <phoneticPr fontId="1"/>
  </si>
  <si>
    <t>荷物をのせる部分がない</t>
    <rPh sb="0" eb="2">
      <t>ニモツ</t>
    </rPh>
    <rPh sb="6" eb="8">
      <t>ブブン</t>
    </rPh>
    <phoneticPr fontId="1"/>
  </si>
  <si>
    <t>ベルトが邪魔になることがある</t>
    <rPh sb="4" eb="6">
      <t>ジャマ</t>
    </rPh>
    <phoneticPr fontId="1"/>
  </si>
  <si>
    <t>とにかく軽くて使いやすいバギーを探している方</t>
    <rPh sb="4" eb="5">
      <t>カル</t>
    </rPh>
    <rPh sb="7" eb="8">
      <t>ツカ</t>
    </rPh>
    <rPh sb="16" eb="17">
      <t>サガ</t>
    </rPh>
    <rPh sb="21" eb="22">
      <t>カタ</t>
    </rPh>
    <phoneticPr fontId="1"/>
  </si>
  <si>
    <r>
      <t>30</t>
    </r>
    <r>
      <rPr>
        <sz val="9"/>
        <color rgb="FF000000"/>
        <rFont val="ＭＳ Ｐゴシック"/>
        <family val="3"/>
        <charset val="128"/>
      </rPr>
      <t>代女性</t>
    </r>
    <rPh sb="3" eb="5">
      <t>ジョセイ</t>
    </rPh>
    <phoneticPr fontId="1"/>
  </si>
  <si>
    <t>https://www.amazon.co.jp/%E3%83%A4%E3%83%88%E3%83%9F-happiness-%E3%82%B9%E3%83%A0%E3%83%BC%E3%82%B9%E3%83%90%E3%82%AE%E3%83%BC-%E3%83%AC%E3%83%83%E3%83%89-ST-SM-RD/product-reviews/B00XJSI8DQ/ref=cm_cr_dp_d_show_all_top?ie=UTF8&amp;reviewerType=all_reviews</t>
  </si>
  <si>
    <t>見た目に高級感がある</t>
    <rPh sb="0" eb="1">
      <t>ミ</t>
    </rPh>
    <rPh sb="2" eb="3">
      <t>メ</t>
    </rPh>
    <rPh sb="4" eb="7">
      <t>コウキュウカン</t>
    </rPh>
    <phoneticPr fontId="1"/>
  </si>
  <si>
    <t>まあまあ軽量で持ち運びに便利</t>
    <phoneticPr fontId="1"/>
  </si>
  <si>
    <t>フロントガードが高い</t>
    <rPh sb="8" eb="9">
      <t>タカ</t>
    </rPh>
    <phoneticPr fontId="1"/>
  </si>
  <si>
    <t>コスパ重視でデザインも気にする方</t>
    <rPh sb="3" eb="5">
      <t>ジュウシ</t>
    </rPh>
    <rPh sb="11" eb="12">
      <t>キ</t>
    </rPh>
    <rPh sb="15" eb="16">
      <t>カタ</t>
    </rPh>
    <phoneticPr fontId="1"/>
  </si>
  <si>
    <t>安全バーが取り外し可能</t>
    <rPh sb="9" eb="11">
      <t>カノウ</t>
    </rPh>
    <phoneticPr fontId="1"/>
  </si>
  <si>
    <t>3点式シートベルトは子供によっては合わない</t>
    <rPh sb="10" eb="12">
      <t>コドモ</t>
    </rPh>
    <rPh sb="17" eb="18">
      <t>ア</t>
    </rPh>
    <phoneticPr fontId="1"/>
  </si>
  <si>
    <t>使いやすいです！
今まで新生児用が重くて持ち運びが大変だったけど
これを購入してからは軽くて持ち運びが便利になり
お出かけも楽になりました！</t>
    <phoneticPr fontId="1"/>
  </si>
  <si>
    <t>組み立てた時の印象は、でっけぇ。結構背が高いです。163cmの身長からみると
バギーのハンドルが高い印象でした。乗り心地は良いようで、息子はグスル事もなく、乗ってくれました。</t>
    <rPh sb="31" eb="33">
      <t>シンチョウ</t>
    </rPh>
    <phoneticPr fontId="1"/>
  </si>
  <si>
    <r>
      <t>30</t>
    </r>
    <r>
      <rPr>
        <sz val="10"/>
        <color theme="1"/>
        <rFont val="ＭＳ Ｐゴシック"/>
        <family val="3"/>
        <charset val="128"/>
      </rPr>
      <t>代女性</t>
    </r>
    <rPh sb="3" eb="5">
      <t>ジョセイ</t>
    </rPh>
    <phoneticPr fontId="1"/>
  </si>
  <si>
    <r>
      <t>20</t>
    </r>
    <r>
      <rPr>
        <sz val="10"/>
        <color theme="1"/>
        <rFont val="ＭＳ Ｐゴシック"/>
        <family val="3"/>
        <charset val="128"/>
      </rPr>
      <t>代女性</t>
    </r>
    <rPh sb="3" eb="5">
      <t>ジョセイ</t>
    </rPh>
    <phoneticPr fontId="1"/>
  </si>
  <si>
    <t>デザインがかっこいい</t>
    <phoneticPr fontId="1"/>
  </si>
  <si>
    <t>荷物おきが充実</t>
    <rPh sb="0" eb="2">
      <t>ニモツ</t>
    </rPh>
    <rPh sb="5" eb="7">
      <t>ジュウジツ</t>
    </rPh>
    <phoneticPr fontId="1"/>
  </si>
  <si>
    <t>足回りが頑丈</t>
    <rPh sb="0" eb="2">
      <t>アシマワ</t>
    </rPh>
    <rPh sb="4" eb="6">
      <t>ガンジョウ</t>
    </rPh>
    <phoneticPr fontId="1"/>
  </si>
  <si>
    <t>6kgと結構重い</t>
    <rPh sb="4" eb="6">
      <t>ケッコウ</t>
    </rPh>
    <rPh sb="6" eb="7">
      <t>オモ</t>
    </rPh>
    <phoneticPr fontId="1"/>
  </si>
  <si>
    <t>折り畳みが少し硬い</t>
    <rPh sb="0" eb="1">
      <t>オ</t>
    </rPh>
    <rPh sb="2" eb="3">
      <t>タタ</t>
    </rPh>
    <rPh sb="5" eb="6">
      <t>スコ</t>
    </rPh>
    <rPh sb="7" eb="8">
      <t>カタ</t>
    </rPh>
    <phoneticPr fontId="1"/>
  </si>
  <si>
    <t>日除けが二段階しかなくて日を完全に防げない</t>
    <phoneticPr fontId="1"/>
  </si>
  <si>
    <t>フロントバーの位置が高い</t>
    <phoneticPr fontId="1"/>
  </si>
  <si>
    <t>子供が１歳４ヶ月（体重８.5kgくらい）の時に悩んだ末２台目として買いました。
横幅が狭いので窮屈そうという方もいますが、うちの子にはそのぴったり感がちょうどよいのか
自分で頻繁に乗りたがるようになりました。
・タイヤも太めで実際のお店で一般的な軽量Ｂ型とこちらで押し比べてみましたが、全然操作性が違います。
こちらはとても小回りも聞き、非常に動きやすいです。</t>
    <phoneticPr fontId="1"/>
  </si>
  <si>
    <t>持ち運びよりは走行性を重要する方</t>
    <rPh sb="0" eb="1">
      <t>モ</t>
    </rPh>
    <rPh sb="2" eb="3">
      <t>ハコ</t>
    </rPh>
    <rPh sb="7" eb="10">
      <t>ソウコウセイ</t>
    </rPh>
    <rPh sb="11" eb="13">
      <t>ジュウヨウ</t>
    </rPh>
    <rPh sb="15" eb="16">
      <t>カタ</t>
    </rPh>
    <phoneticPr fontId="1"/>
  </si>
  <si>
    <t>作りもしっかりしてて、タイヤも自由自在でとても操作しやすいです。
たたむ時に硬いと言っている方が多かったですが、確かに少し力はいりますが慣れかな？と思いますし値段を考えるとしょうがないかなと思います。
この値段でこんなにしっかりしているベビーカーは他に無いんじゃないかと私は思います。</t>
    <phoneticPr fontId="1"/>
  </si>
  <si>
    <t>https://www.amazon.co.jp/product-reviews/B01E58Q4AW/ref=cm_cr_arp_d_hist_5?ie=UTF8&amp;showViewpoints=1&amp;filterByStar=five_star&amp;pageNumber=1</t>
  </si>
  <si>
    <t xml:space="preserve">シートベルト以外のガードがなく開放感がある </t>
    <phoneticPr fontId="1"/>
  </si>
  <si>
    <t>軽量で持ち運びに便利</t>
    <phoneticPr fontId="1"/>
  </si>
  <si>
    <t>価格が安くてお手頃</t>
    <phoneticPr fontId="1"/>
  </si>
  <si>
    <t>フロントガードが無いので安全性に欠ける</t>
    <phoneticPr fontId="1"/>
  </si>
  <si>
    <t>荷物が乗らない</t>
    <phoneticPr fontId="1"/>
  </si>
  <si>
    <t>カラーバリエーションが少ない</t>
    <rPh sb="11" eb="12">
      <t>スク</t>
    </rPh>
    <phoneticPr fontId="1"/>
  </si>
  <si>
    <t>値段を最重要視している方</t>
    <rPh sb="0" eb="2">
      <t>ネダン</t>
    </rPh>
    <rPh sb="3" eb="4">
      <t>サイ</t>
    </rPh>
    <rPh sb="4" eb="7">
      <t>ジュウヨウシ</t>
    </rPh>
    <rPh sb="11" eb="12">
      <t>カタ</t>
    </rPh>
    <phoneticPr fontId="1"/>
  </si>
  <si>
    <t>軽くて、持ち歩くのに便利。
お出かけする時に。車に入れてコンパクトに置いておける。</t>
    <phoneticPr fontId="1"/>
  </si>
  <si>
    <t>ベビーカーとは違い、荷物を下げるためのフックは必要なさそうです。
写真の通り、そのまま持ち手に引っ掛けられました。
結構な重さの荷物ですが、後ろに倒れたりしませんでした！</t>
    <phoneticPr fontId="1"/>
  </si>
  <si>
    <t>https://www.amazon.co.jp/dp/B07238S7TX?tag=maftracking176624-22&amp;linkCode=ure&amp;creative=6339</t>
  </si>
  <si>
    <t xml:space="preserve">コンビ Combi ベビーカー F2 AF </t>
    <phoneticPr fontId="1"/>
  </si>
  <si>
    <t>日よけが充実している</t>
    <rPh sb="0" eb="1">
      <t>ヒ</t>
    </rPh>
    <rPh sb="4" eb="6">
      <t>ジュウジツ</t>
    </rPh>
    <phoneticPr fontId="1"/>
  </si>
  <si>
    <t>リクライニング調整が充実</t>
    <rPh sb="7" eb="9">
      <t>チョウセイ</t>
    </rPh>
    <rPh sb="10" eb="12">
      <t>ジュウジツ</t>
    </rPh>
    <phoneticPr fontId="1"/>
  </si>
  <si>
    <t>使ってみて、とにかく軽い！！子どもを片手に抱っこしていも、軽々と持ち上げられます！
そしてリクライニングがあること、荷物入れがあること、デザイン性も良好なこと、少しコツが要りますが畳んでも自立することから、大変満足しております！</t>
    <phoneticPr fontId="1"/>
  </si>
  <si>
    <t>値段が少し高い</t>
    <rPh sb="0" eb="2">
      <t>ネダン</t>
    </rPh>
    <rPh sb="3" eb="4">
      <t>スコ</t>
    </rPh>
    <rPh sb="5" eb="6">
      <t>タカ</t>
    </rPh>
    <phoneticPr fontId="1"/>
  </si>
  <si>
    <t>コンパクトさに少し欠ける</t>
    <rPh sb="7" eb="8">
      <t>スコ</t>
    </rPh>
    <rPh sb="9" eb="10">
      <t>カ</t>
    </rPh>
    <phoneticPr fontId="1"/>
  </si>
  <si>
    <t>ハンドルの形状とデザイン、座面がメッシュなこと、幌が大きいこと。
バーからハンドル部分に向かって少し斜めに幅がすぼまっており、直線のハンドル部分以外にも斜め部分を自然に握れます。身長に合わせて握りやすいところを握れるので、ストレスなく使えます。</t>
    <phoneticPr fontId="1"/>
  </si>
  <si>
    <t>荷物おきが多少浅い</t>
    <rPh sb="5" eb="7">
      <t>タショウ</t>
    </rPh>
    <rPh sb="7" eb="8">
      <t>アサ</t>
    </rPh>
    <phoneticPr fontId="1"/>
  </si>
  <si>
    <t>軽量で持ち運びに便利</t>
    <phoneticPr fontId="1"/>
  </si>
  <si>
    <t>https://www.amazon.co.jp/%E3%82%B3%E3%83%B3%E3%83%93-Combi-%E3%83%99%E3%83%93%E3%83%BC%E3%82%AB%E3%83%BC-%E3%83%95%E3%83%AC%E3%82%A4%E3%83%A0%E3%83%AC%E3%83%83%E3%83%89-%E3%80%90%E5%AF%BE%E8%B1%A1%E6%9C%88%E9%BD%A2/dp/B01AL76HBM/ref=zg_bs_345936011_6?_encoding=UTF8&amp;psc=1&amp;refRID=1F0BBPTKHR7F1H46R83S</t>
  </si>
  <si>
    <t>リクライニングや日よけなどを重要視している方</t>
    <rPh sb="8" eb="9">
      <t>ヒ</t>
    </rPh>
    <rPh sb="14" eb="17">
      <t>ジュウヨウシ</t>
    </rPh>
    <rPh sb="21" eb="22">
      <t>カタ</t>
    </rPh>
    <phoneticPr fontId="1"/>
  </si>
  <si>
    <t>バギータイプのベビーカーを求めている方</t>
    <rPh sb="13" eb="14">
      <t>モト</t>
    </rPh>
    <rPh sb="18" eb="19">
      <t>カタ</t>
    </rPh>
    <phoneticPr fontId="1"/>
  </si>
  <si>
    <t>B型ベビーカーなどのセカンドベビーカーを求めている方</t>
    <rPh sb="1" eb="2">
      <t>ガタ</t>
    </rPh>
    <rPh sb="20" eb="21">
      <t>モト</t>
    </rPh>
    <rPh sb="25" eb="26">
      <t>カタ</t>
    </rPh>
    <phoneticPr fontId="1"/>
  </si>
  <si>
    <t>バギータイプのベビーカーについてい知りたい方</t>
    <rPh sb="17" eb="18">
      <t>シ</t>
    </rPh>
    <rPh sb="21" eb="22">
      <t>カタ</t>
    </rPh>
    <phoneticPr fontId="1"/>
  </si>
  <si>
    <t>今回のベビーバギーは、２台目のセカンドベビーカーとしてを想定し、多少子供が大きくなってから使いたい！ということを重視してランキングをつけています。</t>
    <rPh sb="0" eb="2">
      <t>コンカイ</t>
    </rPh>
    <rPh sb="12" eb="13">
      <t>ダイ</t>
    </rPh>
    <rPh sb="13" eb="14">
      <t>メ</t>
    </rPh>
    <rPh sb="28" eb="30">
      <t>ソウテイ</t>
    </rPh>
    <rPh sb="32" eb="34">
      <t>タショウ</t>
    </rPh>
    <rPh sb="34" eb="36">
      <t>コドモ</t>
    </rPh>
    <rPh sb="37" eb="38">
      <t>オオ</t>
    </rPh>
    <rPh sb="45" eb="46">
      <t>ツカ</t>
    </rPh>
    <rPh sb="56" eb="58">
      <t>ジュウシ</t>
    </rPh>
    <phoneticPr fontId="1"/>
  </si>
  <si>
    <t>ベビーバギーおすすめ</t>
    <phoneticPr fontId="1"/>
  </si>
  <si>
    <t>【ベビーバギーのおすすめ5選】B型ベビーカーやセカンドベビーカーの決定版！</t>
    <rPh sb="13" eb="14">
      <t>セン</t>
    </rPh>
    <rPh sb="16" eb="17">
      <t>ガタ</t>
    </rPh>
    <rPh sb="33" eb="35">
      <t>ケッテイ</t>
    </rPh>
    <rPh sb="35" eb="36">
      <t>バン</t>
    </rPh>
    <phoneticPr fontId="1"/>
  </si>
  <si>
    <t>【ベビーバギーのおすすめ5選】</t>
    <phoneticPr fontId="1"/>
  </si>
  <si>
    <t>&lt;a target="_blank" href="//af.moshimo.com/af/c/click?a_id=988731&amp;amp;p_id=170&amp;amp;pc_id=185&amp;amp;pl_id=4062&amp;amp;url=https%3A%2F%2Fwww.amazon.co.jp%2F%25E3%2582%25A8%25E3%2583%25B3%25E3%2583%2589%25E3%2583%25BC-COOL-KIDS-CK%25E3%2583%2590%25E3%2582%25AE%25E3%2583%25BC-%25E3%2582%25A2%25E3%2583%25AB%25E3%2583%259F%25E8%25A3%25BD%25E8%25BB%25BD%25E9%2587%258F%25E3%2582%25BF%25E3%2582%25A4%25E3%2583%2597%25E3%2581%25AE%25E3%2583%2599%25E3%2583%2593%25E3%2583%25BC%25E3%2583%2590%25E3%2582%25AE%25E3%2583%25BC%2Fdp%2FB072ZS29WF" rel="nofollow"&gt;&lt;img src="https://images-fe.ssl-images-amazon.com/images/I/41xckVFlQEL.jpg" alt="" style="border: none;" /&gt;&lt;br /&gt;エンドー COOL KIDS CKバギー ブラック アルミ製軽量タイプのベビーバギー&lt;/a&gt;&lt;img src="//i.moshimo.com/af/i/impression?a_id=988731&amp;amp;p_id=170&amp;amp;pc_id=185&amp;amp;pl_id=4062" alt="" width="1" height="1" style="border: 0px;" /&gt;</t>
  </si>
  <si>
    <t>&lt;a target="_blank" href="//af.moshimo.com/af/c/click?a_id=988731&amp;amp;p_id=170&amp;amp;pc_id=185&amp;amp;pl_id=4062&amp;amp;url=https%3A%2F%2Fwww.amazon.co.jp%2F%25E3%2583%25A4%25E3%2583%2588%25E3%2583%259F-happiness-%25E3%2582%25B9%25E3%2583%25A0%25E3%2583%25BC%25E3%2582%25B9%25E3%2583%2590%25E3%2582%25AE%25E3%2583%25BC-%25E3%2583%258A%25E3%2582%25A4%25E3%2583%2588%25E3%2583%2596%25E3%2583%25AB%25E3%2583%25BC-ST-SM-BL%2Fdp%2FB07KWM69RS" rel="nofollow"&gt;&lt;img src="https://images-fe.ssl-images-amazon.com/images/I/41Q-%2BTLp51L.jpg" alt="" style="border: none;" /&gt;&lt;br /&gt;ヤトミ happiness スムースバギー ナイトブルー ST-SM-BL&lt;/a&gt;&lt;img src="//i.moshimo.com/af/i/impression?a_id=988731&amp;amp;p_id=170&amp;amp;pc_id=185&amp;amp;pl_id=4062" alt="" width="1" height="1" style="border: 0px;" /&gt;</t>
  </si>
  <si>
    <t>&lt;a target="_blank" href="//af.moshimo.com/af/c/click?a_id=988731&amp;amp;p_id=170&amp;amp;pc_id=185&amp;amp;pl_id=4062&amp;amp;url=https%3A%2F%2Fwww.amazon.co.jp%2FJeep-%25E3%2582%25B9%25E3%2583%259D%25E3%2583%25BC%25E3%2583%2584-%25E3%2582%25B9%25E3%2582%25BF%25E3%2583%25B3%25E3%2583%2580%25E3%2583%25BC%25E3%2583%2589-%25E3%2583%2599%25E3%2583%2593%25E3%2583%25BC%25E3%2582%25AB%25E3%2583%25BC-%25E3%2583%2596%25E3%2583%25A9%25E3%2583%2583%25E3%2582%25AF%2Fdp%2FB01E58Q4AW" rel="nofollow"&gt;&lt;img src="https://images-fe.ssl-images-amazon.com/images/I/41QKbojuT-L.jpg" alt="" style="border: none;" /&gt;&lt;br /&gt;J is for Jeep ジープ スポーツ スタンダード ベビーカー ブラック &amp;amp; レッド&lt;/a&gt;&lt;img src="//i.moshimo.com/af/i/impression?a_id=988731&amp;amp;p_id=170&amp;amp;pc_id=185&amp;amp;pl_id=4062" alt="" width="1" height="1" style="border: 0px;" /&gt;</t>
  </si>
  <si>
    <t>&lt;a target="_blank" href="//af.moshimo.com/af/c/click?a_id=988731&amp;amp;p_id=170&amp;amp;pc_id=185&amp;amp;pl_id=4062&amp;amp;url=https%3A%2F%2Fwww.amazon.co.jp%2FJTC-%25E3%2583%2599%25E3%2583%2593%25E3%2583%25BC%25E3%2583%2590%25E3%2582%25AE%25E3%2583%25BC-MA-o-%25E3%2583%25A9%25E3%2583%2599%25E3%2583%25B3%25E3%2583%2580%25E3%2583%25BC%2Fdp%2FB072FMX7LB" rel="nofollow"&gt;&lt;img src="https://images-fe.ssl-images-amazon.com/images/I/41Pe2oBfLQL.jpg" alt="" style="border: none;" /&gt;&lt;br /&gt;JTC ベビーバギー MA-o ラベンダー&lt;/a&gt;&lt;img src="//i.moshimo.com/af/i/impression?a_id=988731&amp;amp;p_id=170&amp;amp;pc_id=185&amp;amp;pl_id=4062" alt="" width="1" height="1" style="border: 0px;" /&gt;</t>
  </si>
  <si>
    <t>&lt;a target="_blank" href="//af.moshimo.com/af/c/click?a_id=988731&amp;amp;p_id=170&amp;amp;pc_id=185&amp;amp;pl_id=4062&amp;amp;url=https%3A%2F%2Fwww.amazon.co.jp%2F%25E3%2582%25B3%25E3%2583%25B3%25E3%2583%2593-Combi-%25E3%2583%2599%25E3%2583%2593%25E3%2583%25BC%25E3%2582%25AB%25E3%2583%25BC-%25E3%2583%2595%25E3%2583%25AC%25E3%2582%25A4%25E3%2583%25A0%25E3%2583%25AC%25E3%2583%2583%25E3%2583%2589-%25E3%2580%2590%25E5%25AF%25BE%25E8%25B1%25A1%25E6%259C%2588%25E9%25BD%25A2%2Fdp%2FB01AL76HBM" rel="nofollow"&gt;&lt;img src="https://images-fe.ssl-images-amazon.com/images/I/413WgoAupNL.jpg" alt="" style="border: none;" /&gt;&lt;br /&gt;コンビ Combi ベビーカー F2 AF フレイムレッド(RD) 【対象月齢:7カ月~36カ月頃】&lt;/a&gt;&lt;img src="//i.moshimo.com/af/i/impression?a_id=988731&amp;amp;p_id=170&amp;amp;pc_id=185&amp;amp;pl_id=4062" alt="" width="1" height="1" style="border: 0px;" /&gt;</t>
  </si>
  <si>
    <t>&lt;a target="_blank" href="//af.moshimo.com/af/c/click?a_id=988729&amp;amp;p_id=54&amp;amp;pc_id=54&amp;amp;pl_id=616&amp;amp;url=https%3A%2F%2Fitem.rakuten.co.jp%2Fauc-angel%2F412-0044%2F&amp;amp;m=http%3A%2F%2Fm.rakuten.co.jp%2Fauc-angel%2Fi%2F10024399%2F&amp;amp;r_v=g00r3b73.9tq3e445.g00r3b73.9tq3f5e5" rel="nofollow"&gt;&lt;img src="//thumbnail.image.rakuten.co.jp/@0_mall/auc-angel/cabinet/02302867/412-0044aab.jpg?_ex=128x128" alt="" style="border: none;" /&gt;&lt;br /&gt;クール キッズ CKバギー【エンドー正規販売店 ブラックボディ COOL KIDS CKバギーBKシリーズ】&lt;/a&gt;&lt;img src="//i.moshimo.com/af/i/impression?a_id=988729&amp;amp;p_id=54&amp;amp;pc_id=54&amp;amp;pl_id=616" alt="" width="1" height="1" style="border: 0px;" /&gt;</t>
  </si>
  <si>
    <t>&lt;a target="_blank" href="//af.moshimo.com/af/c/click?a_id=988729&amp;amp;p_id=54&amp;amp;pc_id=54&amp;amp;pl_id=616&amp;amp;url=https%3A%2F%2Fitem.rakuten.co.jp%2Fbabytown%2F4513179109710%2F&amp;amp;m=http%3A%2F%2Fm.rakuten.co.jp%2Fbabytown%2Fi%2F10015043%2F&amp;amp;r_v=g00pvv13.9tq3ed56.g00pvv13.9tq3fa8c" rel="nofollow"&gt;&lt;img src="//thumbnail.image.rakuten.co.jp/@0_mall/babytown/cabinet/00915228/imgrc0066213312.jpg?_ex=128x128" alt="" style="border: none;" /&gt;&lt;br /&gt;ヤトミ ベビーカー スムースバギー バギー B型ベビーカー スタイリッシュ シンプル メッシュバギー 折りたたみ コンパクト 軽量 ベビーバギー【送料無料】&lt;/a&gt;&lt;img src="//i.moshimo.com/af/i/impression?a_id=988729&amp;amp;p_id=54&amp;amp;pc_id=54&amp;amp;pl_id=616" alt="" width="1" height="1" style="border: 0px;" /&gt;</t>
  </si>
  <si>
    <t>&lt;a target="_blank" href="//af.moshimo.com/af/c/click?a_id=988729&amp;amp;p_id=54&amp;amp;pc_id=54&amp;amp;pl_id=616&amp;amp;url=https%3A%2F%2Fitem.rakuten.co.jp%2Fe-baby%2F07110%2F&amp;amp;m=http%3A%2F%2Fm.rakuten.co.jp%2Fe-baby%2Fi%2F10002747%2F&amp;amp;r_v=g00prve3.9tq3e970.g00prve3.9tq3f5cd" rel="nofollow"&gt;&lt;img src="//thumbnail.image.rakuten.co.jp/@0_mall/e-baby/cabinet/2018/05274.jpg?_ex=128x128" alt="" style="border: none;" /&gt;&lt;br /&gt;【16時まであす楽対応】【代引・送料無料】JEEP スポーツ スタンダード SPORTS Standardティーレックス ジープ バギー ベビーカー&lt;/a&gt;&lt;img src="//i.moshimo.com/af/i/impression?a_id=988729&amp;amp;p_id=54&amp;amp;pc_id=54&amp;amp;pl_id=616" alt="" width="1" height="1" style="border: 0px;" /&gt;</t>
  </si>
  <si>
    <t>&lt;a target="_blank" href="//af.moshimo.com/af/c/click?a_id=988729&amp;amp;p_id=54&amp;amp;pc_id=54&amp;amp;pl_id=616&amp;amp;url=https%3A%2F%2Fitem.rakuten.co.jp%2Fjtcforbaby%2Fma-o_red_blackmat%2F&amp;amp;m=http%3A%2F%2Fm.rakuten.co.jp%2Fjtcforbaby%2Fi%2F10000278%2F&amp;amp;r_v=g00s1gg3.9tq3e354.g00s1gg3.9tq3fe87" rel="nofollow"&gt;&lt;img src="//thumbnail.image.rakuten.co.jp/@0_mall/jtcforbaby/cabinet/babycar/ma-o_mat/ma-o_red_bk_005.jpg?_ex=128x128" alt="" style="border: none;" /&gt;&lt;br /&gt;JTC ベビーバギー MA-o (本体レッド＋ブラックシートマット付) ベビーカー 軽量 コンパクト 折りたたみ 持ち運び シンプル B型 1歳 2歳 3歳&lt;/a&gt;&lt;img src="//i.moshimo.com/af/i/impression?a_id=988729&amp;amp;p_id=54&amp;amp;pc_id=54&amp;amp;pl_id=616" alt="" width="1" height="1" style="border: 0px;" /&gt;</t>
  </si>
  <si>
    <t>&lt;a target="_blank" href="//af.moshimo.com/af/c/click?a_id=988729&amp;amp;p_id=54&amp;amp;pc_id=54&amp;amp;pl_id=616&amp;amp;url=https%3A%2F%2Fitem.rakuten.co.jp%2Fnetbaby%2F10006635%2F&amp;amp;m=http%3A%2F%2Fm.rakuten.co.jp%2Fnetbaby%2Fi%2F10006635%2F&amp;amp;r_v=g00pzd43.9tq3efbc.g00pzd43.9tq3f20a" rel="nofollow"&gt;&lt;img src="//thumbnail.image.rakuten.co.jp/@0_mall/netbaby/cabinet/14s/com/a12565xxx_r_10.jpg?_ex=128x128" alt="" style="border: none;" /&gt;&lt;br /&gt;F2 AF 当店限定ブラック　エフツー エーエフ コンビ Combi ベビーカー・バギー B型ベビーカー&lt;/a&gt;&lt;img src="//i.moshimo.com/af/i/impression?a_id=988729&amp;amp;p_id=54&amp;amp;pc_id=54&amp;amp;pl_id=616" alt="" width="1" height="1" style="border: 0px;" /&gt;</t>
  </si>
  <si>
    <t>&lt;a href="https://hb.afl.rakuten.co.jp/hgc/14f85975.8b50e5c3.14f85976.bff8e7ef/?pc=https%3A%2F%2Franking.rakuten.co.jp%2Fdaily%2F401151%2Ftags%3D1009122%2F&amp;m=https%3A%2F%2Franking.rakuten.co.jp%2Fdaily%2F401151%2Ftags%3D1009122%2F" target="_blank" rel="nofollow noopener noreferrer" style="word-wrap:break-word;"  &gt;楽天市場ランキング&lt;/a&gt;</t>
    <phoneticPr fontId="1"/>
  </si>
  <si>
    <t>&lt;a href="//af.moshimo.com/af/c/click?a_id=988731&amp;p_id=170&amp;pc_id=185&amp;pl_id=4062&amp;url=https%3A%2F%2Fwww.amazon.co.jp%2Fgp%2Fbestsellers%2Fbaby%2F345936011%2Fref%3Dzg_bs_nav_ba_2_345931011" target="_blank" rel="nofollow"&gt;Amazonランキング&lt;/a&gt;</t>
    <phoneticPr fontId="1"/>
  </si>
  <si>
    <t>&lt;p&gt;</t>
    <phoneticPr fontId="1"/>
  </si>
  <si>
    <t>&lt;/p&gt;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</si>
</sst>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theme="1"/>
      <name val="ＭＳ Ｐゴシック"/>
      <family val="3"/>
      <charset val="128"/>
      <scheme val="minor"/>
    </font>
    <font>
      <sz val="9"/>
      <color rgb="FF000000"/>
      <name val="ＭＳ Ｐゴシック"/>
      <family val="3"/>
      <charset val="128"/>
    </font>
    <font>
      <b/>
      <sz val="9"/>
      <color rgb="FFFFFFFF"/>
      <name val="ＭＳ Ｐゴシック"/>
      <family val="3"/>
      <charset val="128"/>
    </font>
  </fonts>
  <fills count="12">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rgb="FFFFFF00"/>
        <bgColor indexed="64"/>
      </patternFill>
    </fill>
  </fills>
  <borders count="1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4F81BD"/>
      </left>
      <right/>
      <top style="medium">
        <color rgb="FF4F81BD"/>
      </top>
      <bottom style="medium">
        <color rgb="FF000000"/>
      </bottom>
      <diagonal/>
    </border>
    <border>
      <left style="medium">
        <color rgb="FF000000"/>
      </left>
      <right/>
      <top style="medium">
        <color rgb="FFCCCCCC"/>
      </top>
      <bottom style="medium">
        <color rgb="FF000000"/>
      </bottom>
      <diagonal/>
    </border>
    <border>
      <left style="medium">
        <color rgb="FFCCCCCC"/>
      </left>
      <right style="medium">
        <color rgb="FFCCCCCC"/>
      </right>
      <top/>
      <bottom style="medium">
        <color rgb="FFCCCCCC"/>
      </bottom>
      <diagonal/>
    </border>
    <border>
      <left style="thin">
        <color indexed="64"/>
      </left>
      <right style="thin">
        <color indexed="64"/>
      </right>
      <top/>
      <bottom/>
      <diagonal/>
    </border>
    <border>
      <left style="medium">
        <color rgb="FFCCCCCC"/>
      </left>
      <right style="medium">
        <color rgb="FFCCCCCC"/>
      </right>
      <top style="medium">
        <color rgb="FFCCCCCC"/>
      </top>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82">
    <xf numFmtId="0" fontId="0" fillId="0" borderId="0" xfId="0">
      <alignment vertical="center"/>
    </xf>
    <xf numFmtId="0" fontId="3" fillId="0" borderId="1" xfId="0" applyFont="1" applyBorder="1" applyAlignment="1">
      <alignment wrapText="1"/>
    </xf>
    <xf numFmtId="0" fontId="0" fillId="0" borderId="0" xfId="0" applyAlignment="1">
      <alignment vertical="center" wrapText="1"/>
    </xf>
    <xf numFmtId="0" fontId="6" fillId="0" borderId="1" xfId="0" applyFont="1" applyBorder="1" applyAlignment="1">
      <alignment wrapText="1"/>
    </xf>
    <xf numFmtId="0" fontId="10" fillId="0" borderId="0" xfId="0" applyFont="1">
      <alignment vertical="center"/>
    </xf>
    <xf numFmtId="0" fontId="11" fillId="0" borderId="0" xfId="0" applyFont="1">
      <alignment vertical="center"/>
    </xf>
    <xf numFmtId="0" fontId="0" fillId="0" borderId="5" xfId="0" applyBorder="1">
      <alignment vertical="center"/>
    </xf>
    <xf numFmtId="0" fontId="0" fillId="4" borderId="5" xfId="0" applyFill="1" applyBorder="1">
      <alignment vertical="center"/>
    </xf>
    <xf numFmtId="0" fontId="3" fillId="3" borderId="1" xfId="0" applyFont="1" applyFill="1" applyBorder="1" applyAlignment="1">
      <alignment wrapText="1"/>
    </xf>
    <xf numFmtId="0" fontId="13" fillId="0" borderId="0" xfId="0" applyFont="1">
      <alignment vertical="center"/>
    </xf>
    <xf numFmtId="0" fontId="0" fillId="0" borderId="0" xfId="0" applyBorder="1">
      <alignment vertical="center"/>
    </xf>
    <xf numFmtId="0" fontId="0" fillId="4" borderId="5" xfId="0" applyFill="1" applyBorder="1" applyAlignment="1">
      <alignment horizontal="center" vertical="center"/>
    </xf>
    <xf numFmtId="0" fontId="0" fillId="0" borderId="0" xfId="0" applyFill="1" applyBorder="1">
      <alignment vertical="center"/>
    </xf>
    <xf numFmtId="0" fontId="0" fillId="5" borderId="5" xfId="0" applyFill="1" applyBorder="1">
      <alignment vertical="center"/>
    </xf>
    <xf numFmtId="0" fontId="14" fillId="0" borderId="0" xfId="0" applyFont="1">
      <alignment vertical="center"/>
    </xf>
    <xf numFmtId="0" fontId="0" fillId="0" borderId="11" xfId="0" applyBorder="1">
      <alignment vertical="center"/>
    </xf>
    <xf numFmtId="0" fontId="2" fillId="2" borderId="12" xfId="0" applyFont="1" applyFill="1" applyBorder="1" applyAlignment="1">
      <alignment horizontal="center" wrapText="1"/>
    </xf>
    <xf numFmtId="0" fontId="4" fillId="0" borderId="13" xfId="0" applyFont="1" applyBorder="1" applyAlignment="1">
      <alignment wrapText="1"/>
    </xf>
    <xf numFmtId="0" fontId="3" fillId="0" borderId="4" xfId="0" applyFont="1" applyBorder="1" applyAlignment="1">
      <alignment wrapText="1"/>
    </xf>
    <xf numFmtId="0" fontId="3" fillId="3" borderId="4" xfId="0" applyFont="1" applyFill="1" applyBorder="1" applyAlignment="1">
      <alignment wrapText="1"/>
    </xf>
    <xf numFmtId="0" fontId="2" fillId="2" borderId="5" xfId="0" applyFont="1" applyFill="1" applyBorder="1" applyAlignment="1">
      <alignment horizontal="center" wrapText="1"/>
    </xf>
    <xf numFmtId="0" fontId="4" fillId="0" borderId="5" xfId="0" applyFont="1" applyBorder="1" applyAlignment="1">
      <alignment wrapText="1"/>
    </xf>
    <xf numFmtId="0" fontId="4" fillId="3" borderId="5" xfId="0" applyFont="1" applyFill="1" applyBorder="1" applyAlignment="1">
      <alignment vertical="center" wrapText="1"/>
    </xf>
    <xf numFmtId="0" fontId="3" fillId="0" borderId="5" xfId="0" applyFont="1" applyBorder="1" applyAlignment="1">
      <alignment wrapText="1"/>
    </xf>
    <xf numFmtId="0" fontId="4" fillId="7" borderId="5" xfId="0" applyFont="1" applyFill="1" applyBorder="1" applyAlignment="1">
      <alignment vertical="center" wrapText="1"/>
    </xf>
    <xf numFmtId="0" fontId="4" fillId="8" borderId="5" xfId="0" applyFont="1" applyFill="1" applyBorder="1" applyAlignment="1">
      <alignment wrapText="1"/>
    </xf>
    <xf numFmtId="0" fontId="4" fillId="8" borderId="5" xfId="0" applyFont="1" applyFill="1" applyBorder="1" applyAlignment="1">
      <alignment vertical="center" wrapText="1"/>
    </xf>
    <xf numFmtId="0" fontId="4" fillId="0" borderId="5" xfId="0" applyFont="1" applyFill="1" applyBorder="1" applyAlignment="1">
      <alignment wrapText="1"/>
    </xf>
    <xf numFmtId="0" fontId="3" fillId="0" borderId="5" xfId="0" applyFont="1" applyFill="1" applyBorder="1" applyAlignment="1">
      <alignment wrapText="1"/>
    </xf>
    <xf numFmtId="0" fontId="12" fillId="0" borderId="5" xfId="1" applyFill="1" applyBorder="1" applyAlignment="1">
      <alignment wrapText="1"/>
    </xf>
    <xf numFmtId="0" fontId="15" fillId="8" borderId="5" xfId="0" applyFont="1" applyFill="1" applyBorder="1" applyAlignment="1">
      <alignment wrapText="1"/>
    </xf>
    <xf numFmtId="0" fontId="15" fillId="0" borderId="5" xfId="0" applyFont="1" applyFill="1" applyBorder="1" applyAlignment="1">
      <alignment wrapText="1"/>
    </xf>
    <xf numFmtId="0" fontId="5" fillId="0" borderId="5" xfId="0" applyFont="1" applyFill="1" applyBorder="1" applyAlignment="1">
      <alignment wrapText="1"/>
    </xf>
    <xf numFmtId="0" fontId="4" fillId="0" borderId="5" xfId="0" applyFont="1" applyFill="1" applyBorder="1" applyAlignment="1">
      <alignment vertical="center" wrapText="1"/>
    </xf>
    <xf numFmtId="0" fontId="3" fillId="0" borderId="1" xfId="0" applyFont="1" applyFill="1" applyBorder="1" applyAlignment="1">
      <alignment wrapText="1"/>
    </xf>
    <xf numFmtId="0" fontId="0" fillId="0" borderId="0" xfId="0" applyFill="1">
      <alignment vertical="center"/>
    </xf>
    <xf numFmtId="0" fontId="3" fillId="8" borderId="5" xfId="0" applyFont="1" applyFill="1" applyBorder="1" applyAlignment="1">
      <alignment wrapText="1"/>
    </xf>
    <xf numFmtId="0" fontId="3" fillId="7" borderId="5" xfId="0" applyFont="1" applyFill="1" applyBorder="1" applyAlignment="1">
      <alignment wrapText="1"/>
    </xf>
    <xf numFmtId="0" fontId="15" fillId="7" borderId="5" xfId="0" applyFont="1" applyFill="1" applyBorder="1" applyAlignment="1">
      <alignment wrapText="1"/>
    </xf>
    <xf numFmtId="0" fontId="16" fillId="6" borderId="5" xfId="0" applyFont="1" applyFill="1" applyBorder="1" applyAlignment="1">
      <alignment horizontal="center" wrapText="1"/>
    </xf>
    <xf numFmtId="0" fontId="0" fillId="10" borderId="0" xfId="0" applyFill="1">
      <alignment vertical="center"/>
    </xf>
    <xf numFmtId="0" fontId="7" fillId="0" borderId="16" xfId="0" applyFont="1" applyBorder="1" applyAlignment="1">
      <alignment horizontal="center" wrapText="1"/>
    </xf>
    <xf numFmtId="0" fontId="3" fillId="0" borderId="16" xfId="0" applyFont="1" applyBorder="1" applyAlignment="1">
      <alignment wrapText="1"/>
    </xf>
    <xf numFmtId="0" fontId="8" fillId="0" borderId="14" xfId="0" applyFont="1" applyBorder="1" applyAlignment="1">
      <alignment wrapText="1"/>
    </xf>
    <xf numFmtId="0" fontId="8" fillId="0" borderId="14" xfId="0" applyFont="1" applyBorder="1" applyAlignment="1">
      <alignment horizontal="right" wrapText="1"/>
    </xf>
    <xf numFmtId="0" fontId="13" fillId="0" borderId="5" xfId="0" applyFont="1" applyBorder="1" applyAlignment="1">
      <alignment wrapText="1"/>
    </xf>
    <xf numFmtId="0" fontId="9" fillId="0" borderId="5" xfId="0" applyFont="1" applyBorder="1" applyAlignment="1">
      <alignment horizontal="right" wrapText="1"/>
    </xf>
    <xf numFmtId="0" fontId="8" fillId="9" borderId="5" xfId="0" applyFont="1" applyFill="1" applyBorder="1" applyAlignment="1">
      <alignment horizontal="center" wrapText="1"/>
    </xf>
    <xf numFmtId="0" fontId="3" fillId="0" borderId="2" xfId="0" applyFont="1" applyBorder="1" applyAlignment="1">
      <alignment wrapText="1"/>
    </xf>
    <xf numFmtId="0" fontId="0" fillId="11" borderId="5" xfId="0" applyFill="1" applyBorder="1">
      <alignment vertical="center"/>
    </xf>
    <xf numFmtId="0" fontId="10" fillId="10" borderId="0" xfId="0" applyFont="1" applyFill="1">
      <alignment vertical="center"/>
    </xf>
    <xf numFmtId="0" fontId="13" fillId="0" borderId="5" xfId="0" applyFont="1" applyFill="1" applyBorder="1" applyAlignment="1">
      <alignment wrapText="1"/>
    </xf>
    <xf numFmtId="0" fontId="13" fillId="0" borderId="14" xfId="0" applyFont="1" applyBorder="1" applyAlignment="1">
      <alignment wrapText="1"/>
    </xf>
    <xf numFmtId="3" fontId="12" fillId="0" borderId="5" xfId="1" applyNumberFormat="1" applyBorder="1">
      <alignment vertical="center"/>
    </xf>
    <xf numFmtId="0" fontId="13" fillId="0" borderId="14" xfId="0" applyFont="1" applyFill="1" applyBorder="1" applyAlignment="1">
      <alignment wrapText="1"/>
    </xf>
    <xf numFmtId="3" fontId="0" fillId="0" borderId="5" xfId="0" applyNumberFormat="1" applyBorder="1">
      <alignment vertical="center"/>
    </xf>
    <xf numFmtId="0" fontId="4" fillId="0" borderId="5" xfId="0" applyFont="1" applyBorder="1" applyAlignment="1">
      <alignment vertical="center" wrapText="1"/>
    </xf>
    <xf numFmtId="0" fontId="4" fillId="7" borderId="5" xfId="0" applyFont="1" applyFill="1" applyBorder="1" applyAlignment="1">
      <alignment vertical="center" wrapText="1"/>
    </xf>
    <xf numFmtId="0" fontId="4" fillId="8" borderId="5" xfId="0" applyFont="1" applyFill="1" applyBorder="1" applyAlignment="1">
      <alignment vertical="center" wrapText="1"/>
    </xf>
    <xf numFmtId="0" fontId="15" fillId="8" borderId="5" xfId="0" applyFont="1" applyFill="1" applyBorder="1" applyAlignment="1">
      <alignment vertical="center" wrapText="1"/>
    </xf>
    <xf numFmtId="0" fontId="15" fillId="7" borderId="5" xfId="0" applyFont="1" applyFill="1" applyBorder="1" applyAlignment="1">
      <alignment vertical="center" wrapText="1"/>
    </xf>
    <xf numFmtId="0" fontId="4" fillId="3" borderId="5" xfId="0" applyFont="1" applyFill="1" applyBorder="1" applyAlignment="1">
      <alignment vertical="center" wrapText="1"/>
    </xf>
    <xf numFmtId="0" fontId="15" fillId="3" borderId="9" xfId="0" applyFont="1" applyFill="1" applyBorder="1" applyAlignment="1">
      <alignment horizontal="left" vertical="center" wrapText="1"/>
    </xf>
    <xf numFmtId="0" fontId="4" fillId="3" borderId="15"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15" fillId="0" borderId="5" xfId="0" applyFont="1" applyBorder="1" applyAlignment="1">
      <alignment vertical="center"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5" borderId="5" xfId="0" applyFill="1" applyBorder="1" applyAlignment="1">
      <alignment horizontal="center" vertical="center"/>
    </xf>
    <xf numFmtId="0" fontId="0" fillId="0" borderId="5" xfId="0" applyBorder="1" applyAlignment="1">
      <alignment horizontal="left"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0" borderId="5" xfId="0" applyBorder="1" applyAlignment="1">
      <alignment horizontal="center" vertical="center"/>
    </xf>
    <xf numFmtId="0" fontId="0" fillId="11" borderId="5" xfId="0" applyFill="1"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lef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amazon.co.jp/gp/slredirect/picassoRedirect.html/ref=pa_sp_atf_aps_sr_pg1_1?ie=UTF8&amp;adId=A3P912YTALNSGX&amp;url=https%3A%2F%2Fwww.amazon.co.jp%2F%25E3%2580%258C%25E3%2583%2590%25E3%2583%25BC%25E3%2582%25B8%25E3%2583%25A7%25E3%2583%25B3%25E3%2582%25A2%25E3%2583%2583%25E3%2583%2597%25E7%2589%2588%25E3%2580%258D-Poweradd-%25E3%2583%25A2%25E3%2583%2590%25E3%2582%25A4%25E3%2583%25AB%25E3%2583%2590%25E3%2583%2583%25E3%2583%2586%25E3%2583%25AA%25E3%2583%25BC-Android%25E5%2590%2584%25E7%25A8%25AE%25E5%25AF%25BE%25E5%25BF%259C-%25E9%2598%25B2%25E7%2581%25BD%25E3%2582%25B0%25E3%2583%2583%25E3%2582%25BA%25EF%25BC%2588%25E3%2582%25B7%25E3%2583%25AB%25E3%2583%2590%25E3%2583%25BC%25EF%25BC%2589%2Fdp%2FB075NKTKK8%2Fref%3Dsr_1_1_sspa%3Fie%3DUTF8%26qid%3D1545137145%26sr%3D8-1-spons%26keywords%3DPoweradd%2BPilot%2B2GS%2B10000mAh%26psc%3D1&amp;qualifier=1545137144&amp;id=8066407461329102&amp;widgetName=sp_at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67"/>
  <sheetViews>
    <sheetView workbookViewId="0">
      <selection activeCell="C26" sqref="C26"/>
    </sheetView>
  </sheetViews>
  <sheetFormatPr defaultRowHeight="13.5"/>
  <cols>
    <col min="2" max="2" width="59.625" customWidth="1"/>
    <col min="3" max="3" width="90.875" style="35" customWidth="1"/>
  </cols>
  <sheetData>
    <row r="1" spans="1:26" ht="14.25" thickBot="1">
      <c r="A1" s="16" t="s">
        <v>0</v>
      </c>
      <c r="B1" s="20" t="s">
        <v>1</v>
      </c>
      <c r="C1" s="39" t="s">
        <v>130</v>
      </c>
      <c r="D1" s="18"/>
      <c r="E1" s="1"/>
      <c r="F1" s="1"/>
      <c r="G1" s="1"/>
      <c r="H1" s="1"/>
      <c r="I1" s="1"/>
      <c r="J1" s="1"/>
      <c r="K1" s="1"/>
      <c r="L1" s="1"/>
      <c r="M1" s="1"/>
      <c r="N1" s="1"/>
      <c r="O1" s="1"/>
      <c r="P1" s="1"/>
      <c r="Q1" s="1"/>
      <c r="R1" s="1"/>
      <c r="S1" s="1"/>
      <c r="T1" s="1"/>
      <c r="U1" s="1"/>
      <c r="V1" s="1"/>
      <c r="W1" s="1"/>
      <c r="X1" s="1"/>
      <c r="Y1" s="1"/>
      <c r="Z1" s="1"/>
    </row>
    <row r="2" spans="1:26" ht="15" customHeight="1" thickBot="1">
      <c r="A2" s="17" t="s">
        <v>2</v>
      </c>
      <c r="B2" s="21" t="s">
        <v>3</v>
      </c>
      <c r="C2" s="31" t="s">
        <v>180</v>
      </c>
      <c r="D2" s="18"/>
      <c r="E2" s="1"/>
      <c r="F2" s="1"/>
      <c r="G2" s="1"/>
      <c r="H2" s="1"/>
      <c r="I2" s="1"/>
      <c r="J2" s="1"/>
      <c r="K2" s="1"/>
      <c r="L2" s="1"/>
      <c r="M2" s="1"/>
      <c r="N2" s="1"/>
      <c r="O2" s="1"/>
      <c r="P2" s="1"/>
      <c r="Q2" s="1"/>
      <c r="R2" s="1"/>
      <c r="S2" s="1"/>
      <c r="T2" s="1"/>
      <c r="U2" s="1"/>
      <c r="V2" s="1"/>
      <c r="W2" s="1"/>
      <c r="X2" s="1"/>
      <c r="Y2" s="1"/>
      <c r="Z2" s="1"/>
    </row>
    <row r="3" spans="1:26" ht="14.25" thickBot="1">
      <c r="A3" s="17" t="s">
        <v>8</v>
      </c>
      <c r="B3" s="61" t="s">
        <v>57</v>
      </c>
      <c r="C3" s="31" t="s">
        <v>183</v>
      </c>
      <c r="D3" s="19"/>
      <c r="E3" s="8"/>
      <c r="F3" s="8"/>
      <c r="G3" s="8"/>
      <c r="H3" s="8"/>
      <c r="I3" s="8"/>
      <c r="J3" s="8"/>
      <c r="K3" s="8"/>
      <c r="L3" s="8"/>
      <c r="M3" s="8"/>
      <c r="N3" s="8"/>
      <c r="O3" s="8"/>
      <c r="P3" s="8"/>
      <c r="Q3" s="8"/>
      <c r="R3" s="8"/>
      <c r="S3" s="8"/>
      <c r="T3" s="8"/>
      <c r="U3" s="8"/>
      <c r="V3" s="8"/>
      <c r="W3" s="8"/>
      <c r="X3" s="8"/>
      <c r="Y3" s="8"/>
      <c r="Z3" s="8"/>
    </row>
    <row r="4" spans="1:26" ht="14.25" thickBot="1">
      <c r="A4" s="17" t="s">
        <v>9</v>
      </c>
      <c r="B4" s="61"/>
      <c r="C4" s="31" t="s">
        <v>184</v>
      </c>
      <c r="D4" s="19"/>
      <c r="E4" s="8"/>
      <c r="F4" s="8"/>
      <c r="G4" s="8"/>
      <c r="H4" s="8"/>
      <c r="I4" s="8"/>
      <c r="J4" s="8"/>
      <c r="K4" s="8"/>
      <c r="L4" s="8"/>
      <c r="M4" s="8"/>
      <c r="N4" s="8"/>
      <c r="O4" s="8"/>
      <c r="P4" s="8"/>
      <c r="Q4" s="8"/>
      <c r="R4" s="8"/>
      <c r="S4" s="8"/>
      <c r="T4" s="8"/>
      <c r="U4" s="8"/>
      <c r="V4" s="8"/>
      <c r="W4" s="8"/>
      <c r="X4" s="8"/>
      <c r="Y4" s="8"/>
      <c r="Z4" s="8"/>
    </row>
    <row r="5" spans="1:26" ht="14.25" thickBot="1">
      <c r="A5" s="17" t="s">
        <v>10</v>
      </c>
      <c r="B5" s="61"/>
      <c r="C5" s="31" t="s">
        <v>186</v>
      </c>
      <c r="D5" s="19"/>
      <c r="E5" s="8"/>
      <c r="F5" s="8"/>
      <c r="G5" s="8"/>
      <c r="H5" s="8"/>
      <c r="I5" s="8"/>
      <c r="J5" s="8"/>
      <c r="K5" s="8"/>
      <c r="L5" s="8"/>
      <c r="M5" s="8"/>
      <c r="N5" s="8"/>
      <c r="O5" s="8"/>
      <c r="P5" s="8"/>
      <c r="Q5" s="8"/>
      <c r="R5" s="8"/>
      <c r="S5" s="8"/>
      <c r="T5" s="8"/>
      <c r="U5" s="8"/>
      <c r="V5" s="8"/>
      <c r="W5" s="8"/>
      <c r="X5" s="8"/>
      <c r="Y5" s="8"/>
      <c r="Z5" s="8"/>
    </row>
    <row r="6" spans="1:26" ht="14.25" thickBot="1">
      <c r="A6" s="17" t="s">
        <v>11</v>
      </c>
      <c r="B6" s="61"/>
      <c r="C6" s="31" t="s">
        <v>151</v>
      </c>
      <c r="D6" s="18"/>
      <c r="E6" s="1"/>
      <c r="F6" s="1"/>
      <c r="G6" s="1"/>
      <c r="H6" s="1"/>
      <c r="I6" s="1"/>
      <c r="J6" s="1"/>
      <c r="K6" s="1"/>
      <c r="L6" s="1"/>
      <c r="M6" s="1"/>
      <c r="N6" s="1"/>
      <c r="O6" s="1"/>
      <c r="P6" s="1"/>
      <c r="Q6" s="1"/>
      <c r="R6" s="1"/>
      <c r="S6" s="1"/>
      <c r="T6" s="1"/>
      <c r="U6" s="1"/>
      <c r="V6" s="1"/>
      <c r="W6" s="1"/>
      <c r="X6" s="1"/>
      <c r="Y6" s="1"/>
      <c r="Z6" s="1"/>
    </row>
    <row r="7" spans="1:26" ht="14.25" thickBot="1">
      <c r="A7" s="17" t="s">
        <v>12</v>
      </c>
      <c r="B7" s="61"/>
      <c r="C7" s="31" t="s">
        <v>185</v>
      </c>
      <c r="D7" s="18"/>
      <c r="E7" s="1"/>
      <c r="F7" s="1"/>
      <c r="G7" s="1"/>
      <c r="H7" s="1"/>
      <c r="I7" s="1"/>
      <c r="J7" s="1"/>
      <c r="K7" s="1"/>
      <c r="L7" s="1"/>
      <c r="M7" s="1"/>
      <c r="N7" s="1"/>
      <c r="O7" s="1"/>
      <c r="P7" s="1"/>
      <c r="Q7" s="1"/>
      <c r="R7" s="1"/>
      <c r="S7" s="1"/>
      <c r="T7" s="1"/>
      <c r="U7" s="1"/>
      <c r="V7" s="1"/>
      <c r="W7" s="1"/>
      <c r="X7" s="1"/>
      <c r="Y7" s="1"/>
      <c r="Z7" s="1"/>
    </row>
    <row r="8" spans="1:26" ht="14.25" thickBot="1">
      <c r="A8" s="17"/>
      <c r="B8" s="62" t="s">
        <v>110</v>
      </c>
      <c r="C8" s="31" t="s">
        <v>185</v>
      </c>
      <c r="D8" s="18"/>
      <c r="E8" s="1"/>
      <c r="F8" s="1"/>
      <c r="G8" s="1"/>
      <c r="H8" s="1"/>
      <c r="I8" s="1"/>
      <c r="J8" s="1"/>
      <c r="K8" s="1"/>
      <c r="L8" s="1"/>
      <c r="M8" s="1"/>
      <c r="N8" s="1"/>
      <c r="O8" s="1"/>
      <c r="P8" s="1"/>
      <c r="Q8" s="1"/>
      <c r="R8" s="1"/>
      <c r="S8" s="1"/>
      <c r="T8" s="1"/>
      <c r="U8" s="1"/>
      <c r="V8" s="1"/>
      <c r="W8" s="1"/>
      <c r="X8" s="1"/>
      <c r="Y8" s="1"/>
      <c r="Z8" s="1"/>
    </row>
    <row r="9" spans="1:26" ht="102.75" thickBot="1">
      <c r="A9" s="17"/>
      <c r="B9" s="63"/>
      <c r="C9" s="31" t="s">
        <v>191</v>
      </c>
      <c r="D9" s="18"/>
      <c r="E9" s="1"/>
      <c r="F9" s="1"/>
      <c r="G9" s="1"/>
      <c r="H9" s="1"/>
      <c r="I9" s="1"/>
      <c r="J9" s="1"/>
      <c r="K9" s="1"/>
      <c r="L9" s="1"/>
      <c r="M9" s="1"/>
      <c r="N9" s="1"/>
      <c r="O9" s="1"/>
      <c r="P9" s="1"/>
      <c r="Q9" s="1"/>
      <c r="R9" s="1"/>
      <c r="S9" s="1"/>
      <c r="T9" s="1"/>
      <c r="U9" s="1"/>
      <c r="V9" s="1"/>
      <c r="W9" s="1"/>
      <c r="X9" s="1"/>
      <c r="Y9" s="1"/>
      <c r="Z9" s="1"/>
    </row>
    <row r="10" spans="1:26" ht="14.25" thickBot="1">
      <c r="A10" s="17"/>
      <c r="B10" s="63"/>
      <c r="C10" s="31" t="s">
        <v>183</v>
      </c>
      <c r="D10" s="18"/>
      <c r="E10" s="1"/>
      <c r="F10" s="1"/>
      <c r="G10" s="1"/>
      <c r="H10" s="1"/>
      <c r="I10" s="1"/>
      <c r="J10" s="1"/>
      <c r="K10" s="1"/>
      <c r="L10" s="1"/>
      <c r="M10" s="1"/>
      <c r="N10" s="1"/>
      <c r="O10" s="1"/>
      <c r="P10" s="1"/>
      <c r="Q10" s="1"/>
      <c r="R10" s="1"/>
      <c r="S10" s="1"/>
      <c r="T10" s="1"/>
      <c r="U10" s="1"/>
      <c r="V10" s="1"/>
      <c r="W10" s="1"/>
      <c r="X10" s="1"/>
      <c r="Y10" s="1"/>
      <c r="Z10" s="1"/>
    </row>
    <row r="11" spans="1:26" ht="91.5" thickBot="1">
      <c r="A11" s="17"/>
      <c r="B11" s="63"/>
      <c r="C11" s="31" t="s">
        <v>192</v>
      </c>
      <c r="D11" s="18"/>
      <c r="E11" s="1"/>
      <c r="F11" s="1"/>
      <c r="G11" s="1"/>
      <c r="H11" s="1"/>
      <c r="I11" s="1"/>
      <c r="J11" s="1"/>
      <c r="K11" s="1"/>
      <c r="L11" s="1"/>
      <c r="M11" s="1"/>
      <c r="N11" s="1"/>
      <c r="O11" s="1"/>
      <c r="P11" s="1"/>
      <c r="Q11" s="1"/>
      <c r="R11" s="1"/>
      <c r="S11" s="1"/>
      <c r="T11" s="1"/>
      <c r="U11" s="1"/>
      <c r="V11" s="1"/>
      <c r="W11" s="1"/>
      <c r="X11" s="1"/>
      <c r="Y11" s="1"/>
      <c r="Z11" s="1"/>
    </row>
    <row r="12" spans="1:26" ht="14.25" thickBot="1">
      <c r="A12" s="17"/>
      <c r="B12" s="63"/>
      <c r="C12" s="31" t="s">
        <v>184</v>
      </c>
      <c r="D12" s="18"/>
      <c r="E12" s="1"/>
      <c r="F12" s="1"/>
      <c r="G12" s="1"/>
      <c r="H12" s="1"/>
      <c r="I12" s="1"/>
      <c r="J12" s="1"/>
      <c r="K12" s="1"/>
      <c r="L12" s="1"/>
      <c r="M12" s="1"/>
      <c r="N12" s="1"/>
      <c r="O12" s="1"/>
      <c r="P12" s="1"/>
      <c r="Q12" s="1"/>
      <c r="R12" s="1"/>
      <c r="S12" s="1"/>
      <c r="T12" s="1"/>
      <c r="U12" s="1"/>
      <c r="V12" s="1"/>
      <c r="W12" s="1"/>
      <c r="X12" s="1"/>
      <c r="Y12" s="1"/>
      <c r="Z12" s="1"/>
    </row>
    <row r="13" spans="1:26" ht="57.75" thickBot="1">
      <c r="A13" s="17"/>
      <c r="B13" s="63"/>
      <c r="C13" s="31" t="s">
        <v>193</v>
      </c>
      <c r="D13" s="18"/>
      <c r="E13" s="1"/>
      <c r="F13" s="1"/>
      <c r="G13" s="1"/>
      <c r="H13" s="1"/>
      <c r="I13" s="1"/>
      <c r="J13" s="1"/>
      <c r="K13" s="1"/>
      <c r="L13" s="1"/>
      <c r="M13" s="1"/>
      <c r="N13" s="1"/>
      <c r="O13" s="1"/>
      <c r="P13" s="1"/>
      <c r="Q13" s="1"/>
      <c r="R13" s="1"/>
      <c r="S13" s="1"/>
      <c r="T13" s="1"/>
      <c r="U13" s="1"/>
      <c r="V13" s="1"/>
      <c r="W13" s="1"/>
      <c r="X13" s="1"/>
      <c r="Y13" s="1"/>
      <c r="Z13" s="1"/>
    </row>
    <row r="14" spans="1:26" ht="14.25" thickBot="1">
      <c r="A14" s="17"/>
      <c r="B14" s="63"/>
      <c r="C14" s="31" t="s">
        <v>151</v>
      </c>
      <c r="D14" s="18"/>
      <c r="E14" s="1"/>
      <c r="F14" s="1"/>
      <c r="G14" s="1"/>
      <c r="H14" s="1"/>
      <c r="I14" s="1"/>
      <c r="J14" s="1"/>
      <c r="K14" s="1"/>
      <c r="L14" s="1"/>
      <c r="M14" s="1"/>
      <c r="N14" s="1"/>
      <c r="O14" s="1"/>
      <c r="P14" s="1"/>
      <c r="Q14" s="1"/>
      <c r="R14" s="1"/>
      <c r="S14" s="1"/>
      <c r="T14" s="1"/>
      <c r="U14" s="1"/>
      <c r="V14" s="1"/>
      <c r="W14" s="1"/>
      <c r="X14" s="1"/>
      <c r="Y14" s="1"/>
      <c r="Z14" s="1"/>
    </row>
    <row r="15" spans="1:26" ht="57.75" thickBot="1">
      <c r="A15" s="17"/>
      <c r="B15" s="64"/>
      <c r="C15" s="31" t="s">
        <v>194</v>
      </c>
      <c r="D15" s="18"/>
      <c r="E15" s="1"/>
      <c r="F15" s="1"/>
      <c r="G15" s="1"/>
      <c r="H15" s="1"/>
      <c r="I15" s="1"/>
      <c r="J15" s="1"/>
      <c r="K15" s="1"/>
      <c r="L15" s="1"/>
      <c r="M15" s="1"/>
      <c r="N15" s="1"/>
      <c r="O15" s="1"/>
      <c r="P15" s="1"/>
      <c r="Q15" s="1"/>
      <c r="R15" s="1"/>
      <c r="S15" s="1"/>
      <c r="T15" s="1"/>
      <c r="U15" s="1"/>
      <c r="V15" s="1"/>
      <c r="W15" s="1"/>
      <c r="X15" s="1"/>
      <c r="Y15" s="1"/>
      <c r="Z15" s="1"/>
    </row>
    <row r="16" spans="1:26" ht="14.25" thickBot="1">
      <c r="A16" s="17" t="s">
        <v>13</v>
      </c>
      <c r="B16" s="21" t="s">
        <v>58</v>
      </c>
      <c r="C16" s="32" t="s">
        <v>59</v>
      </c>
      <c r="D16" s="18"/>
      <c r="E16" s="1"/>
      <c r="F16" s="1"/>
      <c r="G16" s="1"/>
      <c r="H16" s="1"/>
      <c r="I16" s="1"/>
      <c r="J16" s="1"/>
      <c r="K16" s="1"/>
      <c r="L16" s="1"/>
      <c r="M16" s="1"/>
      <c r="N16" s="1"/>
      <c r="O16" s="1"/>
      <c r="P16" s="1"/>
      <c r="Q16" s="1"/>
      <c r="R16" s="1"/>
      <c r="S16" s="1"/>
      <c r="T16" s="1"/>
      <c r="U16" s="1"/>
      <c r="V16" s="1"/>
      <c r="W16" s="1"/>
      <c r="X16" s="1"/>
      <c r="Y16" s="1"/>
      <c r="Z16" s="1"/>
    </row>
    <row r="17" spans="1:26" ht="15" customHeight="1" thickBot="1">
      <c r="A17" s="17" t="s">
        <v>4</v>
      </c>
      <c r="B17" s="65" t="s">
        <v>116</v>
      </c>
      <c r="C17" s="31" t="s">
        <v>111</v>
      </c>
      <c r="D17" s="18"/>
      <c r="E17" s="1"/>
      <c r="F17" s="1"/>
      <c r="G17" s="1"/>
      <c r="H17" s="1"/>
      <c r="I17" s="1"/>
      <c r="J17" s="1"/>
      <c r="K17" s="1"/>
      <c r="L17" s="1"/>
      <c r="M17" s="1"/>
      <c r="N17" s="1"/>
      <c r="O17" s="1"/>
      <c r="P17" s="1"/>
      <c r="Q17" s="1"/>
      <c r="R17" s="1"/>
      <c r="S17" s="1"/>
      <c r="T17" s="1"/>
      <c r="U17" s="1"/>
      <c r="V17" s="1"/>
      <c r="W17" s="1"/>
      <c r="X17" s="1"/>
      <c r="Y17" s="1"/>
      <c r="Z17" s="1"/>
    </row>
    <row r="18" spans="1:26" ht="15" customHeight="1" thickBot="1">
      <c r="A18" s="17"/>
      <c r="B18" s="65"/>
      <c r="C18" s="31" t="s">
        <v>187</v>
      </c>
      <c r="D18" s="18"/>
      <c r="E18" s="1"/>
      <c r="F18" s="1"/>
      <c r="G18" s="1"/>
      <c r="H18" s="1"/>
      <c r="I18" s="1"/>
      <c r="J18" s="1"/>
      <c r="K18" s="1"/>
      <c r="L18" s="1"/>
      <c r="M18" s="1"/>
      <c r="N18" s="1"/>
      <c r="O18" s="1"/>
      <c r="P18" s="1"/>
      <c r="Q18" s="1"/>
      <c r="R18" s="1"/>
      <c r="S18" s="1"/>
      <c r="T18" s="1"/>
      <c r="U18" s="1"/>
      <c r="V18" s="1"/>
      <c r="W18" s="1"/>
      <c r="X18" s="1"/>
      <c r="Y18" s="1"/>
      <c r="Z18" s="1"/>
    </row>
    <row r="19" spans="1:26" ht="15" customHeight="1" thickBot="1">
      <c r="A19" s="17"/>
      <c r="B19" s="65"/>
      <c r="C19" s="31" t="s">
        <v>112</v>
      </c>
      <c r="D19" s="18"/>
      <c r="E19" s="1"/>
      <c r="F19" s="1"/>
      <c r="G19" s="1"/>
      <c r="H19" s="1"/>
      <c r="I19" s="1"/>
      <c r="J19" s="1"/>
      <c r="K19" s="1"/>
      <c r="L19" s="1"/>
      <c r="M19" s="1"/>
      <c r="N19" s="1"/>
      <c r="O19" s="1"/>
      <c r="P19" s="1"/>
      <c r="Q19" s="1"/>
      <c r="R19" s="1"/>
      <c r="S19" s="1"/>
      <c r="T19" s="1"/>
      <c r="U19" s="1"/>
      <c r="V19" s="1"/>
      <c r="W19" s="1"/>
      <c r="X19" s="1"/>
      <c r="Y19" s="1"/>
      <c r="Z19" s="1"/>
    </row>
    <row r="20" spans="1:26" ht="15" customHeight="1" thickBot="1">
      <c r="A20" s="17"/>
      <c r="B20" s="65"/>
      <c r="C20" s="31" t="s">
        <v>188</v>
      </c>
      <c r="D20" s="18"/>
      <c r="E20" s="1"/>
      <c r="F20" s="1"/>
      <c r="G20" s="1"/>
      <c r="H20" s="1"/>
      <c r="I20" s="1"/>
      <c r="J20" s="1"/>
      <c r="K20" s="1"/>
      <c r="L20" s="1"/>
      <c r="M20" s="1"/>
      <c r="N20" s="1"/>
      <c r="O20" s="1"/>
      <c r="P20" s="1"/>
      <c r="Q20" s="1"/>
      <c r="R20" s="1"/>
      <c r="S20" s="1"/>
      <c r="T20" s="1"/>
      <c r="U20" s="1"/>
      <c r="V20" s="1"/>
      <c r="W20" s="1"/>
      <c r="X20" s="1"/>
      <c r="Y20" s="1"/>
      <c r="Z20" s="1"/>
    </row>
    <row r="21" spans="1:26" ht="15" customHeight="1" thickBot="1">
      <c r="A21" s="17"/>
      <c r="B21" s="65"/>
      <c r="C21" s="31" t="s">
        <v>113</v>
      </c>
      <c r="D21" s="18"/>
      <c r="E21" s="1"/>
      <c r="F21" s="1"/>
      <c r="G21" s="1"/>
      <c r="H21" s="1"/>
      <c r="I21" s="1"/>
      <c r="J21" s="1"/>
      <c r="K21" s="1"/>
      <c r="L21" s="1"/>
      <c r="M21" s="1"/>
      <c r="N21" s="1"/>
      <c r="O21" s="1"/>
      <c r="P21" s="1"/>
      <c r="Q21" s="1"/>
      <c r="R21" s="1"/>
      <c r="S21" s="1"/>
      <c r="T21" s="1"/>
      <c r="U21" s="1"/>
      <c r="V21" s="1"/>
      <c r="W21" s="1"/>
      <c r="X21" s="1"/>
      <c r="Y21" s="1"/>
      <c r="Z21" s="1"/>
    </row>
    <row r="22" spans="1:26" ht="15" customHeight="1" thickBot="1">
      <c r="A22" s="17"/>
      <c r="B22" s="65"/>
      <c r="C22" s="31" t="s">
        <v>189</v>
      </c>
      <c r="D22" s="18"/>
      <c r="E22" s="1"/>
      <c r="F22" s="1"/>
      <c r="G22" s="1"/>
      <c r="H22" s="1"/>
      <c r="I22" s="1"/>
      <c r="J22" s="1"/>
      <c r="K22" s="1"/>
      <c r="L22" s="1"/>
      <c r="M22" s="1"/>
      <c r="N22" s="1"/>
      <c r="O22" s="1"/>
      <c r="P22" s="1"/>
      <c r="Q22" s="1"/>
      <c r="R22" s="1"/>
      <c r="S22" s="1"/>
      <c r="T22" s="1"/>
      <c r="U22" s="1"/>
      <c r="V22" s="1"/>
      <c r="W22" s="1"/>
      <c r="X22" s="1"/>
      <c r="Y22" s="1"/>
      <c r="Z22" s="1"/>
    </row>
    <row r="23" spans="1:26" ht="15" customHeight="1" thickBot="1">
      <c r="A23" s="17"/>
      <c r="B23" s="56"/>
      <c r="C23" s="31" t="s">
        <v>114</v>
      </c>
      <c r="D23" s="18"/>
      <c r="E23" s="1"/>
      <c r="F23" s="1"/>
      <c r="G23" s="1"/>
      <c r="H23" s="1"/>
      <c r="I23" s="1"/>
      <c r="J23" s="1"/>
      <c r="K23" s="1"/>
      <c r="L23" s="1"/>
      <c r="M23" s="1"/>
      <c r="N23" s="1"/>
      <c r="O23" s="1"/>
      <c r="P23" s="1"/>
      <c r="Q23" s="1"/>
      <c r="R23" s="1"/>
      <c r="S23" s="1"/>
      <c r="T23" s="1"/>
      <c r="U23" s="1"/>
      <c r="V23" s="1"/>
      <c r="W23" s="1"/>
      <c r="X23" s="1"/>
      <c r="Y23" s="1"/>
      <c r="Z23" s="1"/>
    </row>
    <row r="24" spans="1:26" ht="15" customHeight="1" thickBot="1">
      <c r="A24" s="17"/>
      <c r="B24" s="56"/>
      <c r="C24" s="31" t="s">
        <v>190</v>
      </c>
      <c r="D24" s="18"/>
      <c r="E24" s="1"/>
      <c r="F24" s="1"/>
      <c r="G24" s="1"/>
      <c r="H24" s="1"/>
      <c r="I24" s="1"/>
      <c r="J24" s="1"/>
      <c r="K24" s="1"/>
      <c r="L24" s="1"/>
      <c r="M24" s="1"/>
      <c r="N24" s="1"/>
      <c r="O24" s="1"/>
      <c r="P24" s="1"/>
      <c r="Q24" s="1"/>
      <c r="R24" s="1"/>
      <c r="S24" s="1"/>
      <c r="T24" s="1"/>
      <c r="U24" s="1"/>
      <c r="V24" s="1"/>
      <c r="W24" s="1"/>
      <c r="X24" s="1"/>
      <c r="Y24" s="1"/>
      <c r="Z24" s="1"/>
    </row>
    <row r="25" spans="1:26" ht="12" customHeight="1" thickBot="1">
      <c r="A25" s="17" t="s">
        <v>5</v>
      </c>
      <c r="B25" s="56"/>
      <c r="C25" s="31" t="s">
        <v>115</v>
      </c>
      <c r="D25" s="18"/>
      <c r="E25" s="1"/>
      <c r="F25" s="1"/>
      <c r="G25" s="1"/>
      <c r="H25" s="1"/>
      <c r="I25" s="1"/>
      <c r="J25" s="1"/>
      <c r="K25" s="1"/>
      <c r="L25" s="1"/>
      <c r="M25" s="1"/>
      <c r="N25" s="1"/>
      <c r="O25" s="1"/>
      <c r="P25" s="1"/>
      <c r="Q25" s="1"/>
      <c r="R25" s="1"/>
      <c r="S25" s="1"/>
      <c r="T25" s="1"/>
      <c r="U25" s="1"/>
      <c r="V25" s="1"/>
      <c r="W25" s="1"/>
      <c r="X25" s="1"/>
      <c r="Y25" s="1"/>
      <c r="Z25" s="1"/>
    </row>
    <row r="26" spans="1:26" ht="14.25" thickBot="1">
      <c r="A26" s="17" t="s">
        <v>6</v>
      </c>
      <c r="B26" s="56"/>
      <c r="C26" s="31" t="s">
        <v>238</v>
      </c>
      <c r="D26" s="18"/>
      <c r="E26" s="1"/>
      <c r="F26" s="1"/>
      <c r="G26" s="1"/>
      <c r="H26" s="1"/>
      <c r="I26" s="1"/>
      <c r="J26" s="1"/>
      <c r="K26" s="1"/>
      <c r="L26" s="1"/>
      <c r="M26" s="1"/>
      <c r="N26" s="1"/>
      <c r="O26" s="1"/>
      <c r="P26" s="1"/>
      <c r="Q26" s="1"/>
      <c r="R26" s="1"/>
      <c r="S26" s="1"/>
      <c r="T26" s="1"/>
      <c r="U26" s="1"/>
      <c r="V26" s="1"/>
      <c r="W26" s="1"/>
      <c r="X26" s="1"/>
      <c r="Y26" s="1"/>
      <c r="Z26" s="1"/>
    </row>
    <row r="27" spans="1:26" ht="24.75" thickBot="1">
      <c r="A27" s="17" t="s">
        <v>7</v>
      </c>
      <c r="B27" s="22" t="s">
        <v>56</v>
      </c>
      <c r="C27" s="33">
        <v>3</v>
      </c>
      <c r="D27" s="19"/>
      <c r="E27" s="8"/>
      <c r="F27" s="8"/>
      <c r="G27" s="8"/>
      <c r="H27" s="8"/>
      <c r="I27" s="8"/>
      <c r="J27" s="8"/>
      <c r="K27" s="8"/>
      <c r="L27" s="8"/>
      <c r="M27" s="8"/>
      <c r="N27" s="8"/>
      <c r="O27" s="8"/>
      <c r="P27" s="8"/>
      <c r="Q27" s="8"/>
      <c r="R27" s="8"/>
      <c r="S27" s="8"/>
      <c r="T27" s="8"/>
      <c r="U27" s="8"/>
      <c r="V27" s="8"/>
      <c r="W27" s="8"/>
      <c r="X27" s="8"/>
      <c r="Y27" s="8"/>
      <c r="Z27" s="8"/>
    </row>
    <row r="28" spans="1:26" ht="14.25" thickBot="1">
      <c r="A28" s="17" t="s">
        <v>14</v>
      </c>
      <c r="B28" s="30" t="s">
        <v>117</v>
      </c>
      <c r="C28" s="25" t="str">
        <f>C18</f>
        <v xml:space="preserve">エンドー COOL KIDS CKバギー </v>
      </c>
      <c r="D28" s="18"/>
      <c r="E28" s="1"/>
      <c r="F28" s="1"/>
      <c r="G28" s="1"/>
      <c r="H28" s="1"/>
      <c r="I28" s="1"/>
      <c r="J28" s="1"/>
      <c r="K28" s="1"/>
      <c r="L28" s="1"/>
      <c r="M28" s="1"/>
      <c r="N28" s="1"/>
      <c r="O28" s="1"/>
      <c r="P28" s="1"/>
      <c r="Q28" s="1"/>
      <c r="R28" s="1"/>
      <c r="S28" s="1"/>
      <c r="T28" s="1"/>
      <c r="U28" s="1"/>
      <c r="V28" s="1"/>
      <c r="W28" s="1"/>
      <c r="X28" s="1"/>
      <c r="Y28" s="1"/>
      <c r="Z28" s="1"/>
    </row>
    <row r="29" spans="1:26" ht="14.25" thickBot="1">
      <c r="A29" s="17" t="s">
        <v>15</v>
      </c>
      <c r="B29" s="58" t="s">
        <v>122</v>
      </c>
      <c r="C29" s="51" t="s">
        <v>199</v>
      </c>
      <c r="D29" s="18"/>
      <c r="E29" s="1"/>
      <c r="F29" s="1"/>
      <c r="G29" s="1"/>
      <c r="H29" s="1"/>
      <c r="I29" s="1"/>
      <c r="J29" s="1"/>
      <c r="K29" s="1"/>
      <c r="L29" s="1"/>
      <c r="M29" s="1"/>
      <c r="N29" s="1"/>
      <c r="O29" s="1"/>
      <c r="P29" s="1"/>
      <c r="Q29" s="1"/>
      <c r="R29" s="1"/>
      <c r="S29" s="1"/>
      <c r="T29" s="1"/>
      <c r="U29" s="1"/>
      <c r="V29" s="1"/>
      <c r="W29" s="1"/>
      <c r="X29" s="1"/>
      <c r="Y29" s="1"/>
      <c r="Z29" s="1"/>
    </row>
    <row r="30" spans="1:26" ht="14.25" thickBot="1">
      <c r="A30" s="17" t="s">
        <v>16</v>
      </c>
      <c r="B30" s="58"/>
      <c r="C30" s="31" t="s">
        <v>198</v>
      </c>
      <c r="D30" s="18"/>
      <c r="E30" s="1"/>
      <c r="F30" s="1"/>
      <c r="G30" s="1"/>
      <c r="H30" s="1"/>
      <c r="I30" s="1"/>
      <c r="J30" s="1"/>
      <c r="K30" s="1"/>
      <c r="L30" s="1"/>
      <c r="M30" s="1"/>
      <c r="N30" s="1"/>
      <c r="O30" s="1"/>
      <c r="P30" s="1"/>
      <c r="Q30" s="1"/>
      <c r="R30" s="1"/>
      <c r="S30" s="1"/>
      <c r="T30" s="1"/>
      <c r="U30" s="1"/>
      <c r="V30" s="1"/>
      <c r="W30" s="1"/>
      <c r="X30" s="1"/>
      <c r="Y30" s="1"/>
      <c r="Z30" s="1"/>
    </row>
    <row r="31" spans="1:26" ht="14.25" thickBot="1">
      <c r="A31" s="17" t="s">
        <v>17</v>
      </c>
      <c r="B31" s="58"/>
      <c r="C31" s="31" t="s">
        <v>200</v>
      </c>
      <c r="D31" s="18"/>
      <c r="E31" s="1"/>
      <c r="F31" s="1"/>
      <c r="G31" s="1"/>
      <c r="H31" s="1"/>
      <c r="I31" s="1"/>
      <c r="J31" s="1"/>
      <c r="K31" s="1"/>
      <c r="L31" s="1"/>
      <c r="M31" s="1"/>
      <c r="N31" s="1"/>
      <c r="O31" s="1"/>
      <c r="P31" s="1"/>
      <c r="Q31" s="1"/>
      <c r="R31" s="1"/>
      <c r="S31" s="1"/>
      <c r="T31" s="1"/>
      <c r="U31" s="1"/>
      <c r="V31" s="1"/>
      <c r="W31" s="1"/>
      <c r="X31" s="1"/>
      <c r="Y31" s="1"/>
      <c r="Z31" s="1"/>
    </row>
    <row r="32" spans="1:26" ht="14.25" thickBot="1">
      <c r="A32" s="17" t="s">
        <v>18</v>
      </c>
      <c r="B32" s="59" t="s">
        <v>126</v>
      </c>
      <c r="C32" s="31" t="s">
        <v>201</v>
      </c>
      <c r="D32" s="18"/>
      <c r="E32" s="1"/>
      <c r="F32" s="1"/>
      <c r="G32" s="1"/>
      <c r="H32" s="1"/>
      <c r="I32" s="1"/>
      <c r="J32" s="1"/>
      <c r="K32" s="1"/>
      <c r="L32" s="1"/>
      <c r="M32" s="1"/>
      <c r="N32" s="1"/>
      <c r="O32" s="1"/>
      <c r="P32" s="1"/>
      <c r="Q32" s="1"/>
      <c r="R32" s="1"/>
      <c r="S32" s="1"/>
      <c r="T32" s="1"/>
      <c r="U32" s="1"/>
      <c r="V32" s="1"/>
      <c r="W32" s="1"/>
      <c r="X32" s="1"/>
      <c r="Y32" s="1"/>
      <c r="Z32" s="1"/>
    </row>
    <row r="33" spans="1:26" ht="14.25" thickBot="1">
      <c r="A33" s="17" t="s">
        <v>19</v>
      </c>
      <c r="B33" s="58"/>
      <c r="C33" s="51" t="s">
        <v>202</v>
      </c>
      <c r="D33" s="18"/>
      <c r="E33" s="1"/>
      <c r="F33" s="1"/>
      <c r="G33" s="1"/>
      <c r="H33" s="1"/>
      <c r="I33" s="1"/>
      <c r="J33" s="1"/>
      <c r="K33" s="1"/>
      <c r="L33" s="1"/>
      <c r="M33" s="1"/>
      <c r="N33" s="1"/>
      <c r="O33" s="1"/>
      <c r="P33" s="1"/>
      <c r="Q33" s="1"/>
      <c r="R33" s="1"/>
      <c r="S33" s="1"/>
      <c r="T33" s="1"/>
      <c r="U33" s="1"/>
      <c r="V33" s="1"/>
      <c r="W33" s="1"/>
      <c r="X33" s="1"/>
      <c r="Y33" s="1"/>
      <c r="Z33" s="1"/>
    </row>
    <row r="34" spans="1:26" ht="14.25" thickBot="1">
      <c r="A34" s="17" t="s">
        <v>20</v>
      </c>
      <c r="B34" s="58"/>
      <c r="C34" s="31" t="s">
        <v>203</v>
      </c>
      <c r="D34" s="18"/>
      <c r="E34" s="1"/>
      <c r="F34" s="1"/>
      <c r="G34" s="1"/>
      <c r="H34" s="1"/>
      <c r="I34" s="1"/>
      <c r="J34" s="1"/>
      <c r="K34" s="1"/>
      <c r="L34" s="1"/>
      <c r="M34" s="1"/>
      <c r="N34" s="1"/>
      <c r="O34" s="1"/>
      <c r="P34" s="1"/>
      <c r="Q34" s="1"/>
      <c r="R34" s="1"/>
      <c r="S34" s="1"/>
      <c r="T34" s="1"/>
      <c r="U34" s="1"/>
      <c r="V34" s="1"/>
      <c r="W34" s="1"/>
      <c r="X34" s="1"/>
      <c r="Y34" s="1"/>
      <c r="Z34" s="1"/>
    </row>
    <row r="35" spans="1:26" ht="14.25" thickBot="1">
      <c r="A35" s="17" t="s">
        <v>21</v>
      </c>
      <c r="B35" s="30" t="s">
        <v>124</v>
      </c>
      <c r="C35" s="31" t="s">
        <v>204</v>
      </c>
      <c r="D35" s="18"/>
      <c r="E35" s="1"/>
      <c r="F35" s="1"/>
      <c r="G35" s="1"/>
      <c r="H35" s="1"/>
      <c r="I35" s="1"/>
      <c r="J35" s="1"/>
      <c r="K35" s="1"/>
      <c r="L35" s="1"/>
      <c r="M35" s="1"/>
      <c r="N35" s="1"/>
      <c r="O35" s="1"/>
      <c r="P35" s="1"/>
      <c r="Q35" s="1"/>
      <c r="R35" s="1"/>
      <c r="S35" s="1"/>
      <c r="T35" s="1"/>
      <c r="U35" s="1"/>
      <c r="V35" s="1"/>
      <c r="W35" s="1"/>
      <c r="X35" s="1"/>
      <c r="Y35" s="1"/>
      <c r="Z35" s="1"/>
    </row>
    <row r="36" spans="1:26" ht="35.25" thickBot="1">
      <c r="A36" s="17" t="s">
        <v>22</v>
      </c>
      <c r="B36" s="59" t="s">
        <v>125</v>
      </c>
      <c r="C36" s="31" t="s">
        <v>195</v>
      </c>
      <c r="D36" s="18"/>
      <c r="E36" s="1"/>
      <c r="F36" s="1"/>
      <c r="G36" s="1"/>
      <c r="H36" s="1"/>
      <c r="I36" s="1"/>
      <c r="J36" s="1"/>
      <c r="K36" s="1"/>
      <c r="L36" s="1"/>
      <c r="M36" s="1"/>
      <c r="N36" s="1"/>
      <c r="O36" s="1"/>
      <c r="P36" s="1"/>
      <c r="Q36" s="1"/>
      <c r="R36" s="1"/>
      <c r="S36" s="1"/>
      <c r="T36" s="1"/>
      <c r="U36" s="1"/>
      <c r="V36" s="1"/>
      <c r="W36" s="1"/>
      <c r="X36" s="1"/>
      <c r="Y36" s="1"/>
      <c r="Z36" s="1"/>
    </row>
    <row r="37" spans="1:26" ht="24" thickBot="1">
      <c r="A37" s="17" t="s">
        <v>23</v>
      </c>
      <c r="B37" s="58"/>
      <c r="C37" s="31" t="s">
        <v>197</v>
      </c>
      <c r="D37" s="18"/>
      <c r="E37" s="1"/>
      <c r="F37" s="1"/>
      <c r="G37" s="1"/>
      <c r="H37" s="1"/>
      <c r="I37" s="1"/>
      <c r="J37" s="1"/>
      <c r="K37" s="1"/>
      <c r="L37" s="1"/>
      <c r="M37" s="1"/>
      <c r="N37" s="1"/>
      <c r="O37" s="1"/>
      <c r="P37" s="1"/>
      <c r="Q37" s="1"/>
      <c r="R37" s="1"/>
      <c r="S37" s="1"/>
      <c r="T37" s="1"/>
      <c r="U37" s="1"/>
      <c r="V37" s="1"/>
      <c r="W37" s="1"/>
      <c r="X37" s="1"/>
      <c r="Y37" s="1"/>
      <c r="Z37" s="1"/>
    </row>
    <row r="38" spans="1:26" ht="13.5" customHeight="1" thickBot="1">
      <c r="A38" s="17" t="s">
        <v>24</v>
      </c>
      <c r="B38" s="58" t="s">
        <v>60</v>
      </c>
      <c r="C38" s="27" t="s">
        <v>205</v>
      </c>
      <c r="D38" s="18"/>
      <c r="E38" s="1"/>
      <c r="F38" s="1"/>
      <c r="G38" s="1"/>
      <c r="H38" s="1"/>
      <c r="I38" s="1"/>
      <c r="J38" s="1"/>
      <c r="K38" s="1"/>
      <c r="L38" s="1"/>
      <c r="M38" s="1"/>
      <c r="N38" s="1"/>
      <c r="O38" s="1"/>
      <c r="P38" s="1"/>
      <c r="Q38" s="1"/>
      <c r="R38" s="1"/>
      <c r="S38" s="1"/>
      <c r="T38" s="1"/>
      <c r="U38" s="1"/>
      <c r="V38" s="1"/>
      <c r="W38" s="1"/>
      <c r="X38" s="1"/>
      <c r="Y38" s="1"/>
      <c r="Z38" s="1"/>
    </row>
    <row r="39" spans="1:26" ht="14.25" thickBot="1">
      <c r="A39" s="17" t="s">
        <v>25</v>
      </c>
      <c r="B39" s="58"/>
      <c r="C39" s="27" t="s">
        <v>205</v>
      </c>
      <c r="D39" s="18"/>
      <c r="E39" s="1"/>
      <c r="F39" s="1"/>
      <c r="G39" s="1"/>
      <c r="H39" s="1"/>
      <c r="I39" s="1"/>
      <c r="J39" s="1"/>
      <c r="K39" s="1"/>
      <c r="L39" s="1"/>
      <c r="M39" s="1"/>
      <c r="N39" s="1"/>
      <c r="O39" s="1"/>
      <c r="P39" s="1"/>
      <c r="Q39" s="1"/>
      <c r="R39" s="1"/>
      <c r="S39" s="1"/>
      <c r="T39" s="1"/>
      <c r="U39" s="1"/>
      <c r="V39" s="1"/>
      <c r="W39" s="1"/>
      <c r="X39" s="1"/>
      <c r="Y39" s="1"/>
      <c r="Z39" s="1"/>
    </row>
    <row r="40" spans="1:26" ht="15" customHeight="1" thickBot="1">
      <c r="A40" s="17" t="s">
        <v>26</v>
      </c>
      <c r="B40" s="26" t="s">
        <v>127</v>
      </c>
      <c r="C40" s="29" t="s">
        <v>196</v>
      </c>
      <c r="D40" s="18"/>
      <c r="E40" s="1"/>
      <c r="F40" s="1"/>
      <c r="G40" s="1"/>
      <c r="H40" s="1"/>
      <c r="I40" s="1"/>
      <c r="J40" s="1"/>
      <c r="K40" s="1"/>
      <c r="L40" s="1"/>
      <c r="M40" s="1"/>
      <c r="N40" s="1"/>
      <c r="O40" s="1"/>
      <c r="P40" s="1"/>
      <c r="Q40" s="1"/>
      <c r="R40" s="1"/>
      <c r="S40" s="1"/>
      <c r="T40" s="1"/>
      <c r="U40" s="1"/>
      <c r="V40" s="1"/>
      <c r="W40" s="1"/>
      <c r="X40" s="1"/>
      <c r="Y40" s="1"/>
      <c r="Z40" s="1"/>
    </row>
    <row r="41" spans="1:26" ht="14.25" thickBot="1">
      <c r="A41" s="17" t="s">
        <v>27</v>
      </c>
      <c r="B41" s="38" t="s">
        <v>118</v>
      </c>
      <c r="C41" s="37" t="str">
        <f>C20</f>
        <v>ヤトミ happiness スムースバギー</v>
      </c>
      <c r="D41" s="18"/>
      <c r="E41" s="1"/>
      <c r="F41" s="1"/>
      <c r="G41" s="1"/>
      <c r="H41" s="1"/>
      <c r="I41" s="1"/>
      <c r="J41" s="1"/>
      <c r="K41" s="1"/>
      <c r="L41" s="1"/>
      <c r="M41" s="1"/>
      <c r="N41" s="1"/>
      <c r="O41" s="1"/>
      <c r="P41" s="1"/>
      <c r="Q41" s="1"/>
      <c r="R41" s="1"/>
      <c r="S41" s="1"/>
      <c r="T41" s="1"/>
      <c r="U41" s="1"/>
      <c r="V41" s="1"/>
      <c r="W41" s="1"/>
      <c r="X41" s="1"/>
      <c r="Y41" s="1"/>
      <c r="Z41" s="1"/>
    </row>
    <row r="42" spans="1:26" ht="14.25" thickBot="1">
      <c r="A42" s="17" t="s">
        <v>28</v>
      </c>
      <c r="B42" s="57" t="s">
        <v>122</v>
      </c>
      <c r="C42" s="51" t="s">
        <v>207</v>
      </c>
      <c r="D42" s="18"/>
      <c r="E42" s="1"/>
      <c r="F42" s="1"/>
      <c r="G42" s="1"/>
      <c r="H42" s="1"/>
      <c r="I42" s="1"/>
      <c r="J42" s="1"/>
      <c r="K42" s="1"/>
      <c r="L42" s="1"/>
      <c r="M42" s="1"/>
      <c r="N42" s="1"/>
      <c r="O42" s="1"/>
      <c r="P42" s="1"/>
      <c r="Q42" s="1"/>
      <c r="R42" s="1"/>
      <c r="S42" s="1"/>
      <c r="T42" s="1"/>
      <c r="U42" s="1"/>
      <c r="V42" s="1"/>
      <c r="W42" s="1"/>
      <c r="X42" s="1"/>
      <c r="Y42" s="1"/>
      <c r="Z42" s="1"/>
    </row>
    <row r="43" spans="1:26" ht="14.25" thickBot="1">
      <c r="A43" s="17" t="s">
        <v>29</v>
      </c>
      <c r="B43" s="57"/>
      <c r="C43" s="51" t="s">
        <v>211</v>
      </c>
      <c r="D43" s="18"/>
      <c r="E43" s="1"/>
      <c r="F43" s="1"/>
      <c r="G43" s="1"/>
      <c r="H43" s="1"/>
      <c r="I43" s="1"/>
      <c r="J43" s="1"/>
      <c r="K43" s="1"/>
      <c r="L43" s="1"/>
      <c r="M43" s="1"/>
      <c r="N43" s="1"/>
      <c r="O43" s="1"/>
      <c r="P43" s="1"/>
      <c r="Q43" s="1"/>
      <c r="R43" s="1"/>
      <c r="S43" s="1"/>
      <c r="T43" s="1"/>
      <c r="U43" s="1"/>
      <c r="V43" s="1"/>
      <c r="W43" s="1"/>
      <c r="X43" s="1"/>
      <c r="Y43" s="1"/>
      <c r="Z43" s="1"/>
    </row>
    <row r="44" spans="1:26" ht="14.25" thickBot="1">
      <c r="A44" s="17" t="s">
        <v>30</v>
      </c>
      <c r="B44" s="57"/>
      <c r="C44" s="51" t="s">
        <v>208</v>
      </c>
      <c r="D44" s="18"/>
      <c r="E44" s="1"/>
      <c r="F44" s="1"/>
      <c r="G44" s="1"/>
      <c r="H44" s="1"/>
      <c r="I44" s="1"/>
      <c r="J44" s="1"/>
      <c r="K44" s="1"/>
      <c r="L44" s="1"/>
      <c r="M44" s="1"/>
      <c r="N44" s="1"/>
      <c r="O44" s="1"/>
      <c r="P44" s="1"/>
      <c r="Q44" s="1"/>
      <c r="R44" s="1"/>
      <c r="S44" s="1"/>
      <c r="T44" s="1"/>
      <c r="U44" s="1"/>
      <c r="V44" s="1"/>
      <c r="W44" s="1"/>
      <c r="X44" s="1"/>
      <c r="Y44" s="1"/>
      <c r="Z44" s="1"/>
    </row>
    <row r="45" spans="1:26" ht="14.25" thickBot="1">
      <c r="A45" s="17" t="s">
        <v>31</v>
      </c>
      <c r="B45" s="57" t="s">
        <v>123</v>
      </c>
      <c r="C45" s="51" t="s">
        <v>212</v>
      </c>
      <c r="D45" s="18"/>
      <c r="E45" s="1"/>
      <c r="F45" s="1"/>
      <c r="G45" s="1"/>
      <c r="H45" s="1"/>
      <c r="I45" s="1"/>
      <c r="J45" s="1"/>
      <c r="K45" s="1"/>
      <c r="L45" s="1"/>
      <c r="M45" s="1"/>
      <c r="N45" s="1"/>
      <c r="O45" s="1"/>
      <c r="P45" s="1"/>
      <c r="Q45" s="1"/>
      <c r="R45" s="1"/>
      <c r="S45" s="1"/>
      <c r="T45" s="1"/>
      <c r="U45" s="1"/>
      <c r="V45" s="1"/>
      <c r="W45" s="1"/>
      <c r="X45" s="1"/>
      <c r="Y45" s="1"/>
      <c r="Z45" s="1"/>
    </row>
    <row r="46" spans="1:26" ht="14.25" thickBot="1">
      <c r="A46" s="17" t="s">
        <v>32</v>
      </c>
      <c r="B46" s="57"/>
      <c r="C46" s="51" t="s">
        <v>209</v>
      </c>
      <c r="D46" s="18"/>
      <c r="E46" s="1"/>
      <c r="F46" s="1"/>
      <c r="G46" s="1"/>
      <c r="H46" s="1"/>
      <c r="I46" s="1"/>
      <c r="J46" s="1"/>
      <c r="K46" s="1"/>
      <c r="L46" s="1"/>
      <c r="M46" s="1"/>
      <c r="N46" s="1"/>
      <c r="O46" s="1"/>
      <c r="P46" s="1"/>
      <c r="Q46" s="1"/>
      <c r="R46" s="1"/>
      <c r="S46" s="1"/>
      <c r="T46" s="1"/>
      <c r="U46" s="1"/>
      <c r="V46" s="1"/>
      <c r="W46" s="1"/>
      <c r="X46" s="1"/>
      <c r="Y46" s="1"/>
      <c r="Z46" s="1"/>
    </row>
    <row r="47" spans="1:26" ht="14.25" thickBot="1">
      <c r="A47" s="17" t="s">
        <v>33</v>
      </c>
      <c r="B47" s="57"/>
      <c r="C47" s="51" t="s">
        <v>222</v>
      </c>
      <c r="D47" s="18"/>
      <c r="E47" s="1"/>
      <c r="F47" s="1"/>
      <c r="G47" s="1"/>
      <c r="H47" s="1"/>
      <c r="I47" s="1"/>
      <c r="J47" s="1"/>
      <c r="K47" s="1"/>
      <c r="L47" s="1"/>
      <c r="M47" s="1"/>
      <c r="N47" s="1"/>
      <c r="O47" s="1"/>
      <c r="P47" s="1"/>
      <c r="Q47" s="1"/>
      <c r="R47" s="1"/>
      <c r="S47" s="1"/>
      <c r="T47" s="1"/>
      <c r="U47" s="1"/>
      <c r="V47" s="1"/>
      <c r="W47" s="1"/>
      <c r="X47" s="1"/>
      <c r="Y47" s="1"/>
      <c r="Z47" s="1"/>
    </row>
    <row r="48" spans="1:26" ht="14.25" thickBot="1">
      <c r="A48" s="17" t="s">
        <v>34</v>
      </c>
      <c r="B48" s="38" t="s">
        <v>124</v>
      </c>
      <c r="C48" s="51" t="s">
        <v>210</v>
      </c>
      <c r="D48" s="18"/>
      <c r="E48" s="1"/>
      <c r="F48" s="1"/>
      <c r="G48" s="1"/>
      <c r="H48" s="1"/>
      <c r="I48" s="1"/>
      <c r="J48" s="1"/>
      <c r="K48" s="1"/>
      <c r="L48" s="1"/>
      <c r="M48" s="1"/>
      <c r="N48" s="1"/>
      <c r="O48" s="1"/>
      <c r="P48" s="1"/>
      <c r="Q48" s="1"/>
      <c r="R48" s="1"/>
      <c r="S48" s="1"/>
      <c r="T48" s="1"/>
      <c r="U48" s="1"/>
      <c r="V48" s="1"/>
      <c r="W48" s="1"/>
      <c r="X48" s="1"/>
      <c r="Y48" s="1"/>
      <c r="Z48" s="1"/>
    </row>
    <row r="49" spans="1:26" ht="49.5" thickBot="1">
      <c r="A49" s="17" t="s">
        <v>35</v>
      </c>
      <c r="B49" s="60" t="s">
        <v>125</v>
      </c>
      <c r="C49" s="51" t="s">
        <v>213</v>
      </c>
      <c r="D49" s="18"/>
      <c r="E49" s="1"/>
      <c r="F49" s="1"/>
      <c r="G49" s="1"/>
      <c r="H49" s="1"/>
      <c r="I49" s="1"/>
      <c r="J49" s="1"/>
      <c r="K49" s="1"/>
      <c r="L49" s="1"/>
      <c r="M49" s="1"/>
      <c r="N49" s="1"/>
      <c r="O49" s="1"/>
      <c r="P49" s="1"/>
      <c r="Q49" s="1"/>
      <c r="R49" s="1"/>
      <c r="S49" s="1"/>
      <c r="T49" s="1"/>
      <c r="U49" s="1"/>
      <c r="V49" s="1"/>
      <c r="W49" s="1"/>
      <c r="X49" s="1"/>
      <c r="Y49" s="1"/>
      <c r="Z49" s="1"/>
    </row>
    <row r="50" spans="1:26" ht="25.5" thickBot="1">
      <c r="A50" s="17" t="s">
        <v>36</v>
      </c>
      <c r="B50" s="57"/>
      <c r="C50" s="51" t="s">
        <v>214</v>
      </c>
      <c r="D50" s="18"/>
      <c r="E50" s="1"/>
      <c r="F50" s="1"/>
      <c r="G50" s="1"/>
      <c r="H50" s="1"/>
      <c r="I50" s="1"/>
      <c r="J50" s="1"/>
      <c r="K50" s="1"/>
      <c r="L50" s="1"/>
      <c r="M50" s="1"/>
      <c r="N50" s="1"/>
      <c r="O50" s="1"/>
      <c r="P50" s="1"/>
      <c r="Q50" s="1"/>
      <c r="R50" s="1"/>
      <c r="S50" s="1"/>
      <c r="T50" s="1"/>
      <c r="U50" s="1"/>
      <c r="V50" s="1"/>
      <c r="W50" s="1"/>
      <c r="X50" s="1"/>
      <c r="Y50" s="1"/>
      <c r="Z50" s="1"/>
    </row>
    <row r="51" spans="1:26" ht="13.5" customHeight="1" thickBot="1">
      <c r="A51" s="17" t="s">
        <v>37</v>
      </c>
      <c r="B51" s="57" t="s">
        <v>62</v>
      </c>
      <c r="C51" s="28" t="s">
        <v>215</v>
      </c>
      <c r="D51" s="18"/>
      <c r="E51" s="1"/>
      <c r="F51" s="1"/>
      <c r="G51" s="1"/>
      <c r="H51" s="1"/>
      <c r="I51" s="1"/>
      <c r="J51" s="1"/>
      <c r="K51" s="1"/>
      <c r="L51" s="1"/>
      <c r="M51" s="1"/>
      <c r="N51" s="1"/>
      <c r="O51" s="1"/>
      <c r="P51" s="1"/>
      <c r="Q51" s="1"/>
      <c r="R51" s="1"/>
      <c r="S51" s="1"/>
      <c r="T51" s="1"/>
      <c r="U51" s="1"/>
      <c r="V51" s="1"/>
      <c r="W51" s="1"/>
      <c r="X51" s="1"/>
      <c r="Y51" s="1"/>
      <c r="Z51" s="1"/>
    </row>
    <row r="52" spans="1:26" ht="14.25" thickBot="1">
      <c r="A52" s="17" t="s">
        <v>38</v>
      </c>
      <c r="B52" s="57"/>
      <c r="C52" s="28" t="s">
        <v>216</v>
      </c>
      <c r="D52" s="18"/>
      <c r="E52" s="1"/>
      <c r="F52" s="1"/>
      <c r="G52" s="1"/>
      <c r="H52" s="1"/>
      <c r="I52" s="1"/>
      <c r="J52" s="1"/>
      <c r="K52" s="1"/>
      <c r="L52" s="1"/>
      <c r="M52" s="1"/>
      <c r="N52" s="1"/>
      <c r="O52" s="1"/>
      <c r="P52" s="1"/>
      <c r="Q52" s="1"/>
      <c r="R52" s="1"/>
      <c r="S52" s="1"/>
      <c r="T52" s="1"/>
      <c r="U52" s="1"/>
      <c r="V52" s="1"/>
      <c r="W52" s="1"/>
      <c r="X52" s="1"/>
      <c r="Y52" s="1"/>
      <c r="Z52" s="1"/>
    </row>
    <row r="53" spans="1:26" ht="15" customHeight="1" thickBot="1">
      <c r="A53" s="17" t="s">
        <v>39</v>
      </c>
      <c r="B53" s="24" t="s">
        <v>128</v>
      </c>
      <c r="C53" s="29" t="s">
        <v>206</v>
      </c>
      <c r="D53" s="18"/>
      <c r="E53" s="1"/>
      <c r="F53" s="1"/>
      <c r="G53" s="1"/>
      <c r="H53" s="1"/>
      <c r="I53" s="1"/>
      <c r="J53" s="1"/>
      <c r="K53" s="1"/>
      <c r="L53" s="1"/>
      <c r="M53" s="1"/>
      <c r="N53" s="1"/>
      <c r="O53" s="1"/>
      <c r="P53" s="1"/>
      <c r="Q53" s="1"/>
      <c r="R53" s="1"/>
      <c r="S53" s="1"/>
      <c r="T53" s="1"/>
      <c r="U53" s="1"/>
      <c r="V53" s="1"/>
      <c r="W53" s="1"/>
      <c r="X53" s="1"/>
      <c r="Y53" s="1"/>
      <c r="Z53" s="1"/>
    </row>
    <row r="54" spans="1:26" ht="14.25" thickBot="1">
      <c r="A54" s="17" t="s">
        <v>40</v>
      </c>
      <c r="B54" s="30" t="s">
        <v>119</v>
      </c>
      <c r="C54" s="36" t="str">
        <f>C22</f>
        <v>J is for Jeep ジープ スポーツ バギー</v>
      </c>
      <c r="D54" s="18"/>
      <c r="E54" s="1"/>
      <c r="F54" s="1"/>
      <c r="G54" s="1"/>
      <c r="H54" s="1"/>
      <c r="I54" s="1"/>
      <c r="J54" s="1"/>
      <c r="K54" s="1"/>
      <c r="L54" s="1"/>
      <c r="M54" s="1"/>
      <c r="N54" s="1"/>
      <c r="O54" s="1"/>
      <c r="P54" s="1"/>
      <c r="Q54" s="1"/>
      <c r="R54" s="1"/>
      <c r="S54" s="1"/>
      <c r="T54" s="1"/>
      <c r="U54" s="1"/>
      <c r="V54" s="1"/>
      <c r="W54" s="1"/>
      <c r="X54" s="1"/>
      <c r="Y54" s="1"/>
      <c r="Z54" s="1"/>
    </row>
    <row r="55" spans="1:26" ht="14.25" thickBot="1">
      <c r="A55" s="17" t="s">
        <v>41</v>
      </c>
      <c r="B55" s="58" t="s">
        <v>122</v>
      </c>
      <c r="C55" s="51" t="s">
        <v>217</v>
      </c>
      <c r="D55" s="18"/>
      <c r="E55" s="1"/>
      <c r="F55" s="1"/>
      <c r="G55" s="1"/>
      <c r="H55" s="1"/>
      <c r="I55" s="1"/>
      <c r="J55" s="1"/>
      <c r="K55" s="1"/>
      <c r="L55" s="1"/>
      <c r="M55" s="1"/>
      <c r="N55" s="1"/>
      <c r="O55" s="1"/>
      <c r="P55" s="1"/>
      <c r="Q55" s="1"/>
      <c r="R55" s="1"/>
      <c r="S55" s="1"/>
      <c r="T55" s="1"/>
      <c r="U55" s="1"/>
      <c r="V55" s="1"/>
      <c r="W55" s="1"/>
      <c r="X55" s="1"/>
      <c r="Y55" s="1"/>
      <c r="Z55" s="1"/>
    </row>
    <row r="56" spans="1:26" ht="14.25" thickBot="1">
      <c r="A56" s="17" t="s">
        <v>42</v>
      </c>
      <c r="B56" s="58"/>
      <c r="C56" s="51" t="s">
        <v>218</v>
      </c>
      <c r="D56" s="18"/>
      <c r="E56" s="1"/>
      <c r="F56" s="1"/>
      <c r="G56" s="1"/>
      <c r="H56" s="1"/>
      <c r="I56" s="1"/>
      <c r="J56" s="1"/>
      <c r="K56" s="1"/>
      <c r="L56" s="1"/>
      <c r="M56" s="1"/>
      <c r="N56" s="1"/>
      <c r="O56" s="1"/>
      <c r="P56" s="1"/>
      <c r="Q56" s="1"/>
      <c r="R56" s="1"/>
      <c r="S56" s="1"/>
      <c r="T56" s="1"/>
      <c r="U56" s="1"/>
      <c r="V56" s="1"/>
      <c r="W56" s="1"/>
      <c r="X56" s="1"/>
      <c r="Y56" s="1"/>
      <c r="Z56" s="1"/>
    </row>
    <row r="57" spans="1:26" ht="14.25" thickBot="1">
      <c r="A57" s="17" t="s">
        <v>43</v>
      </c>
      <c r="B57" s="58"/>
      <c r="C57" s="51" t="s">
        <v>219</v>
      </c>
      <c r="D57" s="18"/>
      <c r="E57" s="1"/>
      <c r="F57" s="1"/>
      <c r="G57" s="1"/>
      <c r="H57" s="1"/>
      <c r="I57" s="1"/>
      <c r="J57" s="1"/>
      <c r="K57" s="1"/>
      <c r="L57" s="1"/>
      <c r="M57" s="1"/>
      <c r="N57" s="1"/>
      <c r="O57" s="1"/>
      <c r="P57" s="1"/>
      <c r="Q57" s="1"/>
      <c r="R57" s="1"/>
      <c r="S57" s="1"/>
      <c r="T57" s="1"/>
      <c r="U57" s="1"/>
      <c r="V57" s="1"/>
      <c r="W57" s="1"/>
      <c r="X57" s="1"/>
      <c r="Y57" s="1"/>
      <c r="Z57" s="1"/>
    </row>
    <row r="58" spans="1:26" ht="14.25" thickBot="1">
      <c r="A58" s="17" t="s">
        <v>44</v>
      </c>
      <c r="B58" s="58" t="s">
        <v>123</v>
      </c>
      <c r="C58" s="51" t="s">
        <v>220</v>
      </c>
      <c r="D58" s="18"/>
      <c r="E58" s="1"/>
      <c r="F58" s="1"/>
      <c r="G58" s="1"/>
      <c r="H58" s="1"/>
      <c r="I58" s="1"/>
      <c r="J58" s="1"/>
      <c r="K58" s="1"/>
      <c r="L58" s="1"/>
      <c r="M58" s="1"/>
      <c r="N58" s="1"/>
      <c r="O58" s="1"/>
      <c r="P58" s="1"/>
      <c r="Q58" s="1"/>
      <c r="R58" s="1"/>
      <c r="S58" s="1"/>
      <c r="T58" s="1"/>
      <c r="U58" s="1"/>
      <c r="V58" s="1"/>
      <c r="W58" s="1"/>
      <c r="X58" s="1"/>
      <c r="Y58" s="1"/>
      <c r="Z58" s="1"/>
    </row>
    <row r="59" spans="1:26" ht="14.25" thickBot="1">
      <c r="A59" s="17" t="s">
        <v>45</v>
      </c>
      <c r="B59" s="58"/>
      <c r="C59" s="51" t="s">
        <v>221</v>
      </c>
      <c r="D59" s="18"/>
      <c r="E59" s="1"/>
      <c r="F59" s="1"/>
      <c r="G59" s="1"/>
      <c r="H59" s="1"/>
      <c r="I59" s="1"/>
      <c r="J59" s="1"/>
      <c r="K59" s="1"/>
      <c r="L59" s="1"/>
      <c r="M59" s="1"/>
      <c r="N59" s="1"/>
      <c r="O59" s="1"/>
      <c r="P59" s="1"/>
      <c r="Q59" s="1"/>
      <c r="R59" s="1"/>
      <c r="S59" s="1"/>
      <c r="T59" s="1"/>
      <c r="U59" s="1"/>
      <c r="V59" s="1"/>
      <c r="W59" s="1"/>
      <c r="X59" s="1"/>
      <c r="Y59" s="1"/>
      <c r="Z59" s="1"/>
    </row>
    <row r="60" spans="1:26" ht="14.25" thickBot="1">
      <c r="A60" s="17" t="s">
        <v>46</v>
      </c>
      <c r="B60" s="58"/>
      <c r="C60" s="51" t="s">
        <v>223</v>
      </c>
      <c r="D60" s="18"/>
      <c r="E60" s="1"/>
      <c r="F60" s="1"/>
      <c r="G60" s="1"/>
      <c r="H60" s="1"/>
      <c r="I60" s="1"/>
      <c r="J60" s="1"/>
      <c r="K60" s="1"/>
      <c r="L60" s="1"/>
      <c r="M60" s="1"/>
      <c r="N60" s="1"/>
      <c r="O60" s="1"/>
      <c r="P60" s="1"/>
      <c r="Q60" s="1"/>
      <c r="R60" s="1"/>
      <c r="S60" s="1"/>
      <c r="T60" s="1"/>
      <c r="U60" s="1"/>
      <c r="V60" s="1"/>
      <c r="W60" s="1"/>
      <c r="X60" s="1"/>
      <c r="Y60" s="1"/>
      <c r="Z60" s="1"/>
    </row>
    <row r="61" spans="1:26" ht="14.25" thickBot="1">
      <c r="A61" s="17" t="s">
        <v>47</v>
      </c>
      <c r="B61" s="30" t="s">
        <v>124</v>
      </c>
      <c r="C61" s="51" t="s">
        <v>225</v>
      </c>
      <c r="D61" s="18"/>
      <c r="E61" s="1"/>
      <c r="F61" s="1"/>
      <c r="G61" s="1"/>
      <c r="H61" s="1"/>
      <c r="I61" s="1"/>
      <c r="J61" s="1"/>
      <c r="K61" s="1"/>
      <c r="L61" s="1"/>
      <c r="M61" s="1"/>
      <c r="N61" s="1"/>
      <c r="O61" s="1"/>
      <c r="P61" s="1"/>
      <c r="Q61" s="1"/>
      <c r="R61" s="1"/>
      <c r="S61" s="1"/>
      <c r="T61" s="1"/>
      <c r="U61" s="1"/>
      <c r="V61" s="1"/>
      <c r="W61" s="1"/>
      <c r="X61" s="1"/>
      <c r="Y61" s="1"/>
      <c r="Z61" s="1"/>
    </row>
    <row r="62" spans="1:26" ht="61.5" thickBot="1">
      <c r="A62" s="17" t="s">
        <v>48</v>
      </c>
      <c r="B62" s="59" t="s">
        <v>125</v>
      </c>
      <c r="C62" s="51" t="s">
        <v>224</v>
      </c>
      <c r="D62" s="18"/>
      <c r="E62" s="1"/>
      <c r="F62" s="1"/>
      <c r="G62" s="1"/>
      <c r="H62" s="1"/>
      <c r="I62" s="1"/>
      <c r="J62" s="1"/>
      <c r="K62" s="1"/>
      <c r="L62" s="1"/>
      <c r="M62" s="1"/>
      <c r="N62" s="1"/>
      <c r="O62" s="1"/>
      <c r="P62" s="1"/>
      <c r="Q62" s="1"/>
      <c r="R62" s="1"/>
      <c r="S62" s="1"/>
      <c r="T62" s="1"/>
      <c r="U62" s="1"/>
      <c r="V62" s="1"/>
      <c r="W62" s="1"/>
      <c r="X62" s="1"/>
      <c r="Y62" s="1"/>
      <c r="Z62" s="1"/>
    </row>
    <row r="63" spans="1:26" ht="49.5" thickBot="1">
      <c r="A63" s="17" t="s">
        <v>63</v>
      </c>
      <c r="B63" s="58"/>
      <c r="C63" s="51" t="s">
        <v>226</v>
      </c>
      <c r="D63" s="18"/>
      <c r="E63" s="1"/>
      <c r="F63" s="1"/>
      <c r="G63" s="1"/>
      <c r="H63" s="1"/>
      <c r="I63" s="1"/>
      <c r="J63" s="1"/>
      <c r="K63" s="1"/>
      <c r="L63" s="1"/>
      <c r="M63" s="1"/>
      <c r="N63" s="1"/>
      <c r="O63" s="1"/>
      <c r="P63" s="1"/>
      <c r="Q63" s="1"/>
      <c r="R63" s="1"/>
      <c r="S63" s="1"/>
      <c r="T63" s="1"/>
      <c r="U63" s="1"/>
      <c r="V63" s="1"/>
      <c r="W63" s="1"/>
      <c r="X63" s="1"/>
      <c r="Y63" s="1"/>
      <c r="Z63" s="1"/>
    </row>
    <row r="64" spans="1:26" ht="13.5" customHeight="1" thickBot="1">
      <c r="A64" s="17" t="s">
        <v>64</v>
      </c>
      <c r="B64" s="58" t="s">
        <v>62</v>
      </c>
      <c r="C64" s="28" t="s">
        <v>216</v>
      </c>
      <c r="D64" s="18"/>
      <c r="E64" s="1"/>
      <c r="F64" s="1"/>
      <c r="G64" s="1"/>
      <c r="H64" s="1"/>
      <c r="I64" s="1"/>
      <c r="J64" s="1"/>
      <c r="K64" s="1"/>
      <c r="L64" s="1"/>
      <c r="M64" s="1"/>
      <c r="N64" s="1"/>
      <c r="O64" s="1"/>
      <c r="P64" s="1"/>
      <c r="Q64" s="1"/>
      <c r="R64" s="1"/>
      <c r="S64" s="1"/>
      <c r="T64" s="1"/>
      <c r="U64" s="1"/>
      <c r="V64" s="1"/>
      <c r="W64" s="1"/>
      <c r="X64" s="1"/>
      <c r="Y64" s="1"/>
      <c r="Z64" s="1"/>
    </row>
    <row r="65" spans="1:26" ht="14.25" thickBot="1">
      <c r="A65" s="17" t="s">
        <v>65</v>
      </c>
      <c r="B65" s="58"/>
      <c r="C65" s="28" t="s">
        <v>152</v>
      </c>
      <c r="D65" s="18"/>
      <c r="E65" s="1"/>
      <c r="F65" s="1"/>
      <c r="G65" s="1"/>
      <c r="H65" s="1"/>
      <c r="I65" s="1"/>
      <c r="J65" s="1"/>
      <c r="K65" s="1"/>
      <c r="L65" s="1"/>
      <c r="M65" s="1"/>
      <c r="N65" s="1"/>
      <c r="O65" s="1"/>
      <c r="P65" s="1"/>
      <c r="Q65" s="1"/>
      <c r="R65" s="1"/>
      <c r="S65" s="1"/>
      <c r="T65" s="1"/>
      <c r="U65" s="1"/>
      <c r="V65" s="1"/>
      <c r="W65" s="1"/>
      <c r="X65" s="1"/>
      <c r="Y65" s="1"/>
      <c r="Z65" s="1"/>
    </row>
    <row r="66" spans="1:26" ht="42" thickBot="1">
      <c r="A66" s="17" t="s">
        <v>66</v>
      </c>
      <c r="B66" s="25" t="s">
        <v>61</v>
      </c>
      <c r="C66" s="29" t="s">
        <v>227</v>
      </c>
      <c r="D66" s="18"/>
      <c r="E66" s="1"/>
      <c r="F66" s="1"/>
      <c r="G66" s="1"/>
      <c r="H66" s="1"/>
      <c r="I66" s="1"/>
      <c r="J66" s="1"/>
      <c r="K66" s="1"/>
      <c r="L66" s="1"/>
      <c r="M66" s="1"/>
      <c r="N66" s="1"/>
      <c r="O66" s="1"/>
      <c r="P66" s="1"/>
      <c r="Q66" s="1"/>
      <c r="R66" s="1"/>
      <c r="S66" s="1"/>
      <c r="T66" s="1"/>
      <c r="U66" s="1"/>
      <c r="V66" s="1"/>
      <c r="W66" s="1"/>
      <c r="X66" s="1"/>
      <c r="Y66" s="1"/>
      <c r="Z66" s="1"/>
    </row>
    <row r="67" spans="1:26" ht="14.25" thickBot="1">
      <c r="A67" s="17" t="s">
        <v>40</v>
      </c>
      <c r="B67" s="38" t="s">
        <v>120</v>
      </c>
      <c r="C67" s="37" t="str">
        <f>C24</f>
        <v>JTC ベビーバギー MA-o</v>
      </c>
      <c r="D67" s="18"/>
      <c r="E67" s="1"/>
      <c r="F67" s="1"/>
      <c r="G67" s="1"/>
      <c r="H67" s="1"/>
      <c r="I67" s="1"/>
      <c r="J67" s="1"/>
      <c r="K67" s="1"/>
      <c r="L67" s="1"/>
      <c r="M67" s="1"/>
      <c r="N67" s="1"/>
      <c r="O67" s="1"/>
      <c r="P67" s="1"/>
      <c r="Q67" s="1"/>
      <c r="R67" s="1"/>
      <c r="S67" s="1"/>
      <c r="T67" s="1"/>
      <c r="U67" s="1"/>
      <c r="V67" s="1"/>
      <c r="W67" s="1"/>
      <c r="X67" s="1"/>
      <c r="Y67" s="1"/>
      <c r="Z67" s="1"/>
    </row>
    <row r="68" spans="1:26" ht="14.25" thickBot="1">
      <c r="A68" s="17" t="s">
        <v>41</v>
      </c>
      <c r="B68" s="57" t="s">
        <v>122</v>
      </c>
      <c r="C68" s="51" t="s">
        <v>229</v>
      </c>
      <c r="D68" s="18"/>
      <c r="E68" s="1"/>
      <c r="F68" s="1"/>
      <c r="G68" s="1"/>
      <c r="H68" s="1"/>
      <c r="I68" s="1"/>
      <c r="J68" s="1"/>
      <c r="K68" s="1"/>
      <c r="L68" s="1"/>
      <c r="M68" s="1"/>
      <c r="N68" s="1"/>
      <c r="O68" s="1"/>
      <c r="P68" s="1"/>
      <c r="Q68" s="1"/>
      <c r="R68" s="1"/>
      <c r="S68" s="1"/>
      <c r="T68" s="1"/>
      <c r="U68" s="1"/>
      <c r="V68" s="1"/>
      <c r="W68" s="1"/>
      <c r="X68" s="1"/>
      <c r="Y68" s="1"/>
      <c r="Z68" s="1"/>
    </row>
    <row r="69" spans="1:26" ht="14.25" thickBot="1">
      <c r="A69" s="17" t="s">
        <v>42</v>
      </c>
      <c r="B69" s="57"/>
      <c r="C69" s="51" t="s">
        <v>230</v>
      </c>
      <c r="D69" s="18"/>
      <c r="E69" s="1"/>
      <c r="F69" s="1"/>
      <c r="G69" s="1"/>
      <c r="H69" s="1"/>
      <c r="I69" s="1"/>
      <c r="J69" s="1"/>
      <c r="K69" s="1"/>
      <c r="L69" s="1"/>
      <c r="M69" s="1"/>
      <c r="N69" s="1"/>
      <c r="O69" s="1"/>
      <c r="P69" s="1"/>
      <c r="Q69" s="1"/>
      <c r="R69" s="1"/>
      <c r="S69" s="1"/>
      <c r="T69" s="1"/>
      <c r="U69" s="1"/>
      <c r="V69" s="1"/>
      <c r="W69" s="1"/>
      <c r="X69" s="1"/>
      <c r="Y69" s="1"/>
      <c r="Z69" s="1"/>
    </row>
    <row r="70" spans="1:26" ht="14.25" thickBot="1">
      <c r="A70" s="17" t="s">
        <v>43</v>
      </c>
      <c r="B70" s="57"/>
      <c r="C70" s="51" t="s">
        <v>228</v>
      </c>
      <c r="D70" s="18"/>
      <c r="E70" s="1"/>
      <c r="F70" s="1"/>
      <c r="G70" s="1"/>
      <c r="H70" s="1"/>
      <c r="I70" s="1"/>
      <c r="J70" s="1"/>
      <c r="K70" s="1"/>
      <c r="L70" s="1"/>
      <c r="M70" s="1"/>
      <c r="N70" s="1"/>
      <c r="O70" s="1"/>
      <c r="P70" s="1"/>
      <c r="Q70" s="1"/>
      <c r="R70" s="1"/>
      <c r="S70" s="1"/>
      <c r="T70" s="1"/>
      <c r="U70" s="1"/>
      <c r="V70" s="1"/>
      <c r="W70" s="1"/>
      <c r="X70" s="1"/>
      <c r="Y70" s="1"/>
      <c r="Z70" s="1"/>
    </row>
    <row r="71" spans="1:26" ht="14.25" thickBot="1">
      <c r="A71" s="17" t="s">
        <v>44</v>
      </c>
      <c r="B71" s="57" t="s">
        <v>123</v>
      </c>
      <c r="C71" s="51" t="s">
        <v>231</v>
      </c>
      <c r="D71" s="18"/>
      <c r="E71" s="1"/>
      <c r="F71" s="1"/>
      <c r="G71" s="1"/>
      <c r="H71" s="1"/>
      <c r="I71" s="1"/>
      <c r="J71" s="1"/>
      <c r="K71" s="1"/>
      <c r="L71" s="1"/>
      <c r="M71" s="1"/>
      <c r="N71" s="1"/>
      <c r="O71" s="1"/>
      <c r="P71" s="1"/>
      <c r="Q71" s="1"/>
      <c r="R71" s="1"/>
      <c r="S71" s="1"/>
      <c r="T71" s="1"/>
      <c r="U71" s="1"/>
      <c r="V71" s="1"/>
      <c r="W71" s="1"/>
      <c r="X71" s="1"/>
      <c r="Y71" s="1"/>
      <c r="Z71" s="1"/>
    </row>
    <row r="72" spans="1:26" ht="14.25" thickBot="1">
      <c r="A72" s="17" t="s">
        <v>45</v>
      </c>
      <c r="B72" s="57"/>
      <c r="C72" s="51" t="s">
        <v>232</v>
      </c>
      <c r="D72" s="18"/>
      <c r="E72" s="1"/>
      <c r="F72" s="1"/>
      <c r="G72" s="1"/>
      <c r="H72" s="1"/>
      <c r="I72" s="1"/>
      <c r="J72" s="1"/>
      <c r="K72" s="1"/>
      <c r="L72" s="1"/>
      <c r="M72" s="1"/>
      <c r="N72" s="1"/>
      <c r="O72" s="1"/>
      <c r="P72" s="1"/>
      <c r="Q72" s="1"/>
      <c r="R72" s="1"/>
      <c r="S72" s="1"/>
      <c r="T72" s="1"/>
      <c r="U72" s="1"/>
      <c r="V72" s="1"/>
      <c r="W72" s="1"/>
      <c r="X72" s="1"/>
      <c r="Y72" s="1"/>
      <c r="Z72" s="1"/>
    </row>
    <row r="73" spans="1:26" ht="14.25" thickBot="1">
      <c r="A73" s="17" t="s">
        <v>46</v>
      </c>
      <c r="B73" s="57"/>
      <c r="C73" s="51" t="s">
        <v>233</v>
      </c>
      <c r="D73" s="18"/>
      <c r="E73" s="1"/>
      <c r="F73" s="1"/>
      <c r="G73" s="1"/>
      <c r="H73" s="1"/>
      <c r="I73" s="1"/>
      <c r="J73" s="1"/>
      <c r="K73" s="1"/>
      <c r="L73" s="1"/>
      <c r="M73" s="1"/>
      <c r="N73" s="1"/>
      <c r="O73" s="1"/>
      <c r="P73" s="1"/>
      <c r="Q73" s="1"/>
      <c r="R73" s="1"/>
      <c r="S73" s="1"/>
      <c r="T73" s="1"/>
      <c r="U73" s="1"/>
      <c r="V73" s="1"/>
      <c r="W73" s="1"/>
      <c r="X73" s="1"/>
      <c r="Y73" s="1"/>
      <c r="Z73" s="1"/>
    </row>
    <row r="74" spans="1:26" ht="14.25" thickBot="1">
      <c r="A74" s="17" t="s">
        <v>47</v>
      </c>
      <c r="B74" s="38" t="s">
        <v>124</v>
      </c>
      <c r="C74" s="51" t="s">
        <v>234</v>
      </c>
      <c r="D74" s="18"/>
      <c r="E74" s="1"/>
      <c r="F74" s="1"/>
      <c r="G74" s="1"/>
      <c r="H74" s="1"/>
      <c r="I74" s="1"/>
      <c r="J74" s="1"/>
      <c r="K74" s="1"/>
      <c r="L74" s="1"/>
      <c r="M74" s="1"/>
      <c r="N74" s="1"/>
      <c r="O74" s="1"/>
      <c r="P74" s="1"/>
      <c r="Q74" s="1"/>
      <c r="R74" s="1"/>
      <c r="S74" s="1"/>
      <c r="T74" s="1"/>
      <c r="U74" s="1"/>
      <c r="V74" s="1"/>
      <c r="W74" s="1"/>
      <c r="X74" s="1"/>
      <c r="Y74" s="1"/>
      <c r="Z74" s="1"/>
    </row>
    <row r="75" spans="1:26" ht="25.5" thickBot="1">
      <c r="A75" s="17" t="s">
        <v>48</v>
      </c>
      <c r="B75" s="60" t="s">
        <v>125</v>
      </c>
      <c r="C75" s="51" t="s">
        <v>235</v>
      </c>
      <c r="D75" s="18"/>
      <c r="E75" s="1"/>
      <c r="F75" s="1"/>
      <c r="G75" s="1"/>
      <c r="H75" s="1"/>
      <c r="I75" s="1"/>
      <c r="J75" s="1"/>
      <c r="K75" s="1"/>
      <c r="L75" s="1"/>
      <c r="M75" s="1"/>
      <c r="N75" s="1"/>
      <c r="O75" s="1"/>
      <c r="P75" s="1"/>
      <c r="Q75" s="1"/>
      <c r="R75" s="1"/>
      <c r="S75" s="1"/>
      <c r="T75" s="1"/>
      <c r="U75" s="1"/>
      <c r="V75" s="1"/>
      <c r="W75" s="1"/>
      <c r="X75" s="1"/>
      <c r="Y75" s="1"/>
      <c r="Z75" s="1"/>
    </row>
    <row r="76" spans="1:26" ht="37.5" thickBot="1">
      <c r="A76" s="17" t="s">
        <v>63</v>
      </c>
      <c r="B76" s="57"/>
      <c r="C76" s="51" t="s">
        <v>236</v>
      </c>
      <c r="D76" s="18"/>
      <c r="E76" s="1"/>
      <c r="F76" s="1"/>
      <c r="G76" s="1"/>
      <c r="H76" s="1"/>
      <c r="I76" s="1"/>
      <c r="J76" s="1"/>
      <c r="K76" s="1"/>
      <c r="L76" s="1"/>
      <c r="M76" s="1"/>
      <c r="N76" s="1"/>
      <c r="O76" s="1"/>
      <c r="P76" s="1"/>
      <c r="Q76" s="1"/>
      <c r="R76" s="1"/>
      <c r="S76" s="1"/>
      <c r="T76" s="1"/>
      <c r="U76" s="1"/>
      <c r="V76" s="1"/>
      <c r="W76" s="1"/>
      <c r="X76" s="1"/>
      <c r="Y76" s="1"/>
      <c r="Z76" s="1"/>
    </row>
    <row r="77" spans="1:26" ht="13.5" customHeight="1" thickBot="1">
      <c r="A77" s="17" t="s">
        <v>64</v>
      </c>
      <c r="B77" s="57" t="s">
        <v>62</v>
      </c>
      <c r="C77" s="28" t="s">
        <v>216</v>
      </c>
      <c r="D77" s="18"/>
      <c r="E77" s="1"/>
      <c r="F77" s="1"/>
      <c r="G77" s="1"/>
      <c r="H77" s="1"/>
      <c r="I77" s="1"/>
      <c r="J77" s="1"/>
      <c r="K77" s="1"/>
      <c r="L77" s="1"/>
      <c r="M77" s="1"/>
      <c r="N77" s="1"/>
      <c r="O77" s="1"/>
      <c r="P77" s="1"/>
      <c r="Q77" s="1"/>
      <c r="R77" s="1"/>
      <c r="S77" s="1"/>
      <c r="T77" s="1"/>
      <c r="U77" s="1"/>
      <c r="V77" s="1"/>
      <c r="W77" s="1"/>
      <c r="X77" s="1"/>
      <c r="Y77" s="1"/>
      <c r="Z77" s="1"/>
    </row>
    <row r="78" spans="1:26" ht="14.25" thickBot="1">
      <c r="A78" s="17" t="s">
        <v>65</v>
      </c>
      <c r="B78" s="57"/>
      <c r="C78" s="28" t="s">
        <v>216</v>
      </c>
      <c r="D78" s="18"/>
      <c r="E78" s="1"/>
      <c r="F78" s="1"/>
      <c r="G78" s="1"/>
      <c r="H78" s="1"/>
      <c r="I78" s="1"/>
      <c r="J78" s="1"/>
      <c r="K78" s="1"/>
      <c r="L78" s="1"/>
      <c r="M78" s="1"/>
      <c r="N78" s="1"/>
      <c r="O78" s="1"/>
      <c r="P78" s="1"/>
      <c r="Q78" s="1"/>
      <c r="R78" s="1"/>
      <c r="S78" s="1"/>
      <c r="T78" s="1"/>
      <c r="U78" s="1"/>
      <c r="V78" s="1"/>
      <c r="W78" s="1"/>
      <c r="X78" s="1"/>
      <c r="Y78" s="1"/>
      <c r="Z78" s="1"/>
    </row>
    <row r="79" spans="1:26" ht="15" thickBot="1">
      <c r="A79" s="17" t="s">
        <v>66</v>
      </c>
      <c r="B79" s="38" t="s">
        <v>129</v>
      </c>
      <c r="C79" s="29" t="s">
        <v>237</v>
      </c>
      <c r="D79" s="18"/>
      <c r="E79" s="1"/>
      <c r="F79" s="1"/>
      <c r="G79" s="1"/>
      <c r="H79" s="1"/>
      <c r="I79" s="1"/>
      <c r="J79" s="1"/>
      <c r="K79" s="1"/>
      <c r="L79" s="1"/>
      <c r="M79" s="1"/>
      <c r="N79" s="1"/>
      <c r="O79" s="1"/>
      <c r="P79" s="1"/>
      <c r="Q79" s="1"/>
      <c r="R79" s="1"/>
      <c r="S79" s="1"/>
      <c r="T79" s="1"/>
      <c r="U79" s="1"/>
      <c r="V79" s="1"/>
      <c r="W79" s="1"/>
      <c r="X79" s="1"/>
      <c r="Y79" s="1"/>
      <c r="Z79" s="1"/>
    </row>
    <row r="80" spans="1:26" ht="14.25" thickBot="1">
      <c r="A80" s="17" t="s">
        <v>40</v>
      </c>
      <c r="B80" s="30" t="s">
        <v>121</v>
      </c>
      <c r="C80" s="36" t="str">
        <f>C26</f>
        <v xml:space="preserve">コンビ Combi ベビーカー F2 AF </v>
      </c>
      <c r="D80" s="18"/>
      <c r="E80" s="1"/>
      <c r="F80" s="1"/>
      <c r="G80" s="1"/>
      <c r="H80" s="1"/>
      <c r="I80" s="1"/>
      <c r="J80" s="1"/>
      <c r="K80" s="1"/>
      <c r="L80" s="1"/>
      <c r="M80" s="1"/>
      <c r="N80" s="1"/>
      <c r="O80" s="1"/>
      <c r="P80" s="1"/>
      <c r="Q80" s="1"/>
      <c r="R80" s="1"/>
      <c r="S80" s="1"/>
      <c r="T80" s="1"/>
      <c r="U80" s="1"/>
      <c r="V80" s="1"/>
      <c r="W80" s="1"/>
      <c r="X80" s="1"/>
      <c r="Y80" s="1"/>
      <c r="Z80" s="1"/>
    </row>
    <row r="81" spans="1:26" ht="14.25" thickBot="1">
      <c r="A81" s="17" t="s">
        <v>41</v>
      </c>
      <c r="B81" s="58" t="s">
        <v>122</v>
      </c>
      <c r="C81" s="51" t="s">
        <v>239</v>
      </c>
      <c r="D81" s="18"/>
      <c r="E81" s="1"/>
      <c r="F81" s="1"/>
      <c r="G81" s="1"/>
      <c r="H81" s="1"/>
      <c r="I81" s="1"/>
      <c r="J81" s="1"/>
      <c r="K81" s="1"/>
      <c r="L81" s="1"/>
      <c r="M81" s="1"/>
      <c r="N81" s="1"/>
      <c r="O81" s="1"/>
      <c r="P81" s="1"/>
      <c r="Q81" s="1"/>
      <c r="R81" s="1"/>
      <c r="S81" s="1"/>
      <c r="T81" s="1"/>
      <c r="U81" s="1"/>
      <c r="V81" s="1"/>
      <c r="W81" s="1"/>
      <c r="X81" s="1"/>
      <c r="Y81" s="1"/>
      <c r="Z81" s="1"/>
    </row>
    <row r="82" spans="1:26" ht="14.25" thickBot="1">
      <c r="A82" s="17" t="s">
        <v>42</v>
      </c>
      <c r="B82" s="58"/>
      <c r="C82" s="51" t="s">
        <v>246</v>
      </c>
      <c r="D82" s="18"/>
      <c r="E82" s="1"/>
      <c r="F82" s="1"/>
      <c r="G82" s="1"/>
      <c r="H82" s="1"/>
      <c r="I82" s="1"/>
      <c r="J82" s="1"/>
      <c r="K82" s="1"/>
      <c r="L82" s="1"/>
      <c r="M82" s="1"/>
      <c r="N82" s="1"/>
      <c r="O82" s="1"/>
      <c r="P82" s="1"/>
      <c r="Q82" s="1"/>
      <c r="R82" s="1"/>
      <c r="S82" s="1"/>
      <c r="T82" s="1"/>
      <c r="U82" s="1"/>
      <c r="V82" s="1"/>
      <c r="W82" s="1"/>
      <c r="X82" s="1"/>
      <c r="Y82" s="1"/>
      <c r="Z82" s="1"/>
    </row>
    <row r="83" spans="1:26" ht="14.25" thickBot="1">
      <c r="A83" s="17" t="s">
        <v>43</v>
      </c>
      <c r="B83" s="58"/>
      <c r="C83" s="51" t="s">
        <v>240</v>
      </c>
      <c r="D83" s="18"/>
      <c r="E83" s="1"/>
      <c r="F83" s="1"/>
      <c r="G83" s="1"/>
      <c r="H83" s="1"/>
      <c r="I83" s="1"/>
      <c r="J83" s="1"/>
      <c r="K83" s="1"/>
      <c r="L83" s="1"/>
      <c r="M83" s="1"/>
      <c r="N83" s="1"/>
      <c r="O83" s="1"/>
      <c r="P83" s="1"/>
      <c r="Q83" s="1"/>
      <c r="R83" s="1"/>
      <c r="S83" s="1"/>
      <c r="T83" s="1"/>
      <c r="U83" s="1"/>
      <c r="V83" s="1"/>
      <c r="W83" s="1"/>
      <c r="X83" s="1"/>
      <c r="Y83" s="1"/>
      <c r="Z83" s="1"/>
    </row>
    <row r="84" spans="1:26" ht="14.25" thickBot="1">
      <c r="A84" s="17" t="s">
        <v>44</v>
      </c>
      <c r="B84" s="58" t="s">
        <v>123</v>
      </c>
      <c r="C84" s="51" t="s">
        <v>243</v>
      </c>
      <c r="D84" s="18"/>
      <c r="E84" s="1"/>
      <c r="F84" s="1"/>
      <c r="G84" s="1"/>
      <c r="H84" s="1"/>
      <c r="I84" s="1"/>
      <c r="J84" s="1"/>
      <c r="K84" s="1"/>
      <c r="L84" s="1"/>
      <c r="M84" s="1"/>
      <c r="N84" s="1"/>
      <c r="O84" s="1"/>
      <c r="P84" s="1"/>
      <c r="Q84" s="1"/>
      <c r="R84" s="1"/>
      <c r="S84" s="1"/>
      <c r="T84" s="1"/>
      <c r="U84" s="1"/>
      <c r="V84" s="1"/>
      <c r="W84" s="1"/>
      <c r="X84" s="1"/>
      <c r="Y84" s="1"/>
      <c r="Z84" s="1"/>
    </row>
    <row r="85" spans="1:26" ht="14.25" thickBot="1">
      <c r="A85" s="17" t="s">
        <v>45</v>
      </c>
      <c r="B85" s="58"/>
      <c r="C85" s="51" t="s">
        <v>242</v>
      </c>
      <c r="D85" s="18"/>
      <c r="E85" s="1"/>
      <c r="F85" s="1"/>
      <c r="G85" s="1"/>
      <c r="H85" s="1"/>
      <c r="I85" s="1"/>
      <c r="J85" s="1"/>
      <c r="K85" s="1"/>
      <c r="L85" s="1"/>
      <c r="M85" s="1"/>
      <c r="N85" s="1"/>
      <c r="O85" s="1"/>
      <c r="P85" s="1"/>
      <c r="Q85" s="1"/>
      <c r="R85" s="1"/>
      <c r="S85" s="1"/>
      <c r="T85" s="1"/>
      <c r="U85" s="1"/>
      <c r="V85" s="1"/>
      <c r="W85" s="1"/>
      <c r="X85" s="1"/>
      <c r="Y85" s="1"/>
      <c r="Z85" s="1"/>
    </row>
    <row r="86" spans="1:26" ht="14.25" thickBot="1">
      <c r="A86" s="17" t="s">
        <v>46</v>
      </c>
      <c r="B86" s="58"/>
      <c r="C86" s="51" t="s">
        <v>245</v>
      </c>
      <c r="D86" s="18"/>
      <c r="E86" s="1"/>
      <c r="F86" s="1"/>
      <c r="G86" s="1"/>
      <c r="H86" s="1"/>
      <c r="I86" s="1"/>
      <c r="J86" s="1"/>
      <c r="K86" s="1"/>
      <c r="L86" s="1"/>
      <c r="M86" s="1"/>
      <c r="N86" s="1"/>
      <c r="O86" s="1"/>
      <c r="P86" s="1"/>
      <c r="Q86" s="1"/>
      <c r="R86" s="1"/>
      <c r="S86" s="1"/>
      <c r="T86" s="1"/>
      <c r="U86" s="1"/>
      <c r="V86" s="1"/>
      <c r="W86" s="1"/>
      <c r="X86" s="1"/>
      <c r="Y86" s="1"/>
      <c r="Z86" s="1"/>
    </row>
    <row r="87" spans="1:26" ht="14.25" thickBot="1">
      <c r="A87" s="17" t="s">
        <v>47</v>
      </c>
      <c r="B87" s="30" t="s">
        <v>124</v>
      </c>
      <c r="C87" s="51" t="s">
        <v>248</v>
      </c>
      <c r="D87" s="18"/>
      <c r="E87" s="1"/>
      <c r="F87" s="1"/>
      <c r="G87" s="1"/>
      <c r="H87" s="1"/>
      <c r="I87" s="1"/>
      <c r="J87" s="1"/>
      <c r="K87" s="1"/>
      <c r="L87" s="1"/>
      <c r="M87" s="1"/>
      <c r="N87" s="1"/>
      <c r="O87" s="1"/>
      <c r="P87" s="1"/>
      <c r="Q87" s="1"/>
      <c r="R87" s="1"/>
      <c r="S87" s="1"/>
      <c r="T87" s="1"/>
      <c r="U87" s="1"/>
      <c r="V87" s="1"/>
      <c r="W87" s="1"/>
      <c r="X87" s="1"/>
      <c r="Y87" s="1"/>
      <c r="Z87" s="1"/>
    </row>
    <row r="88" spans="1:26" ht="37.5" thickBot="1">
      <c r="A88" s="17" t="s">
        <v>48</v>
      </c>
      <c r="B88" s="59" t="s">
        <v>125</v>
      </c>
      <c r="C88" s="51" t="s">
        <v>241</v>
      </c>
      <c r="D88" s="18"/>
      <c r="E88" s="1"/>
      <c r="F88" s="1"/>
      <c r="G88" s="1"/>
      <c r="H88" s="1"/>
      <c r="I88" s="1"/>
      <c r="J88" s="1"/>
      <c r="K88" s="1"/>
      <c r="L88" s="1"/>
      <c r="M88" s="1"/>
      <c r="N88" s="1"/>
      <c r="O88" s="1"/>
      <c r="P88" s="1"/>
      <c r="Q88" s="1"/>
      <c r="R88" s="1"/>
      <c r="S88" s="1"/>
      <c r="T88" s="1"/>
      <c r="U88" s="1"/>
      <c r="V88" s="1"/>
      <c r="W88" s="1"/>
      <c r="X88" s="1"/>
      <c r="Y88" s="1"/>
      <c r="Z88" s="1"/>
    </row>
    <row r="89" spans="1:26" ht="37.5" thickBot="1">
      <c r="A89" s="17" t="s">
        <v>63</v>
      </c>
      <c r="B89" s="58"/>
      <c r="C89" s="51" t="s">
        <v>244</v>
      </c>
      <c r="D89" s="18"/>
      <c r="E89" s="1"/>
      <c r="F89" s="1"/>
      <c r="G89" s="1"/>
      <c r="H89" s="1"/>
      <c r="I89" s="1"/>
      <c r="J89" s="1"/>
      <c r="K89" s="1"/>
      <c r="L89" s="1"/>
      <c r="M89" s="1"/>
      <c r="N89" s="1"/>
      <c r="O89" s="1"/>
      <c r="P89" s="1"/>
      <c r="Q89" s="1"/>
      <c r="R89" s="1"/>
      <c r="S89" s="1"/>
      <c r="T89" s="1"/>
      <c r="U89" s="1"/>
      <c r="V89" s="1"/>
      <c r="W89" s="1"/>
      <c r="X89" s="1"/>
      <c r="Y89" s="1"/>
      <c r="Z89" s="1"/>
    </row>
    <row r="90" spans="1:26" ht="13.5" customHeight="1" thickBot="1">
      <c r="A90" s="17" t="s">
        <v>64</v>
      </c>
      <c r="B90" s="58" t="s">
        <v>62</v>
      </c>
      <c r="C90" s="28" t="s">
        <v>216</v>
      </c>
      <c r="D90" s="18"/>
      <c r="E90" s="1"/>
      <c r="F90" s="1"/>
      <c r="G90" s="1"/>
      <c r="H90" s="1"/>
      <c r="I90" s="1"/>
      <c r="J90" s="1"/>
      <c r="K90" s="1"/>
      <c r="L90" s="1"/>
      <c r="M90" s="1"/>
      <c r="N90" s="1"/>
      <c r="O90" s="1"/>
      <c r="P90" s="1"/>
      <c r="Q90" s="1"/>
      <c r="R90" s="1"/>
      <c r="S90" s="1"/>
      <c r="T90" s="1"/>
      <c r="U90" s="1"/>
      <c r="V90" s="1"/>
      <c r="W90" s="1"/>
      <c r="X90" s="1"/>
      <c r="Y90" s="1"/>
      <c r="Z90" s="1"/>
    </row>
    <row r="91" spans="1:26" ht="14.25" thickBot="1">
      <c r="A91" s="17" t="s">
        <v>65</v>
      </c>
      <c r="B91" s="58"/>
      <c r="C91" s="28" t="s">
        <v>215</v>
      </c>
      <c r="D91" s="18"/>
      <c r="E91" s="1"/>
      <c r="F91" s="1"/>
      <c r="G91" s="1"/>
      <c r="H91" s="1"/>
      <c r="I91" s="1"/>
      <c r="J91" s="1"/>
      <c r="K91" s="1"/>
      <c r="L91" s="1"/>
      <c r="M91" s="1"/>
      <c r="N91" s="1"/>
      <c r="O91" s="1"/>
      <c r="P91" s="1"/>
      <c r="Q91" s="1"/>
      <c r="R91" s="1"/>
      <c r="S91" s="1"/>
      <c r="T91" s="1"/>
      <c r="U91" s="1"/>
      <c r="V91" s="1"/>
      <c r="W91" s="1"/>
      <c r="X91" s="1"/>
      <c r="Y91" s="1"/>
      <c r="Z91" s="1"/>
    </row>
    <row r="92" spans="1:26" ht="69" thickBot="1">
      <c r="A92" s="17" t="s">
        <v>66</v>
      </c>
      <c r="B92" s="25" t="s">
        <v>128</v>
      </c>
      <c r="C92" s="29" t="s">
        <v>247</v>
      </c>
      <c r="D92" s="18"/>
      <c r="E92" s="1"/>
      <c r="F92" s="1"/>
      <c r="G92" s="1"/>
      <c r="H92" s="1"/>
      <c r="I92" s="1"/>
      <c r="J92" s="1"/>
      <c r="K92" s="1"/>
      <c r="L92" s="1"/>
      <c r="M92" s="1"/>
      <c r="N92" s="1"/>
      <c r="O92" s="1"/>
      <c r="P92" s="1"/>
      <c r="Q92" s="1"/>
      <c r="R92" s="1"/>
      <c r="S92" s="1"/>
      <c r="T92" s="1"/>
      <c r="U92" s="1"/>
      <c r="V92" s="1"/>
      <c r="W92" s="1"/>
      <c r="X92" s="1"/>
      <c r="Y92" s="1"/>
      <c r="Z92" s="1"/>
    </row>
    <row r="93" spans="1:26" ht="13.5" customHeight="1" thickBot="1">
      <c r="A93" s="17" t="s">
        <v>67</v>
      </c>
      <c r="B93" s="56" t="s">
        <v>68</v>
      </c>
      <c r="C93" s="31" t="s">
        <v>249</v>
      </c>
      <c r="D93" s="18"/>
      <c r="E93" s="1"/>
      <c r="F93" s="1"/>
      <c r="G93" s="1"/>
      <c r="H93" s="1"/>
      <c r="I93" s="1"/>
      <c r="J93" s="1"/>
      <c r="K93" s="1"/>
      <c r="L93" s="1"/>
      <c r="M93" s="1"/>
      <c r="N93" s="1"/>
      <c r="O93" s="1"/>
      <c r="P93" s="1"/>
      <c r="Q93" s="1"/>
      <c r="R93" s="1"/>
      <c r="S93" s="1"/>
      <c r="T93" s="1"/>
      <c r="U93" s="1"/>
      <c r="V93" s="1"/>
      <c r="W93" s="1"/>
      <c r="X93" s="1"/>
      <c r="Y93" s="1"/>
      <c r="Z93" s="1"/>
    </row>
    <row r="94" spans="1:26" ht="14.25" thickBot="1">
      <c r="A94" s="17" t="s">
        <v>69</v>
      </c>
      <c r="B94" s="56"/>
      <c r="C94" s="31" t="s">
        <v>250</v>
      </c>
      <c r="D94" s="18"/>
      <c r="E94" s="1"/>
      <c r="F94" s="1"/>
      <c r="G94" s="1"/>
      <c r="H94" s="1"/>
      <c r="I94" s="1"/>
      <c r="J94" s="1"/>
      <c r="K94" s="1"/>
      <c r="L94" s="1"/>
      <c r="M94" s="1"/>
      <c r="N94" s="1"/>
      <c r="O94" s="1"/>
      <c r="P94" s="1"/>
      <c r="Q94" s="1"/>
      <c r="R94" s="1"/>
      <c r="S94" s="1"/>
      <c r="T94" s="1"/>
      <c r="U94" s="1"/>
      <c r="V94" s="1"/>
      <c r="W94" s="1"/>
      <c r="X94" s="1"/>
      <c r="Y94" s="1"/>
      <c r="Z94" s="1"/>
    </row>
    <row r="95" spans="1:26" ht="14.25" thickBot="1">
      <c r="A95" s="17" t="s">
        <v>70</v>
      </c>
      <c r="B95" s="56"/>
      <c r="C95" s="31" t="s">
        <v>251</v>
      </c>
      <c r="D95" s="18"/>
      <c r="E95" s="1"/>
      <c r="F95" s="1"/>
      <c r="G95" s="1"/>
      <c r="H95" s="1"/>
      <c r="I95" s="1"/>
      <c r="J95" s="1"/>
      <c r="K95" s="1"/>
      <c r="L95" s="1"/>
      <c r="M95" s="1"/>
      <c r="N95" s="1"/>
      <c r="O95" s="1"/>
      <c r="P95" s="1"/>
      <c r="Q95" s="1"/>
      <c r="R95" s="1"/>
      <c r="S95" s="1"/>
      <c r="T95" s="1"/>
      <c r="U95" s="1"/>
      <c r="V95" s="1"/>
      <c r="W95" s="1"/>
      <c r="X95" s="1"/>
      <c r="Y95" s="1"/>
      <c r="Z95" s="1"/>
    </row>
    <row r="96" spans="1:26" ht="14.25" thickBot="1">
      <c r="A96" s="48"/>
      <c r="B96" s="45" t="s">
        <v>153</v>
      </c>
      <c r="C96" s="51" t="s">
        <v>181</v>
      </c>
      <c r="D96" s="18"/>
      <c r="E96" s="1"/>
      <c r="F96" s="1"/>
      <c r="G96" s="1"/>
      <c r="H96" s="1"/>
      <c r="I96" s="1"/>
      <c r="J96" s="1"/>
      <c r="K96" s="1"/>
      <c r="L96" s="1"/>
      <c r="M96" s="1"/>
      <c r="N96" s="1"/>
      <c r="O96" s="1"/>
      <c r="P96" s="1"/>
      <c r="Q96" s="1"/>
      <c r="R96" s="1"/>
      <c r="S96" s="1"/>
      <c r="T96" s="1"/>
      <c r="U96" s="1"/>
      <c r="V96" s="1"/>
      <c r="W96" s="1"/>
      <c r="X96" s="1"/>
      <c r="Y96" s="1"/>
      <c r="Z96" s="1"/>
    </row>
    <row r="97" spans="1:26" ht="205.5" thickBot="1">
      <c r="A97" s="48"/>
      <c r="B97" s="45" t="s">
        <v>140</v>
      </c>
      <c r="C97" s="51" t="s">
        <v>182</v>
      </c>
      <c r="D97" s="18"/>
      <c r="E97" s="1"/>
      <c r="F97" s="1"/>
      <c r="G97" s="1"/>
      <c r="H97" s="1"/>
      <c r="I97" s="1"/>
      <c r="J97" s="1"/>
      <c r="K97" s="1"/>
      <c r="L97" s="1"/>
      <c r="M97" s="1"/>
      <c r="N97" s="1"/>
      <c r="O97" s="1"/>
      <c r="P97" s="1"/>
      <c r="Q97" s="1"/>
      <c r="R97" s="1"/>
      <c r="S97" s="1"/>
      <c r="T97" s="1"/>
      <c r="U97" s="1"/>
      <c r="V97" s="1"/>
      <c r="W97" s="1"/>
      <c r="X97" s="1"/>
      <c r="Y97" s="1"/>
      <c r="Z97" s="1"/>
    </row>
    <row r="98" spans="1:26" ht="25.5" thickBot="1">
      <c r="A98" s="1"/>
      <c r="B98" s="52" t="s">
        <v>154</v>
      </c>
      <c r="C98" s="54" t="s">
        <v>252</v>
      </c>
      <c r="D98" s="1"/>
      <c r="E98" s="1"/>
      <c r="F98" s="1"/>
      <c r="G98" s="1"/>
      <c r="H98" s="1"/>
      <c r="I98" s="1"/>
      <c r="J98" s="1"/>
      <c r="K98" s="1"/>
      <c r="L98" s="1"/>
      <c r="M98" s="1"/>
      <c r="N98" s="1"/>
      <c r="O98" s="1"/>
      <c r="P98" s="1"/>
      <c r="Q98" s="1"/>
      <c r="R98" s="1"/>
      <c r="S98" s="1"/>
      <c r="T98" s="1"/>
      <c r="U98" s="1"/>
      <c r="V98" s="1"/>
      <c r="W98" s="1"/>
      <c r="X98" s="1"/>
      <c r="Y98" s="1"/>
      <c r="Z98" s="1"/>
    </row>
    <row r="99" spans="1:26" ht="14.25" thickBot="1">
      <c r="A99" s="1"/>
      <c r="B99" s="1"/>
      <c r="C99" s="34"/>
      <c r="D99" s="1"/>
      <c r="E99" s="1"/>
      <c r="F99" s="1"/>
      <c r="G99" s="1"/>
      <c r="H99" s="1"/>
      <c r="I99" s="1"/>
      <c r="J99" s="1"/>
      <c r="K99" s="1"/>
      <c r="L99" s="1"/>
      <c r="M99" s="1"/>
      <c r="N99" s="1"/>
      <c r="O99" s="1"/>
      <c r="P99" s="1"/>
      <c r="Q99" s="1"/>
      <c r="R99" s="1"/>
      <c r="S99" s="1"/>
      <c r="T99" s="1"/>
      <c r="U99" s="1"/>
      <c r="V99" s="1"/>
      <c r="W99" s="1"/>
      <c r="X99" s="1"/>
      <c r="Y99" s="1"/>
      <c r="Z99" s="1"/>
    </row>
    <row r="100" spans="1:26" ht="14.25" thickBot="1">
      <c r="A100" s="1"/>
      <c r="B100" s="1"/>
      <c r="C100" s="34"/>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1"/>
      <c r="B101" s="1"/>
      <c r="C101" s="34"/>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thickBot="1">
      <c r="A102" s="1"/>
      <c r="B102" s="1"/>
      <c r="C102" s="34"/>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thickBot="1">
      <c r="A103" s="1"/>
      <c r="B103" s="1"/>
      <c r="C103" s="34"/>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1"/>
      <c r="B104" s="1"/>
      <c r="C104" s="34"/>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1"/>
      <c r="C105" s="34"/>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1"/>
      <c r="C106" s="34"/>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1"/>
      <c r="C107" s="34"/>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1"/>
      <c r="C108" s="34"/>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1"/>
      <c r="C109" s="34"/>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1"/>
      <c r="C110" s="34"/>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1"/>
      <c r="C111" s="34"/>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1"/>
      <c r="C112" s="34"/>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1"/>
      <c r="C113" s="34"/>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1"/>
      <c r="C114" s="34"/>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1"/>
      <c r="C115" s="34"/>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1"/>
      <c r="C116" s="34"/>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1"/>
      <c r="C117" s="34"/>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1"/>
      <c r="C118" s="34"/>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1"/>
      <c r="C119" s="34"/>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1"/>
      <c r="C120" s="34"/>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1"/>
      <c r="C121" s="34"/>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1"/>
      <c r="C122" s="34"/>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1"/>
      <c r="C123" s="34"/>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1"/>
      <c r="C124" s="34"/>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1"/>
      <c r="C125" s="34"/>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1"/>
      <c r="C126" s="34"/>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1"/>
      <c r="C127" s="34"/>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1"/>
      <c r="C128" s="34"/>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1"/>
      <c r="C129" s="34"/>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1"/>
      <c r="C130" s="34"/>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1"/>
      <c r="C131" s="34"/>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1"/>
      <c r="C132" s="34"/>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1"/>
      <c r="C133" s="34"/>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1"/>
      <c r="C134" s="34"/>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1"/>
      <c r="C135" s="34"/>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1"/>
      <c r="C136" s="34"/>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1"/>
      <c r="C137" s="34"/>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1"/>
      <c r="C138" s="34"/>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1"/>
      <c r="C139" s="34"/>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1"/>
      <c r="C140" s="34"/>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1"/>
      <c r="C141" s="34"/>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1"/>
      <c r="C142" s="34"/>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1"/>
      <c r="C143" s="34"/>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1"/>
      <c r="C144" s="34"/>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1"/>
      <c r="C145" s="34"/>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1"/>
      <c r="C146" s="34"/>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1"/>
      <c r="C147" s="34"/>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1"/>
      <c r="C148" s="34"/>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1"/>
      <c r="C149" s="34"/>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1"/>
      <c r="C150" s="34"/>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1"/>
      <c r="C151" s="34"/>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1"/>
      <c r="C152" s="34"/>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1"/>
      <c r="C153" s="34"/>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1"/>
      <c r="C154" s="34"/>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1"/>
      <c r="C155" s="34"/>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1"/>
      <c r="C156" s="34"/>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1"/>
      <c r="C157" s="34"/>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1"/>
      <c r="C158" s="34"/>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1"/>
      <c r="C159" s="34"/>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1"/>
      <c r="C160" s="34"/>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1"/>
      <c r="C161" s="34"/>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1"/>
      <c r="C162" s="34"/>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1"/>
      <c r="C163" s="34"/>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1"/>
      <c r="C164" s="34"/>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1"/>
      <c r="C165" s="34"/>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1"/>
      <c r="C166" s="34"/>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1"/>
      <c r="C167" s="34"/>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1"/>
      <c r="C168" s="34"/>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1"/>
      <c r="C169" s="34"/>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1"/>
      <c r="C170" s="34"/>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1"/>
      <c r="C171" s="34"/>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1"/>
      <c r="C172" s="34"/>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1"/>
      <c r="C173" s="34"/>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1"/>
      <c r="C174" s="34"/>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1"/>
      <c r="C175" s="34"/>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1"/>
      <c r="C176" s="34"/>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1"/>
      <c r="C177" s="34"/>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1"/>
      <c r="C178" s="34"/>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1"/>
      <c r="C179" s="34"/>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1"/>
      <c r="C180" s="34"/>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1"/>
      <c r="C181" s="34"/>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1"/>
      <c r="C182" s="34"/>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1"/>
      <c r="C183" s="34"/>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1"/>
      <c r="C184" s="34"/>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1"/>
      <c r="C185" s="34"/>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1"/>
      <c r="C186" s="34"/>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1"/>
      <c r="C187" s="34"/>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1"/>
      <c r="C188" s="34"/>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1"/>
      <c r="C189" s="34"/>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1"/>
      <c r="C190" s="34"/>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1"/>
      <c r="C191" s="34"/>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1"/>
      <c r="C192" s="34"/>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1"/>
      <c r="C193" s="34"/>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1"/>
      <c r="C194" s="34"/>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1"/>
      <c r="C195" s="34"/>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1"/>
      <c r="C196" s="34"/>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1"/>
      <c r="C197" s="34"/>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1"/>
      <c r="C198" s="34"/>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1"/>
      <c r="C199" s="34"/>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1"/>
      <c r="C200" s="34"/>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1"/>
      <c r="C201" s="34"/>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1"/>
      <c r="C202" s="34"/>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1"/>
      <c r="C203" s="34"/>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1"/>
      <c r="C204" s="34"/>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1"/>
      <c r="C205" s="34"/>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1"/>
      <c r="C206" s="34"/>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1"/>
      <c r="C207" s="34"/>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1"/>
      <c r="C208" s="34"/>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1"/>
      <c r="C209" s="34"/>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1"/>
      <c r="C210" s="34"/>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1"/>
      <c r="C211" s="34"/>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1"/>
      <c r="C212" s="34"/>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1"/>
      <c r="C213" s="34"/>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1"/>
      <c r="C214" s="34"/>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1"/>
      <c r="C215" s="34"/>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1"/>
      <c r="C216" s="34"/>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1"/>
      <c r="C217" s="34"/>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1"/>
      <c r="C218" s="34"/>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1"/>
      <c r="C219" s="34"/>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1"/>
      <c r="C220" s="34"/>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1"/>
      <c r="C221" s="34"/>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1"/>
      <c r="C222" s="34"/>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1"/>
      <c r="C223" s="34"/>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1"/>
      <c r="C224" s="34"/>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1"/>
      <c r="C225" s="34"/>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1"/>
      <c r="C226" s="34"/>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1"/>
      <c r="C227" s="34"/>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1"/>
      <c r="C228" s="34"/>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1"/>
      <c r="C229" s="34"/>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1"/>
      <c r="C230" s="34"/>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1"/>
      <c r="C231" s="34"/>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1"/>
      <c r="C232" s="34"/>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1"/>
      <c r="C233" s="34"/>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1"/>
      <c r="C234" s="34"/>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1"/>
      <c r="C235" s="34"/>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1"/>
      <c r="C236" s="34"/>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1"/>
      <c r="C237" s="34"/>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1"/>
      <c r="C238" s="34"/>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1"/>
      <c r="C239" s="34"/>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1"/>
      <c r="C240" s="34"/>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1"/>
      <c r="C241" s="34"/>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1"/>
      <c r="C242" s="34"/>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1"/>
      <c r="C243" s="34"/>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1"/>
      <c r="C244" s="34"/>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1"/>
      <c r="C245" s="34"/>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1"/>
      <c r="C246" s="34"/>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1"/>
      <c r="C247" s="34"/>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1"/>
      <c r="C248" s="34"/>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1"/>
      <c r="C249" s="34"/>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1"/>
      <c r="C250" s="34"/>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1"/>
      <c r="C251" s="34"/>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1"/>
      <c r="C252" s="34"/>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1"/>
      <c r="C253" s="34"/>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1"/>
      <c r="C254" s="34"/>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1"/>
      <c r="C255" s="34"/>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1"/>
      <c r="C256" s="34"/>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1"/>
      <c r="C257" s="34"/>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1"/>
      <c r="C258" s="34"/>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1"/>
      <c r="C259" s="34"/>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1"/>
      <c r="C260" s="34"/>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1"/>
      <c r="C261" s="34"/>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1"/>
      <c r="C262" s="34"/>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1"/>
      <c r="C263" s="34"/>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1"/>
      <c r="C264" s="34"/>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1"/>
      <c r="C265" s="34"/>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1"/>
      <c r="C266" s="34"/>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1"/>
      <c r="C267" s="34"/>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1"/>
      <c r="C268" s="34"/>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1"/>
      <c r="C269" s="34"/>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1"/>
      <c r="C270" s="34"/>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1"/>
      <c r="C271" s="34"/>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1"/>
      <c r="C272" s="34"/>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1"/>
      <c r="C273" s="34"/>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1"/>
      <c r="C274" s="34"/>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1"/>
      <c r="C275" s="34"/>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1"/>
      <c r="C276" s="34"/>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1"/>
      <c r="C277" s="34"/>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1"/>
      <c r="C278" s="34"/>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1"/>
      <c r="C279" s="34"/>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1"/>
      <c r="C280" s="34"/>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1"/>
      <c r="C281" s="34"/>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1"/>
      <c r="C282" s="34"/>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1"/>
      <c r="C283" s="34"/>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1"/>
      <c r="C284" s="34"/>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1"/>
      <c r="C285" s="34"/>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1"/>
      <c r="C286" s="34"/>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1"/>
      <c r="C287" s="34"/>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1"/>
      <c r="C288" s="34"/>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1"/>
      <c r="C289" s="34"/>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1"/>
      <c r="C290" s="34"/>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1"/>
      <c r="C291" s="34"/>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1"/>
      <c r="C292" s="34"/>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1"/>
      <c r="C293" s="34"/>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1"/>
      <c r="C294" s="34"/>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1"/>
      <c r="C295" s="34"/>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1"/>
      <c r="C296" s="34"/>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1"/>
      <c r="C297" s="34"/>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1"/>
      <c r="C298" s="34"/>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1"/>
      <c r="C299" s="34"/>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1"/>
      <c r="C300" s="34"/>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1"/>
      <c r="C301" s="34"/>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1"/>
      <c r="C302" s="34"/>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1"/>
      <c r="C303" s="34"/>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1"/>
      <c r="C304" s="34"/>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1"/>
      <c r="C305" s="34"/>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1"/>
      <c r="C306" s="34"/>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1"/>
      <c r="C307" s="34"/>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1"/>
      <c r="C308" s="34"/>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1"/>
      <c r="C309" s="34"/>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1"/>
      <c r="C310" s="34"/>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1"/>
      <c r="C311" s="34"/>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1"/>
      <c r="C312" s="34"/>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1"/>
      <c r="C313" s="34"/>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1"/>
      <c r="C314" s="34"/>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1"/>
      <c r="C315" s="34"/>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1"/>
      <c r="C316" s="34"/>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1"/>
      <c r="C317" s="34"/>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1"/>
      <c r="C318" s="34"/>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1"/>
      <c r="C319" s="34"/>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1"/>
      <c r="C320" s="34"/>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1"/>
      <c r="C321" s="34"/>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1"/>
      <c r="C322" s="34"/>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1"/>
      <c r="C323" s="34"/>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1"/>
      <c r="C324" s="34"/>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1"/>
      <c r="C325" s="34"/>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1"/>
      <c r="C326" s="34"/>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1"/>
      <c r="C327" s="34"/>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1"/>
      <c r="C328" s="34"/>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1"/>
      <c r="C329" s="34"/>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1"/>
      <c r="C330" s="34"/>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1"/>
      <c r="C331" s="34"/>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1"/>
      <c r="C332" s="34"/>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1"/>
      <c r="C333" s="34"/>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1"/>
      <c r="C334" s="34"/>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1"/>
      <c r="C335" s="34"/>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1"/>
      <c r="C336" s="34"/>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1"/>
      <c r="C337" s="34"/>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1"/>
      <c r="C338" s="34"/>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1"/>
      <c r="C339" s="34"/>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1"/>
      <c r="C340" s="34"/>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1"/>
      <c r="C341" s="34"/>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1"/>
      <c r="C342" s="34"/>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1"/>
      <c r="C343" s="34"/>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1"/>
      <c r="C344" s="34"/>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1"/>
      <c r="C345" s="34"/>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1"/>
      <c r="C346" s="34"/>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1"/>
      <c r="C347" s="34"/>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1"/>
      <c r="C348" s="34"/>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1"/>
      <c r="C349" s="34"/>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1"/>
      <c r="C350" s="34"/>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1"/>
      <c r="C351" s="34"/>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1"/>
      <c r="C352" s="34"/>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1"/>
      <c r="C353" s="34"/>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1"/>
      <c r="C354" s="34"/>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1"/>
      <c r="C355" s="34"/>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1"/>
      <c r="C356" s="34"/>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1"/>
      <c r="C357" s="34"/>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1"/>
      <c r="C358" s="34"/>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1"/>
      <c r="C359" s="34"/>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1"/>
      <c r="C360" s="34"/>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1"/>
      <c r="C361" s="34"/>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1"/>
      <c r="C362" s="34"/>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1"/>
      <c r="C363" s="34"/>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1"/>
      <c r="C364" s="34"/>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1"/>
      <c r="C365" s="34"/>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1"/>
      <c r="C366" s="34"/>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1"/>
      <c r="C367" s="34"/>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1"/>
      <c r="C368" s="34"/>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1"/>
      <c r="C369" s="34"/>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1"/>
      <c r="C370" s="34"/>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1"/>
      <c r="C371" s="34"/>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1"/>
      <c r="C372" s="34"/>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1"/>
      <c r="C373" s="34"/>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1"/>
      <c r="C374" s="34"/>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1"/>
      <c r="C375" s="34"/>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1"/>
      <c r="C376" s="34"/>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1"/>
      <c r="C377" s="34"/>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1"/>
      <c r="C378" s="34"/>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1"/>
      <c r="C379" s="34"/>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1"/>
      <c r="C380" s="34"/>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1"/>
      <c r="C381" s="34"/>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1"/>
      <c r="C382" s="34"/>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1"/>
      <c r="C383" s="34"/>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1"/>
      <c r="C384" s="34"/>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1"/>
      <c r="C385" s="34"/>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1"/>
      <c r="C386" s="34"/>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1"/>
      <c r="C387" s="34"/>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1"/>
      <c r="C388" s="34"/>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1"/>
      <c r="C389" s="34"/>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1"/>
      <c r="C390" s="34"/>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1"/>
      <c r="C391" s="34"/>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1"/>
      <c r="C392" s="34"/>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1"/>
      <c r="C393" s="34"/>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1"/>
      <c r="C394" s="34"/>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1"/>
      <c r="C395" s="34"/>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1"/>
      <c r="C396" s="34"/>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1"/>
      <c r="C397" s="34"/>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1"/>
      <c r="C398" s="34"/>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1"/>
      <c r="C399" s="34"/>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1"/>
      <c r="C400" s="34"/>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1"/>
      <c r="C401" s="34"/>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1"/>
      <c r="C402" s="34"/>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1"/>
      <c r="C403" s="34"/>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1"/>
      <c r="C404" s="34"/>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1"/>
      <c r="C405" s="34"/>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1"/>
      <c r="C406" s="34"/>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1"/>
      <c r="C407" s="34"/>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1"/>
      <c r="C408" s="34"/>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1"/>
      <c r="C409" s="34"/>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1"/>
      <c r="C410" s="34"/>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1"/>
      <c r="C411" s="34"/>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1"/>
      <c r="C412" s="34"/>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1"/>
      <c r="C413" s="34"/>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1"/>
      <c r="C414" s="34"/>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1"/>
      <c r="C415" s="34"/>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1"/>
      <c r="C416" s="34"/>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1"/>
      <c r="C417" s="34"/>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1"/>
      <c r="C418" s="34"/>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1"/>
      <c r="C419" s="34"/>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1"/>
      <c r="C420" s="34"/>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1"/>
      <c r="C421" s="34"/>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1"/>
      <c r="C422" s="34"/>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1"/>
      <c r="C423" s="34"/>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1"/>
      <c r="C424" s="34"/>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1"/>
      <c r="C425" s="34"/>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1"/>
      <c r="C426" s="34"/>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1"/>
      <c r="C427" s="34"/>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1"/>
      <c r="C428" s="34"/>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1"/>
      <c r="C429" s="34"/>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1"/>
      <c r="C430" s="34"/>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1"/>
      <c r="C431" s="34"/>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1"/>
      <c r="C432" s="34"/>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1"/>
      <c r="C433" s="34"/>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1"/>
      <c r="C434" s="34"/>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1"/>
      <c r="C435" s="34"/>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1"/>
      <c r="C436" s="34"/>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1"/>
      <c r="C437" s="34"/>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1"/>
      <c r="C438" s="34"/>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1"/>
      <c r="C439" s="34"/>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1"/>
      <c r="C440" s="34"/>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1"/>
      <c r="C441" s="34"/>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1"/>
      <c r="C442" s="34"/>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1"/>
      <c r="C443" s="34"/>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1"/>
      <c r="C444" s="34"/>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1"/>
      <c r="C445" s="34"/>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1"/>
      <c r="C446" s="34"/>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1"/>
      <c r="C447" s="34"/>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1"/>
      <c r="C448" s="34"/>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1"/>
      <c r="C449" s="34"/>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1"/>
      <c r="C450" s="34"/>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1"/>
      <c r="C451" s="34"/>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1"/>
      <c r="C452" s="34"/>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1"/>
      <c r="C453" s="34"/>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1"/>
      <c r="C454" s="34"/>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1"/>
      <c r="C455" s="34"/>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1"/>
      <c r="C456" s="34"/>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1"/>
      <c r="C457" s="34"/>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1"/>
      <c r="C458" s="34"/>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1"/>
      <c r="C459" s="34"/>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1"/>
      <c r="C460" s="34"/>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1"/>
      <c r="C461" s="34"/>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1"/>
      <c r="C462" s="34"/>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1"/>
      <c r="C463" s="34"/>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1"/>
      <c r="C464" s="34"/>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1"/>
      <c r="C465" s="34"/>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1"/>
      <c r="C466" s="34"/>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1"/>
      <c r="C467" s="34"/>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1"/>
      <c r="C468" s="34"/>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1"/>
      <c r="C469" s="34"/>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1"/>
      <c r="C470" s="34"/>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1"/>
      <c r="C471" s="34"/>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1"/>
      <c r="C472" s="34"/>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1"/>
      <c r="C473" s="34"/>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1"/>
      <c r="C474" s="34"/>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1"/>
      <c r="C475" s="34"/>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1"/>
      <c r="C476" s="34"/>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1"/>
      <c r="C477" s="34"/>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1"/>
      <c r="C478" s="34"/>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1"/>
      <c r="C479" s="34"/>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1"/>
      <c r="C480" s="34"/>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1"/>
      <c r="C481" s="34"/>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1"/>
      <c r="C482" s="34"/>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1"/>
      <c r="C483" s="34"/>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1"/>
      <c r="C484" s="34"/>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1"/>
      <c r="C485" s="34"/>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1"/>
      <c r="C486" s="34"/>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1"/>
      <c r="C487" s="34"/>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1"/>
      <c r="C488" s="34"/>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1"/>
      <c r="C489" s="34"/>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1"/>
      <c r="C490" s="34"/>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1"/>
      <c r="C491" s="34"/>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1"/>
      <c r="C492" s="34"/>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1"/>
      <c r="C493" s="34"/>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1"/>
      <c r="C494" s="34"/>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1"/>
      <c r="C495" s="34"/>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1"/>
      <c r="C496" s="34"/>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1"/>
      <c r="C497" s="34"/>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1"/>
      <c r="C498" s="34"/>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1"/>
      <c r="C499" s="34"/>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1"/>
      <c r="C500" s="34"/>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1"/>
      <c r="C501" s="34"/>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1"/>
      <c r="C502" s="34"/>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1"/>
      <c r="C503" s="34"/>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1"/>
      <c r="C504" s="34"/>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1"/>
      <c r="C505" s="34"/>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1"/>
      <c r="C506" s="34"/>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1"/>
      <c r="C507" s="34"/>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1"/>
      <c r="C508" s="34"/>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1"/>
      <c r="C509" s="34"/>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1"/>
      <c r="C510" s="34"/>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1"/>
      <c r="C511" s="34"/>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1"/>
      <c r="C512" s="34"/>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1"/>
      <c r="C513" s="34"/>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1"/>
      <c r="C514" s="34"/>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1"/>
      <c r="C515" s="34"/>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1"/>
      <c r="C516" s="34"/>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1"/>
      <c r="C517" s="34"/>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1"/>
      <c r="C518" s="34"/>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1"/>
      <c r="C519" s="34"/>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1"/>
      <c r="C520" s="34"/>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1"/>
      <c r="C521" s="34"/>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1"/>
      <c r="C522" s="34"/>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1"/>
      <c r="C523" s="34"/>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1"/>
      <c r="C524" s="34"/>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1"/>
      <c r="C525" s="34"/>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1"/>
      <c r="C526" s="34"/>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1"/>
      <c r="C527" s="34"/>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1"/>
      <c r="C528" s="34"/>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1"/>
      <c r="C529" s="34"/>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1"/>
      <c r="C530" s="34"/>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1"/>
      <c r="C531" s="34"/>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1"/>
      <c r="C532" s="34"/>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1"/>
      <c r="C533" s="34"/>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1"/>
      <c r="C534" s="34"/>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1"/>
      <c r="C535" s="34"/>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1"/>
      <c r="C536" s="34"/>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1"/>
      <c r="C537" s="34"/>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1"/>
      <c r="C538" s="34"/>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1"/>
      <c r="C539" s="34"/>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1"/>
      <c r="C540" s="34"/>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1"/>
      <c r="C541" s="34"/>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1"/>
      <c r="C542" s="34"/>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1"/>
      <c r="C543" s="34"/>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1"/>
      <c r="C544" s="34"/>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1"/>
      <c r="C545" s="34"/>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1"/>
      <c r="C546" s="34"/>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1"/>
      <c r="C547" s="34"/>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1"/>
      <c r="C548" s="34"/>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1"/>
      <c r="C549" s="34"/>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1"/>
      <c r="C550" s="34"/>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1"/>
      <c r="C551" s="34"/>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1"/>
      <c r="C552" s="34"/>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1"/>
      <c r="C553" s="34"/>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1"/>
      <c r="C554" s="34"/>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1"/>
      <c r="C555" s="34"/>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1"/>
      <c r="C556" s="34"/>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1"/>
      <c r="C557" s="34"/>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1"/>
      <c r="C558" s="34"/>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1"/>
      <c r="C559" s="34"/>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1"/>
      <c r="C560" s="34"/>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1"/>
      <c r="C561" s="34"/>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1"/>
      <c r="C562" s="34"/>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1"/>
      <c r="C563" s="34"/>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1"/>
      <c r="C564" s="34"/>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1"/>
      <c r="C565" s="34"/>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1"/>
      <c r="C566" s="34"/>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1"/>
      <c r="C567" s="34"/>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1"/>
      <c r="C568" s="34"/>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1"/>
      <c r="C569" s="34"/>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1"/>
      <c r="C570" s="34"/>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1"/>
      <c r="C571" s="34"/>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1"/>
      <c r="C572" s="34"/>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1"/>
      <c r="C573" s="34"/>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1"/>
      <c r="C574" s="34"/>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1"/>
      <c r="C575" s="34"/>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1"/>
      <c r="C576" s="34"/>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1"/>
      <c r="C577" s="34"/>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1"/>
      <c r="C578" s="34"/>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1"/>
      <c r="C579" s="34"/>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1"/>
      <c r="C580" s="34"/>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1"/>
      <c r="C581" s="34"/>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1"/>
      <c r="C582" s="34"/>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1"/>
      <c r="C583" s="34"/>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1"/>
      <c r="C584" s="34"/>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1"/>
      <c r="C585" s="34"/>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1"/>
      <c r="C586" s="34"/>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1"/>
      <c r="C587" s="34"/>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1"/>
      <c r="C588" s="34"/>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1"/>
      <c r="C589" s="34"/>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1"/>
      <c r="C590" s="34"/>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1"/>
      <c r="C591" s="34"/>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1"/>
      <c r="C592" s="34"/>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1"/>
      <c r="C593" s="34"/>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1"/>
      <c r="C594" s="34"/>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1"/>
      <c r="C595" s="34"/>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1"/>
      <c r="C596" s="34"/>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1"/>
      <c r="C597" s="34"/>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1"/>
      <c r="C598" s="34"/>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1"/>
      <c r="C599" s="34"/>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1"/>
      <c r="C600" s="34"/>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1"/>
      <c r="C601" s="34"/>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1"/>
      <c r="C602" s="34"/>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1"/>
      <c r="C603" s="34"/>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1"/>
      <c r="C604" s="34"/>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1"/>
      <c r="C605" s="34"/>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1"/>
      <c r="C606" s="34"/>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1"/>
      <c r="C607" s="34"/>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1"/>
      <c r="C608" s="34"/>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1"/>
      <c r="C609" s="34"/>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1"/>
      <c r="C610" s="34"/>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1"/>
      <c r="C611" s="34"/>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1"/>
      <c r="C612" s="34"/>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1"/>
      <c r="C613" s="34"/>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1"/>
      <c r="C614" s="34"/>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1"/>
      <c r="C615" s="34"/>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1"/>
      <c r="C616" s="34"/>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1"/>
      <c r="C617" s="34"/>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1"/>
      <c r="C618" s="34"/>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1"/>
      <c r="C619" s="34"/>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1"/>
      <c r="C620" s="34"/>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1"/>
      <c r="C621" s="34"/>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1"/>
      <c r="C622" s="34"/>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1"/>
      <c r="C623" s="34"/>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1"/>
      <c r="C624" s="34"/>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1"/>
      <c r="C625" s="34"/>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1"/>
      <c r="C626" s="34"/>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1"/>
      <c r="C627" s="34"/>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1"/>
      <c r="C628" s="34"/>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1"/>
      <c r="C629" s="34"/>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1"/>
      <c r="C630" s="34"/>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1"/>
      <c r="C631" s="34"/>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1"/>
      <c r="C632" s="34"/>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1"/>
      <c r="C633" s="34"/>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1"/>
      <c r="C634" s="34"/>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1"/>
      <c r="C635" s="34"/>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1"/>
      <c r="C636" s="34"/>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1"/>
      <c r="C637" s="34"/>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1"/>
      <c r="C638" s="34"/>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1"/>
      <c r="C639" s="34"/>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1"/>
      <c r="C640" s="34"/>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1"/>
      <c r="C641" s="34"/>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1"/>
      <c r="C642" s="34"/>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1"/>
      <c r="C643" s="34"/>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1"/>
      <c r="C644" s="34"/>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1"/>
      <c r="C645" s="34"/>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1"/>
      <c r="C646" s="34"/>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1"/>
      <c r="C647" s="34"/>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1"/>
      <c r="C648" s="34"/>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1"/>
      <c r="C649" s="34"/>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1"/>
      <c r="C650" s="34"/>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1"/>
      <c r="C651" s="34"/>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1"/>
      <c r="C652" s="34"/>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1"/>
      <c r="C653" s="34"/>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1"/>
      <c r="C654" s="34"/>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1"/>
      <c r="C655" s="34"/>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1"/>
      <c r="C656" s="34"/>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1"/>
      <c r="C657" s="34"/>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1"/>
      <c r="C658" s="34"/>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1"/>
      <c r="C659" s="34"/>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1"/>
      <c r="C660" s="34"/>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1"/>
      <c r="C661" s="34"/>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1"/>
      <c r="C662" s="34"/>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1"/>
      <c r="C663" s="34"/>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1"/>
      <c r="C664" s="34"/>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1"/>
      <c r="C665" s="34"/>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1"/>
      <c r="C666" s="34"/>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1"/>
      <c r="C667" s="34"/>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1"/>
      <c r="C668" s="34"/>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1"/>
      <c r="C669" s="34"/>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1"/>
      <c r="C670" s="34"/>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1"/>
      <c r="C671" s="34"/>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1"/>
      <c r="C672" s="34"/>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1"/>
      <c r="C673" s="34"/>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1"/>
      <c r="C674" s="34"/>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1"/>
      <c r="C675" s="34"/>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1"/>
      <c r="C676" s="34"/>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1"/>
      <c r="C677" s="34"/>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1"/>
      <c r="C678" s="34"/>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1"/>
      <c r="C679" s="34"/>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1"/>
      <c r="C680" s="34"/>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1"/>
      <c r="C681" s="34"/>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1"/>
      <c r="C682" s="34"/>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1"/>
      <c r="C683" s="34"/>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1"/>
      <c r="C684" s="34"/>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1"/>
      <c r="C685" s="34"/>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1"/>
      <c r="C686" s="34"/>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1"/>
      <c r="C687" s="34"/>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1"/>
      <c r="C688" s="34"/>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1"/>
      <c r="C689" s="34"/>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1"/>
      <c r="C690" s="34"/>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1"/>
      <c r="C691" s="34"/>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1"/>
      <c r="C692" s="34"/>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1"/>
      <c r="C693" s="34"/>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1"/>
      <c r="C694" s="34"/>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1"/>
      <c r="C695" s="34"/>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1"/>
      <c r="C696" s="34"/>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1"/>
      <c r="C697" s="34"/>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1"/>
      <c r="C698" s="34"/>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1"/>
      <c r="C699" s="34"/>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1"/>
      <c r="C700" s="34"/>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1"/>
      <c r="C701" s="34"/>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1"/>
      <c r="C702" s="34"/>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1"/>
      <c r="C703" s="34"/>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1"/>
      <c r="C704" s="34"/>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1"/>
      <c r="C705" s="34"/>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1"/>
      <c r="C706" s="34"/>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1"/>
      <c r="C707" s="34"/>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1"/>
      <c r="C708" s="34"/>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1"/>
      <c r="C709" s="34"/>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1"/>
      <c r="C710" s="34"/>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1"/>
      <c r="C711" s="34"/>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1"/>
      <c r="C712" s="34"/>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1"/>
      <c r="C713" s="34"/>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1"/>
      <c r="C714" s="34"/>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1"/>
      <c r="C715" s="34"/>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1"/>
      <c r="C716" s="34"/>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1"/>
      <c r="C717" s="34"/>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1"/>
      <c r="C718" s="34"/>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1"/>
      <c r="C719" s="34"/>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1"/>
      <c r="C720" s="34"/>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1"/>
      <c r="C721" s="34"/>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1"/>
      <c r="C722" s="34"/>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1"/>
      <c r="C723" s="34"/>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1"/>
      <c r="C724" s="34"/>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1"/>
      <c r="C725" s="34"/>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1"/>
      <c r="C726" s="34"/>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1"/>
      <c r="C727" s="34"/>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1"/>
      <c r="C728" s="34"/>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1"/>
      <c r="C729" s="34"/>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1"/>
      <c r="C730" s="34"/>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1"/>
      <c r="C731" s="34"/>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1"/>
      <c r="C732" s="34"/>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1"/>
      <c r="C733" s="34"/>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1"/>
      <c r="C734" s="34"/>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1"/>
      <c r="C735" s="34"/>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1"/>
      <c r="C736" s="34"/>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1"/>
      <c r="C737" s="34"/>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1"/>
      <c r="C738" s="34"/>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1"/>
      <c r="C739" s="34"/>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1"/>
      <c r="C740" s="34"/>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1"/>
      <c r="C741" s="34"/>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1"/>
      <c r="C742" s="34"/>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1"/>
      <c r="C743" s="34"/>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1"/>
      <c r="C744" s="34"/>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1"/>
      <c r="C745" s="34"/>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1"/>
      <c r="C746" s="34"/>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1"/>
      <c r="C747" s="34"/>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1"/>
      <c r="C748" s="34"/>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1"/>
      <c r="C749" s="34"/>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1"/>
      <c r="C750" s="34"/>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1"/>
      <c r="C751" s="34"/>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1"/>
      <c r="C752" s="34"/>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1"/>
      <c r="C753" s="34"/>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1"/>
      <c r="C754" s="34"/>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1"/>
      <c r="C755" s="34"/>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1"/>
      <c r="C756" s="34"/>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1"/>
      <c r="C757" s="34"/>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1"/>
      <c r="C758" s="34"/>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1"/>
      <c r="C759" s="34"/>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1"/>
      <c r="C760" s="34"/>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1"/>
      <c r="C761" s="34"/>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1"/>
      <c r="C762" s="34"/>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1"/>
      <c r="C763" s="34"/>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1"/>
      <c r="C764" s="34"/>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1"/>
      <c r="C765" s="34"/>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1"/>
      <c r="C766" s="34"/>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1"/>
      <c r="C767" s="34"/>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1"/>
      <c r="C768" s="34"/>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1"/>
      <c r="C769" s="34"/>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1"/>
      <c r="C770" s="34"/>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1"/>
      <c r="C771" s="34"/>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1"/>
      <c r="C772" s="34"/>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1"/>
      <c r="C773" s="34"/>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1"/>
      <c r="C774" s="34"/>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1"/>
      <c r="C775" s="34"/>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1"/>
      <c r="C776" s="34"/>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1"/>
      <c r="C777" s="34"/>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1"/>
      <c r="C778" s="34"/>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1"/>
      <c r="C779" s="34"/>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1"/>
      <c r="C780" s="34"/>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1"/>
      <c r="C781" s="34"/>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1"/>
      <c r="C782" s="34"/>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1"/>
      <c r="C783" s="34"/>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1"/>
      <c r="C784" s="34"/>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1"/>
      <c r="C785" s="34"/>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1"/>
      <c r="C786" s="34"/>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1"/>
      <c r="C787" s="34"/>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1"/>
      <c r="C788" s="34"/>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1"/>
      <c r="C789" s="34"/>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1"/>
      <c r="C790" s="34"/>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1"/>
      <c r="C791" s="34"/>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1"/>
      <c r="C792" s="34"/>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1"/>
      <c r="C793" s="34"/>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1"/>
      <c r="C794" s="34"/>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1"/>
      <c r="C795" s="34"/>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1"/>
      <c r="C796" s="34"/>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1"/>
      <c r="C797" s="34"/>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1"/>
      <c r="C798" s="34"/>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1"/>
      <c r="C799" s="34"/>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1"/>
      <c r="C800" s="34"/>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1"/>
      <c r="C801" s="34"/>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1"/>
      <c r="C802" s="34"/>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1"/>
      <c r="C803" s="34"/>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1"/>
      <c r="C804" s="34"/>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1"/>
      <c r="C805" s="34"/>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1"/>
      <c r="C806" s="34"/>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1"/>
      <c r="C807" s="34"/>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1"/>
      <c r="C808" s="34"/>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1"/>
      <c r="C809" s="34"/>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1"/>
      <c r="C810" s="34"/>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1"/>
      <c r="C811" s="34"/>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1"/>
      <c r="C812" s="34"/>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1"/>
      <c r="C813" s="34"/>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1"/>
      <c r="C814" s="34"/>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1"/>
      <c r="C815" s="34"/>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1"/>
      <c r="C816" s="34"/>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1"/>
      <c r="C817" s="34"/>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1"/>
      <c r="C818" s="34"/>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1"/>
      <c r="C819" s="34"/>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1"/>
      <c r="C820" s="34"/>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1"/>
      <c r="C821" s="34"/>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1"/>
      <c r="C822" s="34"/>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1"/>
      <c r="C823" s="34"/>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1"/>
      <c r="C824" s="34"/>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1"/>
      <c r="C825" s="34"/>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1"/>
      <c r="C826" s="34"/>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1"/>
      <c r="C827" s="34"/>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1"/>
      <c r="C828" s="34"/>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1"/>
      <c r="C829" s="34"/>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1"/>
      <c r="C830" s="34"/>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1"/>
      <c r="C831" s="34"/>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1"/>
      <c r="C832" s="34"/>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1"/>
      <c r="C833" s="34"/>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1"/>
      <c r="C834" s="34"/>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1"/>
      <c r="C835" s="34"/>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1"/>
      <c r="C836" s="34"/>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1"/>
      <c r="C837" s="34"/>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1"/>
      <c r="C838" s="34"/>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1"/>
      <c r="C839" s="34"/>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1"/>
      <c r="C840" s="34"/>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1"/>
      <c r="C841" s="34"/>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1"/>
      <c r="C842" s="34"/>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1"/>
      <c r="C843" s="34"/>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1"/>
      <c r="C844" s="34"/>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1"/>
      <c r="C845" s="34"/>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1"/>
      <c r="C846" s="34"/>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1"/>
      <c r="C847" s="34"/>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1"/>
      <c r="C848" s="34"/>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1"/>
      <c r="C849" s="34"/>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1"/>
      <c r="C850" s="34"/>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1"/>
      <c r="C851" s="34"/>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1"/>
      <c r="C852" s="34"/>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1"/>
      <c r="C853" s="34"/>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1"/>
      <c r="C854" s="34"/>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1"/>
      <c r="C855" s="34"/>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1"/>
      <c r="C856" s="34"/>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1"/>
      <c r="C857" s="34"/>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1"/>
      <c r="C858" s="34"/>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1"/>
      <c r="C859" s="34"/>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1"/>
      <c r="C860" s="34"/>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1"/>
      <c r="C861" s="34"/>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1"/>
      <c r="C862" s="34"/>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1"/>
      <c r="C863" s="34"/>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1"/>
      <c r="C864" s="34"/>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1"/>
      <c r="C865" s="34"/>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1"/>
      <c r="C866" s="34"/>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1"/>
      <c r="C867" s="34"/>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1"/>
      <c r="C868" s="34"/>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1"/>
      <c r="C869" s="34"/>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1"/>
      <c r="C870" s="34"/>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1"/>
      <c r="C871" s="34"/>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1"/>
      <c r="C872" s="34"/>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1"/>
      <c r="C873" s="34"/>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1"/>
      <c r="C874" s="34"/>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1"/>
      <c r="C875" s="34"/>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1"/>
      <c r="C876" s="34"/>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1"/>
      <c r="C877" s="34"/>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1"/>
      <c r="C878" s="34"/>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1"/>
      <c r="C879" s="34"/>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1"/>
      <c r="C880" s="34"/>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1"/>
      <c r="C881" s="34"/>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1"/>
      <c r="C882" s="34"/>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1"/>
      <c r="C883" s="34"/>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1"/>
      <c r="C884" s="34"/>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1"/>
      <c r="C885" s="34"/>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1"/>
      <c r="C886" s="34"/>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1"/>
      <c r="C887" s="34"/>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1"/>
      <c r="C888" s="34"/>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1"/>
      <c r="C889" s="34"/>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1"/>
      <c r="C890" s="34"/>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1"/>
      <c r="C891" s="34"/>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1"/>
      <c r="C892" s="34"/>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1"/>
      <c r="C893" s="34"/>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1"/>
      <c r="C894" s="34"/>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1"/>
      <c r="C895" s="34"/>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1"/>
      <c r="C896" s="34"/>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1"/>
      <c r="C897" s="34"/>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1"/>
      <c r="C898" s="34"/>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1"/>
      <c r="C899" s="34"/>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1"/>
      <c r="C900" s="34"/>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1"/>
      <c r="C901" s="34"/>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1"/>
      <c r="C902" s="34"/>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1"/>
      <c r="C903" s="34"/>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1"/>
      <c r="C904" s="34"/>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1"/>
      <c r="C905" s="34"/>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1"/>
      <c r="C906" s="34"/>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1"/>
      <c r="C907" s="34"/>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1"/>
      <c r="C908" s="34"/>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1"/>
      <c r="C909" s="34"/>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1"/>
      <c r="C910" s="34"/>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1"/>
      <c r="C911" s="34"/>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1"/>
      <c r="C912" s="34"/>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1"/>
      <c r="C913" s="34"/>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1"/>
      <c r="C914" s="34"/>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1"/>
      <c r="C915" s="34"/>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1"/>
      <c r="C916" s="34"/>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1"/>
      <c r="C917" s="34"/>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1"/>
      <c r="C918" s="34"/>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1"/>
      <c r="C919" s="34"/>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1"/>
      <c r="C920" s="34"/>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1"/>
      <c r="C921" s="34"/>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1"/>
      <c r="C922" s="34"/>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1"/>
      <c r="C923" s="34"/>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1"/>
      <c r="C924" s="34"/>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1"/>
      <c r="C925" s="34"/>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1"/>
      <c r="C926" s="34"/>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1"/>
      <c r="C927" s="34"/>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1"/>
      <c r="C928" s="34"/>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1"/>
      <c r="C929" s="34"/>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1"/>
      <c r="C930" s="34"/>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1"/>
      <c r="C931" s="34"/>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1"/>
      <c r="C932" s="34"/>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1"/>
      <c r="C933" s="34"/>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1"/>
      <c r="C934" s="34"/>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1"/>
      <c r="C935" s="34"/>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1"/>
      <c r="C936" s="34"/>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1"/>
      <c r="C937" s="34"/>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1"/>
      <c r="C938" s="34"/>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1"/>
      <c r="C939" s="34"/>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1"/>
      <c r="C940" s="34"/>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1"/>
      <c r="C941" s="34"/>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1"/>
      <c r="C942" s="34"/>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1"/>
      <c r="C943" s="34"/>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1"/>
      <c r="C944" s="34"/>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1"/>
      <c r="C945" s="34"/>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1"/>
      <c r="C946" s="34"/>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1"/>
      <c r="C947" s="34"/>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1"/>
      <c r="C948" s="34"/>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1"/>
      <c r="C949" s="34"/>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1"/>
      <c r="C950" s="34"/>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1"/>
      <c r="C951" s="34"/>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1"/>
      <c r="C952" s="34"/>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1"/>
      <c r="C953" s="34"/>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1"/>
      <c r="C954" s="34"/>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1"/>
      <c r="C955" s="34"/>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1"/>
      <c r="C956" s="34"/>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1"/>
      <c r="C957" s="34"/>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1"/>
      <c r="C958" s="34"/>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1"/>
      <c r="C959" s="34"/>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1"/>
      <c r="C960" s="34"/>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1"/>
      <c r="C961" s="34"/>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1"/>
      <c r="C962" s="34"/>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1"/>
      <c r="C963" s="34"/>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1"/>
      <c r="C964" s="34"/>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1"/>
      <c r="C965" s="34"/>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1"/>
      <c r="C966" s="34"/>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1"/>
      <c r="C967" s="34"/>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1"/>
      <c r="C968" s="34"/>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1"/>
      <c r="C969" s="34"/>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1"/>
      <c r="C970" s="34"/>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1"/>
      <c r="C971" s="34"/>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1"/>
      <c r="C972" s="34"/>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1"/>
      <c r="C973" s="34"/>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1"/>
      <c r="C974" s="34"/>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1"/>
      <c r="C975" s="34"/>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1"/>
      <c r="C976" s="34"/>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1"/>
      <c r="C977" s="34"/>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1"/>
      <c r="C978" s="34"/>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1"/>
      <c r="C979" s="34"/>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1"/>
      <c r="C980" s="34"/>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1"/>
      <c r="C981" s="34"/>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1"/>
      <c r="C982" s="34"/>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1"/>
      <c r="C983" s="34"/>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1"/>
      <c r="C984" s="34"/>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1"/>
      <c r="C985" s="34"/>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1"/>
      <c r="C986" s="34"/>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1"/>
      <c r="C987" s="34"/>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1"/>
      <c r="C988" s="34"/>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1"/>
      <c r="C989" s="34"/>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1"/>
      <c r="C990" s="34"/>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1"/>
      <c r="C991" s="34"/>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1"/>
      <c r="C992" s="34"/>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1"/>
      <c r="C993" s="34"/>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1"/>
      <c r="C994" s="34"/>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1"/>
      <c r="C995" s="34"/>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thickBot="1">
      <c r="A996" s="1"/>
      <c r="B996" s="1"/>
      <c r="C996" s="34"/>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thickBot="1">
      <c r="A997" s="1"/>
      <c r="B997" s="1"/>
      <c r="C997" s="34"/>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thickBot="1">
      <c r="A998" s="1"/>
      <c r="B998" s="1"/>
      <c r="C998" s="34"/>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thickBot="1">
      <c r="A999" s="1"/>
      <c r="B999" s="1"/>
      <c r="C999" s="34"/>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thickBot="1">
      <c r="A1000" s="1"/>
      <c r="B1000" s="1"/>
      <c r="C1000" s="34"/>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25" thickBot="1">
      <c r="A1001" s="1"/>
      <c r="B1001" s="1"/>
      <c r="C1001" s="34"/>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4.25" thickBot="1">
      <c r="A1002" s="1"/>
      <c r="B1002" s="1"/>
      <c r="C1002" s="34"/>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4.25" thickBot="1">
      <c r="A1003" s="1"/>
      <c r="B1003" s="1"/>
      <c r="C1003" s="34"/>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4.25" thickBot="1">
      <c r="A1004" s="1"/>
      <c r="B1004" s="1"/>
      <c r="C1004" s="34"/>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4.25" thickBot="1">
      <c r="A1005" s="1"/>
      <c r="B1005" s="1"/>
      <c r="C1005" s="34"/>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4.25" thickBot="1">
      <c r="A1006" s="1"/>
      <c r="B1006" s="1"/>
      <c r="C1006" s="34"/>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4.25" thickBot="1">
      <c r="A1007" s="1"/>
      <c r="B1007" s="1"/>
      <c r="C1007" s="34"/>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4.25" thickBot="1">
      <c r="A1008" s="1"/>
      <c r="B1008" s="1"/>
      <c r="C1008" s="34"/>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4.25" thickBot="1">
      <c r="A1009" s="1"/>
      <c r="B1009" s="1"/>
      <c r="C1009" s="34"/>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4.25" thickBot="1">
      <c r="A1010" s="1"/>
      <c r="B1010" s="1"/>
      <c r="C1010" s="34"/>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4.25" thickBot="1">
      <c r="A1011" s="1"/>
      <c r="B1011" s="1"/>
      <c r="C1011" s="34"/>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4.25" thickBot="1">
      <c r="A1012" s="1"/>
      <c r="B1012" s="1"/>
      <c r="C1012" s="34"/>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4.25" thickBot="1">
      <c r="A1013" s="1"/>
      <c r="B1013" s="1"/>
      <c r="C1013" s="34"/>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4.25" thickBot="1">
      <c r="A1014" s="1"/>
      <c r="B1014" s="1"/>
      <c r="C1014" s="34"/>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4.25" thickBot="1">
      <c r="A1015" s="1"/>
      <c r="B1015" s="1"/>
      <c r="C1015" s="34"/>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4.25" thickBot="1">
      <c r="A1016" s="1"/>
      <c r="B1016" s="1"/>
      <c r="C1016" s="34"/>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4.25" thickBot="1">
      <c r="A1017" s="1"/>
      <c r="B1017" s="1"/>
      <c r="C1017" s="34"/>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4.25" thickBot="1">
      <c r="A1018" s="1"/>
      <c r="B1018" s="1"/>
      <c r="C1018" s="34"/>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4.25" thickBot="1">
      <c r="A1019" s="1"/>
      <c r="B1019" s="1"/>
      <c r="C1019" s="34"/>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4.25" thickBot="1">
      <c r="A1020" s="1"/>
      <c r="B1020" s="1"/>
      <c r="C1020" s="34"/>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4.25" thickBot="1">
      <c r="A1021" s="1"/>
      <c r="B1021" s="1"/>
      <c r="C1021" s="34"/>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4.25" thickBot="1">
      <c r="A1022" s="1"/>
      <c r="B1022" s="1"/>
      <c r="C1022" s="34"/>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4.25" thickBot="1">
      <c r="A1023" s="1"/>
      <c r="B1023" s="1"/>
      <c r="C1023" s="34"/>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4.25" thickBot="1">
      <c r="A1024" s="1"/>
      <c r="B1024" s="1"/>
      <c r="C1024" s="34"/>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4.25" thickBot="1">
      <c r="A1025" s="1"/>
      <c r="B1025" s="1"/>
      <c r="C1025" s="34"/>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4.25" thickBot="1">
      <c r="A1026" s="1"/>
      <c r="B1026" s="1"/>
      <c r="C1026" s="34"/>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4.25" thickBot="1">
      <c r="A1027" s="1"/>
      <c r="B1027" s="1"/>
      <c r="C1027" s="34"/>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4.25" thickBot="1">
      <c r="A1028" s="1"/>
      <c r="B1028" s="1"/>
      <c r="C1028" s="34"/>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4.25" thickBot="1">
      <c r="A1029" s="1"/>
      <c r="B1029" s="1"/>
      <c r="C1029" s="34"/>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4.25" thickBot="1">
      <c r="A1030" s="1"/>
      <c r="B1030" s="1"/>
      <c r="C1030" s="34"/>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4.25" thickBot="1">
      <c r="A1031" s="1"/>
      <c r="B1031" s="1"/>
      <c r="C1031" s="34"/>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4.25" thickBot="1">
      <c r="A1032" s="1"/>
      <c r="B1032" s="1"/>
      <c r="C1032" s="34"/>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spans="1:26" ht="14.25" thickBot="1">
      <c r="A1033" s="1"/>
      <c r="B1033" s="1"/>
      <c r="C1033" s="34"/>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spans="1:26" ht="14.25" thickBot="1">
      <c r="A1034" s="1"/>
      <c r="B1034" s="1"/>
      <c r="C1034" s="34"/>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spans="1:26" ht="14.25" thickBot="1">
      <c r="A1035" s="1"/>
      <c r="B1035" s="1"/>
      <c r="C1035" s="34"/>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spans="1:26" ht="14.25" thickBot="1">
      <c r="A1036" s="1"/>
      <c r="B1036" s="1"/>
      <c r="C1036" s="34"/>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spans="1:26" ht="14.25" thickBot="1">
      <c r="A1037" s="1"/>
      <c r="B1037" s="1"/>
      <c r="C1037" s="34"/>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spans="1:26" ht="14.25" thickBot="1">
      <c r="A1038" s="1"/>
      <c r="B1038" s="1"/>
      <c r="C1038" s="34"/>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spans="1:26" ht="14.25" thickBot="1">
      <c r="A1039" s="1"/>
      <c r="B1039" s="1"/>
      <c r="C1039" s="34"/>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spans="1:26" ht="14.25" thickBot="1">
      <c r="A1040" s="1"/>
      <c r="B1040" s="1"/>
      <c r="C1040" s="34"/>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spans="1:26" ht="14.25" thickBot="1">
      <c r="A1041" s="1"/>
      <c r="B1041" s="1"/>
      <c r="C1041" s="34"/>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spans="1:26" ht="14.25" thickBot="1">
      <c r="A1042" s="1"/>
      <c r="B1042" s="1"/>
      <c r="C1042" s="34"/>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spans="1:26" ht="14.25" thickBot="1">
      <c r="A1043" s="1"/>
      <c r="B1043" s="1"/>
      <c r="C1043" s="34"/>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spans="1:26" ht="14.25" thickBot="1">
      <c r="A1044" s="1"/>
      <c r="B1044" s="1"/>
      <c r="C1044" s="34"/>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spans="1:26" ht="14.25" thickBot="1">
      <c r="A1045" s="1"/>
      <c r="B1045" s="1"/>
      <c r="C1045" s="34"/>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spans="1:26" ht="14.25" thickBot="1">
      <c r="A1046" s="1"/>
      <c r="B1046" s="1"/>
      <c r="C1046" s="34"/>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spans="1:26" ht="14.25" thickBot="1">
      <c r="A1047" s="1"/>
      <c r="B1047" s="1"/>
      <c r="C1047" s="34"/>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spans="1:26" ht="14.25" thickBot="1">
      <c r="A1048" s="1"/>
      <c r="B1048" s="1"/>
      <c r="C1048" s="34"/>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spans="1:26" ht="14.25" thickBot="1">
      <c r="A1049" s="1"/>
      <c r="B1049" s="1"/>
      <c r="C1049" s="34"/>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spans="1:26" ht="14.25" thickBot="1">
      <c r="A1050" s="1"/>
      <c r="B1050" s="1"/>
      <c r="C1050" s="34"/>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spans="1:26" ht="14.25" thickBot="1">
      <c r="A1051" s="1"/>
      <c r="B1051" s="1"/>
      <c r="C1051" s="34"/>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spans="1:26" ht="14.25" thickBot="1">
      <c r="A1052" s="1"/>
      <c r="B1052" s="1"/>
      <c r="C1052" s="34"/>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spans="1:26" ht="14.25" thickBot="1">
      <c r="A1053" s="1"/>
      <c r="B1053" s="1"/>
      <c r="C1053" s="34"/>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spans="1:26" ht="14.25" thickBot="1">
      <c r="A1054" s="1"/>
      <c r="B1054" s="1"/>
      <c r="C1054" s="34"/>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spans="1:26" ht="14.25" thickBot="1">
      <c r="A1055" s="1"/>
      <c r="B1055" s="1"/>
      <c r="C1055" s="34"/>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spans="1:26" ht="14.25" thickBot="1">
      <c r="A1056" s="1"/>
      <c r="B1056" s="1"/>
      <c r="C1056" s="34"/>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spans="1:26" ht="14.25" thickBot="1">
      <c r="A1057" s="1"/>
      <c r="B1057" s="1"/>
      <c r="C1057" s="34"/>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spans="1:26" ht="14.25" thickBot="1">
      <c r="A1058" s="1"/>
      <c r="B1058" s="1"/>
      <c r="C1058" s="34"/>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spans="1:26" ht="14.25" thickBot="1">
      <c r="A1059" s="1"/>
      <c r="B1059" s="1"/>
      <c r="C1059" s="34"/>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spans="1:26" ht="14.25" thickBot="1">
      <c r="A1060" s="1"/>
      <c r="B1060" s="1"/>
      <c r="C1060" s="34"/>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spans="1:26" ht="14.25" thickBot="1">
      <c r="A1061" s="1"/>
      <c r="B1061" s="1"/>
      <c r="C1061" s="34"/>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spans="1:26" ht="14.25" thickBot="1">
      <c r="A1062" s="1"/>
      <c r="B1062" s="1"/>
      <c r="C1062" s="34"/>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spans="1:26" ht="14.25" thickBot="1">
      <c r="A1063" s="1"/>
      <c r="B1063" s="1"/>
      <c r="C1063" s="34"/>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spans="1:26" ht="14.25" thickBot="1">
      <c r="A1064" s="1"/>
      <c r="B1064" s="1"/>
      <c r="C1064" s="34"/>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spans="1:26" ht="14.25" thickBot="1">
      <c r="A1065" s="1"/>
      <c r="B1065" s="1"/>
      <c r="C1065" s="34"/>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spans="1:26" ht="14.25" thickBot="1">
      <c r="A1066" s="1"/>
      <c r="B1066" s="1"/>
      <c r="C1066" s="34"/>
      <c r="D1066" s="1"/>
      <c r="E1066" s="1"/>
      <c r="F1066" s="1"/>
      <c r="G1066" s="1"/>
      <c r="H1066" s="1"/>
      <c r="I1066" s="1"/>
      <c r="J1066" s="1"/>
      <c r="K1066" s="1"/>
      <c r="L1066" s="1"/>
      <c r="M1066" s="1"/>
      <c r="N1066" s="1"/>
      <c r="O1066" s="1"/>
      <c r="P1066" s="1"/>
      <c r="Q1066" s="1"/>
      <c r="R1066" s="1"/>
      <c r="S1066" s="1"/>
      <c r="T1066" s="1"/>
      <c r="U1066" s="1"/>
      <c r="V1066" s="1"/>
      <c r="W1066" s="1"/>
      <c r="X1066" s="1"/>
      <c r="Y1066" s="1"/>
      <c r="Z1066" s="1"/>
    </row>
    <row r="1067" spans="1:26" ht="14.25" thickBot="1">
      <c r="A1067" s="1"/>
      <c r="B1067" s="1"/>
      <c r="C1067" s="34"/>
      <c r="D1067" s="1"/>
      <c r="E1067" s="1"/>
      <c r="F1067" s="1"/>
      <c r="G1067" s="1"/>
      <c r="H1067" s="1"/>
      <c r="I1067" s="1"/>
      <c r="J1067" s="1"/>
      <c r="K1067" s="1"/>
      <c r="L1067" s="1"/>
      <c r="M1067" s="1"/>
      <c r="N1067" s="1"/>
      <c r="O1067" s="1"/>
      <c r="P1067" s="1"/>
      <c r="Q1067" s="1"/>
      <c r="R1067" s="1"/>
      <c r="S1067" s="1"/>
      <c r="T1067" s="1"/>
      <c r="U1067" s="1"/>
      <c r="V1067" s="1"/>
      <c r="W1067" s="1"/>
      <c r="X1067" s="1"/>
      <c r="Y1067" s="1"/>
      <c r="Z1067" s="1"/>
    </row>
  </sheetData>
  <mergeCells count="24">
    <mergeCell ref="B38:B39"/>
    <mergeCell ref="B42:B44"/>
    <mergeCell ref="B45:B47"/>
    <mergeCell ref="B49:B50"/>
    <mergeCell ref="B17:B26"/>
    <mergeCell ref="B3:B7"/>
    <mergeCell ref="B29:B31"/>
    <mergeCell ref="B32:B34"/>
    <mergeCell ref="B36:B37"/>
    <mergeCell ref="B8:B15"/>
    <mergeCell ref="B93:B95"/>
    <mergeCell ref="B51:B52"/>
    <mergeCell ref="B55:B57"/>
    <mergeCell ref="B58:B60"/>
    <mergeCell ref="B62:B63"/>
    <mergeCell ref="B64:B65"/>
    <mergeCell ref="B68:B70"/>
    <mergeCell ref="B71:B73"/>
    <mergeCell ref="B75:B76"/>
    <mergeCell ref="B77:B78"/>
    <mergeCell ref="B81:B83"/>
    <mergeCell ref="B84:B86"/>
    <mergeCell ref="B88:B89"/>
    <mergeCell ref="B90:B91"/>
  </mergeCells>
  <phoneticPr fontId="1"/>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F7" sqref="F7"/>
    </sheetView>
  </sheetViews>
  <sheetFormatPr defaultRowHeight="13.5"/>
  <cols>
    <col min="1" max="1" width="23.75" customWidth="1"/>
    <col min="2" max="6" width="25.625" customWidth="1"/>
  </cols>
  <sheetData>
    <row r="1" spans="1:26" ht="88.5" customHeight="1" thickBot="1">
      <c r="A1" s="3" t="s">
        <v>49</v>
      </c>
      <c r="B1" s="66" t="s">
        <v>50</v>
      </c>
      <c r="C1" s="67"/>
      <c r="D1" s="68"/>
      <c r="E1" s="1"/>
      <c r="F1" s="1"/>
      <c r="G1" s="1"/>
      <c r="H1" s="1"/>
      <c r="I1" s="1"/>
      <c r="J1" s="1"/>
      <c r="K1" s="1"/>
      <c r="L1" s="1"/>
      <c r="M1" s="1"/>
      <c r="N1" s="1"/>
      <c r="O1" s="1"/>
      <c r="P1" s="1"/>
      <c r="Q1" s="1"/>
      <c r="R1" s="1"/>
      <c r="S1" s="1"/>
      <c r="T1" s="1"/>
      <c r="U1" s="1"/>
      <c r="V1" s="1"/>
      <c r="W1" s="1"/>
      <c r="X1" s="1"/>
      <c r="Y1" s="1"/>
      <c r="Z1" s="1"/>
    </row>
    <row r="2" spans="1:26" ht="18.75" thickBot="1">
      <c r="A2" s="41"/>
      <c r="B2" s="41"/>
      <c r="C2" s="41"/>
      <c r="D2" s="41"/>
      <c r="E2" s="42"/>
      <c r="F2" s="42"/>
      <c r="G2" s="1"/>
      <c r="H2" s="1"/>
      <c r="I2" s="1"/>
      <c r="J2" s="1"/>
      <c r="K2" s="1"/>
      <c r="L2" s="1"/>
      <c r="M2" s="1"/>
      <c r="N2" s="1"/>
      <c r="O2" s="1"/>
      <c r="P2" s="1"/>
      <c r="Q2" s="1"/>
      <c r="R2" s="1"/>
      <c r="S2" s="1"/>
      <c r="T2" s="1"/>
      <c r="U2" s="1"/>
      <c r="V2" s="1"/>
      <c r="W2" s="1"/>
      <c r="X2" s="1"/>
      <c r="Y2" s="1"/>
      <c r="Z2" s="1"/>
    </row>
    <row r="3" spans="1:26" ht="15" thickBot="1">
      <c r="A3" s="47" t="s">
        <v>51</v>
      </c>
      <c r="B3" s="31" t="s">
        <v>187</v>
      </c>
      <c r="C3" s="31" t="s">
        <v>188</v>
      </c>
      <c r="D3" s="31" t="s">
        <v>189</v>
      </c>
      <c r="E3" s="31" t="s">
        <v>190</v>
      </c>
      <c r="F3" s="31" t="s">
        <v>238</v>
      </c>
      <c r="G3" s="18"/>
      <c r="H3" s="1"/>
      <c r="I3" s="1"/>
      <c r="J3" s="1"/>
      <c r="K3" s="1"/>
      <c r="L3" s="1"/>
      <c r="M3" s="1"/>
      <c r="N3" s="1"/>
      <c r="O3" s="1"/>
      <c r="P3" s="1"/>
      <c r="Q3" s="1"/>
      <c r="R3" s="1"/>
      <c r="S3" s="1"/>
      <c r="T3" s="1"/>
      <c r="U3" s="1"/>
      <c r="V3" s="1"/>
      <c r="W3" s="1"/>
      <c r="X3" s="1"/>
      <c r="Y3" s="1"/>
      <c r="Z3" s="1"/>
    </row>
    <row r="4" spans="1:26" ht="15.75" thickBot="1">
      <c r="A4" s="31" t="s">
        <v>183</v>
      </c>
      <c r="B4" s="46">
        <v>3</v>
      </c>
      <c r="C4" s="46">
        <v>3</v>
      </c>
      <c r="D4" s="46">
        <v>4</v>
      </c>
      <c r="E4" s="23">
        <v>3</v>
      </c>
      <c r="F4" s="23">
        <v>5</v>
      </c>
      <c r="G4" s="18"/>
      <c r="H4" s="1"/>
      <c r="I4" s="1"/>
      <c r="J4" s="1"/>
      <c r="K4" s="1"/>
      <c r="L4" s="1"/>
      <c r="M4" s="1"/>
      <c r="N4" s="1"/>
      <c r="O4" s="1"/>
      <c r="P4" s="1"/>
      <c r="Q4" s="1"/>
      <c r="R4" s="1"/>
      <c r="S4" s="1"/>
      <c r="T4" s="1"/>
      <c r="U4" s="1"/>
      <c r="V4" s="1"/>
      <c r="W4" s="1"/>
      <c r="X4" s="1"/>
      <c r="Y4" s="1"/>
      <c r="Z4" s="1"/>
    </row>
    <row r="5" spans="1:26" ht="15.75" thickBot="1">
      <c r="A5" s="31" t="s">
        <v>184</v>
      </c>
      <c r="B5" s="46">
        <v>5</v>
      </c>
      <c r="C5" s="46">
        <v>5</v>
      </c>
      <c r="D5" s="46">
        <v>4</v>
      </c>
      <c r="E5" s="23">
        <v>5</v>
      </c>
      <c r="F5" s="23">
        <v>2</v>
      </c>
      <c r="G5" s="18"/>
      <c r="H5" s="1"/>
      <c r="I5" s="1"/>
      <c r="J5" s="1"/>
      <c r="K5" s="1"/>
      <c r="L5" s="1"/>
      <c r="M5" s="1"/>
      <c r="N5" s="1"/>
      <c r="O5" s="1"/>
      <c r="P5" s="1"/>
      <c r="Q5" s="1"/>
      <c r="R5" s="1"/>
      <c r="S5" s="1"/>
      <c r="T5" s="1"/>
      <c r="U5" s="1"/>
      <c r="V5" s="1"/>
      <c r="W5" s="1"/>
      <c r="X5" s="1"/>
      <c r="Y5" s="1"/>
      <c r="Z5" s="1"/>
    </row>
    <row r="6" spans="1:26" ht="15.75" thickBot="1">
      <c r="A6" s="31" t="s">
        <v>186</v>
      </c>
      <c r="B6" s="46">
        <v>4</v>
      </c>
      <c r="C6" s="46">
        <v>4</v>
      </c>
      <c r="D6" s="46">
        <v>5</v>
      </c>
      <c r="E6" s="23">
        <v>3</v>
      </c>
      <c r="F6" s="23">
        <v>3</v>
      </c>
      <c r="G6" s="18"/>
      <c r="H6" s="1"/>
      <c r="I6" s="1"/>
      <c r="J6" s="1"/>
      <c r="K6" s="1"/>
      <c r="L6" s="1"/>
      <c r="M6" s="1"/>
      <c r="N6" s="1"/>
      <c r="O6" s="1"/>
      <c r="P6" s="1"/>
      <c r="Q6" s="1"/>
      <c r="R6" s="1"/>
      <c r="S6" s="1"/>
      <c r="T6" s="1"/>
      <c r="U6" s="1"/>
      <c r="V6" s="1"/>
      <c r="W6" s="1"/>
      <c r="X6" s="1"/>
      <c r="Y6" s="1"/>
      <c r="Z6" s="1"/>
    </row>
    <row r="7" spans="1:26" ht="15.75" thickBot="1">
      <c r="A7" s="31" t="s">
        <v>151</v>
      </c>
      <c r="B7" s="46">
        <v>5</v>
      </c>
      <c r="C7" s="46">
        <v>4</v>
      </c>
      <c r="D7" s="46">
        <v>3</v>
      </c>
      <c r="E7" s="23">
        <v>4</v>
      </c>
      <c r="F7" s="23">
        <v>2</v>
      </c>
      <c r="G7" s="18"/>
      <c r="H7" s="1"/>
      <c r="I7" s="1"/>
      <c r="J7" s="1"/>
      <c r="K7" s="1"/>
      <c r="L7" s="1"/>
      <c r="M7" s="1"/>
      <c r="N7" s="1"/>
      <c r="O7" s="1"/>
      <c r="P7" s="1"/>
      <c r="Q7" s="1"/>
      <c r="R7" s="1"/>
      <c r="S7" s="1"/>
      <c r="T7" s="1"/>
      <c r="U7" s="1"/>
      <c r="V7" s="1"/>
      <c r="W7" s="1"/>
      <c r="X7" s="1"/>
      <c r="Y7" s="1"/>
      <c r="Z7" s="1"/>
    </row>
    <row r="8" spans="1:26" ht="15.75" thickBot="1">
      <c r="A8" s="31" t="s">
        <v>185</v>
      </c>
      <c r="B8" s="46">
        <v>5</v>
      </c>
      <c r="C8" s="46">
        <v>4</v>
      </c>
      <c r="D8" s="46">
        <v>3</v>
      </c>
      <c r="E8" s="23">
        <v>4</v>
      </c>
      <c r="F8" s="23">
        <v>4</v>
      </c>
      <c r="G8" s="18"/>
      <c r="H8" s="1"/>
      <c r="I8" s="1"/>
      <c r="J8" s="1"/>
      <c r="K8" s="1"/>
      <c r="L8" s="1"/>
      <c r="M8" s="1"/>
      <c r="N8" s="1"/>
      <c r="O8" s="1"/>
      <c r="P8" s="1"/>
      <c r="Q8" s="1"/>
      <c r="R8" s="1"/>
      <c r="S8" s="1"/>
      <c r="T8" s="1"/>
      <c r="U8" s="1"/>
      <c r="V8" s="1"/>
      <c r="W8" s="1"/>
      <c r="X8" s="1"/>
      <c r="Y8" s="1"/>
      <c r="Z8" s="1"/>
    </row>
    <row r="9" spans="1:26" ht="15" thickBot="1">
      <c r="A9" s="43" t="s">
        <v>52</v>
      </c>
      <c r="B9" s="44">
        <f>SUM(B4:B8)</f>
        <v>22</v>
      </c>
      <c r="C9" s="44">
        <f t="shared" ref="C9:F9" si="0">SUM(C4:C8)</f>
        <v>20</v>
      </c>
      <c r="D9" s="44">
        <f t="shared" si="0"/>
        <v>19</v>
      </c>
      <c r="E9" s="44">
        <f t="shared" si="0"/>
        <v>19</v>
      </c>
      <c r="F9" s="44">
        <f t="shared" si="0"/>
        <v>16</v>
      </c>
      <c r="G9" s="1"/>
      <c r="H9" s="1"/>
      <c r="I9" s="1"/>
      <c r="J9" s="1"/>
      <c r="K9" s="1"/>
      <c r="L9" s="1"/>
      <c r="M9" s="1"/>
      <c r="N9" s="1"/>
      <c r="O9" s="1"/>
      <c r="P9" s="1"/>
      <c r="Q9" s="1"/>
      <c r="R9" s="1"/>
      <c r="S9" s="1"/>
      <c r="T9" s="1"/>
      <c r="U9" s="1"/>
      <c r="V9" s="1"/>
      <c r="W9" s="1"/>
      <c r="X9" s="1"/>
      <c r="Y9" s="1"/>
      <c r="Z9" s="1"/>
    </row>
    <row r="10" spans="1:26" ht="14.25" thickBo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thickBo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thickBo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thickBo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thickBo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thickBo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thickBo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thickBo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thickBo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thickBo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thickBo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thickBo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thickBo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thickBo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thickBo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thickBo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thickBo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thickBo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thickBo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thickBo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thickBo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thickBo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thickBo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thickBo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thickBo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thickBo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thickBo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thickBo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thickBo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thickBo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thickBo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thickBo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thickBo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thickBo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thickBo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thickBo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thickBo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thickBo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thickBo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thickBo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thickBo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thickBo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thickBo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thickBo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thickBo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thickBo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thickBo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thickBo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thickBo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thickBo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thickBo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thickBo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thickBo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thickBo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thickBo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thickBo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thickBo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thickBo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thickBo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thickBo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thickBo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thickBo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thickBo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thickBo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thickBo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thickBo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thickBo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thickBo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thickBo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thickBo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thickBo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thickBo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thickBo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thickBo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thickBo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thickBo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thickBo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thickBo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thickBo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thickBo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thickBo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thickBo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thickBo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thickBo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thickBo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thickBo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thickBo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thickBo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thickBo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thickBo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3"/>
  <sheetViews>
    <sheetView workbookViewId="0">
      <selection activeCell="C12" sqref="C12"/>
    </sheetView>
  </sheetViews>
  <sheetFormatPr defaultRowHeight="13.5"/>
  <cols>
    <col min="1" max="1" width="3.125" customWidth="1"/>
    <col min="2" max="2" width="16.25" customWidth="1"/>
    <col min="3" max="3" width="53.5" bestFit="1" customWidth="1"/>
    <col min="4" max="4" width="21.375" customWidth="1"/>
    <col min="5" max="5" width="16.5" bestFit="1" customWidth="1"/>
    <col min="6" max="6" width="15.625" customWidth="1"/>
  </cols>
  <sheetData>
    <row r="2" spans="2:8">
      <c r="B2" t="s">
        <v>155</v>
      </c>
      <c r="C2" t="s">
        <v>253</v>
      </c>
    </row>
    <row r="3" spans="2:8">
      <c r="B3" s="7" t="s">
        <v>87</v>
      </c>
      <c r="C3" s="78" t="s">
        <v>254</v>
      </c>
      <c r="D3" s="78"/>
      <c r="E3" s="6" t="s">
        <v>255</v>
      </c>
      <c r="F3">
        <f>LEN(C3)</f>
        <v>37</v>
      </c>
      <c r="G3" t="s">
        <v>106</v>
      </c>
    </row>
    <row r="4" spans="2:8">
      <c r="B4" s="12"/>
      <c r="C4" s="10"/>
      <c r="D4" s="10"/>
      <c r="H4" t="s">
        <v>107</v>
      </c>
    </row>
    <row r="5" spans="2:8">
      <c r="B5" s="7" t="s">
        <v>100</v>
      </c>
      <c r="C5" s="7" t="s">
        <v>146</v>
      </c>
      <c r="D5" s="7" t="s">
        <v>101</v>
      </c>
      <c r="E5" s="7" t="s">
        <v>159</v>
      </c>
      <c r="H5" t="s">
        <v>108</v>
      </c>
    </row>
    <row r="6" spans="2:8">
      <c r="B6" s="7" t="s">
        <v>85</v>
      </c>
      <c r="C6" s="6" t="str">
        <f>IF(C29="","",SUBSTITUTE(MID(C29,FIND("src=",C29)+5,FIND("alt",C29)-FIND("src=",C29)-7),"amp;",""))</f>
        <v>https://images-fe.ssl-images-amazon.com/images/I/41xckVFlQEL.jpg</v>
      </c>
      <c r="D6" s="6" t="str">
        <f>アンケート!C28</f>
        <v xml:space="preserve">エンドー COOL KIDS CKバギー </v>
      </c>
      <c r="E6" s="55">
        <v>6980</v>
      </c>
    </row>
    <row r="7" spans="2:8">
      <c r="B7" s="7" t="s">
        <v>84</v>
      </c>
      <c r="C7" s="6" t="str">
        <f>IF(C31="","",SUBSTITUTE(MID(C31,FIND("src=",C31)+5,FIND("alt",C31)-FIND("src=",C31)-7),"amp;",""))</f>
        <v>https://images-fe.ssl-images-amazon.com/images/I/41Q-%2BTLp51L.jpg</v>
      </c>
      <c r="D7" s="6" t="str">
        <f>アンケート!C41</f>
        <v>ヤトミ happiness スムースバギー</v>
      </c>
      <c r="E7" s="55">
        <v>7980</v>
      </c>
    </row>
    <row r="8" spans="2:8">
      <c r="B8" s="7" t="s">
        <v>83</v>
      </c>
      <c r="C8" s="6" t="str">
        <f>IF(C33="","",SUBSTITUTE(MID(C33,FIND("src=",C33)+5,FIND("alt",C33)-FIND("src=",C33)-7),"amp;",""))</f>
        <v>https://images-fe.ssl-images-amazon.com/images/I/41QKbojuT-L.jpg</v>
      </c>
      <c r="D8" s="6" t="str">
        <f>アンケート!C54</f>
        <v>J is for Jeep ジープ スポーツ バギー</v>
      </c>
      <c r="E8" s="53">
        <v>8990</v>
      </c>
    </row>
    <row r="9" spans="2:8">
      <c r="B9" s="7" t="s">
        <v>132</v>
      </c>
      <c r="C9" s="6" t="str">
        <f>IF(C35="","",SUBSTITUTE(MID(C35,FIND("src=",C35)+5,FIND("alt",C35)-FIND("src=",C35)-7),"amp;",""))</f>
        <v>https://images-fe.ssl-images-amazon.com/images/I/41Pe2oBfLQL.jpg</v>
      </c>
      <c r="D9" s="6" t="str">
        <f>アンケート!C24</f>
        <v>JTC ベビーバギー MA-o</v>
      </c>
      <c r="E9" s="55">
        <v>3480</v>
      </c>
    </row>
    <row r="10" spans="2:8">
      <c r="B10" s="7" t="s">
        <v>133</v>
      </c>
      <c r="C10" s="6" t="str">
        <f>IF(C37="","",SUBSTITUTE(MID(C37,FIND("src=",C37)+5,FIND("alt",C37)-FIND("src=",C37)-7),"amp;",""))</f>
        <v>https://images-fe.ssl-images-amazon.com/images/I/413WgoAupNL.jpg</v>
      </c>
      <c r="D10" s="6" t="str">
        <f>アンケート!C26</f>
        <v xml:space="preserve">コンビ Combi ベビーカー F2 AF </v>
      </c>
      <c r="E10" s="53">
        <v>19800</v>
      </c>
    </row>
    <row r="13" spans="2:8">
      <c r="B13" s="69" t="s">
        <v>82</v>
      </c>
      <c r="C13" s="70"/>
      <c r="D13" s="70"/>
      <c r="E13" s="70"/>
      <c r="F13" s="71"/>
    </row>
    <row r="14" spans="2:8">
      <c r="B14" s="11" t="s">
        <v>88</v>
      </c>
      <c r="C14" s="11" t="s">
        <v>89</v>
      </c>
      <c r="D14" s="11" t="s">
        <v>90</v>
      </c>
      <c r="E14" s="11" t="s">
        <v>91</v>
      </c>
      <c r="F14" s="11" t="s">
        <v>92</v>
      </c>
    </row>
    <row r="15" spans="2:8">
      <c r="B15" s="76" t="s">
        <v>85</v>
      </c>
      <c r="C15" s="78" t="str">
        <f>アンケート!C40</f>
        <v>https://www.amazon.co.jp/%E3%82%A8%E3%83%B3%E3%83%89%E3%83%BC-COOL-CK%E3%83%90%E3%82%AE%E3%83%BC-BK%E3%82%B7%E3%83%AA%E3%83%BC%E3%82%BA-%E3%83%96%E3%83%A9%E3%83%83%E3%82%AF%C3%97%E3%83%96%E3%83%A9%E3%82%A6%E3%83%B3/product-reviews/B019EZPOE8/ref=cm_cr_dp_d_show_all_top?ie=UTF8&amp;reviewerType=all_reviews</v>
      </c>
      <c r="D15" s="72">
        <f>SQL!A11+1</f>
        <v>325</v>
      </c>
      <c r="E15" s="6" t="str">
        <f>アンケート!C38</f>
        <v>30代女性</v>
      </c>
      <c r="F15" s="6" t="str">
        <f>IF(ISERROR(FIND("女",E15)),"m","w")&amp;"_"&amp;LEFT(E15,2)&amp;"_"&amp;"2"</f>
        <v>w_30_2</v>
      </c>
    </row>
    <row r="16" spans="2:8">
      <c r="B16" s="77"/>
      <c r="C16" s="78"/>
      <c r="D16" s="73"/>
      <c r="E16" s="6" t="str">
        <f>アンケート!C39</f>
        <v>30代女性</v>
      </c>
      <c r="F16" s="6" t="str">
        <f>IF(ISERROR(FIND("女",E16)),"m","w")&amp;"_"&amp;LEFT(E16,2)&amp;"_"&amp;"1"</f>
        <v>w_30_1</v>
      </c>
    </row>
    <row r="17" spans="2:6">
      <c r="B17" s="76" t="s">
        <v>84</v>
      </c>
      <c r="C17" s="78" t="str">
        <f>アンケート!C53</f>
        <v>https://www.amazon.co.jp/%E3%83%A4%E3%83%88%E3%83%9F-happiness-%E3%82%B9%E3%83%A0%E3%83%BC%E3%82%B9%E3%83%90%E3%82%AE%E3%83%BC-%E3%83%AC%E3%83%83%E3%83%89-ST-SM-RD/product-reviews/B00XJSI8DQ/ref=cm_cr_dp_d_show_all_top?ie=UTF8&amp;reviewerType=all_reviews</v>
      </c>
      <c r="D17" s="72">
        <f>IF(D15="","",D15+1)</f>
        <v>326</v>
      </c>
      <c r="E17" s="6" t="str">
        <f>アンケート!C51</f>
        <v>30代女性</v>
      </c>
      <c r="F17" s="6" t="str">
        <f>IF(ISERROR(FIND("女",E17)),"m","w")&amp;"_"&amp;LEFT(E17,2)&amp;"_"&amp;"2"</f>
        <v>w_30_2</v>
      </c>
    </row>
    <row r="18" spans="2:6">
      <c r="B18" s="77"/>
      <c r="C18" s="78"/>
      <c r="D18" s="73"/>
      <c r="E18" s="6" t="str">
        <f>アンケート!C52</f>
        <v>20代女性</v>
      </c>
      <c r="F18" s="6" t="str">
        <f>IF(ISERROR(FIND("女",E18)),"m","w")&amp;"_"&amp;LEFT(E18,2)&amp;"_"&amp;"1"</f>
        <v>w_20_1</v>
      </c>
    </row>
    <row r="19" spans="2:6">
      <c r="B19" s="76" t="s">
        <v>83</v>
      </c>
      <c r="C19" s="78" t="str">
        <f>アンケート!C66</f>
        <v>https://www.amazon.co.jp/product-reviews/B01E58Q4AW/ref=cm_cr_arp_d_hist_5?ie=UTF8&amp;showViewpoints=1&amp;filterByStar=five_star&amp;pageNumber=1</v>
      </c>
      <c r="D19" s="72">
        <f>IF(D17="","",D17+1)</f>
        <v>327</v>
      </c>
      <c r="E19" s="6" t="str">
        <f>アンケート!C64</f>
        <v>20代女性</v>
      </c>
      <c r="F19" s="6" t="str">
        <f>IF(ISERROR(FIND("女",E19)),"m","w")&amp;"_"&amp;LEFT(E19,2)&amp;"_"&amp;"2"</f>
        <v>w_20_2</v>
      </c>
    </row>
    <row r="20" spans="2:6">
      <c r="B20" s="77"/>
      <c r="C20" s="78"/>
      <c r="D20" s="73"/>
      <c r="E20" s="6" t="str">
        <f>アンケート!C65</f>
        <v>30代男性</v>
      </c>
      <c r="F20" s="6" t="str">
        <f t="shared" ref="F20" si="0">IF(ISERROR(FIND("女",E20)),"m","w")&amp;"_"&amp;LEFT(E20,2)&amp;"_"&amp;"1"</f>
        <v>m_30_1</v>
      </c>
    </row>
    <row r="21" spans="2:6">
      <c r="B21" s="76" t="s">
        <v>134</v>
      </c>
      <c r="C21" s="80" t="str">
        <f>アンケート!C79</f>
        <v>https://www.amazon.co.jp/dp/B07238S7TX?tag=maftracking176624-22&amp;linkCode=ure&amp;creative=6339</v>
      </c>
      <c r="D21" s="72">
        <f>IF(D19="","",D19+1)</f>
        <v>328</v>
      </c>
      <c r="E21" s="6" t="str">
        <f>アンケート!C77</f>
        <v>20代女性</v>
      </c>
      <c r="F21" s="6" t="str">
        <f>IF(ISERROR(FIND("女",E21)),"m","w")&amp;"_"&amp;LEFT(E21,2)&amp;"_"&amp;"2"</f>
        <v>w_20_2</v>
      </c>
    </row>
    <row r="22" spans="2:6">
      <c r="B22" s="77"/>
      <c r="C22" s="81"/>
      <c r="D22" s="73"/>
      <c r="E22" s="6" t="str">
        <f>アンケート!C78</f>
        <v>20代女性</v>
      </c>
      <c r="F22" s="6" t="str">
        <f t="shared" ref="F22" si="1">IF(ISERROR(FIND("女",E22)),"m","w")&amp;"_"&amp;LEFT(E22,2)&amp;"_"&amp;"1"</f>
        <v>w_20_1</v>
      </c>
    </row>
    <row r="23" spans="2:6">
      <c r="B23" s="76" t="s">
        <v>135</v>
      </c>
      <c r="C23" s="80" t="str">
        <f>アンケート!C92</f>
        <v>https://www.amazon.co.jp/%E3%82%B3%E3%83%B3%E3%83%93-Combi-%E3%83%99%E3%83%93%E3%83%BC%E3%82%AB%E3%83%BC-%E3%83%95%E3%83%AC%E3%82%A4%E3%83%A0%E3%83%AC%E3%83%83%E3%83%89-%E3%80%90%E5%AF%BE%E8%B1%A1%E6%9C%88%E9%BD%A2/dp/B01AL76HBM/ref=zg_bs_345936011_6?_encoding=UTF8&amp;psc=1&amp;refRID=1F0BBPTKHR7F1H46R83S</v>
      </c>
      <c r="D23" s="72">
        <f>IF(D21="","",D21+1)</f>
        <v>329</v>
      </c>
      <c r="E23" s="6" t="str">
        <f>アンケート!C90</f>
        <v>20代女性</v>
      </c>
      <c r="F23" s="6" t="str">
        <f>IF(ISERROR(FIND("女",E23)),"m","w")&amp;"_"&amp;LEFT(E23,2)&amp;"_"&amp;"2"</f>
        <v>w_20_2</v>
      </c>
    </row>
    <row r="24" spans="2:6">
      <c r="B24" s="77"/>
      <c r="C24" s="81"/>
      <c r="D24" s="73"/>
      <c r="E24" s="6" t="str">
        <f>アンケート!C91</f>
        <v>30代女性</v>
      </c>
      <c r="F24" s="6" t="str">
        <f t="shared" ref="F24" si="2">IF(ISERROR(FIND("女",E24)),"m","w")&amp;"_"&amp;LEFT(E24,2)&amp;"_"&amp;"1"</f>
        <v>w_30_1</v>
      </c>
    </row>
    <row r="25" spans="2:6">
      <c r="D25" s="10"/>
    </row>
    <row r="26" spans="2:6">
      <c r="D26" s="10"/>
    </row>
    <row r="27" spans="2:6">
      <c r="B27" s="74" t="s">
        <v>93</v>
      </c>
      <c r="C27" s="74"/>
      <c r="D27" s="74"/>
      <c r="E27" s="74"/>
      <c r="F27" s="74"/>
    </row>
    <row r="28" spans="2:6">
      <c r="B28" s="13" t="s">
        <v>100</v>
      </c>
      <c r="C28" s="13" t="s">
        <v>97</v>
      </c>
      <c r="D28" s="74" t="s">
        <v>98</v>
      </c>
      <c r="E28" s="74"/>
      <c r="F28" s="13" t="s">
        <v>99</v>
      </c>
    </row>
    <row r="29" spans="2:6">
      <c r="B29" s="74" t="s">
        <v>94</v>
      </c>
      <c r="C29" s="6" t="s">
        <v>256</v>
      </c>
      <c r="D29" s="75" t="str">
        <f t="shared" ref="D29:D34" si="3">IF(C29="","",SUBSTITUTE(MID(C29,FIND("href=",C29)+6,FIND("rel=",C29)-FIND("href=",C29)-8),"amp;",""))</f>
        <v>//af.moshimo.com/af/c/click?a_id=988731&amp;p_id=170&amp;pc_id=185&amp;pl_id=4062&amp;url=https%3A%2F%2Fwww.amazon.co.jp%2F%25E3%2582%25A8%25E3%2583%25B3%25E3%2583%2589%25E3%2583%25BC-COOL-KIDS-CK%25E3%2583%2590%25E3%2582%25AE%25E3%2583%25BC-%25E3%2582%25A2%25E3%2583%25AB%25E3%2583%259F%25E8%25A3%25BD%25E8%25BB%25BD%25E9%2587%258F%25E3%2582%25BF%25E3%2582%25A4%25E3%2583%2597%25E3%2581%25AE%25E3%2583%2599%25E3%2583%2593%25E3%2583%25BC%25E3%2583%2590%25E3%2582%25AE%25E3%2583%25BC%2Fdp%2FB072ZS29WF</v>
      </c>
      <c r="E29" s="75"/>
      <c r="F29" s="6" t="str">
        <f>IF(ISERROR(FIND("amazon",C29)),IF(ISERROR(FIND("rakuten",C29)),"","楽天"),"Amazon")</f>
        <v>Amazon</v>
      </c>
    </row>
    <row r="30" spans="2:6">
      <c r="B30" s="74"/>
      <c r="C30" s="6" t="s">
        <v>261</v>
      </c>
      <c r="D30" s="75" t="str">
        <f t="shared" si="3"/>
        <v>//af.moshimo.com/af/c/click?a_id=988729&amp;p_id=54&amp;pc_id=54&amp;pl_id=616&amp;url=https%3A%2F%2Fitem.rakuten.co.jp%2Fauc-angel%2F412-0044%2F&amp;m=http%3A%2F%2Fm.rakuten.co.jp%2Fauc-angel%2Fi%2F10024399%2F&amp;r_v=g00r3b73.9tq3e445.g00r3b73.9tq3f5e5</v>
      </c>
      <c r="E30" s="75"/>
      <c r="F30" s="6" t="str">
        <f t="shared" ref="F30:F38" si="4">IF(ISERROR(FIND("amazon",C30)),IF(ISERROR(FIND("rakuten",C30)),"","楽天"),"Amazon")</f>
        <v>楽天</v>
      </c>
    </row>
    <row r="31" spans="2:6">
      <c r="B31" s="74" t="s">
        <v>95</v>
      </c>
      <c r="C31" s="6" t="s">
        <v>257</v>
      </c>
      <c r="D31" s="75" t="str">
        <f t="shared" si="3"/>
        <v>//af.moshimo.com/af/c/click?a_id=988731&amp;p_id=170&amp;pc_id=185&amp;pl_id=4062&amp;url=https%3A%2F%2Fwww.amazon.co.jp%2F%25E3%2583%25A4%25E3%2583%2588%25E3%2583%259F-happiness-%25E3%2582%25B9%25E3%2583%25A0%25E3%2583%25BC%25E3%2582%25B9%25E3%2583%2590%25E3%2582%25AE%25E3%2583%25BC-%25E3%2583%258A%25E3%2582%25A4%25E3%2583%2588%25E3%2583%2596%25E3%2583%25AB%25E3%2583%25BC-ST-SM-BL%2Fdp%2FB07KWM69RS</v>
      </c>
      <c r="E31" s="75"/>
      <c r="F31" s="6" t="str">
        <f t="shared" si="4"/>
        <v>Amazon</v>
      </c>
    </row>
    <row r="32" spans="2:6">
      <c r="B32" s="74"/>
      <c r="C32" s="6" t="s">
        <v>262</v>
      </c>
      <c r="D32" s="75" t="str">
        <f t="shared" si="3"/>
        <v>//af.moshimo.com/af/c/click?a_id=988729&amp;p_id=54&amp;pc_id=54&amp;pl_id=616&amp;url=https%3A%2F%2Fitem.rakuten.co.jp%2Fbabytown%2F4513179109710%2F&amp;m=http%3A%2F%2Fm.rakuten.co.jp%2Fbabytown%2Fi%2F10015043%2F&amp;r_v=g00pvv13.9tq3ed56.g00pvv13.9tq3fa8c</v>
      </c>
      <c r="E32" s="75"/>
      <c r="F32" s="6" t="str">
        <f t="shared" si="4"/>
        <v>楽天</v>
      </c>
    </row>
    <row r="33" spans="2:6">
      <c r="B33" s="74" t="s">
        <v>96</v>
      </c>
      <c r="C33" s="6" t="s">
        <v>258</v>
      </c>
      <c r="D33" s="75" t="str">
        <f t="shared" si="3"/>
        <v>//af.moshimo.com/af/c/click?a_id=988731&amp;p_id=170&amp;pc_id=185&amp;pl_id=4062&amp;url=https%3A%2F%2Fwww.amazon.co.jp%2FJeep-%25E3%2582%25B9%25E3%2583%259D%25E3%2583%25BC%25E3%2583%2584-%25E3%2582%25B9%25E3%2582%25BF%25E3%2583%25B3%25E3%2583%2580%25E3%2583%25BC%25E3%2583%2589-%25E3%2583%2599%25E3%2583%2593%25E3%2583%25BC%25E3%2582%25AB%25E3%2583%25BC-%25E3%2583%2596%25E3%2583%25A9%25E3%2583%2583%25E3%2582%25AF%2Fdp%2FB01E58Q4AW</v>
      </c>
      <c r="E33" s="75"/>
      <c r="F33" s="6" t="str">
        <f t="shared" si="4"/>
        <v>Amazon</v>
      </c>
    </row>
    <row r="34" spans="2:6">
      <c r="B34" s="74"/>
      <c r="C34" s="6" t="s">
        <v>263</v>
      </c>
      <c r="D34" s="75" t="str">
        <f t="shared" si="3"/>
        <v>//af.moshimo.com/af/c/click?a_id=988729&amp;p_id=54&amp;pc_id=54&amp;pl_id=616&amp;url=https%3A%2F%2Fitem.rakuten.co.jp%2Fe-baby%2F07110%2F&amp;m=http%3A%2F%2Fm.rakuten.co.jp%2Fe-baby%2Fi%2F10002747%2F&amp;r_v=g00prve3.9tq3e970.g00prve3.9tq3f5cd</v>
      </c>
      <c r="E34" s="75"/>
      <c r="F34" s="6" t="str">
        <f t="shared" si="4"/>
        <v>楽天</v>
      </c>
    </row>
    <row r="35" spans="2:6">
      <c r="B35" s="74" t="s">
        <v>134</v>
      </c>
      <c r="C35" s="6" t="s">
        <v>259</v>
      </c>
      <c r="D35" s="75" t="str">
        <f t="shared" ref="D35:D38" si="5">IF(C35="","",SUBSTITUTE(MID(C35,FIND("href=",C35)+6,FIND("rel=",C35)-FIND("href=",C35)-8),"amp;",""))</f>
        <v>//af.moshimo.com/af/c/click?a_id=988731&amp;p_id=170&amp;pc_id=185&amp;pl_id=4062&amp;url=https%3A%2F%2Fwww.amazon.co.jp%2FJTC-%25E3%2583%2599%25E3%2583%2593%25E3%2583%25BC%25E3%2583%2590%25E3%2582%25AE%25E3%2583%25BC-MA-o-%25E3%2583%25A9%25E3%2583%2599%25E3%2583%25B3%25E3%2583%2580%25E3%2583%25BC%2Fdp%2FB072FMX7LB</v>
      </c>
      <c r="E35" s="75"/>
      <c r="F35" s="6" t="str">
        <f t="shared" si="4"/>
        <v>Amazon</v>
      </c>
    </row>
    <row r="36" spans="2:6">
      <c r="B36" s="74"/>
      <c r="C36" s="6" t="s">
        <v>264</v>
      </c>
      <c r="D36" s="75" t="str">
        <f t="shared" si="5"/>
        <v>//af.moshimo.com/af/c/click?a_id=988729&amp;p_id=54&amp;pc_id=54&amp;pl_id=616&amp;url=https%3A%2F%2Fitem.rakuten.co.jp%2Fjtcforbaby%2Fma-o_red_blackmat%2F&amp;m=http%3A%2F%2Fm.rakuten.co.jp%2Fjtcforbaby%2Fi%2F10000278%2F&amp;r_v=g00s1gg3.9tq3e354.g00s1gg3.9tq3fe87</v>
      </c>
      <c r="E36" s="75"/>
      <c r="F36" s="6" t="str">
        <f t="shared" si="4"/>
        <v>楽天</v>
      </c>
    </row>
    <row r="37" spans="2:6">
      <c r="B37" s="74" t="s">
        <v>135</v>
      </c>
      <c r="C37" s="6" t="s">
        <v>260</v>
      </c>
      <c r="D37" s="75" t="str">
        <f t="shared" si="5"/>
        <v>//af.moshimo.com/af/c/click?a_id=988731&amp;p_id=170&amp;pc_id=185&amp;pl_id=4062&amp;url=https%3A%2F%2Fwww.amazon.co.jp%2F%25E3%2582%25B3%25E3%2583%25B3%25E3%2583%2593-Combi-%25E3%2583%2599%25E3%2583%2593%25E3%2583%25BC%25E3%2582%25AB%25E3%2583%25BC-%25E3%2583%2595%25E3%2583%25AC%25E3%2582%25A4%25E3%2583%25A0%25E3%2583%25AC%25E3%2583%2583%25E3%2583%2589-%25E3%2580%2590%25E5%25AF%25BE%25E8%25B1%25A1%25E6%259C%2588%25E9%25BD%25A2%2Fdp%2FB01AL76HBM</v>
      </c>
      <c r="E37" s="75"/>
      <c r="F37" s="6" t="str">
        <f t="shared" si="4"/>
        <v>Amazon</v>
      </c>
    </row>
    <row r="38" spans="2:6">
      <c r="B38" s="74"/>
      <c r="C38" s="6" t="s">
        <v>265</v>
      </c>
      <c r="D38" s="75" t="str">
        <f t="shared" si="5"/>
        <v>//af.moshimo.com/af/c/click?a_id=988729&amp;p_id=54&amp;pc_id=54&amp;pl_id=616&amp;url=https%3A%2F%2Fitem.rakuten.co.jp%2Fnetbaby%2F10006635%2F&amp;m=http%3A%2F%2Fm.rakuten.co.jp%2Fnetbaby%2Fi%2F10006635%2F&amp;r_v=g00pzd43.9tq3efbc.g00pzd43.9tq3f20a</v>
      </c>
      <c r="E38" s="75"/>
      <c r="F38" s="6" t="str">
        <f t="shared" si="4"/>
        <v>楽天</v>
      </c>
    </row>
    <row r="39" spans="2:6">
      <c r="D39" s="10"/>
    </row>
    <row r="41" spans="2:6">
      <c r="B41" s="79" t="s">
        <v>145</v>
      </c>
      <c r="C41" s="79"/>
      <c r="D41" s="79"/>
      <c r="E41" s="79"/>
      <c r="F41" s="79"/>
    </row>
    <row r="42" spans="2:6">
      <c r="B42" s="49" t="s">
        <v>143</v>
      </c>
      <c r="C42" s="78" t="s">
        <v>267</v>
      </c>
      <c r="D42" s="78"/>
      <c r="E42" s="78"/>
      <c r="F42" s="78"/>
    </row>
    <row r="43" spans="2:6">
      <c r="B43" s="49" t="s">
        <v>144</v>
      </c>
      <c r="C43" s="78" t="s">
        <v>266</v>
      </c>
      <c r="D43" s="78"/>
      <c r="E43" s="78"/>
      <c r="F43" s="78"/>
    </row>
  </sheetData>
  <mergeCells count="37">
    <mergeCell ref="C3:D3"/>
    <mergeCell ref="B41:F41"/>
    <mergeCell ref="C42:F42"/>
    <mergeCell ref="C43:F43"/>
    <mergeCell ref="B35:B36"/>
    <mergeCell ref="D35:E35"/>
    <mergeCell ref="D36:E36"/>
    <mergeCell ref="B37:B38"/>
    <mergeCell ref="D37:E37"/>
    <mergeCell ref="D38:E38"/>
    <mergeCell ref="B21:B22"/>
    <mergeCell ref="C21:C22"/>
    <mergeCell ref="D21:D22"/>
    <mergeCell ref="B23:B24"/>
    <mergeCell ref="C23:C24"/>
    <mergeCell ref="D23:D24"/>
    <mergeCell ref="B17:B18"/>
    <mergeCell ref="B15:B16"/>
    <mergeCell ref="C19:C20"/>
    <mergeCell ref="C17:C18"/>
    <mergeCell ref="C15:C16"/>
    <mergeCell ref="B13:F13"/>
    <mergeCell ref="D19:D20"/>
    <mergeCell ref="B33:B34"/>
    <mergeCell ref="B31:B32"/>
    <mergeCell ref="B29:B30"/>
    <mergeCell ref="D28:E28"/>
    <mergeCell ref="D30:E30"/>
    <mergeCell ref="D31:E31"/>
    <mergeCell ref="D29:E29"/>
    <mergeCell ref="D32:E32"/>
    <mergeCell ref="D33:E33"/>
    <mergeCell ref="D34:E34"/>
    <mergeCell ref="B27:F27"/>
    <mergeCell ref="D17:D18"/>
    <mergeCell ref="D15:D16"/>
    <mergeCell ref="B19:B20"/>
  </mergeCells>
  <phoneticPr fontId="1"/>
  <hyperlinks>
    <hyperlink ref="E10" r:id="rId1" display="https://www.amazon.co.jp/gp/slredirect/picassoRedirect.html/ref=pa_sp_atf_aps_sr_pg1_1?ie=UTF8&amp;adId=A3P912YTALNSGX&amp;url=https%3A%2F%2Fwww.amazon.co.jp%2F%25E3%2580%258C%25E3%2583%2590%25E3%2583%25BC%25E3%2582%25B8%25E3%2583%25A7%25E3%2583%25B3%25E3%2582%25A2%25E3%2583%2583%25E3%2583%2597%25E7%2589%2588%25E3%2580%258D-Poweradd-%25E3%2583%25A2%25E3%2583%2590%25E3%2582%25A4%25E3%2583%25AB%25E3%2583%2590%25E3%2583%2583%25E3%2583%2586%25E3%2583%25AA%25E3%2583%25BC-Android%25E5%2590%2584%25E7%25A8%25AE%25E5%25AF%25BE%25E5%25BF%259C-%25E9%2598%25B2%25E7%2581%25BD%25E3%2582%25B0%25E3%2583%2583%25E3%2582%25BA%25EF%25BC%2588%25E3%2582%25B7%25E3%2583%25AB%25E3%2583%2590%25E3%2583%25BC%25EF%25BC%2589%2Fdp%2FB075NKTKK8%2Fref%3Dsr_1_1_sspa%3Fie%3DUTF8%26qid%3D1545137145%26sr%3D8-1-spons%26keywords%3DPoweradd%2BPilot%2B2GS%2B10000mAh%26psc%3D1&amp;qualifier=1545137144&amp;id=8066407461329102&amp;widgetName=sp_atf"/>
  </hyperlinks>
  <pageMargins left="0.7" right="0.7" top="0.75" bottom="0.75" header="0.3" footer="0.3"/>
  <pageSetup paperSize="9" orientation="portrait" horizontalDpi="4294967293"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2"/>
  <sheetViews>
    <sheetView tabSelected="1" topLeftCell="A249" workbookViewId="0">
      <selection activeCell="A321" sqref="A1:A1048576"/>
    </sheetView>
  </sheetViews>
  <sheetFormatPr defaultRowHeight="13.5"/>
  <cols>
    <col min="1" max="1" width="67.375" bestFit="1" customWidth="1"/>
  </cols>
  <sheetData>
    <row r="1" spans="1:1">
      <c r="A1" t="str">
        <f>入力シート!C3</f>
        <v>【ベビーバギーのおすすめ5選】B型ベビーカーやセカンドベビーカーの決定版！</v>
      </c>
    </row>
    <row r="2" spans="1:1">
      <c r="A2" s="4" t="str">
        <f>CONCATENATE("&lt;h2&gt;はじめに ",入力シート!E3,"&lt;/h2&gt;")</f>
        <v>&lt;h2&gt;はじめに 【ベビーバギーのおすすめ5選】&lt;/h2&gt;</v>
      </c>
    </row>
    <row r="3" spans="1:1">
      <c r="A3" s="4" t="s">
        <v>141</v>
      </c>
    </row>
    <row r="4" spans="1:1">
      <c r="A4" s="4"/>
    </row>
    <row r="5" spans="1:1">
      <c r="A5" s="4" t="s">
        <v>150</v>
      </c>
    </row>
    <row r="6" spans="1:1">
      <c r="A6" s="4" t="s">
        <v>71</v>
      </c>
    </row>
    <row r="7" spans="1:1">
      <c r="A7" s="5" t="s">
        <v>72</v>
      </c>
    </row>
    <row r="8" spans="1:1">
      <c r="A8" s="4" t="str">
        <f>CONCATENATE("&lt;li&gt;", アンケート!C93, "&lt;/li&gt;")</f>
        <v>&lt;li&gt;バギータイプのベビーカーを求めている方&lt;/li&gt;</v>
      </c>
    </row>
    <row r="9" spans="1:1">
      <c r="A9" s="4" t="str">
        <f>CONCATENATE("&lt;li&gt;", アンケート!C94, "&lt;/li&gt;")</f>
        <v>&lt;li&gt;B型ベビーカーなどのセカンドベビーカーを求めている方&lt;/li&gt;</v>
      </c>
    </row>
    <row r="10" spans="1:1">
      <c r="A10" s="4" t="str">
        <f>CONCATENATE("&lt;li&gt;", アンケート!C95, "&lt;/li&gt;")</f>
        <v>&lt;li&gt;バギータイプのベビーカーについてい知りたい方&lt;/li&gt;</v>
      </c>
    </row>
    <row r="11" spans="1:1">
      <c r="A11" s="4" t="s">
        <v>73</v>
      </c>
    </row>
    <row r="12" spans="1:1">
      <c r="A12" s="4" t="s">
        <v>74</v>
      </c>
    </row>
    <row r="13" spans="1:1">
      <c r="A13" t="s">
        <v>156</v>
      </c>
    </row>
    <row r="14" spans="1:1">
      <c r="A14" s="4"/>
    </row>
    <row r="15" spans="1:1" s="40" customFormat="1">
      <c r="A15" s="50"/>
    </row>
    <row r="16" spans="1:1">
      <c r="A16" s="4" t="str">
        <f>"&lt;h2&gt;"&amp;アンケート!C2&amp;"の選び方のポイント&lt;/h2&gt;"</f>
        <v>&lt;h2&gt;ベビーバギーの選び方のポイント&lt;/h2&gt;</v>
      </c>
    </row>
    <row r="17" spans="1:1">
      <c r="A17" s="4" t="s">
        <v>139</v>
      </c>
    </row>
    <row r="18" spans="1:1">
      <c r="A18" s="4" t="s">
        <v>136</v>
      </c>
    </row>
    <row r="19" spans="1:1">
      <c r="A19" s="4" t="str">
        <f>"&lt;li&gt;"&amp;アンケート!C8&amp;"&lt;/li&gt;"</f>
        <v>&lt;li&gt;使いやすさ&lt;/li&gt;</v>
      </c>
    </row>
    <row r="20" spans="1:1">
      <c r="A20" s="4" t="str">
        <f>"&lt;li&gt;"&amp;アンケート!C10&amp;"&lt;/li&gt;"</f>
        <v>&lt;li&gt;安全性&lt;/li&gt;</v>
      </c>
    </row>
    <row r="21" spans="1:1">
      <c r="A21" s="4" t="str">
        <f>"&lt;li&gt;"&amp;アンケート!C12&amp;"&lt;/li&gt;"</f>
        <v>&lt;li&gt;価格&lt;/li&gt;</v>
      </c>
    </row>
    <row r="22" spans="1:1">
      <c r="A22" s="4" t="str">
        <f>"&lt;li&gt;"&amp;アンケート!C14&amp;"&lt;/li&gt;"</f>
        <v>&lt;li&gt;重量&lt;/li&gt;</v>
      </c>
    </row>
    <row r="23" spans="1:1">
      <c r="A23" s="4" t="s">
        <v>137</v>
      </c>
    </row>
    <row r="24" spans="1:1">
      <c r="A24" s="4" t="s">
        <v>138</v>
      </c>
    </row>
    <row r="25" spans="1:1">
      <c r="A25" t="str">
        <f>"&lt;h3&gt;"&amp;アンケート!C2&amp;"ポイント①：　"&amp;アンケート!C8&amp;"&lt;/h3&gt;"</f>
        <v>&lt;h3&gt;ベビーバギーポイント①：　使いやすさ&lt;/h3&gt;</v>
      </c>
    </row>
    <row r="26" spans="1:1">
      <c r="A26" s="4" t="s">
        <v>53</v>
      </c>
    </row>
    <row r="27" spans="1:1">
      <c r="A27" s="4" t="str">
        <f>アンケート!C9</f>
        <v>使いやすいかは、使うシーンをイメージすることが大事です。
同じベビーカーでもＡ型と比べるてバギータイプに求められる要素は変わってきます。
押しやすさや、小回りがきく操作ができるかは、使いやすさに直接かかわってくるポイントです。
また、多少大きくなった子供は、常にバギーに乗るわけではありませんよね。
使う時と使わない時がでてきますので、折りたたむ頻度も増えてきます。
折りたたみやすさも使いやすさで外せないポイントです。</v>
      </c>
    </row>
    <row r="28" spans="1:1">
      <c r="A28" s="4" t="s">
        <v>54</v>
      </c>
    </row>
    <row r="29" spans="1:1">
      <c r="A29" t="str">
        <f>"&lt;h3&gt;"&amp;アンケート!C2&amp;"ポイント②：　"&amp;アンケート!C10&amp;"&lt;/h3&gt;"</f>
        <v>&lt;h3&gt;ベビーバギーポイント②：　安全性&lt;/h3&gt;</v>
      </c>
    </row>
    <row r="30" spans="1:1">
      <c r="A30" s="4" t="s">
        <v>53</v>
      </c>
    </row>
    <row r="31" spans="1:1">
      <c r="A31" s="4" t="str">
        <f>アンケート!C11</f>
        <v>Ａ型ベビーカーのような新生児用のベビーカーと比べると、バギータイプは小型のものが多く、総合的な安定性はおちます。
しかし、子供もある程度大きくなっているので、安全性の中でも安定性はあまり必要なくなってくるのも事実です。
とは言っても、体重が増えてきているので足回りの頑丈さは重要になってきます。
足回りの頑丈さは、バギーの安全性で重要なポイントです。
さらに、固定ベルトなど、最低限必要なものがついているかは絶対外せませんね。</v>
      </c>
    </row>
    <row r="32" spans="1:1">
      <c r="A32" s="4" t="s">
        <v>54</v>
      </c>
    </row>
    <row r="33" spans="1:1">
      <c r="A33" t="str">
        <f>"&lt;h3&gt;"&amp;アンケート!C2&amp;"ポイント③：　"&amp;アンケート!C12&amp;"&lt;/h3&gt;"</f>
        <v>&lt;h3&gt;ベビーバギーポイント③：　価格&lt;/h3&gt;</v>
      </c>
    </row>
    <row r="34" spans="1:1">
      <c r="A34" s="4" t="s">
        <v>53</v>
      </c>
    </row>
    <row r="35" spans="1:1">
      <c r="A35" s="4" t="str">
        <f>アンケート!C13</f>
        <v>バギータイプは、新生児用のベビーカーよりはお手頃な値段なものが多いです。
しかし、新生児用からの乗り換えのためのベビーカー2台目となっている方も多いはず。
ですので、極力は安い方がいいのではないでしょうか。
あとどれくらい使うかを見据えて予算をたてるといいですね。</v>
      </c>
    </row>
    <row r="36" spans="1:1">
      <c r="A36" s="4" t="s">
        <v>54</v>
      </c>
    </row>
    <row r="37" spans="1:1">
      <c r="A37" t="str">
        <f>"&lt;h3&gt;"&amp;アンケート!C2&amp;"ポイント④：　"&amp;アンケート!C14&amp;"&lt;/h3&gt;"</f>
        <v>&lt;h3&gt;ベビーバギーポイント④：　重量&lt;/h3&gt;</v>
      </c>
    </row>
    <row r="38" spans="1:1">
      <c r="A38" s="4" t="s">
        <v>53</v>
      </c>
    </row>
    <row r="39" spans="1:1">
      <c r="A39" s="4" t="str">
        <f>アンケート!C15</f>
        <v>バギーは使うシーン、使わないシーンが必ずでてきます。
バギーの重量は、非常に重要なポイントです。
持ち運びに便利な軽量タイプのものがおすすめですので、重量は軽いほどいいですね。</v>
      </c>
    </row>
    <row r="40" spans="1:1">
      <c r="A40" s="4" t="s">
        <v>54</v>
      </c>
    </row>
    <row r="41" spans="1:1">
      <c r="A41" s="4"/>
    </row>
    <row r="42" spans="1:1">
      <c r="A42" s="4"/>
    </row>
    <row r="43" spans="1:1">
      <c r="A43" s="4"/>
    </row>
    <row r="44" spans="1:1">
      <c r="A44" s="4"/>
    </row>
    <row r="45" spans="1:1">
      <c r="A45" s="4" t="str">
        <f>"&lt;h2&gt;"&amp;アンケート!C96&amp;"&lt;/h2&gt;"</f>
        <v>&lt;h2&gt;ベビーバギーってなに？ベビーカーとの違いは？&lt;/h2&gt;</v>
      </c>
    </row>
    <row r="46" spans="1:1">
      <c r="A46" s="4" t="s">
        <v>141</v>
      </c>
    </row>
    <row r="47" spans="1:1">
      <c r="A47" s="4" t="str">
        <f>アンケート!C97</f>
        <v xml:space="preserve"> まず、ベビーバギーを選ぶ前に、しっかりとバギーがどんなものかを知っておく必要があります。
バギーは、ベビーカーの一種ですね。
一口にベビーカーといっても、A型/B型/バギー（今はAB型もあります)がありますね。
これらの用途を押さえておく必要があります。
今回の記事を読んでくれているあなたは、きっと上記の違いをしっているはずです。
ですので、上記の説明は飛ばし、バギーに絞った商品をピックアップします。
バギーは持ち運びや軽量さが特に重要になってくると思います。
ある程度子供も歩けるようになり、子供が急に歩きたくないと言ったり、抱っこしてと言ったり・・・
多感な時期でもありますので、ママやパパにとってとても苦労する時期ですね。
是非、今回の記事を参考に、どのバギーにするか、決める手助けとしてくださいね。</v>
      </c>
    </row>
    <row r="48" spans="1:1">
      <c r="A48" s="4" t="s">
        <v>142</v>
      </c>
    </row>
    <row r="49" spans="1:1">
      <c r="A49" s="4"/>
    </row>
    <row r="50" spans="1:1" s="40" customFormat="1"/>
    <row r="51" spans="1:1">
      <c r="A51" s="4" t="s">
        <v>175</v>
      </c>
    </row>
    <row r="52" spans="1:1">
      <c r="A52" s="4" t="s">
        <v>75</v>
      </c>
    </row>
    <row r="53" spans="1:1">
      <c r="A53" s="4" t="s">
        <v>173</v>
      </c>
    </row>
    <row r="54" spans="1:1">
      <c r="A54" s="9" t="str">
        <f>"&lt;img class=""margin-bottom-0"" src=""http://shomty.com/wp-content/uploads/img/parts/positionMap/"&amp;アンケート!C27&amp;".jpg"" /&gt;"</f>
        <v>&lt;img class="margin-bottom-0" src="http://shomty.com/wp-content/uploads/img/parts/positionMap/3.jpg" /&gt;</v>
      </c>
    </row>
    <row r="55" spans="1:1">
      <c r="A55" s="9" t="s">
        <v>79</v>
      </c>
    </row>
    <row r="56" spans="1:1">
      <c r="A56" s="9" t="s">
        <v>176</v>
      </c>
    </row>
    <row r="57" spans="1:1">
      <c r="A57" s="9" t="s">
        <v>177</v>
      </c>
    </row>
    <row r="58" spans="1:1">
      <c r="A58" s="9" t="s">
        <v>178</v>
      </c>
    </row>
    <row r="59" spans="1:1">
      <c r="A59" s="9" t="str">
        <f>"今回紹介する『"&amp;アンケート!C2&amp;"』は「価格と品質」どちらを重要視したのかをあらわした図です。"</f>
        <v>今回紹介する『ベビーバギー』は「価格と品質」どちらを重要視したのかをあらわした図です。</v>
      </c>
    </row>
    <row r="60" spans="1:1">
      <c r="A60" s="4"/>
    </row>
    <row r="61" spans="1:1">
      <c r="A61" s="9" t="s">
        <v>179</v>
      </c>
    </row>
    <row r="62" spans="1:1">
      <c r="A62" s="9" t="s">
        <v>105</v>
      </c>
    </row>
    <row r="63" spans="1:1">
      <c r="A63" s="4" t="s">
        <v>79</v>
      </c>
    </row>
    <row r="64" spans="1:1">
      <c r="A64" s="4" t="s">
        <v>74</v>
      </c>
    </row>
    <row r="65" spans="1:1">
      <c r="A65" s="4"/>
    </row>
    <row r="66" spans="1:1">
      <c r="A66" t="str">
        <f>CONCATENATE("&lt;h2&gt;",アンケート!C2," ランキング&lt;/h2&gt;")</f>
        <v>&lt;h2&gt;ベビーバギー ランキング&lt;/h2&gt;</v>
      </c>
    </row>
    <row r="67" spans="1:1">
      <c r="A67" t="s">
        <v>163</v>
      </c>
    </row>
    <row r="68" spans="1:1">
      <c r="A68" t="str">
        <f>アンケート!C98</f>
        <v>今回のベビーバギーは、２台目のセカンドベビーカーとしてを想定し、多少子供が大きくなってから使いたい！ということを重視してランキングをつけています。</v>
      </c>
    </row>
    <row r="70" spans="1:1">
      <c r="A70" t="str">
        <f>"それでは、"&amp;アンケート!C2&amp;"ランキングを紹介していきます！"</f>
        <v>それでは、ベビーバギーランキングを紹介していきます！</v>
      </c>
    </row>
    <row r="71" spans="1:1">
      <c r="A71" t="s">
        <v>164</v>
      </c>
    </row>
    <row r="72" spans="1:1" s="40" customFormat="1"/>
    <row r="73" spans="1:1">
      <c r="A73" t="s">
        <v>174</v>
      </c>
    </row>
    <row r="74" spans="1:1">
      <c r="A74" t="s">
        <v>165</v>
      </c>
    </row>
    <row r="75" spans="1:1">
      <c r="A75" t="s">
        <v>166</v>
      </c>
    </row>
    <row r="76" spans="1:1">
      <c r="A76" t="s">
        <v>161</v>
      </c>
    </row>
    <row r="77" spans="1:1">
      <c r="A77" t="str">
        <f>CONCATENATE("&lt;div&gt;",アンケート!C26,"&lt;/div&gt;")</f>
        <v>&lt;div&gt;コンビ Combi ベビーカー F2 AF &lt;/div&gt;</v>
      </c>
    </row>
    <row r="78" spans="1:1">
      <c r="A78" t="s">
        <v>167</v>
      </c>
    </row>
    <row r="79" spans="1:1">
      <c r="A79" t="str">
        <f>"&lt;div class=""position_price""&gt;&lt;span class=""suffix_price""&gt;価格：&lt;/span&gt;&lt;span class=""price""&gt;￥"&amp;TEXT(入力シート!E10,"#,##0")&amp;"&lt;/span&gt;&lt;span class=""suffix_price""&gt; ～&lt;/span&gt;&lt;/div&gt;"</f>
        <v>&lt;div class="position_price"&gt;&lt;span class="suffix_price"&gt;価格：&lt;/span&gt;&lt;span class="price"&gt;￥19,800&lt;/span&gt;&lt;span class="suffix_price"&gt; ～&lt;/span&gt;&lt;/div&gt;</v>
      </c>
    </row>
    <row r="80" spans="1:1">
      <c r="A80" t="s">
        <v>170</v>
      </c>
    </row>
    <row r="81" spans="1:2">
      <c r="A81" t="s">
        <v>76</v>
      </c>
    </row>
    <row r="82" spans="1:2">
      <c r="A82" t="s">
        <v>53</v>
      </c>
    </row>
    <row r="83" spans="1:2">
      <c r="A83" t="str">
        <f>アンケート!C87</f>
        <v>リクライニングや日よけなどを重要視している方</v>
      </c>
    </row>
    <row r="84" spans="1:2">
      <c r="A84" t="s">
        <v>54</v>
      </c>
    </row>
    <row r="85" spans="1:2" ht="27">
      <c r="A85" s="2" t="str">
        <f>CONCATENATE("[tblStart num=5]",入力シート!C10, "[/tblStart]")</f>
        <v>[tblStart num=5]https://images-fe.ssl-images-amazon.com/images/I/413WgoAupNL.jpg[/tblStart]</v>
      </c>
    </row>
    <row r="86" spans="1:2">
      <c r="A86" t="str">
        <f>CONCATENATE("[tdLevel type=", B86, "]", 比較表!A4, "[/tdLevel]")</f>
        <v>[tdLevel type=5]安全性[/tdLevel]</v>
      </c>
      <c r="B86">
        <f>HLOOKUP(アンケート!C26,比較表!$B$3:$F$8,2)</f>
        <v>5</v>
      </c>
    </row>
    <row r="87" spans="1:2">
      <c r="A87" t="str">
        <f>CONCATENATE("[tdLevel type=", B87, "]", 比較表!A5, "[/tdLevel]")</f>
        <v>[tdLevel type=2]価格[/tdLevel]</v>
      </c>
      <c r="B87">
        <f>HLOOKUP(アンケート!C26,比較表!$B$3:$F$8,3)</f>
        <v>2</v>
      </c>
    </row>
    <row r="88" spans="1:2">
      <c r="A88" t="str">
        <f>CONCATENATE("[tdLevel type=", B88, "]", 比較表!A6, "[/tdLevel]")</f>
        <v>[tdLevel type=3]デザイン[/tdLevel]</v>
      </c>
      <c r="B88">
        <f>HLOOKUP(アンケート!C26,比較表!$B$3:$F$8,4)</f>
        <v>3</v>
      </c>
    </row>
    <row r="89" spans="1:2">
      <c r="A89" t="str">
        <f>CONCATENATE("[tdLevel type=", B89, "]", 比較表!A7, "[/tdLevel]")</f>
        <v>[tdLevel type=2]重量[/tdLevel]</v>
      </c>
      <c r="B89">
        <f>HLOOKUP(アンケート!C26,比較表!$B$3:$F$8,5)</f>
        <v>2</v>
      </c>
    </row>
    <row r="90" spans="1:2">
      <c r="A90" t="str">
        <f>CONCATENATE("[tdLevel type=", B90, "]", 比較表!A8, "[/tdLevel]")</f>
        <v>[tdLevel type=4]使いやすさ[/tdLevel]</v>
      </c>
      <c r="B90">
        <f>HLOOKUP(アンケート!C26,比較表!$B$3:$F$8,6)</f>
        <v>4</v>
      </c>
    </row>
    <row r="91" spans="1:2">
      <c r="A91" t="s">
        <v>55</v>
      </c>
    </row>
    <row r="93" spans="1:2">
      <c r="A93" s="2" t="str">
        <f>CONCATENATE("[product_link id=",入力シート!D23,"][/product_link]")</f>
        <v>[product_link id=329][/product_link]</v>
      </c>
    </row>
    <row r="94" spans="1:2">
      <c r="A94" t="s">
        <v>157</v>
      </c>
    </row>
    <row r="95" spans="1:2">
      <c r="A95" t="s">
        <v>77</v>
      </c>
    </row>
    <row r="96" spans="1:2">
      <c r="A96" t="s">
        <v>78</v>
      </c>
    </row>
    <row r="97" spans="1:1">
      <c r="A97" t="s">
        <v>72</v>
      </c>
    </row>
    <row r="98" spans="1:1">
      <c r="A98" t="str">
        <f>CONCATENATE("&lt;li&gt;", アンケート!C81,"&lt;/li&gt;")</f>
        <v>&lt;li&gt;日よけが充実している&lt;/li&gt;</v>
      </c>
    </row>
    <row r="99" spans="1:1">
      <c r="A99" t="str">
        <f>CONCATENATE("&lt;li&gt;", アンケート!C82,"&lt;/li&gt;")</f>
        <v>&lt;li&gt;軽量で持ち運びに便利&lt;/li&gt;</v>
      </c>
    </row>
    <row r="100" spans="1:1">
      <c r="A100" t="str">
        <f>CONCATENATE("&lt;li&gt;", アンケート!C83,"&lt;/li&gt;")</f>
        <v>&lt;li&gt;リクライニング調整が充実&lt;/li&gt;</v>
      </c>
    </row>
    <row r="101" spans="1:1">
      <c r="A101" t="s">
        <v>131</v>
      </c>
    </row>
    <row r="102" spans="1:1">
      <c r="A102" t="s">
        <v>74</v>
      </c>
    </row>
    <row r="103" spans="1:1">
      <c r="A103" t="s">
        <v>79</v>
      </c>
    </row>
    <row r="104" spans="1:1">
      <c r="A104" t="s">
        <v>158</v>
      </c>
    </row>
    <row r="105" spans="1:1">
      <c r="A105" t="s">
        <v>77</v>
      </c>
    </row>
    <row r="106" spans="1:1">
      <c r="A106" t="s">
        <v>80</v>
      </c>
    </row>
    <row r="107" spans="1:1">
      <c r="A107" t="s">
        <v>72</v>
      </c>
    </row>
    <row r="108" spans="1:1">
      <c r="A108" t="str">
        <f>CONCATENATE("&lt;li&gt;", アンケート!C84,"&lt;/li&gt;")</f>
        <v>&lt;li&gt;コンパクトさに少し欠ける&lt;/li&gt;</v>
      </c>
    </row>
    <row r="109" spans="1:1">
      <c r="A109" t="str">
        <f>CONCATENATE("&lt;li&gt;", アンケート!C85,"&lt;/li&gt;")</f>
        <v>&lt;li&gt;値段が少し高い&lt;/li&gt;</v>
      </c>
    </row>
    <row r="110" spans="1:1">
      <c r="A110" t="str">
        <f>CONCATENATE("&lt;li&gt;", アンケート!C86,"&lt;/li&gt;")</f>
        <v>&lt;li&gt;荷物おきが多少浅い&lt;/li&gt;</v>
      </c>
    </row>
    <row r="111" spans="1:1">
      <c r="A111" t="s">
        <v>73</v>
      </c>
    </row>
    <row r="112" spans="1:1">
      <c r="A112" t="s">
        <v>74</v>
      </c>
    </row>
    <row r="113" spans="1:1">
      <c r="A113" t="s">
        <v>79</v>
      </c>
    </row>
    <row r="114" spans="1:1">
      <c r="A114" t="s">
        <v>109</v>
      </c>
    </row>
    <row r="115" spans="1:1">
      <c r="A115" t="str">
        <f>CONCATENATE("[voice icon=","""http://shomty.com/wp-content/uploads/img/parts/review/", 入力シート!F23, ".jpg", """ name=""", 入力シート!E23, """ type=""", "l", """]")</f>
        <v>[voice icon="http://shomty.com/wp-content/uploads/img/parts/review/w_20_2.jpg" name="20代女性" type="l"]</v>
      </c>
    </row>
    <row r="116" spans="1:1">
      <c r="A116" t="str">
        <f>アンケート!C88</f>
        <v>使ってみて、とにかく軽い！！子どもを片手に抱っこしていも、軽々と持ち上げられます！
そしてリクライニングがあること、荷物入れがあること、デザイン性も良好なこと、少しコツが要りますが畳んでも自立することから、大変満足しております！</v>
      </c>
    </row>
    <row r="117" spans="1:1">
      <c r="A117" t="s">
        <v>86</v>
      </c>
    </row>
    <row r="118" spans="1:1">
      <c r="A118" t="str">
        <f>CONCATENATE("[voice icon=","""http://shomty.com/wp-content/uploads/img/parts/review/", 入力シート!F24, ".jpg", """ name=""", 入力シート!E24, """ type=""", "r", """]")</f>
        <v>[voice icon="http://shomty.com/wp-content/uploads/img/parts/review/w_30_1.jpg" name="30代女性" type="r"]</v>
      </c>
    </row>
    <row r="119" spans="1:1">
      <c r="A119" t="str">
        <f>アンケート!C89</f>
        <v>ハンドルの形状とデザイン、座面がメッシュなこと、幌が大きいこと。
バーからハンドル部分に向かって少し斜めに幅がすぼまっており、直線のハンドル部分以外にも斜め部分を自然に握れます。身長に合わせて握りやすいところを握れるので、ストレスなく使えます。</v>
      </c>
    </row>
    <row r="120" spans="1:1">
      <c r="A120" t="s">
        <v>86</v>
      </c>
    </row>
    <row r="121" spans="1:1">
      <c r="A121" t="s">
        <v>81</v>
      </c>
    </row>
    <row r="122" spans="1:1">
      <c r="A122" t="str">
        <f>CONCATENATE("[reviewLink id=","""", 入力シート!D23,"""][/reviewLink]")</f>
        <v>[reviewLink id="329"][/reviewLink]</v>
      </c>
    </row>
    <row r="123" spans="1:1">
      <c r="A123" t="s">
        <v>172</v>
      </c>
    </row>
    <row r="125" spans="1:1" s="40" customFormat="1"/>
    <row r="126" spans="1:1">
      <c r="A126" t="s">
        <v>174</v>
      </c>
    </row>
    <row r="127" spans="1:1">
      <c r="A127" t="s">
        <v>165</v>
      </c>
    </row>
    <row r="128" spans="1:1">
      <c r="A128" t="s">
        <v>166</v>
      </c>
    </row>
    <row r="129" spans="1:2">
      <c r="A129" t="s">
        <v>160</v>
      </c>
    </row>
    <row r="130" spans="1:2">
      <c r="A130" t="str">
        <f>CONCATENATE("&lt;div&gt;",アンケート!C67,"&lt;/div&gt;")</f>
        <v>&lt;div&gt;JTC ベビーバギー MA-o&lt;/div&gt;</v>
      </c>
    </row>
    <row r="131" spans="1:2">
      <c r="A131" t="s">
        <v>167</v>
      </c>
    </row>
    <row r="132" spans="1:2">
      <c r="A132" t="str">
        <f>"&lt;div class=""position_price""&gt;&lt;span class=""suffix_price""&gt;価格：&lt;/span&gt;&lt;span class=""price""&gt;￥"&amp;TEXT(入力シート!E9,"#,##0")&amp;"&lt;/span&gt;&lt;span class=""suffix_price""&gt; ～&lt;/span&gt;&lt;/div&gt;"</f>
        <v>&lt;div class="position_price"&gt;&lt;span class="suffix_price"&gt;価格：&lt;/span&gt;&lt;span class="price"&gt;￥3,480&lt;/span&gt;&lt;span class="suffix_price"&gt; ～&lt;/span&gt;&lt;/div&gt;</v>
      </c>
    </row>
    <row r="133" spans="1:2">
      <c r="A133" t="s">
        <v>171</v>
      </c>
    </row>
    <row r="134" spans="1:2">
      <c r="A134" t="s">
        <v>76</v>
      </c>
    </row>
    <row r="135" spans="1:2">
      <c r="A135" t="s">
        <v>53</v>
      </c>
    </row>
    <row r="136" spans="1:2">
      <c r="A136" t="str">
        <f>アンケート!C74</f>
        <v>値段を最重要視している方</v>
      </c>
    </row>
    <row r="137" spans="1:2">
      <c r="A137" t="s">
        <v>54</v>
      </c>
    </row>
    <row r="138" spans="1:2" ht="27">
      <c r="A138" s="2" t="str">
        <f>CONCATENATE("[tblStart num=5]", 入力シート!C9, "[/tblStart]")</f>
        <v>[tblStart num=5]https://images-fe.ssl-images-amazon.com/images/I/41Pe2oBfLQL.jpg[/tblStart]</v>
      </c>
    </row>
    <row r="139" spans="1:2">
      <c r="A139" t="str">
        <f>CONCATENATE("[tdLevel type=", B139, "]", 比較表!A4, "[/tdLevel]")</f>
        <v>[tdLevel type=3]安全性[/tdLevel]</v>
      </c>
      <c r="B139">
        <f>HLOOKUP(アンケート!C24,比較表!$B$3:$F$8,2)</f>
        <v>3</v>
      </c>
    </row>
    <row r="140" spans="1:2">
      <c r="A140" t="str">
        <f>CONCATENATE("[tdLevel type=", B140, "]", 比較表!A5, "[/tdLevel]")</f>
        <v>[tdLevel type=5]価格[/tdLevel]</v>
      </c>
      <c r="B140">
        <f>HLOOKUP(アンケート!C24,比較表!$B$3:$F$8,3)</f>
        <v>5</v>
      </c>
    </row>
    <row r="141" spans="1:2">
      <c r="A141" t="str">
        <f>CONCATENATE("[tdLevel type=", B141, "]", 比較表!A6, "[/tdLevel]")</f>
        <v>[tdLevel type=3]デザイン[/tdLevel]</v>
      </c>
      <c r="B141">
        <f>HLOOKUP(アンケート!C24,比較表!$B$3:$F$8,4)</f>
        <v>3</v>
      </c>
    </row>
    <row r="142" spans="1:2">
      <c r="A142" t="str">
        <f>CONCATENATE("[tdLevel type=", B142, "]", 比較表!A7, "[/tdLevel]")</f>
        <v>[tdLevel type=4]重量[/tdLevel]</v>
      </c>
      <c r="B142">
        <f>HLOOKUP(アンケート!C24,比較表!$B$3:$F$8,5)</f>
        <v>4</v>
      </c>
    </row>
    <row r="143" spans="1:2">
      <c r="A143" t="str">
        <f>CONCATENATE("[tdLevel type=", B143, "]", 比較表!A8, "[/tdLevel]")</f>
        <v>[tdLevel type=4]使いやすさ[/tdLevel]</v>
      </c>
      <c r="B143">
        <f>HLOOKUP(アンケート!C24,比較表!$B$3:$F$8,6)</f>
        <v>4</v>
      </c>
    </row>
    <row r="144" spans="1:2">
      <c r="A144" t="s">
        <v>55</v>
      </c>
    </row>
    <row r="146" spans="1:1">
      <c r="A146" s="2" t="str">
        <f>CONCATENATE("[product_link id=",入力シート!D21,"][/product_link]")</f>
        <v>[product_link id=328][/product_link]</v>
      </c>
    </row>
    <row r="147" spans="1:1">
      <c r="A147" t="s">
        <v>157</v>
      </c>
    </row>
    <row r="148" spans="1:1">
      <c r="A148" t="s">
        <v>77</v>
      </c>
    </row>
    <row r="149" spans="1:1">
      <c r="A149" t="s">
        <v>78</v>
      </c>
    </row>
    <row r="150" spans="1:1">
      <c r="A150" t="s">
        <v>72</v>
      </c>
    </row>
    <row r="151" spans="1:1">
      <c r="A151" t="str">
        <f>CONCATENATE("&lt;li&gt;", アンケート!C68,"&lt;/li&gt;")</f>
        <v>&lt;li&gt;軽量で持ち運びに便利&lt;/li&gt;</v>
      </c>
    </row>
    <row r="152" spans="1:1">
      <c r="A152" t="str">
        <f>CONCATENATE("&lt;li&gt;", アンケート!C69,"&lt;/li&gt;")</f>
        <v>&lt;li&gt;価格が安くてお手頃&lt;/li&gt;</v>
      </c>
    </row>
    <row r="153" spans="1:1">
      <c r="A153" t="str">
        <f>CONCATENATE("&lt;li&gt;", アンケート!C70,"&lt;/li&gt;")</f>
        <v>&lt;li&gt;シートベルト以外のガードがなく開放感がある &lt;/li&gt;</v>
      </c>
    </row>
    <row r="154" spans="1:1">
      <c r="A154" t="s">
        <v>131</v>
      </c>
    </row>
    <row r="155" spans="1:1">
      <c r="A155" t="s">
        <v>74</v>
      </c>
    </row>
    <row r="156" spans="1:1">
      <c r="A156" t="s">
        <v>79</v>
      </c>
    </row>
    <row r="157" spans="1:1">
      <c r="A157" t="s">
        <v>158</v>
      </c>
    </row>
    <row r="158" spans="1:1">
      <c r="A158" t="s">
        <v>77</v>
      </c>
    </row>
    <row r="159" spans="1:1">
      <c r="A159" t="s">
        <v>80</v>
      </c>
    </row>
    <row r="160" spans="1:1">
      <c r="A160" t="s">
        <v>72</v>
      </c>
    </row>
    <row r="161" spans="1:1">
      <c r="A161" t="str">
        <f>CONCATENATE("&lt;li&gt;", アンケート!C71,"&lt;/li&gt;")</f>
        <v>&lt;li&gt;フロントガードが無いので安全性に欠ける&lt;/li&gt;</v>
      </c>
    </row>
    <row r="162" spans="1:1">
      <c r="A162" t="str">
        <f>CONCATENATE("&lt;li&gt;", アンケート!C72,"&lt;/li&gt;")</f>
        <v>&lt;li&gt;荷物が乗らない&lt;/li&gt;</v>
      </c>
    </row>
    <row r="163" spans="1:1">
      <c r="A163" t="str">
        <f>CONCATENATE("&lt;li&gt;", アンケート!C73,"&lt;/li&gt;")</f>
        <v>&lt;li&gt;カラーバリエーションが少ない&lt;/li&gt;</v>
      </c>
    </row>
    <row r="164" spans="1:1">
      <c r="A164" t="s">
        <v>73</v>
      </c>
    </row>
    <row r="165" spans="1:1">
      <c r="A165" t="s">
        <v>74</v>
      </c>
    </row>
    <row r="166" spans="1:1">
      <c r="A166" t="s">
        <v>79</v>
      </c>
    </row>
    <row r="167" spans="1:1">
      <c r="A167" t="s">
        <v>109</v>
      </c>
    </row>
    <row r="168" spans="1:1">
      <c r="A168" t="str">
        <f>CONCATENATE("[voice icon=","""http://shomty.com/wp-content/uploads/img/parts/review/",入力シート!F21, ".jpg", """ name=""",入力シート!E21, """ type=""", "l", """]")</f>
        <v>[voice icon="http://shomty.com/wp-content/uploads/img/parts/review/w_20_2.jpg" name="20代女性" type="l"]</v>
      </c>
    </row>
    <row r="169" spans="1:1">
      <c r="A169" t="str">
        <f>アンケート!C75</f>
        <v>軽くて、持ち歩くのに便利。
お出かけする時に。車に入れてコンパクトに置いておける。</v>
      </c>
    </row>
    <row r="170" spans="1:1">
      <c r="A170" t="s">
        <v>86</v>
      </c>
    </row>
    <row r="171" spans="1:1">
      <c r="A171" t="str">
        <f>CONCATENATE("[voice icon=","""http://shomty.com/wp-content/uploads/img/parts/review/", 入力シート!F22, ".jpg", """ name=""", 入力シート!E22, """ type=""", "r", """]")</f>
        <v>[voice icon="http://shomty.com/wp-content/uploads/img/parts/review/w_20_1.jpg" name="20代女性" type="r"]</v>
      </c>
    </row>
    <row r="172" spans="1:1">
      <c r="A172" t="str">
        <f>アンケート!C76</f>
        <v>ベビーカーとは違い、荷物を下げるためのフックは必要なさそうです。
写真の通り、そのまま持ち手に引っ掛けられました。
結構な重さの荷物ですが、後ろに倒れたりしませんでした！</v>
      </c>
    </row>
    <row r="173" spans="1:1">
      <c r="A173" t="s">
        <v>86</v>
      </c>
    </row>
    <row r="174" spans="1:1">
      <c r="A174" t="s">
        <v>81</v>
      </c>
    </row>
    <row r="175" spans="1:1">
      <c r="A175" t="str">
        <f>CONCATENATE("[reviewLink id=","""", 入力シート!D21,"""][/reviewLink]")</f>
        <v>[reviewLink id="328"][/reviewLink]</v>
      </c>
    </row>
    <row r="176" spans="1:1">
      <c r="A176" t="s">
        <v>172</v>
      </c>
    </row>
    <row r="178" spans="1:2" s="40" customFormat="1"/>
    <row r="179" spans="1:2">
      <c r="A179" t="s">
        <v>174</v>
      </c>
    </row>
    <row r="180" spans="1:2">
      <c r="A180" t="s">
        <v>165</v>
      </c>
    </row>
    <row r="181" spans="1:2">
      <c r="A181" t="s">
        <v>166</v>
      </c>
    </row>
    <row r="182" spans="1:2">
      <c r="A182" t="s">
        <v>162</v>
      </c>
    </row>
    <row r="183" spans="1:2">
      <c r="A183" t="str">
        <f>CONCATENATE("&lt;div&gt;",アンケート!C54,"&lt;/div&gt;")</f>
        <v>&lt;div&gt;J is for Jeep ジープ スポーツ バギー&lt;/div&gt;</v>
      </c>
    </row>
    <row r="184" spans="1:2">
      <c r="A184" t="s">
        <v>167</v>
      </c>
    </row>
    <row r="185" spans="1:2">
      <c r="A185" t="str">
        <f>"&lt;div class=""position_price""&gt;&lt;span class=""suffix_price""&gt;価格：&lt;/span&gt;&lt;span class=""price""&gt;￥"&amp;TEXT(入力シート!E8,"#,##0")&amp;"&lt;/span&gt;&lt;span class=""suffix_price""&gt; ～&lt;/span&gt;&lt;/div&gt;"</f>
        <v>&lt;div class="position_price"&gt;&lt;span class="suffix_price"&gt;価格：&lt;/span&gt;&lt;span class="price"&gt;￥8,990&lt;/span&gt;&lt;span class="suffix_price"&gt; ～&lt;/span&gt;&lt;/div&gt;</v>
      </c>
    </row>
    <row r="186" spans="1:2">
      <c r="A186" t="s">
        <v>171</v>
      </c>
    </row>
    <row r="187" spans="1:2">
      <c r="A187" t="s">
        <v>76</v>
      </c>
    </row>
    <row r="188" spans="1:2">
      <c r="A188" t="s">
        <v>53</v>
      </c>
    </row>
    <row r="189" spans="1:2">
      <c r="A189" t="str">
        <f>アンケート!C61</f>
        <v>持ち運びよりは走行性を重要する方</v>
      </c>
    </row>
    <row r="190" spans="1:2">
      <c r="A190" t="s">
        <v>54</v>
      </c>
    </row>
    <row r="191" spans="1:2" ht="27">
      <c r="A191" s="2" t="str">
        <f>CONCATENATE("[tblStart num=5]", 入力シート!C8, "[/tblStart]")</f>
        <v>[tblStart num=5]https://images-fe.ssl-images-amazon.com/images/I/41QKbojuT-L.jpg[/tblStart]</v>
      </c>
    </row>
    <row r="192" spans="1:2">
      <c r="A192" t="str">
        <f>CONCATENATE("[tdLevel type=", B192, "]", 比較表!A4, "[/tdLevel]")</f>
        <v>[tdLevel type=4]安全性[/tdLevel]</v>
      </c>
      <c r="B192">
        <f>HLOOKUP(アンケート!$C$54,比較表!$B$3:$F$8,2)</f>
        <v>4</v>
      </c>
    </row>
    <row r="193" spans="1:2">
      <c r="A193" t="str">
        <f>CONCATENATE("[tdLevel type=", B193, "]", 比較表!A5, "[/tdLevel]")</f>
        <v>[tdLevel type=4]価格[/tdLevel]</v>
      </c>
      <c r="B193">
        <f>HLOOKUP(アンケート!$C$54,比較表!$B$3:$F$8,3)</f>
        <v>4</v>
      </c>
    </row>
    <row r="194" spans="1:2">
      <c r="A194" t="str">
        <f>CONCATENATE("[tdLevel type=", B194, "]", 比較表!A6, "[/tdLevel]")</f>
        <v>[tdLevel type=5]デザイン[/tdLevel]</v>
      </c>
      <c r="B194">
        <f>HLOOKUP(アンケート!$C$54,比較表!$B$3:$F$8,4)</f>
        <v>5</v>
      </c>
    </row>
    <row r="195" spans="1:2">
      <c r="A195" t="str">
        <f>CONCATENATE("[tdLevel type=", B195, "]", 比較表!A7, "[/tdLevel]")</f>
        <v>[tdLevel type=3]重量[/tdLevel]</v>
      </c>
      <c r="B195">
        <f>HLOOKUP(アンケート!$C$54,比較表!$B$3:$F$8,5)</f>
        <v>3</v>
      </c>
    </row>
    <row r="196" spans="1:2">
      <c r="A196" t="str">
        <f>CONCATENATE("[tdLevel type=", B196, "]", 比較表!A8, "[/tdLevel]")</f>
        <v>[tdLevel type=3]使いやすさ[/tdLevel]</v>
      </c>
      <c r="B196">
        <f>HLOOKUP(アンケート!$C$54,比較表!$B$3:$F$8,6)</f>
        <v>3</v>
      </c>
    </row>
    <row r="197" spans="1:2">
      <c r="A197" t="s">
        <v>55</v>
      </c>
    </row>
    <row r="199" spans="1:2">
      <c r="A199" s="2" t="str">
        <f>CONCATENATE("[product_link id=",入力シート!D19,"][/product_link]")</f>
        <v>[product_link id=327][/product_link]</v>
      </c>
    </row>
    <row r="200" spans="1:2">
      <c r="A200" t="s">
        <v>157</v>
      </c>
    </row>
    <row r="201" spans="1:2">
      <c r="A201" t="s">
        <v>77</v>
      </c>
    </row>
    <row r="202" spans="1:2">
      <c r="A202" t="s">
        <v>78</v>
      </c>
    </row>
    <row r="203" spans="1:2">
      <c r="A203" t="s">
        <v>72</v>
      </c>
    </row>
    <row r="204" spans="1:2">
      <c r="A204" t="str">
        <f>CONCATENATE("&lt;li&gt;", アンケート!C55,"&lt;/li&gt;")</f>
        <v>&lt;li&gt;デザインがかっこいい&lt;/li&gt;</v>
      </c>
    </row>
    <row r="205" spans="1:2">
      <c r="A205" t="str">
        <f>CONCATENATE("&lt;li&gt;", アンケート!C56,"&lt;/li&gt;")</f>
        <v>&lt;li&gt;荷物おきが充実&lt;/li&gt;</v>
      </c>
    </row>
    <row r="206" spans="1:2">
      <c r="A206" t="str">
        <f>CONCATENATE("&lt;li&gt;", アンケート!C57,"&lt;/li&gt;")</f>
        <v>&lt;li&gt;足回りが頑丈&lt;/li&gt;</v>
      </c>
    </row>
    <row r="207" spans="1:2">
      <c r="A207" t="s">
        <v>73</v>
      </c>
    </row>
    <row r="208" spans="1:2">
      <c r="A208" t="s">
        <v>74</v>
      </c>
    </row>
    <row r="209" spans="1:1">
      <c r="A209" t="s">
        <v>79</v>
      </c>
    </row>
    <row r="210" spans="1:1">
      <c r="A210" t="s">
        <v>158</v>
      </c>
    </row>
    <row r="211" spans="1:1">
      <c r="A211" t="s">
        <v>77</v>
      </c>
    </row>
    <row r="212" spans="1:1">
      <c r="A212" t="s">
        <v>80</v>
      </c>
    </row>
    <row r="213" spans="1:1">
      <c r="A213" t="s">
        <v>72</v>
      </c>
    </row>
    <row r="214" spans="1:1">
      <c r="A214" t="str">
        <f>CONCATENATE("&lt;li&gt;", アンケート!C58,"&lt;/li&gt;")</f>
        <v>&lt;li&gt;6kgと結構重い&lt;/li&gt;</v>
      </c>
    </row>
    <row r="215" spans="1:1">
      <c r="A215" t="str">
        <f>CONCATENATE("&lt;li&gt;", アンケート!C59,"&lt;/li&gt;")</f>
        <v>&lt;li&gt;折り畳みが少し硬い&lt;/li&gt;</v>
      </c>
    </row>
    <row r="216" spans="1:1">
      <c r="A216" t="str">
        <f>CONCATENATE("&lt;li&gt;", アンケート!C60,"&lt;/li&gt;")</f>
        <v>&lt;li&gt;フロントバーの位置が高い&lt;/li&gt;</v>
      </c>
    </row>
    <row r="217" spans="1:1">
      <c r="A217" t="s">
        <v>73</v>
      </c>
    </row>
    <row r="218" spans="1:1">
      <c r="A218" t="s">
        <v>74</v>
      </c>
    </row>
    <row r="219" spans="1:1">
      <c r="A219" t="s">
        <v>79</v>
      </c>
    </row>
    <row r="220" spans="1:1">
      <c r="A220" t="s">
        <v>109</v>
      </c>
    </row>
    <row r="221" spans="1:1">
      <c r="A221" t="str">
        <f>CONCATENATE("[voice icon=","""http://shomty.com/wp-content/uploads/img/parts/review/", 入力シート!F19, ".jpg", """ name=""", 入力シート!E19, """ type=""", "l", """]")</f>
        <v>[voice icon="http://shomty.com/wp-content/uploads/img/parts/review/w_20_2.jpg" name="20代女性" type="l"]</v>
      </c>
    </row>
    <row r="222" spans="1:1">
      <c r="A222" t="str">
        <f>アンケート!C62</f>
        <v>子供が１歳４ヶ月（体重８.5kgくらい）の時に悩んだ末２台目として買いました。
横幅が狭いので窮屈そうという方もいますが、うちの子にはそのぴったり感がちょうどよいのか
自分で頻繁に乗りたがるようになりました。
・タイヤも太めで実際のお店で一般的な軽量Ｂ型とこちらで押し比べてみましたが、全然操作性が違います。
こちらはとても小回りも聞き、非常に動きやすいです。</v>
      </c>
    </row>
    <row r="223" spans="1:1">
      <c r="A223" t="s">
        <v>86</v>
      </c>
    </row>
    <row r="224" spans="1:1">
      <c r="A224" t="str">
        <f>CONCATENATE("[voice icon=","""http://shomty.com/wp-content/uploads/img/parts/review/", 入力シート!F20, ".jpg", """ name=""", 入力シート!E20, """ type=""", "r", """]")</f>
        <v>[voice icon="http://shomty.com/wp-content/uploads/img/parts/review/m_30_1.jpg" name="30代男性" type="r"]</v>
      </c>
    </row>
    <row r="225" spans="1:1">
      <c r="A225" t="str">
        <f>アンケート!C63</f>
        <v>作りもしっかりしてて、タイヤも自由自在でとても操作しやすいです。
たたむ時に硬いと言っている方が多かったですが、確かに少し力はいりますが慣れかな？と思いますし値段を考えるとしょうがないかなと思います。
この値段でこんなにしっかりしているベビーカーは他に無いんじゃないかと私は思います。</v>
      </c>
    </row>
    <row r="226" spans="1:1">
      <c r="A226" t="s">
        <v>86</v>
      </c>
    </row>
    <row r="227" spans="1:1">
      <c r="A227" t="s">
        <v>81</v>
      </c>
    </row>
    <row r="228" spans="1:1">
      <c r="A228" t="str">
        <f>CONCATENATE("[reviewLink id=","""", 入力シート!D19,"""][/reviewLink]")</f>
        <v>[reviewLink id="327"][/reviewLink]</v>
      </c>
    </row>
    <row r="229" spans="1:1">
      <c r="A229" t="s">
        <v>172</v>
      </c>
    </row>
    <row r="231" spans="1:1" s="40" customFormat="1"/>
    <row r="232" spans="1:1">
      <c r="A232" t="s">
        <v>174</v>
      </c>
    </row>
    <row r="233" spans="1:1">
      <c r="A233" t="s">
        <v>165</v>
      </c>
    </row>
    <row r="234" spans="1:1">
      <c r="A234" t="s">
        <v>166</v>
      </c>
    </row>
    <row r="235" spans="1:1">
      <c r="A235" t="s">
        <v>168</v>
      </c>
    </row>
    <row r="236" spans="1:1">
      <c r="A236" t="str">
        <f>CONCATENATE("&lt;div&gt;",アンケート!C41,"&lt;/div&gt;")</f>
        <v>&lt;div&gt;ヤトミ happiness スムースバギー&lt;/div&gt;</v>
      </c>
    </row>
    <row r="237" spans="1:1">
      <c r="A237" t="s">
        <v>167</v>
      </c>
    </row>
    <row r="238" spans="1:1">
      <c r="A238" t="str">
        <f>"&lt;div class=""position_price""&gt;&lt;span class=""suffix_price""&gt;価格：&lt;/span&gt;&lt;span class=""price""&gt;￥"&amp;TEXT(入力シート!E7,"#,##0")&amp;"&lt;/span&gt;&lt;span class=""suffix_price""&gt; ～&lt;/span&gt;&lt;/div&gt;"</f>
        <v>&lt;div class="position_price"&gt;&lt;span class="suffix_price"&gt;価格：&lt;/span&gt;&lt;span class="price"&gt;￥7,980&lt;/span&gt;&lt;span class="suffix_price"&gt; ～&lt;/span&gt;&lt;/div&gt;</v>
      </c>
    </row>
    <row r="239" spans="1:1">
      <c r="A239" t="s">
        <v>171</v>
      </c>
    </row>
    <row r="240" spans="1:1">
      <c r="A240" t="s">
        <v>76</v>
      </c>
    </row>
    <row r="241" spans="1:2">
      <c r="A241" t="s">
        <v>53</v>
      </c>
    </row>
    <row r="242" spans="1:2">
      <c r="A242" t="str">
        <f>アンケート!C48</f>
        <v>コスパ重視でデザインも気にする方</v>
      </c>
    </row>
    <row r="243" spans="1:2">
      <c r="A243" t="s">
        <v>54</v>
      </c>
    </row>
    <row r="244" spans="1:2" ht="27">
      <c r="A244" s="2" t="str">
        <f>CONCATENATE("[tblStart num=5]", 入力シート!$C$7, "[/tblStart]")</f>
        <v>[tblStart num=5]https://images-fe.ssl-images-amazon.com/images/I/41Q-%2BTLp51L.jpg[/tblStart]</v>
      </c>
    </row>
    <row r="245" spans="1:2">
      <c r="A245" t="str">
        <f>CONCATENATE("[tdLevel type=", B245, "]", 比較表!A4, "[/tdLevel]")</f>
        <v>[tdLevel type=3]安全性[/tdLevel]</v>
      </c>
      <c r="B245">
        <f>HLOOKUP(アンケート!$C$41,比較表!$B$3:$F$8,2,FALSE)</f>
        <v>3</v>
      </c>
    </row>
    <row r="246" spans="1:2">
      <c r="A246" t="str">
        <f>CONCATENATE("[tdLevel type=", B246, "]", 比較表!A5, "[/tdLevel]")</f>
        <v>[tdLevel type=5]価格[/tdLevel]</v>
      </c>
      <c r="B246">
        <f>HLOOKUP(アンケート!$C$41,比較表!$B$3:$F$8,3,FALSE)</f>
        <v>5</v>
      </c>
    </row>
    <row r="247" spans="1:2">
      <c r="A247" t="str">
        <f>CONCATENATE("[tdLevel type=", B247, "]", 比較表!A6, "[/tdLevel]")</f>
        <v>[tdLevel type=4]デザイン[/tdLevel]</v>
      </c>
      <c r="B247">
        <f>HLOOKUP(アンケート!$C$41,比較表!$B$3:$F$8,4,FALSE)</f>
        <v>4</v>
      </c>
    </row>
    <row r="248" spans="1:2">
      <c r="A248" t="str">
        <f>CONCATENATE("[tdLevel type=", B248, "]", 比較表!A7, "[/tdLevel]")</f>
        <v>[tdLevel type=4]重量[/tdLevel]</v>
      </c>
      <c r="B248">
        <f>HLOOKUP(アンケート!$C$41,比較表!$B$3:$F$8,5,FALSE)</f>
        <v>4</v>
      </c>
    </row>
    <row r="249" spans="1:2">
      <c r="A249" t="str">
        <f>CONCATENATE("[tdLevel type=", B249, "]", 比較表!A8, "[/tdLevel]")</f>
        <v>[tdLevel type=4]使いやすさ[/tdLevel]</v>
      </c>
      <c r="B249">
        <f>HLOOKUP(アンケート!$C$41,比較表!$B$3:$F$8,6,FALSE)</f>
        <v>4</v>
      </c>
    </row>
    <row r="250" spans="1:2">
      <c r="A250" t="s">
        <v>55</v>
      </c>
    </row>
    <row r="252" spans="1:2">
      <c r="A252" s="2" t="str">
        <f>CONCATENATE("[product_link id=",入力シート!D17,"][/product_link]")</f>
        <v>[product_link id=326][/product_link]</v>
      </c>
    </row>
    <row r="253" spans="1:2">
      <c r="A253" t="s">
        <v>157</v>
      </c>
    </row>
    <row r="254" spans="1:2">
      <c r="A254" t="s">
        <v>77</v>
      </c>
    </row>
    <row r="255" spans="1:2">
      <c r="A255" t="s">
        <v>78</v>
      </c>
    </row>
    <row r="256" spans="1:2">
      <c r="A256" t="s">
        <v>72</v>
      </c>
    </row>
    <row r="257" spans="1:1">
      <c r="A257" t="str">
        <f>CONCATENATE("&lt;li&gt;", アンケート!C42,"&lt;/li&gt;")</f>
        <v>&lt;li&gt;見た目に高級感がある&lt;/li&gt;</v>
      </c>
    </row>
    <row r="258" spans="1:1">
      <c r="A258" t="str">
        <f>CONCATENATE("&lt;li&gt;", アンケート!C43,"&lt;/li&gt;")</f>
        <v>&lt;li&gt;安全バーが取り外し可能&lt;/li&gt;</v>
      </c>
    </row>
    <row r="259" spans="1:1">
      <c r="A259" t="str">
        <f>CONCATENATE("&lt;li&gt;", アンケート!C44,"&lt;/li&gt;")</f>
        <v>&lt;li&gt;まあまあ軽量で持ち運びに便利&lt;/li&gt;</v>
      </c>
    </row>
    <row r="260" spans="1:1">
      <c r="A260" t="s">
        <v>73</v>
      </c>
    </row>
    <row r="261" spans="1:1">
      <c r="A261" t="s">
        <v>74</v>
      </c>
    </row>
    <row r="262" spans="1:1">
      <c r="A262" t="s">
        <v>79</v>
      </c>
    </row>
    <row r="263" spans="1:1">
      <c r="A263" t="s">
        <v>158</v>
      </c>
    </row>
    <row r="264" spans="1:1">
      <c r="A264" t="s">
        <v>77</v>
      </c>
    </row>
    <row r="265" spans="1:1">
      <c r="A265" t="s">
        <v>80</v>
      </c>
    </row>
    <row r="266" spans="1:1">
      <c r="A266" t="s">
        <v>72</v>
      </c>
    </row>
    <row r="267" spans="1:1">
      <c r="A267" t="str">
        <f>CONCATENATE("&lt;li&gt;", アンケート!C45,"&lt;/li&gt;")</f>
        <v>&lt;li&gt;3点式シートベルトは子供によっては合わない&lt;/li&gt;</v>
      </c>
    </row>
    <row r="268" spans="1:1">
      <c r="A268" t="str">
        <f>CONCATENATE("&lt;li&gt;", アンケート!C46,"&lt;/li&gt;")</f>
        <v>&lt;li&gt;フロントガードが高い&lt;/li&gt;</v>
      </c>
    </row>
    <row r="269" spans="1:1">
      <c r="A269" t="str">
        <f>CONCATENATE("&lt;li&gt;", アンケート!C47,"&lt;/li&gt;")</f>
        <v>&lt;li&gt;日除けが二段階しかなくて日を完全に防げない&lt;/li&gt;</v>
      </c>
    </row>
    <row r="270" spans="1:1">
      <c r="A270" t="s">
        <v>73</v>
      </c>
    </row>
    <row r="271" spans="1:1">
      <c r="A271" t="s">
        <v>74</v>
      </c>
    </row>
    <row r="272" spans="1:1">
      <c r="A272" t="s">
        <v>79</v>
      </c>
    </row>
    <row r="273" spans="1:1">
      <c r="A273" t="s">
        <v>109</v>
      </c>
    </row>
    <row r="274" spans="1:1">
      <c r="A274" t="str">
        <f>CONCATENATE("[voice icon=","""http://shomty.com/wp-content/uploads/img/parts/review/", 入力シート!F17, ".jpg", """ name=""", 入力シート!E17, """ type=""", "l", """]")</f>
        <v>[voice icon="http://shomty.com/wp-content/uploads/img/parts/review/w_30_2.jpg" name="30代女性" type="l"]</v>
      </c>
    </row>
    <row r="275" spans="1:1">
      <c r="A275" t="str">
        <f>アンケート!C49</f>
        <v>使いやすいです！
今まで新生児用が重くて持ち運びが大変だったけど
これを購入してからは軽くて持ち運びが便利になり
お出かけも楽になりました！</v>
      </c>
    </row>
    <row r="276" spans="1:1">
      <c r="A276" t="s">
        <v>86</v>
      </c>
    </row>
    <row r="277" spans="1:1">
      <c r="A277" t="str">
        <f>CONCATENATE("[voice icon=","""http://shomty.com/wp-content/uploads/img/parts/review/", 入力シート!F18, ".jpg", """ name=""", 入力シート!E18, """ type=""", "r", """]")</f>
        <v>[voice icon="http://shomty.com/wp-content/uploads/img/parts/review/w_20_1.jpg" name="20代女性" type="r"]</v>
      </c>
    </row>
    <row r="278" spans="1:1">
      <c r="A278" t="str">
        <f>アンケート!C50</f>
        <v>組み立てた時の印象は、でっけぇ。結構背が高いです。163cmの身長からみると
バギーのハンドルが高い印象でした。乗り心地は良いようで、息子はグスル事もなく、乗ってくれました。</v>
      </c>
    </row>
    <row r="279" spans="1:1">
      <c r="A279" t="s">
        <v>86</v>
      </c>
    </row>
    <row r="280" spans="1:1">
      <c r="A280" t="s">
        <v>81</v>
      </c>
    </row>
    <row r="281" spans="1:1">
      <c r="A281" t="str">
        <f>CONCATENATE("[reviewLink id=","""", 入力シート!D17,"""][/reviewLink]")</f>
        <v>[reviewLink id="326"][/reviewLink]</v>
      </c>
    </row>
    <row r="282" spans="1:1">
      <c r="A282" t="s">
        <v>172</v>
      </c>
    </row>
    <row r="284" spans="1:1" s="40" customFormat="1"/>
    <row r="285" spans="1:1">
      <c r="A285" t="s">
        <v>174</v>
      </c>
    </row>
    <row r="286" spans="1:1">
      <c r="A286" t="s">
        <v>165</v>
      </c>
    </row>
    <row r="287" spans="1:1">
      <c r="A287" t="s">
        <v>166</v>
      </c>
    </row>
    <row r="288" spans="1:1">
      <c r="A288" t="s">
        <v>169</v>
      </c>
    </row>
    <row r="289" spans="1:2">
      <c r="A289" t="str">
        <f>CONCATENATE("&lt;div&gt;",アンケート!C28,"&lt;/div&gt;")</f>
        <v>&lt;div&gt;エンドー COOL KIDS CKバギー &lt;/div&gt;</v>
      </c>
    </row>
    <row r="290" spans="1:2">
      <c r="A290" t="s">
        <v>167</v>
      </c>
    </row>
    <row r="291" spans="1:2">
      <c r="A291" t="str">
        <f>"&lt;div class=""position_price""&gt;&lt;span class=""suffix_price""&gt;価格：&lt;/span&gt;&lt;span class=""price""&gt;￥"&amp;TEXT(入力シート!E6,"#,##0")&amp;"&lt;/span&gt;&lt;span class=""suffix_price""&gt; ～&lt;/span&gt;&lt;/div&gt;"</f>
        <v>&lt;div class="position_price"&gt;&lt;span class="suffix_price"&gt;価格：&lt;/span&gt;&lt;span class="price"&gt;￥6,980&lt;/span&gt;&lt;span class="suffix_price"&gt; ～&lt;/span&gt;&lt;/div&gt;</v>
      </c>
    </row>
    <row r="292" spans="1:2">
      <c r="A292" t="s">
        <v>171</v>
      </c>
    </row>
    <row r="293" spans="1:2">
      <c r="A293" t="s">
        <v>76</v>
      </c>
    </row>
    <row r="294" spans="1:2">
      <c r="A294" t="s">
        <v>53</v>
      </c>
    </row>
    <row r="295" spans="1:2">
      <c r="A295" t="str">
        <f>アンケート!C35</f>
        <v>とにかく軽くて使いやすいバギーを探している方</v>
      </c>
    </row>
    <row r="296" spans="1:2">
      <c r="A296" t="s">
        <v>54</v>
      </c>
    </row>
    <row r="297" spans="1:2" ht="27">
      <c r="A297" s="2" t="str">
        <f>CONCATENATE("[tblStart num=5]", 入力シート!C6, "[/tblStart]")</f>
        <v>[tblStart num=5]https://images-fe.ssl-images-amazon.com/images/I/41xckVFlQEL.jpg[/tblStart]</v>
      </c>
    </row>
    <row r="298" spans="1:2">
      <c r="A298" t="str">
        <f>CONCATENATE("[tdLevel type=", B298, "]", 比較表!A4, "[/tdLevel]")</f>
        <v>[tdLevel type=3]安全性[/tdLevel]</v>
      </c>
      <c r="B298">
        <f>HLOOKUP(アンケート!$C$28,比較表!$B$3:$F$8,2,FALSE)</f>
        <v>3</v>
      </c>
    </row>
    <row r="299" spans="1:2">
      <c r="A299" t="str">
        <f>CONCATENATE("[tdLevel type=", B299, "]", 比較表!A5, "[/tdLevel]")</f>
        <v>[tdLevel type=5]価格[/tdLevel]</v>
      </c>
      <c r="B299">
        <f>HLOOKUP(アンケート!$C$28,比較表!$B$3:$F$8,3,FALSE)</f>
        <v>5</v>
      </c>
    </row>
    <row r="300" spans="1:2">
      <c r="A300" t="str">
        <f>CONCATENATE("[tdLevel type=", B300, "]", 比較表!A6, "[/tdLevel]")</f>
        <v>[tdLevel type=4]デザイン[/tdLevel]</v>
      </c>
      <c r="B300">
        <f>HLOOKUP(アンケート!$C$28,比較表!$B$3:$F$8,4,FALSE)</f>
        <v>4</v>
      </c>
    </row>
    <row r="301" spans="1:2">
      <c r="A301" t="str">
        <f>CONCATENATE("[tdLevel type=", B301, "]", 比較表!A7, "[/tdLevel]")</f>
        <v>[tdLevel type=5]重量[/tdLevel]</v>
      </c>
      <c r="B301">
        <f>HLOOKUP(アンケート!$C$28,比較表!$B$3:$F$8,5,FALSE)</f>
        <v>5</v>
      </c>
    </row>
    <row r="302" spans="1:2">
      <c r="A302" t="str">
        <f>CONCATENATE("[tdLevel type=", B302, "]", 比較表!A8, "[/tdLevel]")</f>
        <v>[tdLevel type=5]使いやすさ[/tdLevel]</v>
      </c>
      <c r="B302">
        <f>HLOOKUP(アンケート!$C$28,比較表!$B$3:$F$8,6,FALSE)</f>
        <v>5</v>
      </c>
    </row>
    <row r="303" spans="1:2">
      <c r="A303" t="s">
        <v>55</v>
      </c>
    </row>
    <row r="305" spans="1:1">
      <c r="A305" s="2" t="str">
        <f>CONCATENATE("[product_link id=",入力シート!D15,"][/product_link]")</f>
        <v>[product_link id=325][/product_link]</v>
      </c>
    </row>
    <row r="306" spans="1:1">
      <c r="A306" t="s">
        <v>157</v>
      </c>
    </row>
    <row r="307" spans="1:1">
      <c r="A307" t="s">
        <v>77</v>
      </c>
    </row>
    <row r="308" spans="1:1">
      <c r="A308" t="s">
        <v>78</v>
      </c>
    </row>
    <row r="309" spans="1:1">
      <c r="A309" t="s">
        <v>72</v>
      </c>
    </row>
    <row r="310" spans="1:1">
      <c r="A310" t="str">
        <f>CONCATENATE("&lt;li&gt;", アンケート!C29,"&lt;/li&gt;")</f>
        <v>&lt;li&gt;肩掛けベルトがついている&lt;/li&gt;</v>
      </c>
    </row>
    <row r="311" spans="1:1">
      <c r="A311" t="str">
        <f>CONCATENATE("&lt;li&gt;", アンケート!C30,"&lt;/li&gt;")</f>
        <v>&lt;li&gt;軽量で頑丈である&lt;/li&gt;</v>
      </c>
    </row>
    <row r="312" spans="1:1">
      <c r="A312" t="str">
        <f>CONCATENATE("&lt;li&gt;", アンケート!C31,"&lt;/li&gt;")</f>
        <v>&lt;li&gt;進みもスムーズ&lt;/li&gt;</v>
      </c>
    </row>
    <row r="313" spans="1:1">
      <c r="A313" t="s">
        <v>73</v>
      </c>
    </row>
    <row r="314" spans="1:1">
      <c r="A314" t="s">
        <v>74</v>
      </c>
    </row>
    <row r="315" spans="1:1">
      <c r="A315" t="s">
        <v>79</v>
      </c>
    </row>
    <row r="316" spans="1:1">
      <c r="A316" t="s">
        <v>158</v>
      </c>
    </row>
    <row r="317" spans="1:1">
      <c r="A317" t="s">
        <v>77</v>
      </c>
    </row>
    <row r="318" spans="1:1">
      <c r="A318" t="s">
        <v>80</v>
      </c>
    </row>
    <row r="319" spans="1:1">
      <c r="A319" t="s">
        <v>72</v>
      </c>
    </row>
    <row r="320" spans="1:1">
      <c r="A320" t="str">
        <f>CONCATENATE("&lt;li&gt;", アンケート!C32,"&lt;/li&gt;")</f>
        <v>&lt;li&gt;軽すぎて人が乗っていないと風で飛ばされる&lt;/li&gt;</v>
      </c>
    </row>
    <row r="321" spans="1:1">
      <c r="A321" t="str">
        <f>CONCATENATE("&lt;li&gt;", アンケート!C33,"&lt;/li&gt;")</f>
        <v>&lt;li&gt;荷物をのせる部分がない&lt;/li&gt;</v>
      </c>
    </row>
    <row r="322" spans="1:1">
      <c r="A322" t="str">
        <f>CONCATENATE("&lt;li&gt;", アンケート!C34,"&lt;/li&gt;")</f>
        <v>&lt;li&gt;ベルトが邪魔になることがある&lt;/li&gt;</v>
      </c>
    </row>
    <row r="323" spans="1:1">
      <c r="A323" t="s">
        <v>73</v>
      </c>
    </row>
    <row r="324" spans="1:1">
      <c r="A324" t="s">
        <v>74</v>
      </c>
    </row>
    <row r="325" spans="1:1">
      <c r="A325" t="s">
        <v>79</v>
      </c>
    </row>
    <row r="326" spans="1:1">
      <c r="A326" t="s">
        <v>109</v>
      </c>
    </row>
    <row r="327" spans="1:1">
      <c r="A327" t="str">
        <f>CONCATENATE("[voice icon=","""http://shomty.com/wp-content/uploads/img/parts/review/", 入力シート!F15, ".jpg", """ name=""", 入力シート!E15, """ type=""", "l", """]")</f>
        <v>[voice icon="http://shomty.com/wp-content/uploads/img/parts/review/w_30_2.jpg" name="30代女性" type="l"]</v>
      </c>
    </row>
    <row r="328" spans="1:1">
      <c r="A328" t="str">
        <f>アンケート!C36</f>
        <v>軽量だしコンパクトなので長旅に良さそうです。開け閉めは女性でも簡単ですが、しゃがまずに足でやった方がいいかも。手でやるのは不意に挟みそうで怖かったです。足なら大丈夫です。
グリップも良いし、タイヤも小回り効きそうです。ベルトが5点締めでしっかりしていて親は安心です。ストラップもついてるしいいですね。</v>
      </c>
    </row>
    <row r="329" spans="1:1">
      <c r="A329" t="s">
        <v>86</v>
      </c>
    </row>
    <row r="330" spans="1:1">
      <c r="A330" t="str">
        <f>CONCATENATE("[voice icon=","""http://shomty.com/wp-content/uploads/img/parts/review/", 入力シート!F16, ".jpg", """ name=""", 入力シート!E16, """ type=""", "r", """]")</f>
        <v>[voice icon="http://shomty.com/wp-content/uploads/img/parts/review/w_30_1.jpg" name="30代女性" type="r"]</v>
      </c>
    </row>
    <row r="331" spans="1:1">
      <c r="A331" t="str">
        <f>アンケート!C37</f>
        <v>驚くほど軽く、しっかりした作りで大満足です！
機内持ち込みできないサイズですが、（折り畳むと長細いため）肩にもかけられ、コンパクトで海外旅行にも最適でした♪</v>
      </c>
    </row>
    <row r="332" spans="1:1">
      <c r="A332" t="s">
        <v>86</v>
      </c>
    </row>
    <row r="333" spans="1:1">
      <c r="A333" t="s">
        <v>81</v>
      </c>
    </row>
    <row r="334" spans="1:1">
      <c r="A334" t="str">
        <f>CONCATENATE("[reviewLink id=","""", 入力シート!D15,"""][/reviewLink]")</f>
        <v>[reviewLink id="325"][/reviewLink]</v>
      </c>
    </row>
    <row r="335" spans="1:1">
      <c r="A335" t="s">
        <v>172</v>
      </c>
    </row>
    <row r="337" spans="1:1" s="40" customFormat="1"/>
    <row r="338" spans="1:1">
      <c r="A338" t="str">
        <f>"&lt;h2&gt;"&amp;アンケート!C2&amp;"の売れ筋ランキング&lt;/h2&gt;"</f>
        <v>&lt;h2&gt;ベビーバギーの売れ筋ランキング&lt;/h2&gt;</v>
      </c>
    </row>
    <row r="339" spans="1:1">
      <c r="A339" t="s">
        <v>268</v>
      </c>
    </row>
    <row r="340" spans="1:1">
      <c r="A340" t="str">
        <f>アンケート!C2&amp;"のランキングをショッピングサイトごとにチェック！！"</f>
        <v>ベビーバギーのランキングをショッピングサイトごとにチェック！！</v>
      </c>
    </row>
    <row r="341" spans="1:1">
      <c r="A341" t="s">
        <v>269</v>
      </c>
    </row>
    <row r="342" spans="1:1">
      <c r="A342" t="s">
        <v>147</v>
      </c>
    </row>
    <row r="343" spans="1:1">
      <c r="A343" t="str">
        <f>入力シート!C42</f>
        <v>&lt;a href="//af.moshimo.com/af/c/click?a_id=988731&amp;p_id=170&amp;pc_id=185&amp;pl_id=4062&amp;url=https%3A%2F%2Fwww.amazon.co.jp%2Fgp%2Fbestsellers%2Fbaby%2F345936011%2Fref%3Dzg_bs_nav_ba_2_345931011" target="_blank" rel="nofollow"&gt;Amazonランキング&lt;/a&gt;</v>
      </c>
    </row>
    <row r="344" spans="1:1">
      <c r="A344" t="s">
        <v>148</v>
      </c>
    </row>
    <row r="345" spans="1:1">
      <c r="A345" t="s">
        <v>147</v>
      </c>
    </row>
    <row r="346" spans="1:1">
      <c r="A346" t="str">
        <f>入力シート!C43</f>
        <v>&lt;a href="https://hb.afl.rakuten.co.jp/hgc/14f85975.8b50e5c3.14f85976.bff8e7ef/?pc=https%3A%2F%2Franking.rakuten.co.jp%2Fdaily%2F401151%2Ftags%3D1009122%2F&amp;m=https%3A%2F%2Franking.rakuten.co.jp%2Fdaily%2F401151%2Ftags%3D1009122%2F" target="_blank" rel="nofollow noopener noreferrer" style="word-wrap:break-word;"  &gt;楽天市場ランキング&lt;/a&gt;</v>
      </c>
    </row>
    <row r="347" spans="1:1">
      <c r="A347" t="s">
        <v>148</v>
      </c>
    </row>
    <row r="349" spans="1:1">
      <c r="A349" t="s">
        <v>149</v>
      </c>
    </row>
    <row r="350" spans="1:1">
      <c r="A350" t="s">
        <v>141</v>
      </c>
    </row>
    <row r="352" spans="1:1">
      <c r="A352" t="s">
        <v>142</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M11" sqref="L11:M11"/>
    </sheetView>
  </sheetViews>
  <sheetFormatPr defaultRowHeight="13.5"/>
  <sheetData>
    <row r="1" spans="1:1">
      <c r="A1" t="s">
        <v>104</v>
      </c>
    </row>
    <row r="2" spans="1:1">
      <c r="A2" t="str">
        <f>"("&amp;入力シート!D15&amp;","&amp;"'"&amp;入力シート!D29&amp;"', '"&amp;入力シート!D30&amp;"', '"&amp;入力シート!C15&amp;"', '"&amp;入力シート!C6&amp;"', '"&amp;入力シート!D6&amp;"'),"</f>
        <v>(325,'//af.moshimo.com/af/c/click?a_id=988731&amp;p_id=170&amp;pc_id=185&amp;pl_id=4062&amp;url=https%3A%2F%2Fwww.amazon.co.jp%2F%25E3%2582%25A8%25E3%2583%25B3%25E3%2583%2589%25E3%2583%25BC-COOL-KIDS-CK%25E3%2583%2590%25E3%2582%25AE%25E3%2583%25BC-%25E3%2582%25A2%25E3%2583%25AB%25E3%2583%259F%25E8%25A3%25BD%25E8%25BB%25BD%25E9%2587%258F%25E3%2582%25BF%25E3%2582%25A4%25E3%2583%2597%25E3%2581%25AE%25E3%2583%2599%25E3%2583%2593%25E3%2583%25BC%25E3%2583%2590%25E3%2582%25AE%25E3%2583%25BC%2Fdp%2FB072ZS29WF', '//af.moshimo.com/af/c/click?a_id=988729&amp;p_id=54&amp;pc_id=54&amp;pl_id=616&amp;url=https%3A%2F%2Fitem.rakuten.co.jp%2Fauc-angel%2F412-0044%2F&amp;m=http%3A%2F%2Fm.rakuten.co.jp%2Fauc-angel%2Fi%2F10024399%2F&amp;r_v=g00r3b73.9tq3e445.g00r3b73.9tq3f5e5', 'https://www.amazon.co.jp/%E3%82%A8%E3%83%B3%E3%83%89%E3%83%BC-COOL-CK%E3%83%90%E3%82%AE%E3%83%BC-BK%E3%82%B7%E3%83%AA%E3%83%BC%E3%82%BA-%E3%83%96%E3%83%A9%E3%83%83%E3%82%AF%C3%97%E3%83%96%E3%83%A9%E3%82%A6%E3%83%B3/product-reviews/B019EZPOE8/ref=cm_cr_dp_d_show_all_top?ie=UTF8&amp;reviewerType=all_reviews', 'https://images-fe.ssl-images-amazon.com/images/I/41xckVFlQEL.jpg', 'エンドー COOL KIDS CKバギー '),</v>
      </c>
    </row>
    <row r="3" spans="1:1">
      <c r="A3" t="str">
        <f>"("&amp;入力シート!D17&amp;","&amp;"'"&amp;入力シート!D31&amp;"', '"&amp;入力シート!D32&amp;"', '"&amp;入力シート!C17&amp;"', '"&amp;入力シート!C7&amp;"', '"&amp;入力シート!D7&amp;"'),"</f>
        <v>(326,'//af.moshimo.com/af/c/click?a_id=988731&amp;p_id=170&amp;pc_id=185&amp;pl_id=4062&amp;url=https%3A%2F%2Fwww.amazon.co.jp%2F%25E3%2583%25A4%25E3%2583%2588%25E3%2583%259F-happiness-%25E3%2582%25B9%25E3%2583%25A0%25E3%2583%25BC%25E3%2582%25B9%25E3%2583%2590%25E3%2582%25AE%25E3%2583%25BC-%25E3%2583%258A%25E3%2582%25A4%25E3%2583%2588%25E3%2583%2596%25E3%2583%25AB%25E3%2583%25BC-ST-SM-BL%2Fdp%2FB07KWM69RS', '//af.moshimo.com/af/c/click?a_id=988729&amp;p_id=54&amp;pc_id=54&amp;pl_id=616&amp;url=https%3A%2F%2Fitem.rakuten.co.jp%2Fbabytown%2F4513179109710%2F&amp;m=http%3A%2F%2Fm.rakuten.co.jp%2Fbabytown%2Fi%2F10015043%2F&amp;r_v=g00pvv13.9tq3ed56.g00pvv13.9tq3fa8c', 'https://www.amazon.co.jp/%E3%83%A4%E3%83%88%E3%83%9F-happiness-%E3%82%B9%E3%83%A0%E3%83%BC%E3%82%B9%E3%83%90%E3%82%AE%E3%83%BC-%E3%83%AC%E3%83%83%E3%83%89-ST-SM-RD/product-reviews/B00XJSI8DQ/ref=cm_cr_dp_d_show_all_top?ie=UTF8&amp;reviewerType=all_reviews', 'https://images-fe.ssl-images-amazon.com/images/I/41Q-%2BTLp51L.jpg', 'ヤトミ happiness スムースバギー'),</v>
      </c>
    </row>
    <row r="4" spans="1:1">
      <c r="A4" t="str">
        <f>"("&amp;入力シート!D19&amp;","&amp;"'"&amp;入力シート!D33&amp;"', '"&amp;入力シート!D34&amp;"', '"&amp;入力シート!C19&amp;"', '"&amp;入力シート!C8&amp;"', '"&amp;入力シート!D8&amp;"'),"</f>
        <v>(327,'//af.moshimo.com/af/c/click?a_id=988731&amp;p_id=170&amp;pc_id=185&amp;pl_id=4062&amp;url=https%3A%2F%2Fwww.amazon.co.jp%2FJeep-%25E3%2582%25B9%25E3%2583%259D%25E3%2583%25BC%25E3%2583%2584-%25E3%2582%25B9%25E3%2582%25BF%25E3%2583%25B3%25E3%2583%2580%25E3%2583%25BC%25E3%2583%2589-%25E3%2583%2599%25E3%2583%2593%25E3%2583%25BC%25E3%2582%25AB%25E3%2583%25BC-%25E3%2583%2596%25E3%2583%25A9%25E3%2583%2583%25E3%2582%25AF%2Fdp%2FB01E58Q4AW', '//af.moshimo.com/af/c/click?a_id=988729&amp;p_id=54&amp;pc_id=54&amp;pl_id=616&amp;url=https%3A%2F%2Fitem.rakuten.co.jp%2Fe-baby%2F07110%2F&amp;m=http%3A%2F%2Fm.rakuten.co.jp%2Fe-baby%2Fi%2F10002747%2F&amp;r_v=g00prve3.9tq3e970.g00prve3.9tq3f5cd', 'https://www.amazon.co.jp/product-reviews/B01E58Q4AW/ref=cm_cr_arp_d_hist_5?ie=UTF8&amp;showViewpoints=1&amp;filterByStar=five_star&amp;pageNumber=1', 'https://images-fe.ssl-images-amazon.com/images/I/41QKbojuT-L.jpg', 'J is for Jeep ジープ スポーツ バギー'),</v>
      </c>
    </row>
    <row r="5" spans="1:1">
      <c r="A5" t="str">
        <f>"("&amp;入力シート!D21&amp;","&amp;"'"&amp;入力シート!D35&amp;"', '"&amp;入力シート!D36&amp;"', '"&amp;入力シート!C21&amp;"', '"&amp;入力シート!C9&amp;"', '"&amp;入力シート!D9&amp;"'),"</f>
        <v>(328,'//af.moshimo.com/af/c/click?a_id=988731&amp;p_id=170&amp;pc_id=185&amp;pl_id=4062&amp;url=https%3A%2F%2Fwww.amazon.co.jp%2FJTC-%25E3%2583%2599%25E3%2583%2593%25E3%2583%25BC%25E3%2583%2590%25E3%2582%25AE%25E3%2583%25BC-MA-o-%25E3%2583%25A9%25E3%2583%2599%25E3%2583%25B3%25E3%2583%2580%25E3%2583%25BC%2Fdp%2FB072FMX7LB', '//af.moshimo.com/af/c/click?a_id=988729&amp;p_id=54&amp;pc_id=54&amp;pl_id=616&amp;url=https%3A%2F%2Fitem.rakuten.co.jp%2Fjtcforbaby%2Fma-o_red_blackmat%2F&amp;m=http%3A%2F%2Fm.rakuten.co.jp%2Fjtcforbaby%2Fi%2F10000278%2F&amp;r_v=g00s1gg3.9tq3e354.g00s1gg3.9tq3fe87', 'https://www.amazon.co.jp/dp/B07238S7TX?tag=maftracking176624-22&amp;linkCode=ure&amp;creative=6339', 'https://images-fe.ssl-images-amazon.com/images/I/41Pe2oBfLQL.jpg', 'JTC ベビーバギー MA-o'),</v>
      </c>
    </row>
    <row r="6" spans="1:1">
      <c r="A6" t="str">
        <f>"("&amp;入力シート!D23&amp;","&amp;"'"&amp;入力シート!D37&amp;"', '"&amp;入力シート!D38&amp;"', '"&amp;入力シート!C23&amp;"', '"&amp;入力シート!C10&amp;"', '"&amp;入力シート!D10&amp;"');"</f>
        <v>(329,'//af.moshimo.com/af/c/click?a_id=988731&amp;p_id=170&amp;pc_id=185&amp;pl_id=4062&amp;url=https%3A%2F%2Fwww.amazon.co.jp%2F%25E3%2582%25B3%25E3%2583%25B3%25E3%2583%2593-Combi-%25E3%2583%2599%25E3%2583%2593%25E3%2583%25BC%25E3%2582%25AB%25E3%2583%25BC-%25E3%2583%2595%25E3%2583%25AC%25E3%2582%25A4%25E3%2583%25A0%25E3%2583%25AC%25E3%2583%2583%25E3%2583%2589-%25E3%2580%2590%25E5%25AF%25BE%25E8%25B1%25A1%25E6%259C%2588%25E9%25BD%25A2%2Fdp%2FB01AL76HBM', '//af.moshimo.com/af/c/click?a_id=988729&amp;p_id=54&amp;pc_id=54&amp;pl_id=616&amp;url=https%3A%2F%2Fitem.rakuten.co.jp%2Fnetbaby%2F10006635%2F&amp;m=http%3A%2F%2Fm.rakuten.co.jp%2Fnetbaby%2Fi%2F10006635%2F&amp;r_v=g00pzd43.9tq3efbc.g00pzd43.9tq3f20a', 'https://www.amazon.co.jp/%E3%82%B3%E3%83%B3%E3%83%93-Combi-%E3%83%99%E3%83%93%E3%83%BC%E3%82%AB%E3%83%BC-%E3%83%95%E3%83%AC%E3%82%A4%E3%83%A0%E3%83%AC%E3%83%83%E3%83%89-%E3%80%90%E5%AF%BE%E8%B1%A1%E6%9C%88%E9%BD%A2/dp/B01AL76HBM/ref=zg_bs_345936011_6?_encoding=UTF8&amp;psc=1&amp;refRID=1F0BBPTKHR7F1H46R83S', 'https://images-fe.ssl-images-amazon.com/images/I/413WgoAupNL.jpg', 'コンビ Combi ベビーカー F2 AF ');</v>
      </c>
    </row>
    <row r="9" spans="1:1">
      <c r="A9" s="14" t="s">
        <v>103</v>
      </c>
    </row>
    <row r="10" spans="1:1" ht="14.25" thickBot="1">
      <c r="A10" t="s">
        <v>102</v>
      </c>
    </row>
    <row r="11" spans="1:1" ht="14.25" thickBot="1">
      <c r="A11" s="15">
        <v>324</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2018-12-23T02:39:03Z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