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<sst xmlns="http://schemas.openxmlformats.org/spreadsheetml/2006/main" count="268" uniqueCount="193">
  <si>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</si>
  <si>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</si>
  <si>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</si>
  <si>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</si>
  <si>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</si>
  <si>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</si>
  <si>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</si>
  <si>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</si>
  <si>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</si>
  <si>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</si>
  <si>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</si>
  <si>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</si>
  <si>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</si>
  <si>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</si>
  <si>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</si>
  <si>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</si>
  <si>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</si>
  <si>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</si>
  <si>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</si>
  <si>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</si>
  <si>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</si>
  <si>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</si>
  <si>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</si>
  <si>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</si>
  <si>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</si>
  <si>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</si>
  <si>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</si>
  <si>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</si>
  <si>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</si>
  <si>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</si>
  <si>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</si>
  <si>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</si>
  <si>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</si>
  <si>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</si>
  <si>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</si>
  <si>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</si>
  <si>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</si>
  <si>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</si>
  <si>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</si>
  <si>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</si>
  <si>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</si>
  <si>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</si>
  <si>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</si>
  <si>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</si>
  <si>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</si>
  <si>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</si>
  <si>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</si>
  <si>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</si>
  <si>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</si>
  <si>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</si>
  <si>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</si>
  <si>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</si>
  <si>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</si>
  <si>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</si>
  <si>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</si>
  <si>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</si>
  <si>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</si>
  <si>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</si>
  <si>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</si>
  <si>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</si>
  <si>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</si>
  <si>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</si>
  <si>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</si>
  <si>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</si>
  <si>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</si>
  <si>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</si>
  <si>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</si>
  <si>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</si>
  <si>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</si>
  <si>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</si>
  <si>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</si>
  <si>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</si>
  <si>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</si>
  <si>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</si>
  <si>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</si>
  <si>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</si>
  <si>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</si>
  <si>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</si>
  <si>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</si>
  <si>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</si>
  <si>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</si>
  <si>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</si>
  <si>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</si>
  <si>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</si>
  <si>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</si>
  <si>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</si>
  <si>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</si>
  <si>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</si>
  <si>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</si>
  <si>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</si>
  <si>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</si>
  <si>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</si>
  <si>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</si>
  <si>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</si>
  <si>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</si>
  <si>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</si>
  <si>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</si>
  <si>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</si>
  <si>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</si>
  <si>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</si>
  <si>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</si>
  <si>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</si>
  <si>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</si>
  <si>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</si>
  <si>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</si>
  <si>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</si>
  <si>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</si>
  <si>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</si>
  <si>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</si>
  <si>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</si>
  <si>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</si>
  <si>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</si>
  <si>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</si>
  <si>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</si>
  <si>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</si>
  <si>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</si>
  <si>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</si>
  <si>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</si>
  <si>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</si>
  <si>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</si>
  <si>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</si>
  <si>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</si>
  <si>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</si>
  <si>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</si>
  <si>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</si>
  <si>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</si>
  <si>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10代女性</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</si>
  <si>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</si>
  <si>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</si>
  <si>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</si>
  <si>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</si>
  <si>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</si>
  <si>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</si>
  <si>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</si>
  <si>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プチプラ　チーク</t>
  </si>
  <si>
    <t>キャンメイク　リップ＆チークジェル</t>
  </si>
  <si>
    <t>キャンディドール　チークカラーデュオ</t>
  </si>
  <si>
    <t>SUGAO スフレ感チーク＆リップ</t>
  </si>
  <si>
    <t>発色</t>
  </si>
  <si>
    <t>付け心地</t>
  </si>
  <si>
    <t>崩れにくさ</t>
  </si>
  <si>
    <t>コスパ</t>
  </si>
  <si>
    <t>使いやすさ</t>
  </si>
  <si>
    <t>しっかり発色する</t>
  </si>
  <si>
    <t>ジェルなので艶感を出せる</t>
  </si>
  <si>
    <t>小さいので持ち運びに便利</t>
  </si>
  <si>
    <t>見た目が可愛い</t>
  </si>
  <si>
    <t>リップ＆チークだが、リップには塗りにくい</t>
  </si>
  <si>
    <t>これ単品だと持ちがあまりよくない</t>
  </si>
  <si>
    <t>付けるときに手が汚れる</t>
  </si>
  <si>
    <t>見た目が可愛すぎて大人女子は少し抵抗を感じてしまうかもしれない</t>
  </si>
  <si>
    <t>プチプラなクリームチークをお探しの方</t>
  </si>
  <si>
    <r>
      <t xml:space="preserve">１位の商品のためになった（なる）口コミやレビューを２つ記入してください。
</t>
    </r>
    <r>
      <rPr>
        <sz val="9"/>
        <color rgb="FFFF0000"/>
        <rFont val="Arial"/>
        <family val="2"/>
      </rPr>
      <t>※短文すぎない（150文字～300文字程度）口コミをお願いします。</t>
    </r>
  </si>
  <si>
    <t xml:space="preserve">キャンメイクのチークは大好きで色々持っていますが、こちらのクリームチークが一番好きで、何色も持っています。
とても発色が良く、見たまんまの可愛らしい色味に満足しています。
普段はチークとして使用していますが、たまにリップを付けた上から重ねづけして使用しています。
まだ持っていないカラーも試してみたいです。
</t>
  </si>
  <si>
    <t>テクニックなどいらず、誰でも簡単に塗れるチークだと思います。
クリームチークなので塗りやすく、付けすぎても伸ばしてぼかしやすいです。
またジェルなので、体温に溶けて肌馴染みも良いです。
特にレッドは血色感が出てお気に入りです。
発色も綺麗なのに、余裕で1000円しないので、これからもリピートしたいと思います。</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</si>
  <si>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</si>
  <si>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http://www.cosme.net/product/product_id/10101204/reviews</t>
  </si>
  <si>
    <t>テクスチャーがスフレのようで気持ちいい</t>
  </si>
  <si>
    <t>ほわっと自然に発色する</t>
  </si>
  <si>
    <t>付けるとさらさらになる</t>
  </si>
  <si>
    <t>カラーバリエーションが少ない</t>
  </si>
  <si>
    <t>自然な発色なので、濃いめのチークが好きな人は何度もしっかり塗らないといけない</t>
  </si>
  <si>
    <t>マットなので、艶肌にしたい方には向かない</t>
  </si>
  <si>
    <t>自然な発色のチークを求めている方</t>
  </si>
  <si>
    <r>
      <t xml:space="preserve">２位の商品のためになった（なる）口コミやレビューを２つ記入してください。
</t>
    </r>
    <r>
      <rPr>
        <sz val="9"/>
        <color rgb="FFFF0000"/>
        <rFont val="Arial"/>
        <family val="2"/>
      </rPr>
      <t>※短文すぎない（150文字～300文字程度）口コミをお願いします。</t>
    </r>
  </si>
  <si>
    <t>SUGAOのスフレ感チークはとても気に入っていて、現在ピンクを2個目の使用です。
本当にスフレのようの感触で、ベタベタせず塗るとさらさらになるので驚きました。
伸びも良く、ふんわりした自然な発色で、ゆるふわメイクにぴったりのチークだと思いました。
ブラシが必要なく手ですぐに塗れるので、メイク直しにも活躍しています。</t>
  </si>
  <si>
    <t>ムースのようなテクスチャーで、少量でもスーッと伸びます。
少量で伸びるので、なかなかなくならず、コスパも良いと思います。
発色もよく肌に軽くなじませるだけなので、色味の調節がしやすく付けすぎた場合も簡単に修正できます。
購入した時期が夏だったので、今までいきいきオレンジを購入してみましたが、可愛らしく元気な印象になるのでとても気に入りました。</t>
  </si>
  <si>
    <t>http://www.cosme.net/product/product_id/10099228/reviews</t>
  </si>
  <si>
    <t>１つに2色入っているので、混ぜても単色でも色々な使い方ができる</t>
  </si>
  <si>
    <t>パープルとセットのカラーは透明感を出せる</t>
  </si>
  <si>
    <t>発色が良い</t>
  </si>
  <si>
    <t>ブラシがついていない</t>
  </si>
  <si>
    <t>パッケージが可愛いが少し子供っぽい</t>
  </si>
  <si>
    <t>小さめのブラシでないと、単色だけつけるのが難しい</t>
  </si>
  <si>
    <t>１つで色々楽しめるパウダーチークを探している方</t>
  </si>
  <si>
    <r>
      <t xml:space="preserve">３位の商品のためになった（なる）口コミやレビューを２つ記入してください。
</t>
    </r>
    <r>
      <rPr>
        <sz val="9"/>
        <color rgb="FFFF0000"/>
        <rFont val="Arial"/>
        <family val="2"/>
      </rPr>
      <t>※短文すぎない（150文字～300文字程度）口コミをお願いします。</t>
    </r>
  </si>
  <si>
    <t xml:space="preserve">ローズピンクを使用したのですが、肌馴染みの良いカラーです。
濃いピンクは発色がよく、パープルの方はどちらかというと薄付きで、少しラメ感もありとても綺麗なので、ハイライトとしても使用しています。
パウダーチークでプチプラなので、粉飛びするんじゃないか不安でしたが、粉飛びすることないので、気に入っています。
</t>
  </si>
  <si>
    <t xml:space="preserve">ストロベリーピンクを使用しています。
色白のブルーベースなので、私の肌色にとても合いました。
青みピンクとパープル2色を混ぜて使用しています。
とても透明感が出て、肌が綺麗に見えます。
ピンクを塗りすぎた時はパープルを重ねてピンクの色味を抑えることができるので、とても便利です。
某デパコスとそんなに変わらない使用感なので、デパコスの方がなくなったらこちらをリピートしたいと思います。
</t>
  </si>
  <si>
    <t>http://www.cosme.net/product/product_id/10065048/reviews</t>
  </si>
  <si>
    <t>今回取り上げたアイテムは、「何を求めてる人」にピッタリだと思いますか？
具体的に3つ記入してください。</t>
  </si>
  <si>
    <t>優秀でプチプラなクリームチークを探している方</t>
  </si>
  <si>
    <t>2色使いできる便利なチークを求めている方</t>
  </si>
  <si>
    <t>可愛らしいメイクが好きで、ふんわり感を出せるチークを求めている方</t>
  </si>
  <si>
    <t>&lt;a target="_blank" href="//af.moshimo.com/af/c/click?a_id=988731&amp;amp;p_id=170&amp;amp;pc_id=185&amp;amp;pl_id=4062&amp;amp;url=https%3A%2F%2Fwww.amazon.co.jp%2F%25E3%2582%25AD%25E3%2583%25A3%25E3%2583%25B3%25E3%2583%25A1%25E3%2582%25A4%25E3%2582%25AF-%25E3%2583%25AA%25E3%2583%2583%25E3%2583%2597-%25E3%2582%25B8%25E3%2582%25A7%25E3%2583%25AB01-%25E3%2582%25B9%25E3%2583%2588%25E3%2583%25AD%25E3%2583%2599%25E3%2583%25AA%25E3%2583%25BC%25E3%2583%25A0%25E3%2583%25BC%25E3%2582%25B9-1-5g%2Fdp%2FB015GNF16I" rel="nofollow"&gt;&lt;img src="https://images-fe.ssl-images-amazon.com/images/I/41-bOIjZvVL.jpg" alt="" style="border: none;" /&gt;&lt;br /&gt;キャンメイク リップ&amp;amp;チーク ジェル01 ストロベリームース 1.5g&lt;/a&gt;&lt;img src="//i.moshimo.com/af/i/impression?a_id=988731&amp;amp;p_id=170&amp;amp;pc_id=185&amp;amp;pl_id=4062" alt="" width="1" height="1" style="border: 0px;" /&gt;</t>
  </si>
  <si>
    <t>&lt;a target="_blank" href="//af.moshimo.com/af/c/click?a_id=988729&amp;amp;p_id=54&amp;amp;pc_id=54&amp;amp;pl_id=616&amp;amp;url=https%3A%2F%2Fitem.rakuten.co.jp%2Fblanc-lapin%2Fcamic0100001%2F&amp;amp;m=http%3A%2F%2Fm.rakuten.co.jp%2Fblanc-lapin%2Fi%2F10136358%2F&amp;amp;r_v=g00r2fj3.9tq3eafc.g00r2fj3.9tq3f141" rel="nofollow"&gt;&lt;img src="//thumbnail.image.rakuten.co.jp/@0_mall/blanc-lapin/cabinet/item/cam/camic0100001.jpg?_ex=128x128" alt="" style="border: none;" /&gt;&lt;br /&gt;キャンメイク CANMAKE リップ＆チークジェル #03 ラズベリーフロート [308630]【メール便可】&lt;/a&gt;&lt;img src="//i.moshimo.com/af/i/impression?a_id=988729&amp;amp;p_id=54&amp;amp;pc_id=54&amp;amp;pl_id=616" alt="" width="1" height="1" style="border: 0px;" /&gt;</t>
  </si>
  <si>
    <t>&lt;a target="_blank" href="//af.moshimo.com/af/c/click?a_id=988731&amp;amp;p_id=170&amp;amp;pc_id=185&amp;amp;pl_id=4062&amp;amp;url=https%3A%2F%2Fwww.amazon.co.jp%2F%25E3%2582%25B9%25E3%2582%25AC%25E3%2582%25AA-SUGAO-%25E3%2582%25B9%25E3%2583%2595%25E3%2583%25AC%25E6%2584%259F-%25E3%2581%2584%25E3%2581%258D%25E3%2581%2584%25E3%2581%258D%25E3%2582%25AA%25E3%2583%25AC%25E3%2583%25B3%25E3%2582%25B8-6-5g%2Fdp%2FB0141ZO92O" rel="nofollow"&gt;&lt;img src="https://images-fe.ssl-images-amazon.com/images/I/51CVFjMOolL.jpg" alt="" style="border: none;" /&gt;&lt;br /&gt;スガオ (SUGAO) スフレ感 チーク&amp;amp;リップ いきいきオレンジ 6.5g&lt;/a&gt;&lt;img src="//i.moshimo.com/af/i/impression?a_id=988731&amp;amp;p_id=170&amp;amp;pc_id=185&amp;amp;pl_id=4062" alt="" width="1" height="1" style="border: 0px;" /&gt;</t>
  </si>
  <si>
    <t>&lt;a target="_blank" href="//af.moshimo.com/af/c/click?a_id=988729&amp;amp;p_id=54&amp;amp;pc_id=54&amp;amp;pl_id=616&amp;amp;url=https%3A%2F%2Fitem.rakuten.co.jp%2Frakuten24%2Fe426904h%2F&amp;amp;m=http%3A%2F%2Fm.rakuten.co.jp%2Frakuten24%2Fi%2F10517445%2F&amp;amp;r_v=g00r1363.9tq3e1d4.g00r1363.9tq3fe1c" rel="nofollow"&gt;&lt;img src="//thumbnail.image.rakuten.co.jp/@0_mall/rakuten24/cabinet/e4269/e426904h_l.jpg?_ex=128x128" alt="" style="border: none;" /&gt;&lt;br /&gt;SUGAO スフレ感チーク&amp;amp;リップ いきいきオレンジ 6.5g【BOX】&lt;/a&gt;&lt;img src="//i.moshimo.com/af/i/impression?a_id=988729&amp;amp;p_id=54&amp;amp;pc_id=54&amp;amp;pl_id=616" alt="" width="1" height="1" style="border: 0px;" /&gt;</t>
  </si>
  <si>
    <t>&lt;a target="_blank" href="//af.moshimo.com/af/c/click?a_id=988731&amp;amp;p_id=170&amp;amp;pc_id=185&amp;amp;pl_id=4062&amp;amp;url=https%3A%2F%2Fwww.amazon.co.jp%2FCandydoll-%25E3%2582%25AD%25E3%2583%25A3%25E3%2583%25B3%25E3%2583%2587%25E3%2582%25A3%25E3%2583%2589%25E3%2583%25BC%25E3%2583%25AB-%25E3%2583%2581%25E3%2583%25BC%25E3%2582%25AF%25E3%2582%25AB%25E3%2583%25A9%25E3%2583%25BC%25E3%2583%2587%25E3%2583%25A5%25E3%2582%25AA-%25E3%2582%25AD%25E3%2583%25A3%25E3%2583%25B3%25E3%2583%2587%25E3%2582%25A3%25E3%2583%2594%25E3%2583%25B3%25E3%2582%25AF%2Fdp%2FB00EDKDMF8" rel="nofollow"&gt;&lt;img src="https://images-fe.ssl-images-amazon.com/images/I/41s11OZwfEL.jpg" alt="" style="border: none;" /&gt;&lt;br /&gt;キャンディドール チークカラーデュオ　キャンディピンク&lt;/a&gt;&lt;img src="//i.moshimo.com/af/i/impression?a_id=988731&amp;amp;p_id=170&amp;amp;pc_id=185&amp;amp;pl_id=4062" alt="" width="1" height="1" style="border: 0px;" /&gt;</t>
  </si>
  <si>
    <t>&lt;a target="_blank" href="//af.moshimo.com/af/c/click?a_id=988729&amp;amp;p_id=54&amp;amp;pc_id=54&amp;amp;pl_id=616&amp;amp;url=https%3A%2F%2Fitem.rakuten.co.jp%2Fmatsukiyo%2F4562364262556%2F&amp;amp;m=http%3A%2F%2Fm.rakuten.co.jp%2Fmatsukiyo%2Fi%2F10468942%2F&amp;amp;r_v=g00rqsz3.9tq3edce.g00rqsz3.9tq3ff85" rel="nofollow"&gt;&lt;img src="//thumbnail.image.rakuten.co.jp/@0_mall/matsukiyo/cabinet/i0035/4562364262556_1.jpg?_ex=128x128" alt="" style="border: none;" /&gt;&lt;br /&gt;T−GARDEN キャンディドール パウダーチーク ストロベリーピンク 5G&lt;/a&gt;&lt;img src="//i.moshimo.com/af/i/impression?a_id=988729&amp;amp;p_id=54&amp;amp;pc_id=54&amp;amp;pl_id=616" alt="" width="1" height="1" style="border: 0px;" /&gt;</t>
  </si>
  <si>
    <t>プチプラチークおすすめ3選！口コミで人気なものを厳選してランキングで紹介</t>
    <rPh sb="12" eb="13">
      <t>セン</t>
    </rPh>
    <rPh sb="14" eb="15">
      <t>クチ</t>
    </rPh>
    <rPh sb="18" eb="20">
      <t>ニンキ</t>
    </rPh>
    <rPh sb="24" eb="26">
      <t>ゲンセン</t>
    </rPh>
    <rPh sb="34" eb="36">
      <t>ショウカイ</t>
    </rPh>
    <phoneticPr fontId="1"/>
  </si>
  <si>
    <r>
      <t>SUGAO</t>
    </r>
    <r>
      <rPr>
        <sz val="10"/>
        <color theme="1"/>
        <rFont val="ＭＳ Ｐゴシック"/>
        <family val="3"/>
        <charset val="128"/>
      </rPr>
      <t>　スフレ感チーク＆リップ</t>
    </r>
    <phoneticPr fontId="1"/>
  </si>
  <si>
    <t>キャンディドール　チークカラーデュオ</t>
    <phoneticPr fontId="1"/>
  </si>
  <si>
    <r>
      <t>SUGAO</t>
    </r>
    <r>
      <rPr>
        <b/>
        <sz val="11"/>
        <color rgb="FF38761D"/>
        <rFont val="ＭＳ Ｐゴシック"/>
        <family val="3"/>
        <charset val="128"/>
      </rPr>
      <t>　スフレ感チーク＆リップ</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</si>
</sst>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b/>
      <sz val="11"/>
      <color rgb="FF38761D"/>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5" borderId="5" xfId="0" applyFont="1" applyFill="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10065048/reviews" TargetMode="External"/><Relationship Id="rId2" Type="http://schemas.openxmlformats.org/officeDocument/2006/relationships/hyperlink" Target="http://www.cosme.net/product/product_id/10099228/reviews" TargetMode="External"/><Relationship Id="rId1" Type="http://schemas.openxmlformats.org/officeDocument/2006/relationships/hyperlink" Target="http://www.cosme.net/product/product_id/10101204/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0" workbookViewId="0">
      <selection activeCell="C28" sqref="C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134</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135</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136</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137</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74</v>
      </c>
      <c r="C7" s="7" t="s">
        <v>138</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139</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143</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144</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145</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146</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60.75" thickBot="1">
      <c r="A23" s="4" t="s">
        <v>27</v>
      </c>
      <c r="B23" s="46" t="s">
        <v>152</v>
      </c>
      <c r="C23" s="9" t="s">
        <v>153</v>
      </c>
      <c r="D23" s="3"/>
      <c r="E23" s="3"/>
      <c r="F23" s="3"/>
      <c r="G23" s="3"/>
      <c r="H23" s="3"/>
      <c r="I23" s="3"/>
      <c r="J23" s="3"/>
      <c r="K23" s="3"/>
      <c r="L23" s="3"/>
      <c r="M23" s="3"/>
      <c r="N23" s="3"/>
      <c r="O23" s="3"/>
      <c r="P23" s="3"/>
      <c r="Q23" s="3"/>
      <c r="R23" s="3"/>
      <c r="S23" s="3"/>
      <c r="T23" s="3"/>
      <c r="U23" s="3"/>
      <c r="V23" s="3"/>
      <c r="W23" s="3"/>
      <c r="X23" s="3"/>
      <c r="Y23" s="3"/>
      <c r="Z23" s="3"/>
    </row>
    <row r="24" spans="1:26" ht="60.75" thickBot="1">
      <c r="A24" s="4" t="s">
        <v>29</v>
      </c>
      <c r="B24" s="48"/>
      <c r="C24" s="9"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77</v>
      </c>
      <c r="C25" s="9" t="s">
        <v>126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155</v>
      </c>
      <c r="C27" s="37" t="s">
        <v>156</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190</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157</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9" t="s">
        <v>164</v>
      </c>
      <c r="C36" s="27" t="s">
        <v>165</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1"/>
      <c r="C37" s="68"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78</v>
      </c>
      <c r="C38" s="27" t="s">
        <v>111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155</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136</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175</v>
      </c>
      <c r="C49" s="69" t="s">
        <v>176</v>
      </c>
      <c r="D49" s="3"/>
      <c r="E49" s="3"/>
      <c r="F49" s="3"/>
      <c r="G49" s="3"/>
      <c r="H49" s="3"/>
      <c r="I49" s="3"/>
      <c r="J49" s="3"/>
      <c r="K49" s="3"/>
      <c r="L49" s="3"/>
      <c r="M49" s="3"/>
      <c r="N49" s="3"/>
      <c r="O49" s="3"/>
      <c r="P49" s="3"/>
      <c r="Q49" s="3"/>
      <c r="R49" s="3"/>
      <c r="S49" s="3"/>
      <c r="T49" s="3"/>
      <c r="U49" s="3"/>
      <c r="V49" s="3"/>
      <c r="W49" s="3"/>
      <c r="X49" s="3"/>
      <c r="Y49" s="3"/>
      <c r="Z49" s="3"/>
    </row>
    <row r="50" spans="1:26" ht="102.75" thickBot="1">
      <c r="A50" s="4" t="s">
        <v>79</v>
      </c>
      <c r="B50" s="54"/>
      <c r="C50" s="29"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52"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4"/>
      <c r="C52" s="29" t="s">
        <v>111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155</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0"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1"/>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2"/>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25" sqref="B25"/>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135</v>
      </c>
      <c r="C3" s="70" t="s">
        <v>191</v>
      </c>
      <c r="D3" s="16" t="s">
        <v>192</v>
      </c>
      <c r="E3" s="3"/>
      <c r="F3" s="3"/>
      <c r="G3" s="3"/>
      <c r="H3" s="3"/>
      <c r="I3" s="3"/>
      <c r="J3" s="3"/>
      <c r="K3" s="3"/>
      <c r="L3" s="3"/>
      <c r="M3" s="3"/>
      <c r="N3" s="3"/>
      <c r="O3" s="3"/>
      <c r="P3" s="3"/>
      <c r="Q3" s="3"/>
      <c r="R3" s="3"/>
      <c r="S3" s="3"/>
      <c r="T3" s="3"/>
      <c r="U3" s="3"/>
      <c r="V3" s="3"/>
      <c r="W3" s="3"/>
      <c r="X3" s="3"/>
      <c r="Y3" s="3"/>
      <c r="Z3" s="3"/>
    </row>
    <row r="4" spans="1:26" ht="15.75" thickBot="1">
      <c r="A4" s="33" t="s">
        <v>138</v>
      </c>
      <c r="B4" s="17">
        <v>5</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139</v>
      </c>
      <c r="B5" s="17">
        <v>4</v>
      </c>
      <c r="C5" s="17">
        <v>4</v>
      </c>
      <c r="D5" s="17">
        <v>5</v>
      </c>
      <c r="E5" s="3"/>
      <c r="F5" s="3"/>
      <c r="G5" s="3"/>
      <c r="H5" s="3"/>
      <c r="I5" s="3"/>
      <c r="J5" s="3"/>
      <c r="K5" s="3"/>
      <c r="L5" s="3"/>
      <c r="M5" s="3"/>
      <c r="N5" s="3"/>
      <c r="O5" s="3"/>
      <c r="P5" s="3"/>
      <c r="Q5" s="3"/>
      <c r="R5" s="3"/>
      <c r="S5" s="3"/>
      <c r="T5" s="3"/>
      <c r="U5" s="3"/>
      <c r="V5" s="3"/>
      <c r="W5" s="3"/>
      <c r="X5" s="3"/>
      <c r="Y5" s="3"/>
      <c r="Z5" s="3"/>
    </row>
    <row r="6" spans="1:26" ht="15.75" thickBot="1">
      <c r="A6" s="33" t="s">
        <v>140</v>
      </c>
      <c r="B6" s="17">
        <v>3</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141</v>
      </c>
      <c r="B7" s="17">
        <v>5</v>
      </c>
      <c r="C7" s="17">
        <v>5</v>
      </c>
      <c r="D7" s="17">
        <v>4</v>
      </c>
      <c r="E7" s="3"/>
      <c r="F7" s="3"/>
      <c r="G7" s="3"/>
      <c r="H7" s="3"/>
      <c r="I7" s="3"/>
      <c r="J7" s="3"/>
      <c r="K7" s="3"/>
      <c r="L7" s="3"/>
      <c r="M7" s="3"/>
      <c r="N7" s="3"/>
      <c r="O7" s="3"/>
      <c r="P7" s="3"/>
      <c r="Q7" s="3"/>
      <c r="R7" s="3"/>
      <c r="S7" s="3"/>
      <c r="T7" s="3"/>
      <c r="U7" s="3"/>
      <c r="V7" s="3"/>
      <c r="W7" s="3"/>
      <c r="X7" s="3"/>
      <c r="Y7" s="3"/>
      <c r="Z7" s="3"/>
    </row>
    <row r="8" spans="1:26" ht="15.75" thickBot="1">
      <c r="A8" s="33" t="s">
        <v>142</v>
      </c>
      <c r="B8" s="17">
        <v>5</v>
      </c>
      <c r="C8" s="17">
        <v>3</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22</v>
      </c>
      <c r="C9" s="19">
        <v>19</v>
      </c>
      <c r="D9" s="19">
        <v>20</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14" sqref="D14:D1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130</v>
      </c>
    </row>
    <row r="3" spans="2:8">
      <c r="B3" s="34"/>
      <c r="C3" s="31"/>
      <c r="D3" s="31"/>
      <c r="H3" t="s">
        <v>131</v>
      </c>
    </row>
    <row r="4" spans="2:8">
      <c r="B4" s="23" t="s">
        <v>119</v>
      </c>
      <c r="C4" s="23" t="s">
        <v>120</v>
      </c>
      <c r="D4" s="23" t="s">
        <v>121</v>
      </c>
      <c r="H4" t="s">
        <v>132</v>
      </c>
    </row>
    <row r="5" spans="2:8">
      <c r="B5" s="23" t="s">
        <v>103</v>
      </c>
      <c r="C5" s="22" t="str">
        <f>IF(C22="","",SUBSTITUTE(MID(C22,FIND("src=",C22)+5,FIND("alt",C22)-FIND("src=",C22)-7),"amp;",""))</f>
        <v>https://images-fe.ssl-images-amazon.com/images/I/41-bOIjZvVL.jpg</v>
      </c>
      <c r="D5" s="22" t="str">
        <f>アンケート!C13</f>
        <v>キャンメイク　リップ＆チークジェル</v>
      </c>
      <c r="E5" t="s">
        <v>122</v>
      </c>
    </row>
    <row r="6" spans="2:8">
      <c r="B6" s="23" t="s">
        <v>102</v>
      </c>
      <c r="C6" s="22" t="str">
        <f>IF(C24="","",SUBSTITUTE(MID(C24,FIND("src=",C24)+5,FIND("alt",C24)-FIND("src=",C24)-7),"amp;",""))</f>
        <v>https://images-fe.ssl-images-amazon.com/images/I/51CVFjMOolL.jpg</v>
      </c>
      <c r="D6" s="22" t="str">
        <f>アンケート!C28</f>
        <v>SUGAO　スフレ感チーク＆リップ</v>
      </c>
      <c r="E6" t="s">
        <v>122</v>
      </c>
    </row>
    <row r="7" spans="2:8">
      <c r="B7" s="23" t="s">
        <v>101</v>
      </c>
      <c r="C7" s="22" t="str">
        <f>IF(C26="","",SUBSTITUTE(MID(C26,FIND("src=",C26)+5,FIND("alt",C26)-FIND("src=",C26)-7),"amp;",""))</f>
        <v>https://images-fe.ssl-images-amazon.com/images/I/41s11OZwfEL.jpg</v>
      </c>
      <c r="D7" s="22" t="str">
        <f>アンケート!C41</f>
        <v>キャンディドール　チークカラーデュオ</v>
      </c>
      <c r="E7" t="s">
        <v>122</v>
      </c>
    </row>
    <row r="10" spans="2:8">
      <c r="B10" s="61" t="s">
        <v>100</v>
      </c>
      <c r="C10" s="62"/>
      <c r="D10" s="62"/>
      <c r="E10" s="62"/>
      <c r="F10" s="63"/>
    </row>
    <row r="11" spans="2:8">
      <c r="B11" s="32" t="s">
        <v>106</v>
      </c>
      <c r="C11" s="32" t="s">
        <v>107</v>
      </c>
      <c r="D11" s="32" t="s">
        <v>108</v>
      </c>
      <c r="E11" s="32" t="s">
        <v>109</v>
      </c>
      <c r="F11" s="32" t="s">
        <v>110</v>
      </c>
    </row>
    <row r="12" spans="2:8">
      <c r="B12" s="58" t="s">
        <v>103</v>
      </c>
      <c r="C12" s="60" t="str">
        <f>アンケート!C27</f>
        <v>http://www.cosme.net/product/product_id/10101204/reviews</v>
      </c>
      <c r="D12" s="64">
        <v>106</v>
      </c>
      <c r="E12" s="22" t="str">
        <f>アンケート!C25</f>
        <v>10代女性</v>
      </c>
      <c r="F12" s="22" t="str">
        <f>IF(ISERROR(FIND("女",E12)),"m","w")&amp;"_"&amp;LEFT(E12,2)&amp;"_"&amp;"2"</f>
        <v>w_10_2</v>
      </c>
    </row>
    <row r="13" spans="2:8">
      <c r="B13" s="59"/>
      <c r="C13" s="60"/>
      <c r="D13" s="65"/>
      <c r="E13" s="22" t="str">
        <f>アンケート!C26</f>
        <v>20代女性</v>
      </c>
      <c r="F13" s="22" t="str">
        <f>IF(ISERROR(FIND("女",E13)),"m","w")&amp;"_"&amp;LEFT(E13,2)&amp;"_"&amp;"1"</f>
        <v>w_20_1</v>
      </c>
    </row>
    <row r="14" spans="2:8">
      <c r="B14" s="58" t="s">
        <v>102</v>
      </c>
      <c r="C14" s="60" t="str">
        <f>アンケート!C40</f>
        <v>http://www.cosme.net/product/product_id/10099228/reviews</v>
      </c>
      <c r="D14" s="64">
        <f>IF(D12="","",D12+1)</f>
        <v>107</v>
      </c>
      <c r="E14" s="22" t="str">
        <f>アンケート!C38</f>
        <v>20代女性</v>
      </c>
      <c r="F14" s="22" t="str">
        <f>IF(ISERROR(FIND("女",E14)),"m","w")&amp;"_"&amp;LEFT(E14,2)&amp;"_"&amp;"2"</f>
        <v>w_20_2</v>
      </c>
    </row>
    <row r="15" spans="2:8">
      <c r="B15" s="59"/>
      <c r="C15" s="60"/>
      <c r="D15" s="65"/>
      <c r="E15" s="22" t="str">
        <f>アンケート!C39</f>
        <v>20代女性</v>
      </c>
      <c r="F15" s="22" t="str">
        <f>IF(ISERROR(FIND("女",E15)),"m","w")&amp;"_"&amp;LEFT(E15,2)&amp;"_"&amp;"1"</f>
        <v>w_20_1</v>
      </c>
    </row>
    <row r="16" spans="2:8">
      <c r="B16" s="58" t="s">
        <v>101</v>
      </c>
      <c r="C16" s="60" t="str">
        <f>アンケート!C53</f>
        <v>http://www.cosme.net/product/product_id/10065048/reviews</v>
      </c>
      <c r="D16" s="64">
        <f>IF(D14="","",D14+1)</f>
        <v>108</v>
      </c>
      <c r="E16" s="22" t="str">
        <f>アンケート!C51</f>
        <v>20代女性</v>
      </c>
      <c r="F16" s="22" t="str">
        <f>IF(ISERROR(FIND("女",E16)),"m","w")&amp;"_"&amp;LEFT(E16,2)&amp;"_"&amp;"2"</f>
        <v>w_20_2</v>
      </c>
    </row>
    <row r="17" spans="2:6">
      <c r="B17" s="59"/>
      <c r="C17" s="60"/>
      <c r="D17" s="65"/>
      <c r="E17" s="22" t="str">
        <f>アンケート!C52</f>
        <v>20代女性</v>
      </c>
      <c r="F17" s="22" t="str">
        <f t="shared" ref="F17" si="0">IF(ISERROR(FIND("女",E17)),"m","w")&amp;"_"&amp;LEFT(E17,2)&amp;"_"&amp;"1"</f>
        <v>w_20_1</v>
      </c>
    </row>
    <row r="18" spans="2:6">
      <c r="D18" s="31"/>
    </row>
    <row r="19" spans="2:6">
      <c r="D19" s="31"/>
    </row>
    <row r="20" spans="2:6">
      <c r="B20" s="66" t="s">
        <v>112</v>
      </c>
      <c r="C20" s="66"/>
      <c r="D20" s="66"/>
      <c r="E20" s="66"/>
      <c r="F20" s="66"/>
    </row>
    <row r="21" spans="2:6">
      <c r="B21" s="35" t="s">
        <v>119</v>
      </c>
      <c r="C21" s="35" t="s">
        <v>116</v>
      </c>
      <c r="D21" s="66" t="s">
        <v>117</v>
      </c>
      <c r="E21" s="66"/>
      <c r="F21" s="35" t="s">
        <v>118</v>
      </c>
    </row>
    <row r="22" spans="2:6">
      <c r="B22" s="66" t="s">
        <v>113</v>
      </c>
      <c r="C22" s="22" t="s">
        <v>183</v>
      </c>
      <c r="D22" s="67" t="str">
        <f t="shared" ref="D22:D27" si="1">IF(C22="","",SUBSTITUTE(MID(C22,FIND("href=",C22)+6,FIND("rel=",C22)-FIND("href=",C22)-8),"amp;",""))</f>
        <v>//af.moshimo.com/af/c/click?a_id=988731&amp;p_id=170&amp;pc_id=185&amp;pl_id=4062&amp;url=https%3A%2F%2Fwww.amazon.co.jp%2F%25E3%2582%25AD%25E3%2583%25A3%25E3%2583%25B3%25E3%2583%25A1%25E3%2582%25A4%25E3%2582%25AF-%25E3%2583%25AA%25E3%2583%2583%25E3%2583%2597-%25E3%2582%25B8%25E3%2582%25A7%25E3%2583%25AB01-%25E3%2582%25B9%25E3%2583%2588%25E3%2583%25AD%25E3%2583%2599%25E3%2583%25AA%25E3%2583%25BC%25E3%2583%25A0%25E3%2583%25BC%25E3%2582%25B9-1-5g%2Fdp%2FB015GNF16I</v>
      </c>
      <c r="E22" s="67"/>
      <c r="F22" s="22" t="str">
        <f>IF(ISERROR(FIND("amazon",C22)),IF(ISERROR(FIND("rakuten",C22)),"","楽天"),"Amazon")</f>
        <v>Amazon</v>
      </c>
    </row>
    <row r="23" spans="2:6">
      <c r="B23" s="66"/>
      <c r="C23" s="22" t="s">
        <v>184</v>
      </c>
      <c r="D23" s="67" t="str">
        <f t="shared" si="1"/>
        <v>//af.moshimo.com/af/c/click?a_id=988729&amp;p_id=54&amp;pc_id=54&amp;pl_id=616&amp;url=https%3A%2F%2Fitem.rakuten.co.jp%2Fblanc-lapin%2Fcamic0100001%2F&amp;m=http%3A%2F%2Fm.rakuten.co.jp%2Fblanc-lapin%2Fi%2F10136358%2F&amp;r_v=g00r2fj3.9tq3eafc.g00r2fj3.9tq3f141</v>
      </c>
      <c r="E23" s="67"/>
      <c r="F23" s="22" t="str">
        <f t="shared" ref="F23:F27" si="2">IF(ISERROR(FIND("amazon",C23)),IF(ISERROR(FIND("rakuten",C23)),"","楽天"),"Amazon")</f>
        <v>楽天</v>
      </c>
    </row>
    <row r="24" spans="2:6">
      <c r="B24" s="66" t="s">
        <v>114</v>
      </c>
      <c r="C24" s="22" t="s">
        <v>185</v>
      </c>
      <c r="D24" s="67" t="str">
        <f t="shared" si="1"/>
        <v>//af.moshimo.com/af/c/click?a_id=988731&amp;p_id=170&amp;pc_id=185&amp;pl_id=4062&amp;url=https%3A%2F%2Fwww.amazon.co.jp%2F%25E3%2582%25B9%25E3%2582%25AC%25E3%2582%25AA-SUGAO-%25E3%2582%25B9%25E3%2583%2595%25E3%2583%25AC%25E6%2584%259F-%25E3%2581%2584%25E3%2581%258D%25E3%2581%2584%25E3%2581%258D%25E3%2582%25AA%25E3%2583%25AC%25E3%2583%25B3%25E3%2582%25B8-6-5g%2Fdp%2FB0141ZO92O</v>
      </c>
      <c r="E24" s="67"/>
      <c r="F24" s="22" t="str">
        <f t="shared" si="2"/>
        <v>Amazon</v>
      </c>
    </row>
    <row r="25" spans="2:6">
      <c r="B25" s="66"/>
      <c r="C25" s="22" t="s">
        <v>186</v>
      </c>
      <c r="D25" s="67" t="str">
        <f t="shared" si="1"/>
        <v>//af.moshimo.com/af/c/click?a_id=988729&amp;p_id=54&amp;pc_id=54&amp;pl_id=616&amp;url=https%3A%2F%2Fitem.rakuten.co.jp%2Frakuten24%2Fe426904h%2F&amp;m=http%3A%2F%2Fm.rakuten.co.jp%2Frakuten24%2Fi%2F10517445%2F&amp;r_v=g00r1363.9tq3e1d4.g00r1363.9tq3fe1c</v>
      </c>
      <c r="E25" s="67"/>
      <c r="F25" s="22" t="str">
        <f t="shared" si="2"/>
        <v>楽天</v>
      </c>
    </row>
    <row r="26" spans="2:6">
      <c r="B26" s="66" t="s">
        <v>115</v>
      </c>
      <c r="C26" s="22" t="s">
        <v>187</v>
      </c>
      <c r="D26" s="67" t="str">
        <f t="shared" si="1"/>
        <v>//af.moshimo.com/af/c/click?a_id=988731&amp;p_id=170&amp;pc_id=185&amp;pl_id=4062&amp;url=https%3A%2F%2Fwww.amazon.co.jp%2FCandydoll-%25E3%2582%25AD%25E3%2583%25A3%25E3%2583%25B3%25E3%2583%2587%25E3%2582%25A3%25E3%2583%2589%25E3%2583%25BC%25E3%2583%25AB-%25E3%2583%2581%25E3%2583%25BC%25E3%2582%25AF%25E3%2582%25AB%25E3%2583%25A9%25E3%2583%25BC%25E3%2583%2587%25E3%2583%25A5%25E3%2582%25AA-%25E3%2582%25AD%25E3%2583%25A3%25E3%2583%25B3%25E3%2583%2587%25E3%2582%25A3%25E3%2583%2594%25E3%2583%25B3%25E3%2582%25AF%2Fdp%2FB00EDKDMF8</v>
      </c>
      <c r="E26" s="67"/>
      <c r="F26" s="22" t="str">
        <f t="shared" si="2"/>
        <v>Amazon</v>
      </c>
    </row>
    <row r="27" spans="2:6">
      <c r="B27" s="66"/>
      <c r="C27" s="22" t="s">
        <v>188</v>
      </c>
      <c r="D27" s="67" t="str">
        <f t="shared" si="1"/>
        <v>//af.moshimo.com/af/c/click?a_id=988729&amp;p_id=54&amp;pc_id=54&amp;pl_id=616&amp;url=https%3A%2F%2Fitem.rakuten.co.jp%2Fmatsukiyo%2F4562364262556%2F&amp;m=http%3A%2F%2Fm.rakuten.co.jp%2Fmatsukiyo%2Fi%2F10468942%2F&amp;r_v=g00rqsz3.9tq3edce.g00rqsz3.9tq3ff85</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&lt;h2&gt;プチプラチークおすすめ3選！口コミで人気なものを厳選してランキングで紹介&lt;/h2&gt;</v>
      </c>
    </row>
    <row r="2" spans="1:1">
      <c r="A2" s="20" t="s">
        <v>86</v>
      </c>
    </row>
    <row r="3" spans="1:1">
      <c r="A3" s="21" t="s">
        <v>87</v>
      </c>
    </row>
    <row r="4" spans="1:1">
      <c r="A4" s="20" t="str">
        <f>CONCATENATE("&lt;li&gt;", アンケート!C54, "&lt;/li&gt;")</f>
        <v>&lt;li&gt;優秀でプチプラなクリームチークを探している方&lt;/li&gt;</v>
      </c>
    </row>
    <row r="5" spans="1:1">
      <c r="A5" s="20" t="str">
        <f>CONCATENATE("&lt;li&gt;", アンケート!C55, "&lt;/li&gt;")</f>
        <v>&lt;li&gt;2色使いできる便利なチークを求めている方&lt;/li&gt;</v>
      </c>
    </row>
    <row r="6" spans="1:1">
      <c r="A6" s="20" t="str">
        <f>CONCATENATE("&lt;li&gt;", アンケート!C56, "&lt;/li&gt;")</f>
        <v>&lt;li&gt;可愛らしいメイクが好きで、ふんわり感を出せるチークを求めている方&lt;/li&gt;</v>
      </c>
    </row>
    <row r="7" spans="1:1">
      <c r="A7" s="20" t="s">
        <v>88</v>
      </c>
    </row>
    <row r="8" spans="1:1">
      <c r="A8" s="20" t="s">
        <v>89</v>
      </c>
    </row>
    <row r="9" spans="1:1">
      <c r="A9" s="20"/>
    </row>
    <row r="10" spans="1:1">
      <c r="A10" s="20" t="s">
        <v>128</v>
      </c>
    </row>
    <row r="11" spans="1:1">
      <c r="A11" s="20" t="s">
        <v>90</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今回紹介する『プチプラ　チーク』は「価格と品質」どちらを重要視したのかをあらわした図です。</v>
      </c>
    </row>
    <row r="14" spans="1:1">
      <c r="A14" s="30"/>
    </row>
    <row r="15" spans="1:1">
      <c r="A15" s="30" t="s">
        <v>129</v>
      </c>
    </row>
    <row r="16" spans="1:1">
      <c r="A16" s="30" t="s">
        <v>127</v>
      </c>
    </row>
    <row r="17" spans="1:2">
      <c r="A17" s="20" t="s">
        <v>89</v>
      </c>
    </row>
    <row r="18" spans="1:2">
      <c r="A18" t="s">
        <v>71</v>
      </c>
    </row>
    <row r="19" spans="1:2">
      <c r="A19" t="str">
        <f>CONCATENATE("&lt;h2&gt;『",アンケート!C2,"』 ランキング&lt;/h2&gt;")</f>
        <v>&lt;h2&gt;『プチプラ　チーク』 ランキング&lt;/h2&gt;</v>
      </c>
    </row>
    <row r="20" spans="1:2">
      <c r="A20" t="s">
        <v>91</v>
      </c>
    </row>
    <row r="22" spans="1:2">
      <c r="A22" t="str">
        <f>CONCATENATE("&lt;h3&gt;3位 ",アンケート!C41,"&lt;/h3&gt;")</f>
        <v>&lt;h3&gt;3位 キャンディドール　チークカラーデュオ&lt;/h3&gt;</v>
      </c>
    </row>
    <row r="23" spans="1:2">
      <c r="A23" t="s">
        <v>92</v>
      </c>
    </row>
    <row r="24" spans="1:2">
      <c r="A24" t="s">
        <v>69</v>
      </c>
    </row>
    <row r="25" spans="1:2">
      <c r="A25" t="str">
        <f>アンケート!C48</f>
        <v>１つで色々楽しめるパウダーチークを探している方</v>
      </c>
    </row>
    <row r="26" spans="1:2">
      <c r="A26" t="s">
        <v>70</v>
      </c>
    </row>
    <row r="27" spans="1:2">
      <c r="A27" s="6" t="str">
        <f>CONCATENATE("[tblStart num=5]", 入力シート!C7, "[/tblStart]")</f>
        <v>[tblStart num=5]https://images-fe.ssl-images-amazon.com/images/I/41s11OZwfEL.jpg[/tblStart]</v>
      </c>
    </row>
    <row r="28" spans="1:2">
      <c r="A28" t="str">
        <f>CONCATENATE("[tdLevel type=", B28, "]", 比較表!A4, "[/tdLevel]")</f>
        <v>[tdLevel type=4]発色[/tdLevel]</v>
      </c>
      <c r="B28">
        <f>HLOOKUP(アンケート!$C$41,比較表!$B$3:$D$8,2)</f>
        <v>4</v>
      </c>
    </row>
    <row r="29" spans="1:2">
      <c r="A29" t="str">
        <f>CONCATENATE("[tdLevel type=", B29, "]", 比較表!A5, "[/tdLevel]")</f>
        <v>[tdLevel type=4]付け心地[/tdLevel]</v>
      </c>
      <c r="B29">
        <f>HLOOKUP(アンケート!$C$41,比較表!$B$3:$D$8,3)</f>
        <v>4</v>
      </c>
    </row>
    <row r="30" spans="1:2">
      <c r="A30" t="str">
        <f>CONCATENATE("[tdLevel type=", B30, "]", 比較表!A6, "[/tdLevel]")</f>
        <v>[tdLevel type=3]崩れにくさ[/tdLevel]</v>
      </c>
      <c r="B30">
        <f>HLOOKUP(アンケート!$C$41,比較表!$B$3:$D$8,4)</f>
        <v>3</v>
      </c>
    </row>
    <row r="31" spans="1:2">
      <c r="A31" t="str">
        <f>CONCATENATE("[tdLevel type=", B31, "]", 比較表!A7, "[/tdLevel]")</f>
        <v>[tdLevel type=5]コスパ[/tdLevel]</v>
      </c>
      <c r="B31">
        <f>HLOOKUP(アンケート!$C$41,比較表!$B$3:$D$8,5)</f>
        <v>5</v>
      </c>
    </row>
    <row r="32" spans="1:2">
      <c r="A32" t="str">
        <f>CONCATENATE("[tdLevel type=", B32, "]", 比較表!A8, "[/tdLevel]")</f>
        <v>[tdLevel type=3]使いやすさ[/tdLevel]</v>
      </c>
      <c r="B32">
        <f>HLOOKUP(アンケート!$C$41,比較表!$B$3:$D$8,6)</f>
        <v>3</v>
      </c>
    </row>
    <row r="33" spans="1:1">
      <c r="A33" t="s">
        <v>72</v>
      </c>
    </row>
    <row r="35" spans="1:1">
      <c r="A35" s="6" t="str">
        <f>CONCATENATE("[product_link id=",入力シート!D16,"][/product_link]")</f>
        <v>[product_link id=108][/product_link]</v>
      </c>
    </row>
    <row r="36" spans="1:1">
      <c r="A36" t="s">
        <v>93</v>
      </c>
    </row>
    <row r="37" spans="1:1">
      <c r="A37" t="s">
        <v>94</v>
      </c>
    </row>
    <row r="38" spans="1:1">
      <c r="A38" t="s">
        <v>95</v>
      </c>
    </row>
    <row r="39" spans="1:1">
      <c r="A39" t="s">
        <v>87</v>
      </c>
    </row>
    <row r="40" spans="1:1">
      <c r="A40" t="str">
        <f>CONCATENATE("&lt;li&gt;", アンケート!C42,"&lt;/li&gt;")</f>
        <v>&lt;li&gt;１つに2色入っているので、混ぜても単色でも色々な使い方ができる&lt;/li&gt;</v>
      </c>
    </row>
    <row r="41" spans="1:1">
      <c r="A41" t="str">
        <f>CONCATENATE("&lt;li&gt;", アンケート!C43,"&lt;/li&gt;")</f>
        <v>&lt;li&gt;パープルとセットのカラーは透明感を出せる&lt;/li&gt;</v>
      </c>
    </row>
    <row r="42" spans="1:1">
      <c r="A42" t="str">
        <f>CONCATENATE("&lt;li&gt;", アンケート!C44,"&lt;/li&gt;")</f>
        <v>&lt;li&gt;発色が良い&lt;/li&gt;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&lt;li&gt;ブラシがついていない&lt;/li&gt;</v>
      </c>
    </row>
    <row r="51" spans="1:1">
      <c r="A51" t="str">
        <f>CONCATENATE("&lt;li&gt;", アンケート!C46,"&lt;/li&gt;")</f>
        <v>&lt;li&gt;パッケージが可愛いが少し子供っぽい&lt;/li&gt;</v>
      </c>
    </row>
    <row r="52" spans="1:1">
      <c r="A52" t="str">
        <f>CONCATENATE("&lt;li&gt;", アンケート!C47,"&lt;/li&gt;")</f>
        <v>&lt;li&gt;小さめのブラシでないと、単色だけつけるのが難しい&lt;/li&gt;</v>
      </c>
    </row>
    <row r="53" spans="1:1">
      <c r="A53" t="s">
        <v>88</v>
      </c>
    </row>
    <row r="54" spans="1:1">
      <c r="A54" t="s">
        <v>89</v>
      </c>
    </row>
    <row r="55" spans="1:1">
      <c r="A55" t="s">
        <v>96</v>
      </c>
    </row>
    <row r="56" spans="1:1">
      <c r="A56" t="s">
        <v>133</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ローズピンクを使用したのですが、肌馴染みの良いカラーです。
濃いピンクは発色がよく、パープルの方はどちらかというと薄付きで、少しラメ感もありとても綺麗なので、ハイライトとしても使用しています。
パウダーチークでプチプラなので、粉飛びするんじゃないか不安でしたが、粉飛びすることないので、気に入っています。
</v>
      </c>
    </row>
    <row r="59" spans="1:1">
      <c r="A59" t="s">
        <v>104</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ストロベリーピンクを使用しています。
色白のブルーベースなので、私の肌色にとても合いました。
青みピンクとパープル2色を混ぜて使用しています。
とても透明感が出て、肌が綺麗に見えます。
ピンクを塗りすぎた時はパープルを重ねてピンクの色味を抑えることができるので、とても便利です。
某デパコスとそんなに変わらない使用感なので、デパコスの方がなくなったらこちらをリピートしたいと思います。
</v>
      </c>
    </row>
    <row r="62" spans="1:1">
      <c r="A62" t="s">
        <v>104</v>
      </c>
    </row>
    <row r="63" spans="1:1">
      <c r="A63" t="s">
        <v>99</v>
      </c>
    </row>
    <row r="64" spans="1:1">
      <c r="A64" t="str">
        <f>CONCATENATE("[reviewLink id=","""", 入力シート!D16,"""][/reviewLink]")</f>
        <v>[reviewLink id="108"][/reviewLink]</v>
      </c>
    </row>
    <row r="66" spans="1:2">
      <c r="A66" t="str">
        <f>CONCATENATE("&lt;h3&gt;2位 ",アンケート!C28,"&lt;/h3&gt;")</f>
        <v>&lt;h3&gt;2位 SUGAO　スフレ感チーク＆リップ&lt;/h3&gt;</v>
      </c>
    </row>
    <row r="67" spans="1:2">
      <c r="A67" t="s">
        <v>92</v>
      </c>
    </row>
    <row r="68" spans="1:2">
      <c r="A68" t="s">
        <v>69</v>
      </c>
    </row>
    <row r="69" spans="1:2">
      <c r="A69" t="str">
        <f>アンケート!C35</f>
        <v>自然な発色のチークを求めている方</v>
      </c>
    </row>
    <row r="70" spans="1:2">
      <c r="A70" t="s">
        <v>70</v>
      </c>
    </row>
    <row r="71" spans="1:2">
      <c r="A71" s="6" t="str">
        <f>CONCATENATE("[tblStart num=5]", 入力シート!$C$6, "[/tblStart]")</f>
        <v>[tblStart num=5]https://images-fe.ssl-images-amazon.com/images/I/51CVFjMOolL.jpg[/tblStart]</v>
      </c>
    </row>
    <row r="72" spans="1:2">
      <c r="A72" t="str">
        <f>CONCATENATE("[tdLevel type=", B72, "]", 比較表!A4, "[/tdLevel]")</f>
        <v>[tdLevel type=4]発色[/tdLevel]</v>
      </c>
      <c r="B72">
        <f>HLOOKUP(アンケート!$C$28,比較表!$B$3:$D$8,2,FALSE)</f>
        <v>4</v>
      </c>
    </row>
    <row r="73" spans="1:2">
      <c r="A73" t="str">
        <f>CONCATENATE("[tdLevel type=", B73, "]", 比較表!A5, "[/tdLevel]")</f>
        <v>[tdLevel type=5]付け心地[/tdLevel]</v>
      </c>
      <c r="B73">
        <f>HLOOKUP(アンケート!$C$28,比較表!$B$3:$D$8,3,FALSE)</f>
        <v>5</v>
      </c>
    </row>
    <row r="74" spans="1:2">
      <c r="A74" t="str">
        <f>CONCATENATE("[tdLevel type=", B74, "]", 比較表!A6, "[/tdLevel]")</f>
        <v>[tdLevel type=3]崩れにくさ[/tdLevel]</v>
      </c>
      <c r="B74">
        <f>HLOOKUP(アンケート!$C$28,比較表!$B$3:$D$8,4,FALSE)</f>
        <v>3</v>
      </c>
    </row>
    <row r="75" spans="1:2">
      <c r="A75" t="str">
        <f>CONCATENATE("[tdLevel type=", B75, "]", 比較表!A7, "[/tdLevel]")</f>
        <v>[tdLevel type=4]コスパ[/tdLevel]</v>
      </c>
      <c r="B75">
        <f>HLOOKUP(アンケート!$C$28,比較表!$B$3:$D$8,5,FALSE)</f>
        <v>4</v>
      </c>
    </row>
    <row r="76" spans="1:2">
      <c r="A76" t="str">
        <f>CONCATENATE("[tdLevel type=", B76, "]", 比較表!A8, "[/tdLevel]")</f>
        <v>[tdLevel type=4]使いやすさ[/tdLevel]</v>
      </c>
      <c r="B76">
        <f>HLOOKUP(アンケート!$C$28,比較表!$B$3:$D$8,6,FALSE)</f>
        <v>4</v>
      </c>
    </row>
    <row r="77" spans="1:2">
      <c r="A77" t="s">
        <v>72</v>
      </c>
    </row>
    <row r="79" spans="1:2">
      <c r="A79" s="6" t="str">
        <f>CONCATENATE("[product_link id=",入力シート!D14,"][/product_link]")</f>
        <v>[product_link id=107][/product_link]</v>
      </c>
    </row>
    <row r="80" spans="1:2">
      <c r="A80" t="s">
        <v>93</v>
      </c>
    </row>
    <row r="81" spans="1:1">
      <c r="A81" t="s">
        <v>94</v>
      </c>
    </row>
    <row r="82" spans="1:1">
      <c r="A82" t="s">
        <v>95</v>
      </c>
    </row>
    <row r="83" spans="1:1">
      <c r="A83" t="s">
        <v>87</v>
      </c>
    </row>
    <row r="84" spans="1:1">
      <c r="A84" t="str">
        <f>CONCATENATE("&lt;li&gt;", アンケート!C29,"&lt;/li&gt;")</f>
        <v>&lt;li&gt;テクスチャーがスフレのようで気持ちいい&lt;/li&gt;</v>
      </c>
    </row>
    <row r="85" spans="1:1">
      <c r="A85" t="str">
        <f>CONCATENATE("&lt;li&gt;", アンケート!C30,"&lt;/li&gt;")</f>
        <v>&lt;li&gt;ほわっと自然に発色する&lt;/li&gt;</v>
      </c>
    </row>
    <row r="86" spans="1:1">
      <c r="A86" t="str">
        <f>CONCATENATE("&lt;li&gt;", アンケート!C31,"&lt;/li&gt;")</f>
        <v>&lt;li&gt;付けるとさらさらになる&lt;/li&gt;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&lt;li&gt;カラーバリエーションが少ない&lt;/li&gt;</v>
      </c>
    </row>
    <row r="95" spans="1:1">
      <c r="A95" t="str">
        <f>CONCATENATE("&lt;li&gt;", アンケート!C33,"&lt;/li&gt;")</f>
        <v>&lt;li&gt;自然な発色なので、濃いめのチークが好きな人は何度もしっかり塗らないといけない&lt;/li&gt;</v>
      </c>
    </row>
    <row r="96" spans="1:1">
      <c r="A96" t="str">
        <f>CONCATENATE("&lt;li&gt;", アンケート!C34,"&lt;/li&gt;")</f>
        <v>&lt;li&gt;マットなので、艶肌にしたい方には向かない&lt;/li&gt;</v>
      </c>
    </row>
    <row r="97" spans="1:1">
      <c r="A97" t="s">
        <v>88</v>
      </c>
    </row>
    <row r="98" spans="1:1">
      <c r="A98" t="s">
        <v>89</v>
      </c>
    </row>
    <row r="99" spans="1:1">
      <c r="A99" t="s">
        <v>96</v>
      </c>
    </row>
    <row r="100" spans="1:1">
      <c r="A100" t="s">
        <v>133</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SUGAOのスフレ感チークはとても気に入っていて、現在ピンクを2個目の使用です。
本当にスフレのようの感触で、ベタベタせず塗るとさらさらになるので驚きました。
伸びも良く、ふんわりした自然な発色で、ゆるふわメイクにぴったりのチークだと思いました。
ブラシが必要なく手ですぐに塗れるので、メイク直しにも活躍しています。</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ムースのようなテクスチャーで、少量でもスーッと伸びます。
少量で伸びるので、なかなかなくならず、コスパも良いと思います。
発色もよく肌に軽くなじませるだけなので、色味の調節がしやすく付けすぎた場合も簡単に修正できます。
購入した時期が夏だったので、今までいきいきオレンジを購入してみましたが、可愛らしく元気な印象になるのでとても気に入りました。</v>
      </c>
    </row>
    <row r="106" spans="1:1">
      <c r="A106" t="s">
        <v>104</v>
      </c>
    </row>
    <row r="107" spans="1:1">
      <c r="A107" t="s">
        <v>99</v>
      </c>
    </row>
    <row r="108" spans="1:1">
      <c r="A108" t="str">
        <f>CONCATENATE("[reviewLink id=","""", 入力シート!D14,"""][/reviewLink]")</f>
        <v>[reviewLink id="107"][/reviewLink]</v>
      </c>
    </row>
    <row r="110" spans="1:1">
      <c r="A110" t="str">
        <f>CONCATENATE("&lt;h3&gt;1位 ",アンケート!C13,"&lt;/h3&gt;")</f>
        <v>&lt;h3&gt;1位 キャンメイク　リップ＆チークジェル&lt;/h3&gt;</v>
      </c>
    </row>
    <row r="111" spans="1:1">
      <c r="A111" t="s">
        <v>92</v>
      </c>
    </row>
    <row r="112" spans="1:1">
      <c r="A112" t="s">
        <v>69</v>
      </c>
    </row>
    <row r="113" spans="1:2">
      <c r="A113" t="str">
        <f>アンケート!C22</f>
        <v>プチプラなクリームチークをお探しの方</v>
      </c>
    </row>
    <row r="114" spans="1:2">
      <c r="A114" t="s">
        <v>70</v>
      </c>
    </row>
    <row r="115" spans="1:2" ht="27">
      <c r="A115" s="6" t="str">
        <f>CONCATENATE("[tblStart num=5]", 入力シート!C5, "[/tblStart]")</f>
        <v>[tblStart num=5]https://images-fe.ssl-images-amazon.com/images/I/41-bOIjZvVL.jpg[/tblStart]</v>
      </c>
    </row>
    <row r="116" spans="1:2">
      <c r="A116" t="str">
        <f>CONCATENATE("[tdLevel type=", B116, "]", 比較表!A4, "[/tdLevel]")</f>
        <v>[tdLevel type=5]発色[/tdLevel]</v>
      </c>
      <c r="B116">
        <f>HLOOKUP(アンケート!$C$13,比較表!$B$3:$D$8,2,FALSE)</f>
        <v>5</v>
      </c>
    </row>
    <row r="117" spans="1:2">
      <c r="A117" t="str">
        <f>CONCATENATE("[tdLevel type=", B117, "]", 比較表!A5, "[/tdLevel]")</f>
        <v>[tdLevel type=4]付け心地[/tdLevel]</v>
      </c>
      <c r="B117">
        <f>HLOOKUP(アンケート!$C$13,比較表!$B$3:$D$8,3,FALSE)</f>
        <v>4</v>
      </c>
    </row>
    <row r="118" spans="1:2">
      <c r="A118" t="str">
        <f>CONCATENATE("[tdLevel type=", B118, "]", 比較表!A6, "[/tdLevel]")</f>
        <v>[tdLevel type=3]崩れにくさ[/tdLevel]</v>
      </c>
      <c r="B118">
        <f>HLOOKUP(アンケート!$C$13,比較表!$B$3:$D$8,4,FALSE)</f>
        <v>3</v>
      </c>
    </row>
    <row r="119" spans="1:2">
      <c r="A119" t="str">
        <f>CONCATENATE("[tdLevel type=", B119, "]", 比較表!A7, "[/tdLevel]")</f>
        <v>[tdLevel type=5]コスパ[/tdLevel]</v>
      </c>
      <c r="B119">
        <f>HLOOKUP(アンケート!$C$13,比較表!$B$3:$D$8,5,FALSE)</f>
        <v>5</v>
      </c>
    </row>
    <row r="120" spans="1:2">
      <c r="A120" t="str">
        <f>CONCATENATE("[tdLevel type=", B120, "]", 比較表!A8, "[/tdLevel]")</f>
        <v>[tdLevel type=5]使いやすさ[/tdLevel]</v>
      </c>
      <c r="B120">
        <f>HLOOKUP(アンケート!$C$13,比較表!$B$3:$D$8,6,FALSE)</f>
        <v>5</v>
      </c>
    </row>
    <row r="121" spans="1:2">
      <c r="A121" t="s">
        <v>72</v>
      </c>
    </row>
    <row r="123" spans="1:2">
      <c r="A123" s="6" t="str">
        <f>CONCATENATE("[product_link id=",入力シート!D12,"][/product_link]")</f>
        <v>[product_link id=106][/product_link]</v>
      </c>
    </row>
    <row r="124" spans="1:2">
      <c r="A124" t="s">
        <v>93</v>
      </c>
    </row>
    <row r="125" spans="1:2">
      <c r="A125" t="s">
        <v>94</v>
      </c>
    </row>
    <row r="126" spans="1:2">
      <c r="A126" t="s">
        <v>95</v>
      </c>
    </row>
    <row r="127" spans="1:2">
      <c r="A127" t="s">
        <v>87</v>
      </c>
    </row>
    <row r="128" spans="1:2">
      <c r="A128" t="str">
        <f>CONCATENATE("&lt;li&gt;", アンケート!C14,"&lt;/li&gt;")</f>
        <v>&lt;li&gt;しっかり発色する&lt;/li&gt;</v>
      </c>
    </row>
    <row r="129" spans="1:1">
      <c r="A129" t="str">
        <f>CONCATENATE("&lt;li&gt;", アンケート!C15,"&lt;/li&gt;")</f>
        <v>&lt;li&gt;ジェルなので艶感を出せる&lt;/li&gt;</v>
      </c>
    </row>
    <row r="130" spans="1:1">
      <c r="A130" t="str">
        <f>CONCATENATE("&lt;li&gt;", アンケート!C16,"&lt;/li&gt;")</f>
        <v>&lt;li&gt;小さいので持ち運びに便利&lt;/li&gt;</v>
      </c>
    </row>
    <row r="131" spans="1:1">
      <c r="A131" t="str">
        <f>CONCATENATE("&lt;li&gt;", アンケート!C17,"&lt;/li&gt;")</f>
        <v>&lt;li&gt;見た目が可愛い&lt;/li&gt;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&lt;li&gt;リップ＆チークだが、リップには塗りにくい&lt;/li&gt;</v>
      </c>
    </row>
    <row r="140" spans="1:1">
      <c r="A140" t="str">
        <f>CONCATENATE("&lt;li&gt;", アンケート!C19,"&lt;/li&gt;")</f>
        <v>&lt;li&gt;これ単品だと持ちがあまりよくない&lt;/li&gt;</v>
      </c>
    </row>
    <row r="141" spans="1:1">
      <c r="A141" t="str">
        <f>CONCATENATE("&lt;li&gt;", アンケート!C20,"&lt;/li&gt;")</f>
        <v>&lt;li&gt;付けるときに手が汚れる&lt;/li&gt;</v>
      </c>
    </row>
    <row r="142" spans="1:1">
      <c r="A142" t="str">
        <f>CONCATENATE("&lt;li&gt;", アンケート!C21,"&lt;/li&gt;")</f>
        <v>&lt;li&gt;見た目が可愛すぎて大人女子は少し抵抗を感じてしまうかもしれない&lt;/li&gt;</v>
      </c>
    </row>
    <row r="143" spans="1:1">
      <c r="A143" t="s">
        <v>88</v>
      </c>
    </row>
    <row r="144" spans="1:1">
      <c r="A144" t="s">
        <v>89</v>
      </c>
    </row>
    <row r="145" spans="1:1">
      <c r="A145" t="s">
        <v>96</v>
      </c>
    </row>
    <row r="146" spans="1:1">
      <c r="A146" t="s">
        <v>133</v>
      </c>
    </row>
    <row r="147" spans="1:1">
      <c r="A147" t="str">
        <f>CONCATENATE("[voice icon=","""http://shomty.com/wp-content/uploads/img/parts/review/", 入力シート!F12, ".jpg", """ name=""", 入力シート!E12, """ type=""", "l", """]")</f>
        <v>[voice icon="http://shomty.com/wp-content/uploads/img/parts/review/w_10_2.jpg" name="10代女性" type="l"]</v>
      </c>
    </row>
    <row r="148" spans="1:1">
      <c r="A148" t="str">
        <f>アンケート!C23</f>
        <v xml:space="preserve">キャンメイクのチークは大好きで色々持っていますが、こちらのクリームチークが一番好きで、何色も持っています。
とても発色が良く、見たまんまの可愛らしい色味に満足しています。
普段はチークとして使用していますが、たまにリップを付けた上から重ねづけして使用しています。
まだ持っていないカラーも試してみたいです。
</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テクニックなどいらず、誰でも簡単に塗れるチークだと思います。
クリームチークなので塗りやすく、付けすぎても伸ばしてぼかしやすいです。
またジェルなので、体温に溶けて肌馴染みも良いです。
特にレッドは血色感が出てお気に入りです。
発色も綺麗なのに、余裕で1000円しないので、これからもリピートしたいと思います。</v>
      </c>
    </row>
    <row r="152" spans="1:1">
      <c r="A152" t="s">
        <v>104</v>
      </c>
    </row>
    <row r="153" spans="1:1">
      <c r="A153" t="s">
        <v>99</v>
      </c>
    </row>
    <row r="154" spans="1:1">
      <c r="A154" t="str">
        <f>CONCATENATE("[reviewLink id=","""", 入力シート!D12,"""][/reviewLink]")</f>
        <v>[reviewLink id="106"][/reviewLink]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(106,'//af.moshimo.com/af/c/click?a_id=988731&amp;p_id=170&amp;pc_id=185&amp;pl_id=4062&amp;url=https%3A%2F%2Fwww.amazon.co.jp%2F%25E3%2582%25AD%25E3%2583%25A3%25E3%2583%25B3%25E3%2583%25A1%25E3%2582%25A4%25E3%2582%25AF-%25E3%2583%25AA%25E3%2583%2583%25E3%2583%2597-%25E3%2582%25B8%25E3%2582%25A7%25E3%2583%25AB01-%25E3%2582%25B9%25E3%2583%2588%25E3%2583%25AD%25E3%2583%2599%25E3%2583%25AA%25E3%2583%25BC%25E3%2583%25A0%25E3%2583%25BC%25E3%2582%25B9-1-5g%2Fdp%2FB015GNF16I', '//af.moshimo.com/af/c/click?a_id=988729&amp;p_id=54&amp;pc_id=54&amp;pl_id=616&amp;url=https%3A%2F%2Fitem.rakuten.co.jp%2Fblanc-lapin%2Fcamic0100001%2F&amp;m=http%3A%2F%2Fm.rakuten.co.jp%2Fblanc-lapin%2Fi%2F10136358%2F&amp;r_v=g00r2fj3.9tq3eafc.g00r2fj3.9tq3f141', 'http://www.cosme.net/product/product_id/10101204/reviews', 'https://images-fe.ssl-images-amazon.com/images/I/41-bOIjZvVL.jpg', 'キャンメイク　リップ＆チークジェル'),</v>
      </c>
    </row>
    <row r="3" spans="1:1">
      <c r="A3" t="str">
        <f>"("&amp;入力シート!D14&amp;","&amp;"'"&amp;入力シート!D24&amp;"', '"&amp;入力シート!D25&amp;"', '"&amp;入力シート!C14&amp;"', '"&amp;入力シート!C6&amp;"', '"&amp;入力シート!D6&amp;"'),"</f>
        <v>(107,'//af.moshimo.com/af/c/click?a_id=988731&amp;p_id=170&amp;pc_id=185&amp;pl_id=4062&amp;url=https%3A%2F%2Fwww.amazon.co.jp%2F%25E3%2582%25B9%25E3%2582%25AC%25E3%2582%25AA-SUGAO-%25E3%2582%25B9%25E3%2583%2595%25E3%2583%25AC%25E6%2584%259F-%25E3%2581%2584%25E3%2581%258D%25E3%2581%2584%25E3%2581%258D%25E3%2582%25AA%25E3%2583%25AC%25E3%2583%25B3%25E3%2582%25B8-6-5g%2Fdp%2FB0141ZO92O', '//af.moshimo.com/af/c/click?a_id=988729&amp;p_id=54&amp;pc_id=54&amp;pl_id=616&amp;url=https%3A%2F%2Fitem.rakuten.co.jp%2Frakuten24%2Fe426904h%2F&amp;m=http%3A%2F%2Fm.rakuten.co.jp%2Frakuten24%2Fi%2F10517445%2F&amp;r_v=g00r1363.9tq3e1d4.g00r1363.9tq3fe1c', 'http://www.cosme.net/product/product_id/10099228/reviews', 'https://images-fe.ssl-images-amazon.com/images/I/51CVFjMOolL.jpg', 'SUGAO　スフレ感チーク＆リップ'),</v>
      </c>
    </row>
    <row r="4" spans="1:1">
      <c r="A4" t="str">
        <f>"("&amp;入力シート!D16&amp;","&amp;"'"&amp;入力シート!D26&amp;"', '"&amp;入力シート!D27&amp;"', '"&amp;入力シート!C16&amp;"', '"&amp;入力シート!C7&amp;"', '"&amp;入力シート!D7&amp;"');"</f>
        <v>(108,'//af.moshimo.com/af/c/click?a_id=988731&amp;p_id=170&amp;pc_id=185&amp;pl_id=4062&amp;url=https%3A%2F%2Fwww.amazon.co.jp%2FCandydoll-%25E3%2582%25AD%25E3%2583%25A3%25E3%2583%25B3%25E3%2583%2587%25E3%2582%25A3%25E3%2583%2589%25E3%2583%25BC%25E3%2583%25AB-%25E3%2583%2581%25E3%2583%25BC%25E3%2582%25AF%25E3%2582%25AB%25E3%2583%25A9%25E3%2583%25BC%25E3%2583%2587%25E3%2583%25A5%25E3%2582%25AA-%25E3%2582%25AD%25E3%2583%25A3%25E3%2583%25B3%25E3%2583%2587%25E3%2582%25A3%25E3%2583%2594%25E3%2583%25B3%25E3%2582%25AF%2Fdp%2FB00EDKDMF8', '//af.moshimo.com/af/c/click?a_id=988729&amp;p_id=54&amp;pc_id=54&amp;pl_id=616&amp;url=https%3A%2F%2Fitem.rakuten.co.jp%2Fmatsukiyo%2F4562364262556%2F&amp;m=http%3A%2F%2Fm.rakuten.co.jp%2Fmatsukiyo%2Fi%2F10468942%2F&amp;r_v=g00rqsz3.9tq3edce.g00rqsz3.9tq3ff85', 'http://www.cosme.net/product/product_id/10065048/reviews', 'https://images-fe.ssl-images-amazon.com/images/I/41s11OZwfEL.jpg', 'キャンディドール　チークカラーデュオ');</v>
      </c>
    </row>
    <row r="9" spans="1:1">
      <c r="A9" s="36" t="s">
        <v>124</v>
      </c>
    </row>
    <row r="10" spans="1:1">
      <c r="A10" t="s">
        <v>123</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2018-06-09T00:20:32Z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