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2"/>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32" i="3" l="1"/>
  <c r="B31" i="3"/>
  <c r="B30" i="3"/>
  <c r="B29" i="3"/>
  <c r="B28" i="3"/>
  <c r="F3" i="4"/>
  <c r="B120" i="3" l="1"/>
  <c r="B119" i="3"/>
  <c r="B118" i="3"/>
  <c r="B117" i="3"/>
  <c r="B116" i="3"/>
  <c r="B76" i="3"/>
  <c r="B75" i="3"/>
  <c r="B74" i="3"/>
  <c r="B73" i="3"/>
  <c r="B72" i="3"/>
  <c r="A13" i="3" l="1"/>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<sst xmlns="http://schemas.openxmlformats.org/spreadsheetml/2006/main" count="267" uniqueCount="189">
  <si>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</si>
  <si>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</si>
  <si>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</si>
  <si>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</si>
  <si>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</si>
  <si>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</si>
  <si>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</si>
  <si>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</si>
  <si>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</si>
  <si>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</si>
  <si>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</si>
  <si>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</si>
  <si>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</si>
  <si>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</si>
  <si>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</si>
  <si>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</si>
  <si>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</si>
  <si>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</si>
  <si>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</si>
  <si>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</si>
  <si>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</si>
  <si>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</si>
  <si>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</si>
  <si>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</si>
  <si>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</si>
  <si>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</si>
  <si>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</si>
  <si>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</si>
  <si>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</si>
  <si>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</si>
  <si>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</si>
  <si>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</si>
  <si>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</si>
  <si>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</si>
  <si>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</si>
  <si>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</si>
  <si>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</si>
  <si>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</si>
  <si>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</si>
  <si>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</si>
  <si>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</si>
  <si>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</si>
  <si>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</si>
  <si>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</si>
  <si>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</si>
  <si>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</si>
  <si>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</si>
  <si>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</si>
  <si>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</si>
  <si>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</si>
  <si>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</si>
  <si>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</si>
  <si>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</si>
  <si>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</si>
  <si>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</si>
  <si>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</si>
  <si>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</si>
  <si>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</si>
  <si>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</si>
  <si>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</si>
  <si>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</si>
  <si>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</si>
  <si>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</si>
  <si>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</si>
  <si>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</si>
  <si>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</si>
  <si>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</si>
  <si>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</si>
  <si>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</si>
  <si>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</si>
  <si>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</si>
  <si>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</si>
  <si>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</si>
  <si>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</si>
  <si>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</si>
  <si>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</si>
  <si>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</si>
  <si>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</si>
  <si>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</si>
  <si>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</si>
  <si>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</si>
  <si>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</si>
  <si>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</si>
  <si>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</si>
  <si>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</si>
  <si>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</si>
  <si>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</si>
  <si>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</si>
  <si>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</si>
  <si>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</si>
  <si>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</si>
  <si>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</si>
  <si>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</si>
  <si>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</si>
  <si>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</si>
  <si>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</si>
  <si>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</si>
  <si>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</si>
  <si>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</si>
  <si>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</si>
  <si>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</si>
  <si>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</si>
  <si>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</si>
  <si>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&lt;h3&gt;口コミ&lt;/h3&gt;</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</si>
  <si>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</si>
  <si>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</si>
  <si>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</si>
  <si>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</si>
  <si>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</si>
  <si>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</si>
  <si>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</si>
  <si>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</si>
  <si>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</si>
  <si>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</si>
  <si>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</si>
  <si>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</si>
  <si>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</si>
  <si>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</si>
  <si>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</si>
  <si>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</si>
  <si>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</si>
  <si>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</si>
  <si>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</si>
  <si>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</si>
  <si>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</si>
  <si>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</si>
  <si>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</si>
  <si>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</si>
  <si>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</si>
  <si>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</si>
  <si>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</si>
  <si>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</si>
  <si>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</si>
  <si>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海外の子供服ブランド</t>
  </si>
  <si>
    <t>NEXT（ネクスト）</t>
  </si>
  <si>
    <t>Petit Bateau（プチバトー）</t>
  </si>
  <si>
    <t>CARTER‘S（カーターズ）</t>
  </si>
  <si>
    <t>可愛らしさ</t>
  </si>
  <si>
    <t>高級感</t>
  </si>
  <si>
    <t>品質</t>
  </si>
  <si>
    <t>サイズ展開</t>
  </si>
  <si>
    <t>価格</t>
  </si>
  <si>
    <t>イギリス発祥のブランドでデザイン性が高い</t>
  </si>
  <si>
    <t>可愛らしいものが多いのに、値段が手ごろ</t>
  </si>
  <si>
    <t>サイズ展開が非常に豊富</t>
  </si>
  <si>
    <t>生地がしっかりしている</t>
  </si>
  <si>
    <t>日本にも店舗があるので、珍しさという点では少し欠ける</t>
  </si>
  <si>
    <t>4500円以下だと、オンラインオーダーの際に送料がかかる</t>
  </si>
  <si>
    <t>主に0～16歳向けなので、親子ペアルックなどはほぼない</t>
  </si>
  <si>
    <t>店舗には、すべての商品はおいていない</t>
  </si>
  <si>
    <t>海外ブランドの購入を初めての人</t>
  </si>
  <si>
    <t>海外ブランドですが、公式サイトが日本語表記、円表示なので大変わかりやすく、愛用しています。</t>
  </si>
  <si>
    <t>デザイン性が高く可愛いのに、安くて大好きなブランドです！</t>
  </si>
  <si>
    <t>30代　女性</t>
  </si>
  <si>
    <t>20代　女性</t>
  </si>
  <si>
    <t>http://www.nextdirect.com/jp/ja</t>
  </si>
  <si>
    <t>フランスのブランドで、上品なデザインが多い</t>
  </si>
  <si>
    <t>高級感がある</t>
  </si>
  <si>
    <t>新生児から大人用まで展開している</t>
  </si>
  <si>
    <t>値段が高め</t>
  </si>
  <si>
    <t>10000円以上の買い物でないと、オンラインオーダーの送料がかかる</t>
  </si>
  <si>
    <t>子ども服ならではのカラフルなものが好きな人には、少し物足りないことも</t>
  </si>
  <si>
    <t>ちょっと品のある子供服を揃えておきたい人</t>
  </si>
  <si>
    <t>普段は安い服が多いですが、お出かけの日用に少しいいものを…と思いプチバトーを購入。着心地が良いのか、子供もお気に入りの1枚となっています！</t>
  </si>
  <si>
    <t>出産祝いにプチバトーでベビー服を購入しました。名前も有名で、しっかりとしたブランドなので、自信を持って贈ることができ良かったです。</t>
  </si>
  <si>
    <t>http://www.petit-bateau.co.jp/shop/default.aspx</t>
  </si>
  <si>
    <t>子供らしいポップでカラフルな色使い</t>
  </si>
  <si>
    <t>プチプラブランドなので手頃な値段</t>
  </si>
  <si>
    <t>創業140年を越えるアメリカのベビー服の老舗なので、ブランド力がある</t>
  </si>
  <si>
    <t>公式サイトが英語なので、初めての人には難しい</t>
  </si>
  <si>
    <t>プレゼントとしてはプチプラすぎるかもしれない</t>
  </si>
  <si>
    <t>縫製がしっかりしていない服が混じっていることがある</t>
  </si>
  <si>
    <t>自分の子ども用に、派手かわいい海外ブランド服を揃えたい人</t>
  </si>
  <si>
    <t>カーターズは値段が安く、日本ではあまりないような派手なデザインが多いので、お気に入りのブランドです。</t>
  </si>
  <si>
    <t>英語サイトですが、送り先を日本に設定すると、円表示で値段が出てきます。初めては緊張しましたが、一度購入してからは問題なくオーダーできています！</t>
  </si>
  <si>
    <t>https://www.carters.com/home?id=carters</t>
  </si>
  <si>
    <t>海外子供服ブランドに興味がある人</t>
    <phoneticPr fontId="1"/>
  </si>
  <si>
    <t>出産祝いなどにおしゃれな贈り物を考えている人</t>
    <rPh sb="12" eb="13">
      <t>オク</t>
    </rPh>
    <rPh sb="14" eb="15">
      <t>モノ</t>
    </rPh>
    <phoneticPr fontId="1"/>
  </si>
  <si>
    <t>人とかぶらない子供服を購入したい人</t>
    <phoneticPr fontId="1"/>
  </si>
  <si>
    <t>子供服ブランドは海外もあり?お洒落な人向けおすすめ海外ブランド3選！</t>
    <rPh sb="0" eb="2">
      <t>コドモ</t>
    </rPh>
    <rPh sb="2" eb="3">
      <t>フク</t>
    </rPh>
    <rPh sb="8" eb="10">
      <t>カイガイ</t>
    </rPh>
    <rPh sb="15" eb="17">
      <t>シャレ</t>
    </rPh>
    <rPh sb="18" eb="19">
      <t>ヒト</t>
    </rPh>
    <rPh sb="19" eb="20">
      <t>ム</t>
    </rPh>
    <rPh sb="25" eb="27">
      <t>カイガイ</t>
    </rPh>
    <rPh sb="32" eb="33">
      <t>セン</t>
    </rPh>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</si>
  <si>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</si>
  <si>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</si>
  <si>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</si>
  <si>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&lt;a target="_blank" href="//af.moshimo.com/af/c/click?a_id=988731&amp;amp;p_id=170&amp;amp;pc_id=185&amp;amp;pl_id=4062&amp;amp;url=https%3A%2F%2Fwww.amazon.co.jp%2F%25E3%2583%258D%25E3%2582%25AF%25E3%2582%25B9%25E3%2583%2588-NEXT-%25E8%258A%25B1%25E6%259F%2584%25E3%2582%25B7%25E3%2583%25A3%25E3%2583%25BC%25E3%2583%25AA%25E3%2583%25B3%25E3%2582%25B0%25E3%2583%25AF%25E3%2583%25B3%25E3%2583%2594%25E3%2583%25BC%25E3%2582%25B9-Shirred-2%25EF%25BD%259E3%25E6%25AD%25B3%25EF%25BC%2588%25E6%2597%25A5%25E6%259C%25AC%25E3%2582%25B5%25E3%2582%25A4%25E3%2582%25BA100%25E7%259B%25B8%25E5%25BD%2593%25EF%25BC%2589%2Fdp%2FB073JRZW1H" rel="nofollow"&gt;&lt;img src="https://images-fe.ssl-images-amazon.com/images/I/51EY47c0aNL.jpg" alt="" style="border: none;" /&gt;&lt;br /&gt;(ネクスト) NEXT 子供服 女の子 花柄シャーリングワンピース 100 Pink Ditsy Shirred Dress 2‐3yrs (2～3歳（日本サイズ100相当）) [並行輸入品]&lt;/a&gt;&lt;img src="//i.moshimo.com/af/i/impression?a_id=988731&amp;amp;p_id=170&amp;amp;pc_id=185&amp;amp;pl_id=4062" alt="" width="1" height="1" style="border: 0px;" /&gt;</t>
  </si>
  <si>
    <t>&lt;a target="_blank" href="//af.moshimo.com/af/c/click?a_id=988729&amp;amp;p_id=54&amp;amp;pc_id=54&amp;amp;pl_id=616&amp;amp;url=https%3A%2F%2Fitem.rakuten.co.jp%2Fimport-ss-shop%2F699-222%2F&amp;amp;m=http%3A%2F%2Fm.rakuten.co.jp%2Fimport-ss-shop%2Fi%2F10008281%2F&amp;amp;r_v=g00s38f3.9tq3eb22.g00s38f3.9tq3fabf" rel="nofollow"&gt;&lt;img src="//thumbnail.image.rakuten.co.jp/@0_mall/import-ss-shop/cabinet/goq004/2015_1.jpg?_ex=128x128" alt="" style="border: none;" /&gt;&lt;br /&gt;新作 NEXT ネクスト デニム ブルー ジェギンス デニム レギンス パンツ ロングパンツ 長ズボン ズボン 無地 子供服 ベビー服 女の子 ロンパース おでかけ 新生児 0-18ヶ月 ベビーウェア[衣類]&lt;/a&gt;&lt;img src="//i.moshimo.com/af/i/impression?a_id=988729&amp;amp;p_id=54&amp;amp;pc_id=54&amp;amp;pl_id=616" alt="" width="1" height="1" style="border: 0px;" /&gt;</t>
  </si>
  <si>
    <t>&lt;a target="_blank" href="//af.moshimo.com/af/c/click?a_id=988731&amp;amp;p_id=170&amp;amp;pc_id=185&amp;amp;pl_id=4062&amp;amp;url=https%3A%2F%2Fwww.amazon.co.jp%2F%25E6%2596%25B0%25E4%25BD%259C%25E2%2597%258E%25E3%2583%2597%25E3%2583%2581%25E3%2583%2590%25E3%2583%2588%25E3%2583%25BC-PETIT-BATEAU-%25E9%25BB%2584%25E8%2589%25B2%25E3%2581%25AE%25E3%2581%258A%25E8%258A%25B1%25E5%2588%25BA%25E7%25B9%258D-%25E3%2582%25AF%25E3%2583%25AA%25E3%2583%25BC%25E3%2583%25A0%25E3%2583%259B%25E3%2583%25AF%25E3%2582%25A4%25E3%2583%2588%2Fdp%2FB071Y7519X" rel="nofollow"&gt;&lt;img src="https://images-fe.ssl-images-amazon.com/images/I/31rRBiUcvCL.jpg" alt="" style="border: none;" /&gt;&lt;br /&gt;新作◎プチバトー PETIT BATEAU 黄色のお花刺繍 ギャザー入り スウェット カーディガン クリームホワイト ベビー女の子 (18ヶ月 [81cm])&lt;/a&gt;&lt;img src="//i.moshimo.com/af/i/impression?a_id=988731&amp;amp;p_id=170&amp;amp;pc_id=185&amp;amp;pl_id=4062" alt="" width="1" height="1" style="border: 0px;" /&gt;</t>
  </si>
  <si>
    <t>&lt;a target="_blank" href="//af.moshimo.com/af/c/click?a_id=988729&amp;amp;p_id=54&amp;amp;pc_id=54&amp;amp;pl_id=616&amp;amp;url=https%3A%2F%2Fitem.rakuten.co.jp%2Fauc-koten%2Fpetit-onepieceset%2F&amp;amp;m=http%3A%2F%2Fm.rakuten.co.jp%2Fauc-koten%2Fi%2F10001601%2F&amp;amp;r_v=g00qpzd3.9tq3e16a.g00qpzd3.9tq3f53b" rel="nofollow"&gt;&lt;img src="//thumbnail.image.rakuten.co.jp/@0_mall/auc-koten/cabinet/petit-onepieceset.jpg?_ex=128x128" alt="" style="border: none;" /&gt;&lt;br /&gt;【在庫処分セール】Petit Bateau プチバトー 子供服 ガールズ ミラレワンピース カルソン　セット&lt;/a&gt;&lt;img src="//i.moshimo.com/af/i/impression?a_id=988729&amp;amp;p_id=54&amp;amp;pc_id=54&amp;amp;pl_id=616" alt="" width="1" height="1" style="border: 0px;" /&gt;</t>
  </si>
  <si>
    <t>&lt;a target="_blank" href="//af.moshimo.com/af/c/click?a_id=988731&amp;amp;p_id=170&amp;amp;pc_id=185&amp;amp;pl_id=4062&amp;amp;url=https%3A%2F%2Fwww.amazon.co.jp%2F%25E3%2582%25AB%25E3%2583%25BC%25E3%2582%25BF%25E3%2583%25BC%25E3%2582%25BA-Carters-%25E5%258D%258A%25E8%25A2%2596%25E3%2583%25AD%25E3%2583%25B3%25E3%2583%2591%25E3%2583%25BC%25E3%2582%25B9-9months-67-72cm%2Fdp%2FB079YWP4HC" rel="nofollow"&gt;&lt;img src="https://images-fe.ssl-images-amazon.com/images/I/51WVbpPnkLL.jpg" alt="" style="border: none;" /&gt;&lt;br /&gt;カーターズ Carter's カーディガン 半袖ロンパース ワンピース 2点セット カラフル花 ベビー服 女の子(9months(67-72cm)) [並行輸入品]&lt;/a&gt;&lt;img src="//i.moshimo.com/af/i/impression?a_id=988731&amp;amp;p_id=170&amp;amp;pc_id=185&amp;amp;pl_id=4062" alt="" width="1" height="1" style="border: 0px;" /&gt;</t>
  </si>
  <si>
    <t>&lt;a target="_blank" href="//af.moshimo.com/af/c/click?a_id=988729&amp;amp;p_id=54&amp;amp;pc_id=54&amp;amp;pl_id=616&amp;amp;url=https%3A%2F%2Fitem.rakuten.co.jp%2Fpoqo%2Fctg-slp-non-190796685731%2F&amp;amp;m=http%3A%2F%2Fm.rakuten.co.jp%2Fpoqo%2Fi%2F10266135%2F&amp;amp;r_v=g00qrxu3.9tq3e7b9.g00qrxu3.9tq3f2e5" rel="nofollow"&gt;&lt;img src="//thumbnail.image.rakuten.co.jp/@0_mall/poqo/cabinet/ctg/190796685731_1.jpg?_ex=128x128" alt="" style="border: none;" /&gt;&lt;br /&gt;カーターズ　子供服　女の子　ガール　ベビーウエア　(2〜5才)　　4ピースネオンハートピッタリフィットコットンパジャマ　カラー：ピンク&lt;/a&gt;&lt;img src="//i.moshimo.com/af/i/impression?a_id=988729&amp;amp;p_id=54&amp;amp;pc_id=54&amp;amp;pl_id=616" alt="" width="1" height="1" style="border: 0px;" /&gt;</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</si>
</sst>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9"/>
      <color rgb="FF000000"/>
      <name val="ＭＳ Ｐゴシック"/>
      <family val="3"/>
      <charset val="128"/>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5" fillId="0" borderId="3" xfId="0" applyFont="1" applyBorder="1" applyAlignment="1">
      <alignment wrapText="1"/>
    </xf>
    <xf numFmtId="0" fontId="6" fillId="0" borderId="12" xfId="0" applyFont="1" applyBorder="1" applyAlignment="1">
      <alignment horizontal="center" wrapText="1"/>
    </xf>
    <xf numFmtId="0" fontId="7" fillId="5" borderId="4" xfId="0" applyFont="1" applyFill="1" applyBorder="1" applyAlignment="1">
      <alignment horizontal="center" wrapText="1"/>
    </xf>
    <xf numFmtId="0" fontId="8" fillId="5" borderId="5" xfId="0" applyFont="1" applyFill="1" applyBorder="1" applyAlignment="1">
      <alignment wrapText="1"/>
    </xf>
    <xf numFmtId="0" fontId="8" fillId="5" borderId="12" xfId="0" applyFont="1" applyFill="1" applyBorder="1">
      <alignment vertical="center"/>
    </xf>
    <xf numFmtId="0" fontId="9" fillId="0" borderId="5" xfId="0" applyFont="1" applyBorder="1" applyAlignment="1">
      <alignment horizontal="right" wrapText="1"/>
    </xf>
    <xf numFmtId="0" fontId="7" fillId="0" borderId="3" xfId="0" applyFont="1" applyBorder="1" applyAlignment="1">
      <alignment wrapText="1"/>
    </xf>
    <xf numFmtId="0" fontId="7"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4"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5"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12"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0" borderId="5" xfId="0" applyFont="1" applyBorder="1" applyAlignment="1">
      <alignment wrapText="1"/>
    </xf>
    <xf numFmtId="0" fontId="3" fillId="5" borderId="12" xfId="0" applyFont="1" applyFill="1" applyBorder="1">
      <alignment vertical="center"/>
    </xf>
    <xf numFmtId="0" fontId="3" fillId="6" borderId="12" xfId="0" applyFont="1" applyFill="1" applyBorder="1">
      <alignment vertical="center"/>
    </xf>
    <xf numFmtId="0" fontId="16" fillId="0" borderId="5" xfId="0" applyFont="1" applyBorder="1" applyAlignment="1">
      <alignment wrapText="1"/>
    </xf>
    <xf numFmtId="0" fontId="16" fillId="3" borderId="5" xfId="0" applyFont="1" applyFill="1" applyBorder="1" applyAlignment="1">
      <alignment wrapText="1"/>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arters.com/home?id=carters" TargetMode="External"/><Relationship Id="rId2" Type="http://schemas.openxmlformats.org/officeDocument/2006/relationships/hyperlink" Target="http://www.petit-bateau.co.jp/shop/default.aspx" TargetMode="External"/><Relationship Id="rId1" Type="http://schemas.openxmlformats.org/officeDocument/2006/relationships/hyperlink" Target="http://www.nextdirect.com/jp/ja"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55" sqref="C55"/>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9"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0"/>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1"/>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73</v>
      </c>
      <c r="C6" s="23">
        <v>5</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2" t="s">
        <v>74</v>
      </c>
      <c r="C7" s="7" t="s">
        <v>137</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3"/>
      <c r="C8" s="7" t="s">
        <v>138</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3"/>
      <c r="C9" s="7" t="s">
        <v>139</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3"/>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4"/>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67"/>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8" t="s">
        <v>26</v>
      </c>
      <c r="C13" s="8" t="s">
        <v>134</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5" t="s">
        <v>28</v>
      </c>
      <c r="C14" s="8"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6"/>
      <c r="C15" s="8"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6"/>
      <c r="C16" s="8"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7"/>
      <c r="C17" s="8"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5" t="s">
        <v>33</v>
      </c>
      <c r="C18" s="8"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6"/>
      <c r="C19" s="8"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6"/>
      <c r="C20" s="8"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7"/>
      <c r="C21" s="8"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8" t="s">
        <v>38</v>
      </c>
      <c r="C22" s="8" t="s">
        <v>150</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5" t="s">
        <v>76</v>
      </c>
      <c r="C23" s="8" t="s">
        <v>151</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7"/>
      <c r="C24" s="8"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5" t="s">
        <v>77</v>
      </c>
      <c r="C25" s="8"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7"/>
      <c r="C26" s="8" t="s">
        <v>154</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5" t="s">
        <v>78</v>
      </c>
      <c r="C27" s="36"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9" t="s">
        <v>40</v>
      </c>
      <c r="C28" s="26" t="s">
        <v>135</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8" t="s">
        <v>42</v>
      </c>
      <c r="C29" s="26"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9"/>
      <c r="C30" s="26"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50"/>
      <c r="C31" s="26"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8" t="s">
        <v>46</v>
      </c>
      <c r="C32" s="26"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9"/>
      <c r="C33" s="26"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50"/>
      <c r="C34" s="26"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9" t="s">
        <v>50</v>
      </c>
      <c r="C35" s="26"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8" t="s">
        <v>79</v>
      </c>
      <c r="C36" s="68" t="s">
        <v>163</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50"/>
      <c r="C37" s="68" t="s">
        <v>164</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8" t="s">
        <v>80</v>
      </c>
      <c r="C38" s="26" t="s">
        <v>153</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50"/>
      <c r="C39" s="26" t="s">
        <v>154</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7" t="s">
        <v>78</v>
      </c>
      <c r="C40" s="37" t="s">
        <v>165</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0" t="s">
        <v>52</v>
      </c>
      <c r="C41" s="28" t="s">
        <v>136</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1" t="s">
        <v>54</v>
      </c>
      <c r="C42" s="28" t="s">
        <v>166</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2"/>
      <c r="C43" s="28" t="s">
        <v>167</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3"/>
      <c r="C44" s="28" t="s">
        <v>168</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1" t="s">
        <v>58</v>
      </c>
      <c r="C45" s="28" t="s">
        <v>169</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2"/>
      <c r="C46" s="28" t="s">
        <v>170</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3"/>
      <c r="C47" s="28" t="s">
        <v>171</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0" t="s">
        <v>62</v>
      </c>
      <c r="C48" s="28" t="s">
        <v>172</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1" t="s">
        <v>81</v>
      </c>
      <c r="C49" s="28" t="s">
        <v>173</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82</v>
      </c>
      <c r="B50" s="53"/>
      <c r="C50" s="69" t="s">
        <v>174</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83</v>
      </c>
      <c r="B51" s="51" t="s">
        <v>80</v>
      </c>
      <c r="C51" s="28" t="s">
        <v>153</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84</v>
      </c>
      <c r="B52" s="53"/>
      <c r="C52" s="28" t="s">
        <v>153</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85</v>
      </c>
      <c r="B53" s="10" t="s">
        <v>78</v>
      </c>
      <c r="C53" s="38" t="s">
        <v>175</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86</v>
      </c>
      <c r="B54" s="39" t="s">
        <v>87</v>
      </c>
      <c r="C54" s="70" t="s">
        <v>176</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88</v>
      </c>
      <c r="B55" s="40"/>
      <c r="C55" s="71" t="s">
        <v>177</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89</v>
      </c>
      <c r="B56" s="41"/>
      <c r="C56" s="71" t="s">
        <v>178</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9" sqref="C19"/>
    </sheetView>
  </sheetViews>
  <sheetFormatPr defaultRowHeight="13.5"/>
  <cols>
    <col min="1" max="1" width="23.75" customWidth="1"/>
    <col min="2" max="2" width="23.125" bestFit="1" customWidth="1"/>
    <col min="3" max="4" width="40.625" customWidth="1"/>
  </cols>
  <sheetData>
    <row r="1" spans="1:26" ht="88.5" customHeight="1" thickBot="1">
      <c r="A1" s="11" t="s">
        <v>65</v>
      </c>
      <c r="B1" s="54" t="s">
        <v>66</v>
      </c>
      <c r="C1" s="55"/>
      <c r="D1" s="56"/>
      <c r="E1" s="3"/>
      <c r="F1" s="3"/>
      <c r="G1" s="3"/>
      <c r="H1" s="3"/>
      <c r="I1" s="3"/>
      <c r="J1" s="3"/>
      <c r="K1" s="3"/>
      <c r="L1" s="3"/>
      <c r="M1" s="3"/>
      <c r="N1" s="3"/>
      <c r="O1" s="3"/>
      <c r="P1" s="3"/>
      <c r="Q1" s="3"/>
      <c r="R1" s="3"/>
      <c r="S1" s="3"/>
      <c r="T1" s="3"/>
      <c r="U1" s="3"/>
      <c r="V1" s="3"/>
      <c r="W1" s="3"/>
      <c r="X1" s="3"/>
      <c r="Y1" s="3"/>
      <c r="Z1" s="3"/>
    </row>
    <row r="2" spans="1:26" ht="18.75" thickBot="1">
      <c r="A2" s="12"/>
      <c r="B2" s="12"/>
      <c r="C2" s="12"/>
      <c r="D2" s="12"/>
      <c r="E2" s="3"/>
      <c r="F2" s="3"/>
      <c r="G2" s="3"/>
      <c r="H2" s="3"/>
      <c r="I2" s="3"/>
      <c r="J2" s="3"/>
      <c r="K2" s="3"/>
      <c r="L2" s="3"/>
      <c r="M2" s="3"/>
      <c r="N2" s="3"/>
      <c r="O2" s="3"/>
      <c r="P2" s="3"/>
      <c r="Q2" s="3"/>
      <c r="R2" s="3"/>
      <c r="S2" s="3"/>
      <c r="T2" s="3"/>
      <c r="U2" s="3"/>
      <c r="V2" s="3"/>
      <c r="W2" s="3"/>
      <c r="X2" s="3"/>
      <c r="Y2" s="3"/>
      <c r="Z2" s="3"/>
    </row>
    <row r="3" spans="1:26" ht="15.75" thickBot="1">
      <c r="A3" s="13" t="s">
        <v>67</v>
      </c>
      <c r="B3" s="14" t="s">
        <v>134</v>
      </c>
      <c r="C3" s="14" t="s">
        <v>135</v>
      </c>
      <c r="D3" s="15" t="s">
        <v>136</v>
      </c>
      <c r="E3" s="3"/>
      <c r="F3" s="3"/>
      <c r="G3" s="3"/>
      <c r="H3" s="3"/>
      <c r="I3" s="3"/>
      <c r="J3" s="3"/>
      <c r="K3" s="3"/>
      <c r="L3" s="3"/>
      <c r="M3" s="3"/>
      <c r="N3" s="3"/>
      <c r="O3" s="3"/>
      <c r="P3" s="3"/>
      <c r="Q3" s="3"/>
      <c r="R3" s="3"/>
      <c r="S3" s="3"/>
      <c r="T3" s="3"/>
      <c r="U3" s="3"/>
      <c r="V3" s="3"/>
      <c r="W3" s="3"/>
      <c r="X3" s="3"/>
      <c r="Y3" s="3"/>
      <c r="Z3" s="3"/>
    </row>
    <row r="4" spans="1:26" ht="15.75" thickBot="1">
      <c r="A4" s="32" t="s">
        <v>137</v>
      </c>
      <c r="B4" s="16">
        <v>5</v>
      </c>
      <c r="C4" s="16">
        <v>5</v>
      </c>
      <c r="D4" s="16">
        <v>4</v>
      </c>
      <c r="E4" s="3"/>
      <c r="F4" s="3"/>
      <c r="G4" s="3"/>
      <c r="H4" s="3"/>
      <c r="I4" s="3"/>
      <c r="J4" s="3"/>
      <c r="K4" s="3"/>
      <c r="L4" s="3"/>
      <c r="M4" s="3"/>
      <c r="N4" s="3"/>
      <c r="O4" s="3"/>
      <c r="P4" s="3"/>
      <c r="Q4" s="3"/>
      <c r="R4" s="3"/>
      <c r="S4" s="3"/>
      <c r="T4" s="3"/>
      <c r="U4" s="3"/>
      <c r="V4" s="3"/>
      <c r="W4" s="3"/>
      <c r="X4" s="3"/>
      <c r="Y4" s="3"/>
      <c r="Z4" s="3"/>
    </row>
    <row r="5" spans="1:26" ht="15.75" thickBot="1">
      <c r="A5" s="32" t="s">
        <v>138</v>
      </c>
      <c r="B5" s="16">
        <v>4</v>
      </c>
      <c r="C5" s="16">
        <v>5</v>
      </c>
      <c r="D5" s="16">
        <v>2</v>
      </c>
      <c r="E5" s="3"/>
      <c r="F5" s="3"/>
      <c r="G5" s="3"/>
      <c r="H5" s="3"/>
      <c r="I5" s="3"/>
      <c r="J5" s="3"/>
      <c r="K5" s="3"/>
      <c r="L5" s="3"/>
      <c r="M5" s="3"/>
      <c r="N5" s="3"/>
      <c r="O5" s="3"/>
      <c r="P5" s="3"/>
      <c r="Q5" s="3"/>
      <c r="R5" s="3"/>
      <c r="S5" s="3"/>
      <c r="T5" s="3"/>
      <c r="U5" s="3"/>
      <c r="V5" s="3"/>
      <c r="W5" s="3"/>
      <c r="X5" s="3"/>
      <c r="Y5" s="3"/>
      <c r="Z5" s="3"/>
    </row>
    <row r="6" spans="1:26" ht="15.75" thickBot="1">
      <c r="A6" s="32" t="s">
        <v>139</v>
      </c>
      <c r="B6" s="16">
        <v>5</v>
      </c>
      <c r="C6" s="16">
        <v>5</v>
      </c>
      <c r="D6" s="16">
        <v>2</v>
      </c>
      <c r="E6" s="3"/>
      <c r="F6" s="3"/>
      <c r="G6" s="3"/>
      <c r="H6" s="3"/>
      <c r="I6" s="3"/>
      <c r="J6" s="3"/>
      <c r="K6" s="3"/>
      <c r="L6" s="3"/>
      <c r="M6" s="3"/>
      <c r="N6" s="3"/>
      <c r="O6" s="3"/>
      <c r="P6" s="3"/>
      <c r="Q6" s="3"/>
      <c r="R6" s="3"/>
      <c r="S6" s="3"/>
      <c r="T6" s="3"/>
      <c r="U6" s="3"/>
      <c r="V6" s="3"/>
      <c r="W6" s="3"/>
      <c r="X6" s="3"/>
      <c r="Y6" s="3"/>
      <c r="Z6" s="3"/>
    </row>
    <row r="7" spans="1:26" ht="15.75" thickBot="1">
      <c r="A7" s="32" t="s">
        <v>140</v>
      </c>
      <c r="B7" s="16">
        <v>5</v>
      </c>
      <c r="C7" s="16">
        <v>4</v>
      </c>
      <c r="D7" s="16">
        <v>4</v>
      </c>
      <c r="E7" s="3"/>
      <c r="F7" s="3"/>
      <c r="G7" s="3"/>
      <c r="H7" s="3"/>
      <c r="I7" s="3"/>
      <c r="J7" s="3"/>
      <c r="K7" s="3"/>
      <c r="L7" s="3"/>
      <c r="M7" s="3"/>
      <c r="N7" s="3"/>
      <c r="O7" s="3"/>
      <c r="P7" s="3"/>
      <c r="Q7" s="3"/>
      <c r="R7" s="3"/>
      <c r="S7" s="3"/>
      <c r="T7" s="3"/>
      <c r="U7" s="3"/>
      <c r="V7" s="3"/>
      <c r="W7" s="3"/>
      <c r="X7" s="3"/>
      <c r="Y7" s="3"/>
      <c r="Z7" s="3"/>
    </row>
    <row r="8" spans="1:26" ht="15.75" thickBot="1">
      <c r="A8" s="32" t="s">
        <v>141</v>
      </c>
      <c r="B8" s="16">
        <v>5</v>
      </c>
      <c r="C8" s="16">
        <v>2</v>
      </c>
      <c r="D8" s="16">
        <v>5</v>
      </c>
      <c r="E8" s="3"/>
      <c r="F8" s="3"/>
      <c r="G8" s="3"/>
      <c r="H8" s="3"/>
      <c r="I8" s="3"/>
      <c r="J8" s="3"/>
      <c r="K8" s="3"/>
      <c r="L8" s="3"/>
      <c r="M8" s="3"/>
      <c r="N8" s="3"/>
      <c r="O8" s="3"/>
      <c r="P8" s="3"/>
      <c r="Q8" s="3"/>
      <c r="R8" s="3"/>
      <c r="S8" s="3"/>
      <c r="T8" s="3"/>
      <c r="U8" s="3"/>
      <c r="V8" s="3"/>
      <c r="W8" s="3"/>
      <c r="X8" s="3"/>
      <c r="Y8" s="3"/>
      <c r="Z8" s="3"/>
    </row>
    <row r="9" spans="1:26" ht="15" thickBot="1">
      <c r="A9" s="17" t="s">
        <v>68</v>
      </c>
      <c r="B9" s="18">
        <v>24</v>
      </c>
      <c r="C9" s="18">
        <v>21</v>
      </c>
      <c r="D9" s="18">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abSelected="1" workbookViewId="0">
      <selection activeCell="I10" sqref="I10"/>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110</v>
      </c>
      <c r="C2" s="21" t="s">
        <v>179</v>
      </c>
      <c r="D2" s="30"/>
    </row>
    <row r="3" spans="2:8">
      <c r="B3" s="33"/>
      <c r="C3" s="30"/>
      <c r="D3" s="30"/>
      <c r="F3">
        <f>LEN(C2)</f>
        <v>34</v>
      </c>
      <c r="G3" t="s">
        <v>180</v>
      </c>
    </row>
    <row r="4" spans="2:8">
      <c r="B4" s="22" t="s">
        <v>123</v>
      </c>
      <c r="C4" s="22" t="s">
        <v>124</v>
      </c>
      <c r="D4" s="22" t="s">
        <v>125</v>
      </c>
      <c r="H4" t="s">
        <v>181</v>
      </c>
    </row>
    <row r="5" spans="2:8">
      <c r="B5" s="22" t="s">
        <v>108</v>
      </c>
      <c r="C5" s="21" t="str">
        <f>IF(C22="","",SUBSTITUTE(MID(C22,FIND("src=",C22)+5,FIND("alt",C22)-FIND("src=",C22)-7),"amp;",""))</f>
        <v>https://images-fe.ssl-images-amazon.com/images/I/51EY47c0aNL.jpg</v>
      </c>
      <c r="D5" s="21" t="str">
        <f>アンケート!C13</f>
        <v>NEXT（ネクスト）</v>
      </c>
      <c r="E5" t="s">
        <v>126</v>
      </c>
      <c r="H5" t="s">
        <v>182</v>
      </c>
    </row>
    <row r="6" spans="2:8">
      <c r="B6" s="22" t="s">
        <v>107</v>
      </c>
      <c r="C6" s="21" t="str">
        <f>IF(C24="","",SUBSTITUTE(MID(C24,FIND("src=",C24)+5,FIND("alt",C24)-FIND("src=",C24)-7),"amp;",""))</f>
        <v>https://images-fe.ssl-images-amazon.com/images/I/31rRBiUcvCL.jpg</v>
      </c>
      <c r="D6" s="21" t="str">
        <f>アンケート!C28</f>
        <v>Petit Bateau（プチバトー）</v>
      </c>
      <c r="E6" t="s">
        <v>126</v>
      </c>
    </row>
    <row r="7" spans="2:8">
      <c r="B7" s="22" t="s">
        <v>106</v>
      </c>
      <c r="C7" s="21" t="str">
        <f>IF(C26="","",SUBSTITUTE(MID(C26,FIND("src=",C26)+5,FIND("alt",C26)-FIND("src=",C26)-7),"amp;",""))</f>
        <v>https://images-fe.ssl-images-amazon.com/images/I/51WVbpPnkLL.jpg</v>
      </c>
      <c r="D7" s="21" t="str">
        <f>アンケート!C41</f>
        <v>CARTER‘S（カーターズ）</v>
      </c>
      <c r="E7" t="s">
        <v>126</v>
      </c>
    </row>
    <row r="10" spans="2:8">
      <c r="B10" s="60" t="s">
        <v>105</v>
      </c>
      <c r="C10" s="61"/>
      <c r="D10" s="61"/>
      <c r="E10" s="61"/>
      <c r="F10" s="62"/>
    </row>
    <row r="11" spans="2:8">
      <c r="B11" s="31" t="s">
        <v>111</v>
      </c>
      <c r="C11" s="31" t="s">
        <v>112</v>
      </c>
      <c r="D11" s="31" t="s">
        <v>113</v>
      </c>
      <c r="E11" s="31" t="s">
        <v>114</v>
      </c>
      <c r="F11" s="31" t="s">
        <v>115</v>
      </c>
    </row>
    <row r="12" spans="2:8">
      <c r="B12" s="57" t="s">
        <v>108</v>
      </c>
      <c r="C12" s="59" t="str">
        <f>アンケート!C27</f>
        <v>http://www.nextdirect.com/jp/ja</v>
      </c>
      <c r="D12" s="63">
        <v>88</v>
      </c>
      <c r="E12" s="21" t="str">
        <f>アンケート!C25</f>
        <v>30代　女性</v>
      </c>
      <c r="F12" s="21" t="str">
        <f>IF(ISERROR(FIND("女",E12)),"m","w")&amp;"_"&amp;LEFT(E12,2)&amp;"_"&amp;"2"</f>
        <v>w_30_2</v>
      </c>
    </row>
    <row r="13" spans="2:8">
      <c r="B13" s="58"/>
      <c r="C13" s="59"/>
      <c r="D13" s="64"/>
      <c r="E13" s="21" t="str">
        <f>アンケート!C26</f>
        <v>20代　女性</v>
      </c>
      <c r="F13" s="21" t="str">
        <f>IF(ISERROR(FIND("女",E13)),"m","w")&amp;"_"&amp;LEFT(E13,2)&amp;"_"&amp;"1"</f>
        <v>w_20_1</v>
      </c>
    </row>
    <row r="14" spans="2:8">
      <c r="B14" s="57" t="s">
        <v>107</v>
      </c>
      <c r="C14" s="59" t="str">
        <f>アンケート!C40</f>
        <v>http://www.petit-bateau.co.jp/shop/default.aspx</v>
      </c>
      <c r="D14" s="63">
        <f>IF(D12="","",D12+1)</f>
        <v>89</v>
      </c>
      <c r="E14" s="21" t="str">
        <f>アンケート!C38</f>
        <v>30代　女性</v>
      </c>
      <c r="F14" s="21" t="str">
        <f>IF(ISERROR(FIND("女",E14)),"m","w")&amp;"_"&amp;LEFT(E14,2)&amp;"_"&amp;"2"</f>
        <v>w_30_2</v>
      </c>
    </row>
    <row r="15" spans="2:8">
      <c r="B15" s="58"/>
      <c r="C15" s="59"/>
      <c r="D15" s="64"/>
      <c r="E15" s="21" t="str">
        <f>アンケート!C39</f>
        <v>20代　女性</v>
      </c>
      <c r="F15" s="21" t="str">
        <f>IF(ISERROR(FIND("女",E15)),"m","w")&amp;"_"&amp;LEFT(E15,2)&amp;"_"&amp;"1"</f>
        <v>w_20_1</v>
      </c>
    </row>
    <row r="16" spans="2:8">
      <c r="B16" s="57" t="s">
        <v>106</v>
      </c>
      <c r="C16" s="59" t="str">
        <f>アンケート!C53</f>
        <v>https://www.carters.com/home?id=carters</v>
      </c>
      <c r="D16" s="63">
        <f>IF(D14="","",D14+1)</f>
        <v>90</v>
      </c>
      <c r="E16" s="21" t="str">
        <f>アンケート!C51</f>
        <v>30代　女性</v>
      </c>
      <c r="F16" s="21" t="str">
        <f>IF(ISERROR(FIND("女",E16)),"m","w")&amp;"_"&amp;LEFT(E16,2)&amp;"_"&amp;"2"</f>
        <v>w_30_2</v>
      </c>
    </row>
    <row r="17" spans="2:6">
      <c r="B17" s="58"/>
      <c r="C17" s="59"/>
      <c r="D17" s="64"/>
      <c r="E17" s="21" t="str">
        <f>アンケート!C52</f>
        <v>30代　女性</v>
      </c>
      <c r="F17" s="21" t="str">
        <f t="shared" ref="F17" si="0">IF(ISERROR(FIND("女",E17)),"m","w")&amp;"_"&amp;LEFT(E17,2)&amp;"_"&amp;"1"</f>
        <v>w_30_1</v>
      </c>
    </row>
    <row r="18" spans="2:6">
      <c r="D18" s="30"/>
    </row>
    <row r="19" spans="2:6">
      <c r="D19" s="30"/>
    </row>
    <row r="20" spans="2:6">
      <c r="B20" s="65" t="s">
        <v>116</v>
      </c>
      <c r="C20" s="65"/>
      <c r="D20" s="65"/>
      <c r="E20" s="65"/>
      <c r="F20" s="65"/>
    </row>
    <row r="21" spans="2:6">
      <c r="B21" s="34" t="s">
        <v>123</v>
      </c>
      <c r="C21" s="34" t="s">
        <v>120</v>
      </c>
      <c r="D21" s="65" t="s">
        <v>121</v>
      </c>
      <c r="E21" s="65"/>
      <c r="F21" s="34" t="s">
        <v>122</v>
      </c>
    </row>
    <row r="22" spans="2:6">
      <c r="B22" s="65" t="s">
        <v>117</v>
      </c>
      <c r="C22" s="21" t="s">
        <v>183</v>
      </c>
      <c r="D22" s="66" t="str">
        <f t="shared" ref="D22:D27" si="1">IF(C22="","",SUBSTITUTE(MID(C22,FIND("href=",C22)+6,FIND("rel=",C22)-FIND("href=",C22)-8),"amp;",""))</f>
        <v>//af.moshimo.com/af/c/click?a_id=988731&amp;p_id=170&amp;pc_id=185&amp;pl_id=4062&amp;url=https%3A%2F%2Fwww.amazon.co.jp%2F%25E3%2583%258D%25E3%2582%25AF%25E3%2582%25B9%25E3%2583%2588-NEXT-%25E8%258A%25B1%25E6%259F%2584%25E3%2582%25B7%25E3%2583%25A3%25E3%2583%25BC%25E3%2583%25AA%25E3%2583%25B3%25E3%2582%25B0%25E3%2583%25AF%25E3%2583%25B3%25E3%2583%2594%25E3%2583%25BC%25E3%2582%25B9-Shirred-2%25EF%25BD%259E3%25E6%25AD%25B3%25EF%25BC%2588%25E6%2597%25A5%25E6%259C%25AC%25E3%2582%25B5%25E3%2582%25A4%25E3%2582%25BA100%25E7%259B%25B8%25E5%25BD%2593%25EF%25BC%2589%2Fdp%2FB073JRZW1H</v>
      </c>
      <c r="E22" s="66"/>
      <c r="F22" s="21" t="str">
        <f>IF(ISERROR(FIND("amazon",C22)),IF(ISERROR(FIND("rakuten",C22)),"","楽天"),"Amazon")</f>
        <v>Amazon</v>
      </c>
    </row>
    <row r="23" spans="2:6">
      <c r="B23" s="65"/>
      <c r="C23" s="21" t="s">
        <v>184</v>
      </c>
      <c r="D23" s="66" t="str">
        <f t="shared" si="1"/>
        <v>//af.moshimo.com/af/c/click?a_id=988729&amp;p_id=54&amp;pc_id=54&amp;pl_id=616&amp;url=https%3A%2F%2Fitem.rakuten.co.jp%2Fimport-ss-shop%2F699-222%2F&amp;m=http%3A%2F%2Fm.rakuten.co.jp%2Fimport-ss-shop%2Fi%2F10008281%2F&amp;r_v=g00s38f3.9tq3eb22.g00s38f3.9tq3fabf</v>
      </c>
      <c r="E23" s="66"/>
      <c r="F23" s="21" t="str">
        <f t="shared" ref="F23:F27" si="2">IF(ISERROR(FIND("amazon",C23)),IF(ISERROR(FIND("rakuten",C23)),"","楽天"),"Amazon")</f>
        <v>楽天</v>
      </c>
    </row>
    <row r="24" spans="2:6">
      <c r="B24" s="65" t="s">
        <v>118</v>
      </c>
      <c r="C24" s="21" t="s">
        <v>185</v>
      </c>
      <c r="D24" s="66" t="str">
        <f t="shared" si="1"/>
        <v>//af.moshimo.com/af/c/click?a_id=988731&amp;p_id=170&amp;pc_id=185&amp;pl_id=4062&amp;url=https%3A%2F%2Fwww.amazon.co.jp%2F%25E6%2596%25B0%25E4%25BD%259C%25E2%2597%258E%25E3%2583%2597%25E3%2583%2581%25E3%2583%2590%25E3%2583%2588%25E3%2583%25BC-PETIT-BATEAU-%25E9%25BB%2584%25E8%2589%25B2%25E3%2581%25AE%25E3%2581%258A%25E8%258A%25B1%25E5%2588%25BA%25E7%25B9%258D-%25E3%2582%25AF%25E3%2583%25AA%25E3%2583%25BC%25E3%2583%25A0%25E3%2583%259B%25E3%2583%25AF%25E3%2582%25A4%25E3%2583%2588%2Fdp%2FB071Y7519X</v>
      </c>
      <c r="E24" s="66"/>
      <c r="F24" s="21" t="str">
        <f t="shared" si="2"/>
        <v>Amazon</v>
      </c>
    </row>
    <row r="25" spans="2:6">
      <c r="B25" s="65"/>
      <c r="C25" s="21" t="s">
        <v>186</v>
      </c>
      <c r="D25" s="66" t="str">
        <f t="shared" si="1"/>
        <v>//af.moshimo.com/af/c/click?a_id=988729&amp;p_id=54&amp;pc_id=54&amp;pl_id=616&amp;url=https%3A%2F%2Fitem.rakuten.co.jp%2Fauc-koten%2Fpetit-onepieceset%2F&amp;m=http%3A%2F%2Fm.rakuten.co.jp%2Fauc-koten%2Fi%2F10001601%2F&amp;r_v=g00qpzd3.9tq3e16a.g00qpzd3.9tq3f53b</v>
      </c>
      <c r="E25" s="66"/>
      <c r="F25" s="21" t="str">
        <f t="shared" si="2"/>
        <v>楽天</v>
      </c>
    </row>
    <row r="26" spans="2:6">
      <c r="B26" s="65" t="s">
        <v>119</v>
      </c>
      <c r="C26" s="21" t="s">
        <v>187</v>
      </c>
      <c r="D26" s="66" t="str">
        <f t="shared" si="1"/>
        <v>//af.moshimo.com/af/c/click?a_id=988731&amp;p_id=170&amp;pc_id=185&amp;pl_id=4062&amp;url=https%3A%2F%2Fwww.amazon.co.jp%2F%25E3%2582%25AB%25E3%2583%25BC%25E3%2582%25BF%25E3%2583%25BC%25E3%2582%25BA-Carters-%25E5%258D%258A%25E8%25A2%2596%25E3%2583%25AD%25E3%2583%25B3%25E3%2583%2591%25E3%2583%25BC%25E3%2582%25B9-9months-67-72cm%2Fdp%2FB079YWP4HC</v>
      </c>
      <c r="E26" s="66"/>
      <c r="F26" s="21" t="str">
        <f t="shared" si="2"/>
        <v>Amazon</v>
      </c>
    </row>
    <row r="27" spans="2:6">
      <c r="B27" s="65"/>
      <c r="C27" s="21" t="s">
        <v>188</v>
      </c>
      <c r="D27" s="66" t="str">
        <f t="shared" si="1"/>
        <v>//af.moshimo.com/af/c/click?a_id=988729&amp;p_id=54&amp;pc_id=54&amp;pl_id=616&amp;url=https%3A%2F%2Fitem.rakuten.co.jp%2Fpoqo%2Fctg-slp-non-190796685731%2F&amp;m=http%3A%2F%2Fm.rakuten.co.jp%2Fpoqo%2Fi%2F10266135%2F&amp;r_v=g00qrxu3.9tq3e7b9.g00qrxu3.9tq3f2e5</v>
      </c>
      <c r="E27" s="66"/>
      <c r="F27" s="21" t="str">
        <f t="shared" si="2"/>
        <v>楽天</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activeCell="F7" sqref="F7"/>
    </sheetView>
  </sheetViews>
  <sheetFormatPr defaultRowHeight="13.5"/>
  <cols>
    <col min="1" max="1" width="67.375" bestFit="1" customWidth="1"/>
  </cols>
  <sheetData>
    <row r="1" spans="1:1">
      <c r="A1" s="19" t="str">
        <f>CONCATENATE("&lt;h2&gt;",入力シート!C2,"&lt;/h2&gt;")</f>
        <v>&lt;h2&gt;子供服ブランドは海外もあり?お洒落な人向けおすすめ海外ブランド3選！&lt;/h2&gt;</v>
      </c>
    </row>
    <row r="2" spans="1:1">
      <c r="A2" s="19" t="s">
        <v>90</v>
      </c>
    </row>
    <row r="3" spans="1:1">
      <c r="A3" s="20" t="s">
        <v>91</v>
      </c>
    </row>
    <row r="4" spans="1:1">
      <c r="A4" s="19" t="str">
        <f>CONCATENATE("&lt;li&gt;", アンケート!C54, "&lt;/li&gt;")</f>
        <v>&lt;li&gt;海外子供服ブランドに興味がある人&lt;/li&gt;</v>
      </c>
    </row>
    <row r="5" spans="1:1">
      <c r="A5" s="19" t="str">
        <f>CONCATENATE("&lt;li&gt;", アンケート!C55, "&lt;/li&gt;")</f>
        <v>&lt;li&gt;出産祝いなどにおしゃれな贈り物を考えている人&lt;/li&gt;</v>
      </c>
    </row>
    <row r="6" spans="1:1">
      <c r="A6" s="19" t="str">
        <f>CONCATENATE("&lt;li&gt;", アンケート!C56, "&lt;/li&gt;")</f>
        <v>&lt;li&gt;人とかぶらない子供服を購入したい人&lt;/li&gt;</v>
      </c>
    </row>
    <row r="7" spans="1:1">
      <c r="A7" s="19" t="s">
        <v>92</v>
      </c>
    </row>
    <row r="8" spans="1:1">
      <c r="A8" s="19" t="s">
        <v>93</v>
      </c>
    </row>
    <row r="9" spans="1:1">
      <c r="A9" s="19"/>
    </row>
    <row r="10" spans="1:1">
      <c r="A10" s="19" t="s">
        <v>131</v>
      </c>
    </row>
    <row r="11" spans="1:1">
      <c r="A11" s="19" t="s">
        <v>94</v>
      </c>
    </row>
    <row r="12" spans="1:1">
      <c r="A12" s="19" t="str">
        <f>CONCATENATE("&lt;img src=","""http://shomty.com/wp-content/uploads/img/parts/positionMap/",アンケート!$C$6,".jpg", """ /&gt;")</f>
        <v>&lt;img src="http://shomty.com/wp-content/uploads/img/parts/positionMap/5.jpg" /&gt;</v>
      </c>
    </row>
    <row r="13" spans="1:1">
      <c r="A13" s="29" t="str">
        <f>CONCATENATE("今回紹介する『", アンケート!C2,"』は","「価格と品質」どちらを重要視したのかをあらわした図です。")</f>
        <v>今回紹介する『海外の子供服ブランド』は「価格と品質」どちらを重要視したのかをあらわした図です。</v>
      </c>
    </row>
    <row r="14" spans="1:1">
      <c r="A14" s="29"/>
    </row>
    <row r="15" spans="1:1">
      <c r="A15" s="29" t="s">
        <v>132</v>
      </c>
    </row>
    <row r="16" spans="1:1">
      <c r="A16" s="29" t="s">
        <v>130</v>
      </c>
    </row>
    <row r="17" spans="1:2">
      <c r="A17" s="19" t="s">
        <v>93</v>
      </c>
    </row>
    <row r="18" spans="1:2">
      <c r="A18" t="s">
        <v>71</v>
      </c>
    </row>
    <row r="19" spans="1:2">
      <c r="A19" t="str">
        <f>CONCATENATE("&lt;h2&gt;『",アンケート!C2,"』 ランキング&lt;/h2&gt;")</f>
        <v>&lt;h2&gt;『海外の子供服ブランド』 ランキング&lt;/h2&gt;</v>
      </c>
    </row>
    <row r="20" spans="1:2">
      <c r="A20" t="s">
        <v>95</v>
      </c>
    </row>
    <row r="22" spans="1:2">
      <c r="A22" t="str">
        <f>CONCATENATE("&lt;h3&gt;3位 ",アンケート!C41,"&lt;/h3&gt;")</f>
        <v>&lt;h3&gt;3位 CARTER‘S（カーターズ）&lt;/h3&gt;</v>
      </c>
    </row>
    <row r="23" spans="1:2">
      <c r="A23" t="s">
        <v>96</v>
      </c>
    </row>
    <row r="24" spans="1:2">
      <c r="A24" t="s">
        <v>69</v>
      </c>
    </row>
    <row r="25" spans="1:2">
      <c r="A25" t="str">
        <f>アンケート!C48</f>
        <v>自分の子ども用に、派手かわいい海外ブランド服を揃えたい人</v>
      </c>
    </row>
    <row r="26" spans="1:2">
      <c r="A26" t="s">
        <v>70</v>
      </c>
    </row>
    <row r="27" spans="1:2">
      <c r="A27" s="6" t="str">
        <f>CONCATENATE("[tblStart num=5]", 入力シート!C7, "[/tblStart]")</f>
        <v>[tblStart num=5]https://images-fe.ssl-images-amazon.com/images/I/51WVbpPnkLL.jpg[/tblStart]</v>
      </c>
    </row>
    <row r="28" spans="1:2">
      <c r="A28" t="str">
        <f>CONCATENATE("[tdLevel type=", B28, "]", 比較表!A4, "[/tdLevel]")</f>
        <v>[tdLevel type=4]可愛らしさ[/tdLevel]</v>
      </c>
      <c r="B28">
        <f>HLOOKUP(アンケート!$C$41,比較表!$B$3:$D$8,2,)</f>
        <v>4</v>
      </c>
    </row>
    <row r="29" spans="1:2">
      <c r="A29" t="str">
        <f>CONCATENATE("[tdLevel type=", B29, "]", 比較表!A5, "[/tdLevel]")</f>
        <v>[tdLevel type=2]高級感[/tdLevel]</v>
      </c>
      <c r="B29">
        <f>HLOOKUP(アンケート!$C$41,比較表!$B$3:$D$8,3,)</f>
        <v>2</v>
      </c>
    </row>
    <row r="30" spans="1:2">
      <c r="A30" t="str">
        <f>CONCATENATE("[tdLevel type=", B30, "]", 比較表!A6, "[/tdLevel]")</f>
        <v>[tdLevel type=2]品質[/tdLevel]</v>
      </c>
      <c r="B30">
        <f>HLOOKUP(アンケート!$C$41,比較表!$B$3:$D$8,4,)</f>
        <v>2</v>
      </c>
    </row>
    <row r="31" spans="1:2">
      <c r="A31" t="str">
        <f>CONCATENATE("[tdLevel type=", B31, "]", 比較表!A7, "[/tdLevel]")</f>
        <v>[tdLevel type=4]サイズ展開[/tdLevel]</v>
      </c>
      <c r="B31">
        <f>HLOOKUP(アンケート!$C$41,比較表!$B$3:$D$8,5,)</f>
        <v>4</v>
      </c>
    </row>
    <row r="32" spans="1:2">
      <c r="A32" t="str">
        <f>CONCATENATE("[tdLevel type=", B32, "]", 比較表!A8, "[/tdLevel]")</f>
        <v>[tdLevel type=5]価格[/tdLevel]</v>
      </c>
      <c r="B32">
        <f>HLOOKUP(アンケート!$C$41,比較表!$B$3:$D$8,6,)</f>
        <v>5</v>
      </c>
    </row>
    <row r="33" spans="1:1">
      <c r="A33" t="s">
        <v>72</v>
      </c>
    </row>
    <row r="35" spans="1:1">
      <c r="A35" s="6" t="str">
        <f>CONCATENATE("[product_link id=",入力シート!D16,"][/product_link]")</f>
        <v>[product_link id=90][/product_link]</v>
      </c>
    </row>
    <row r="36" spans="1:1">
      <c r="A36" t="s">
        <v>97</v>
      </c>
    </row>
    <row r="37" spans="1:1">
      <c r="A37" t="s">
        <v>98</v>
      </c>
    </row>
    <row r="38" spans="1:1">
      <c r="A38" t="s">
        <v>99</v>
      </c>
    </row>
    <row r="39" spans="1:1">
      <c r="A39" t="s">
        <v>91</v>
      </c>
    </row>
    <row r="40" spans="1:1">
      <c r="A40" t="str">
        <f>CONCATENATE("&lt;li&gt;", アンケート!C42,"&lt;/li&gt;")</f>
        <v>&lt;li&gt;子供らしいポップでカラフルな色使い&lt;/li&gt;</v>
      </c>
    </row>
    <row r="41" spans="1:1">
      <c r="A41" t="str">
        <f>CONCATENATE("&lt;li&gt;", アンケート!C43,"&lt;/li&gt;")</f>
        <v>&lt;li&gt;プチプラブランドなので手頃な値段&lt;/li&gt;</v>
      </c>
    </row>
    <row r="42" spans="1:1">
      <c r="A42" t="str">
        <f>CONCATENATE("&lt;li&gt;", アンケート!C44,"&lt;/li&gt;")</f>
        <v>&lt;li&gt;創業140年を越えるアメリカのベビー服の老舗なので、ブランド力がある&lt;/li&gt;</v>
      </c>
    </row>
    <row r="43" spans="1:1">
      <c r="A43" t="s">
        <v>92</v>
      </c>
    </row>
    <row r="44" spans="1:1">
      <c r="A44" t="s">
        <v>93</v>
      </c>
    </row>
    <row r="45" spans="1:1">
      <c r="A45" t="s">
        <v>100</v>
      </c>
    </row>
    <row r="46" spans="1:1">
      <c r="A46" t="s">
        <v>101</v>
      </c>
    </row>
    <row r="47" spans="1:1">
      <c r="A47" t="s">
        <v>98</v>
      </c>
    </row>
    <row r="48" spans="1:1">
      <c r="A48" t="s">
        <v>102</v>
      </c>
    </row>
    <row r="49" spans="1:1">
      <c r="A49" t="s">
        <v>91</v>
      </c>
    </row>
    <row r="50" spans="1:1">
      <c r="A50" t="str">
        <f>CONCATENATE("&lt;li&gt;", アンケート!C45,"&lt;/li&gt;")</f>
        <v>&lt;li&gt;公式サイトが英語なので、初めての人には難しい&lt;/li&gt;</v>
      </c>
    </row>
    <row r="51" spans="1:1">
      <c r="A51" t="str">
        <f>CONCATENATE("&lt;li&gt;", アンケート!C46,"&lt;/li&gt;")</f>
        <v>&lt;li&gt;プレゼントとしてはプチプラすぎるかもしれない&lt;/li&gt;</v>
      </c>
    </row>
    <row r="52" spans="1:1">
      <c r="A52" t="str">
        <f>CONCATENATE("&lt;li&gt;", アンケート!C47,"&lt;/li&gt;")</f>
        <v>&lt;li&gt;縫製がしっかりしていない服が混じっていることがある&lt;/li&gt;</v>
      </c>
    </row>
    <row r="53" spans="1:1">
      <c r="A53" t="s">
        <v>92</v>
      </c>
    </row>
    <row r="54" spans="1:1">
      <c r="A54" t="s">
        <v>93</v>
      </c>
    </row>
    <row r="55" spans="1:1">
      <c r="A55" t="s">
        <v>100</v>
      </c>
    </row>
    <row r="56" spans="1:1">
      <c r="A56" t="s">
        <v>103</v>
      </c>
    </row>
    <row r="57" spans="1:1">
      <c r="A57" t="str">
        <f>CONCATENATE("[voice icon=","""http://shomty.com/wp-content/uploads/img/parts/review/", 入力シート!F16, ".jpg", """ name=""", 入力シート!E16, """ type=""", "l", """]")</f>
        <v>[voice icon="http://shomty.com/wp-content/uploads/img/parts/review/w_30_2.jpg" name="30代　女性" type="l"]</v>
      </c>
    </row>
    <row r="58" spans="1:1">
      <c r="A58" t="str">
        <f>アンケート!C49</f>
        <v>カーターズは値段が安く、日本ではあまりないような派手なデザインが多いので、お気に入りのブランドです。</v>
      </c>
    </row>
    <row r="59" spans="1:1">
      <c r="A59" t="s">
        <v>109</v>
      </c>
    </row>
    <row r="60" spans="1:1">
      <c r="A60" t="str">
        <f>CONCATENATE("[voice icon=","""http://shomty.com/wp-content/uploads/img/parts/review/", 入力シート!F17, ".jpg", """ name=""", 入力シート!E17, """ type=""", "r", """]")</f>
        <v>[voice icon="http://shomty.com/wp-content/uploads/img/parts/review/w_30_1.jpg" name="30代　女性" type="r"]</v>
      </c>
    </row>
    <row r="61" spans="1:1">
      <c r="A61" t="str">
        <f>アンケート!C50</f>
        <v>英語サイトですが、送り先を日本に設定すると、円表示で値段が出てきます。初めては緊張しましたが、一度購入してからは問題なくオーダーできています！</v>
      </c>
    </row>
    <row r="62" spans="1:1">
      <c r="A62" t="s">
        <v>109</v>
      </c>
    </row>
    <row r="63" spans="1:1">
      <c r="A63" t="s">
        <v>104</v>
      </c>
    </row>
    <row r="64" spans="1:1">
      <c r="A64" t="str">
        <f>CONCATENATE("[reviewLink id=","""", 入力シート!D16,"""][/reviewLink]")</f>
        <v>[reviewLink id="90"][/reviewLink]</v>
      </c>
    </row>
    <row r="66" spans="1:2">
      <c r="A66" t="str">
        <f>CONCATENATE("&lt;h3&gt;2位 ",アンケート!C28,"&lt;/h3&gt;")</f>
        <v>&lt;h3&gt;2位 Petit Bateau（プチバトー）&lt;/h3&gt;</v>
      </c>
    </row>
    <row r="67" spans="1:2">
      <c r="A67" t="s">
        <v>96</v>
      </c>
    </row>
    <row r="68" spans="1:2">
      <c r="A68" t="s">
        <v>69</v>
      </c>
    </row>
    <row r="69" spans="1:2">
      <c r="A69" t="str">
        <f>アンケート!C35</f>
        <v>ちょっと品のある子供服を揃えておきたい人</v>
      </c>
    </row>
    <row r="70" spans="1:2">
      <c r="A70" t="s">
        <v>70</v>
      </c>
    </row>
    <row r="71" spans="1:2" ht="27">
      <c r="A71" s="6" t="str">
        <f>CONCATENATE("[tblStart num=5]", 入力シート!$C$6, "[/tblStart]")</f>
        <v>[tblStart num=5]https://images-fe.ssl-images-amazon.com/images/I/31rRBiUcvCL.jpg[/tblStart]</v>
      </c>
    </row>
    <row r="72" spans="1:2">
      <c r="A72" t="str">
        <f>CONCATENATE("[tdLevel type=", B72, "]", 比較表!A4, "[/tdLevel]")</f>
        <v>[tdLevel type=5]可愛らしさ[/tdLevel]</v>
      </c>
      <c r="B72">
        <f>HLOOKUP(アンケート!$C$28,比較表!$B$3:$D$8,2,FALSE)</f>
        <v>5</v>
      </c>
    </row>
    <row r="73" spans="1:2">
      <c r="A73" t="str">
        <f>CONCATENATE("[tdLevel type=", B73, "]", 比較表!A5, "[/tdLevel]")</f>
        <v>[tdLevel type=5]高級感[/tdLevel]</v>
      </c>
      <c r="B73">
        <f>HLOOKUP(アンケート!$C$28,比較表!$B$3:$D$8,3,FALSE)</f>
        <v>5</v>
      </c>
    </row>
    <row r="74" spans="1:2">
      <c r="A74" t="str">
        <f>CONCATENATE("[tdLevel type=", B74, "]", 比較表!A6, "[/tdLevel]")</f>
        <v>[tdLevel type=5]品質[/tdLevel]</v>
      </c>
      <c r="B74">
        <f>HLOOKUP(アンケート!$C$28,比較表!$B$3:$D$8,4,FALSE)</f>
        <v>5</v>
      </c>
    </row>
    <row r="75" spans="1:2">
      <c r="A75" t="str">
        <f>CONCATENATE("[tdLevel type=", B75, "]", 比較表!A7, "[/tdLevel]")</f>
        <v>[tdLevel type=4]サイズ展開[/tdLevel]</v>
      </c>
      <c r="B75">
        <f>HLOOKUP(アンケート!$C$28,比較表!$B$3:$D$8,5,FALSE)</f>
        <v>4</v>
      </c>
    </row>
    <row r="76" spans="1:2">
      <c r="A76" t="str">
        <f>CONCATENATE("[tdLevel type=", B76, "]", 比較表!A8, "[/tdLevel]")</f>
        <v>[tdLevel type=2]価格[/tdLevel]</v>
      </c>
      <c r="B76">
        <f>HLOOKUP(アンケート!$C$28,比較表!$B$3:$D$8,6,FALSE)</f>
        <v>2</v>
      </c>
    </row>
    <row r="77" spans="1:2">
      <c r="A77" t="s">
        <v>72</v>
      </c>
    </row>
    <row r="79" spans="1:2">
      <c r="A79" s="6" t="str">
        <f>CONCATENATE("[product_link id=",入力シート!D14,"][/product_link]")</f>
        <v>[product_link id=89][/product_link]</v>
      </c>
    </row>
    <row r="80" spans="1:2">
      <c r="A80" t="s">
        <v>97</v>
      </c>
    </row>
    <row r="81" spans="1:1">
      <c r="A81" t="s">
        <v>98</v>
      </c>
    </row>
    <row r="82" spans="1:1">
      <c r="A82" t="s">
        <v>99</v>
      </c>
    </row>
    <row r="83" spans="1:1">
      <c r="A83" t="s">
        <v>91</v>
      </c>
    </row>
    <row r="84" spans="1:1">
      <c r="A84" t="str">
        <f>CONCATENATE("&lt;li&gt;", アンケート!C29,"&lt;/li&gt;")</f>
        <v>&lt;li&gt;フランスのブランドで、上品なデザインが多い&lt;/li&gt;</v>
      </c>
    </row>
    <row r="85" spans="1:1">
      <c r="A85" t="str">
        <f>CONCATENATE("&lt;li&gt;", アンケート!C30,"&lt;/li&gt;")</f>
        <v>&lt;li&gt;高級感がある&lt;/li&gt;</v>
      </c>
    </row>
    <row r="86" spans="1:1">
      <c r="A86" t="str">
        <f>CONCATENATE("&lt;li&gt;", アンケート!C31,"&lt;/li&gt;")</f>
        <v>&lt;li&gt;新生児から大人用まで展開している&lt;/li&gt;</v>
      </c>
    </row>
    <row r="87" spans="1:1">
      <c r="A87" t="s">
        <v>92</v>
      </c>
    </row>
    <row r="88" spans="1:1">
      <c r="A88" t="s">
        <v>93</v>
      </c>
    </row>
    <row r="89" spans="1:1">
      <c r="A89" t="s">
        <v>100</v>
      </c>
    </row>
    <row r="90" spans="1:1">
      <c r="A90" t="s">
        <v>101</v>
      </c>
    </row>
    <row r="91" spans="1:1">
      <c r="A91" t="s">
        <v>98</v>
      </c>
    </row>
    <row r="92" spans="1:1">
      <c r="A92" t="s">
        <v>102</v>
      </c>
    </row>
    <row r="93" spans="1:1">
      <c r="A93" t="s">
        <v>91</v>
      </c>
    </row>
    <row r="94" spans="1:1">
      <c r="A94" t="str">
        <f>CONCATENATE("&lt;li&gt;", アンケート!C32,"&lt;/li&gt;")</f>
        <v>&lt;li&gt;値段が高め&lt;/li&gt;</v>
      </c>
    </row>
    <row r="95" spans="1:1">
      <c r="A95" t="str">
        <f>CONCATENATE("&lt;li&gt;", アンケート!C33,"&lt;/li&gt;")</f>
        <v>&lt;li&gt;10000円以上の買い物でないと、オンラインオーダーの送料がかかる&lt;/li&gt;</v>
      </c>
    </row>
    <row r="96" spans="1:1">
      <c r="A96" t="str">
        <f>CONCATENATE("&lt;li&gt;", アンケート!C34,"&lt;/li&gt;")</f>
        <v>&lt;li&gt;子ども服ならではのカラフルなものが好きな人には、少し物足りないことも&lt;/li&gt;</v>
      </c>
    </row>
    <row r="97" spans="1:1">
      <c r="A97" t="s">
        <v>92</v>
      </c>
    </row>
    <row r="98" spans="1:1">
      <c r="A98" t="s">
        <v>93</v>
      </c>
    </row>
    <row r="99" spans="1:1">
      <c r="A99" t="s">
        <v>100</v>
      </c>
    </row>
    <row r="100" spans="1:1">
      <c r="A100" t="s">
        <v>103</v>
      </c>
    </row>
    <row r="101" spans="1:1">
      <c r="A101" t="str">
        <f>CONCATENATE("[voice icon=","""http://shomty.com/wp-content/uploads/img/parts/review/", 入力シート!F14, ".jpg", """ name=""", 入力シート!E14, """ type=""", "l", """]")</f>
        <v>[voice icon="http://shomty.com/wp-content/uploads/img/parts/review/w_30_2.jpg" name="30代　女性" type="l"]</v>
      </c>
    </row>
    <row r="102" spans="1:1">
      <c r="A102" t="str">
        <f>アンケート!C36</f>
        <v>普段は安い服が多いですが、お出かけの日用に少しいいものを…と思いプチバトーを購入。着心地が良いのか、子供もお気に入りの1枚となっています！</v>
      </c>
    </row>
    <row r="103" spans="1:1">
      <c r="A103" t="s">
        <v>109</v>
      </c>
    </row>
    <row r="104" spans="1:1">
      <c r="A104" t="str">
        <f>CONCATENATE("[voice icon=","""http://shomty.com/wp-content/uploads/img/parts/review/", 入力シート!F15, ".jpg", """ name=""", 入力シート!E15, """ type=""", "r", """]")</f>
        <v>[voice icon="http://shomty.com/wp-content/uploads/img/parts/review/w_20_1.jpg" name="20代　女性" type="r"]</v>
      </c>
    </row>
    <row r="105" spans="1:1">
      <c r="A105" t="str">
        <f>アンケート!C37</f>
        <v>出産祝いにプチバトーでベビー服を購入しました。名前も有名で、しっかりとしたブランドなので、自信を持って贈ることができ良かったです。</v>
      </c>
    </row>
    <row r="106" spans="1:1">
      <c r="A106" t="s">
        <v>109</v>
      </c>
    </row>
    <row r="107" spans="1:1">
      <c r="A107" t="s">
        <v>104</v>
      </c>
    </row>
    <row r="108" spans="1:1">
      <c r="A108" t="str">
        <f>CONCATENATE("[reviewLink id=","""", 入力シート!D14,"""][/reviewLink]")</f>
        <v>[reviewLink id="89"][/reviewLink]</v>
      </c>
    </row>
    <row r="110" spans="1:1">
      <c r="A110" t="str">
        <f>CONCATENATE("&lt;h3&gt;1位 ",アンケート!C13,"&lt;/h3&gt;")</f>
        <v>&lt;h3&gt;1位 NEXT（ネクスト）&lt;/h3&gt;</v>
      </c>
    </row>
    <row r="111" spans="1:1">
      <c r="A111" t="s">
        <v>96</v>
      </c>
    </row>
    <row r="112" spans="1:1">
      <c r="A112" t="s">
        <v>69</v>
      </c>
    </row>
    <row r="113" spans="1:2">
      <c r="A113" t="str">
        <f>アンケート!C22</f>
        <v>海外ブランドの購入を初めての人</v>
      </c>
    </row>
    <row r="114" spans="1:2">
      <c r="A114" t="s">
        <v>70</v>
      </c>
    </row>
    <row r="115" spans="1:2" ht="27">
      <c r="A115" s="6" t="str">
        <f>CONCATENATE("[tblStart num=5]", 入力シート!C5, "[/tblStart]")</f>
        <v>[tblStart num=5]https://images-fe.ssl-images-amazon.com/images/I/51EY47c0aNL.jpg[/tblStart]</v>
      </c>
    </row>
    <row r="116" spans="1:2">
      <c r="A116" t="str">
        <f>CONCATENATE("[tdLevel type=", B116, "]", 比較表!A4, "[/tdLevel]")</f>
        <v>[tdLevel type=5]可愛らしさ[/tdLevel]</v>
      </c>
      <c r="B116">
        <f>HLOOKUP(アンケート!$C$13,比較表!$B$3:$D$8,2,FALSE)</f>
        <v>5</v>
      </c>
    </row>
    <row r="117" spans="1:2">
      <c r="A117" t="str">
        <f>CONCATENATE("[tdLevel type=", B117, "]", 比較表!A5, "[/tdLevel]")</f>
        <v>[tdLevel type=4]高級感[/tdLevel]</v>
      </c>
      <c r="B117">
        <f>HLOOKUP(アンケート!$C$13,比較表!$B$3:$D$8,3,FALSE)</f>
        <v>4</v>
      </c>
    </row>
    <row r="118" spans="1:2">
      <c r="A118" t="str">
        <f>CONCATENATE("[tdLevel type=", B118, "]", 比較表!A6, "[/tdLevel]")</f>
        <v>[tdLevel type=5]品質[/tdLevel]</v>
      </c>
      <c r="B118">
        <f>HLOOKUP(アンケート!$C$13,比較表!$B$3:$D$8,4,FALSE)</f>
        <v>5</v>
      </c>
    </row>
    <row r="119" spans="1:2">
      <c r="A119" t="str">
        <f>CONCATENATE("[tdLevel type=", B119, "]", 比較表!A7, "[/tdLevel]")</f>
        <v>[tdLevel type=5]サイズ展開[/tdLevel]</v>
      </c>
      <c r="B119">
        <f>HLOOKUP(アンケート!$C$13,比較表!$B$3:$D$8,5,FALSE)</f>
        <v>5</v>
      </c>
    </row>
    <row r="120" spans="1:2">
      <c r="A120" t="str">
        <f>CONCATENATE("[tdLevel type=", B120, "]", 比較表!A8, "[/tdLevel]")</f>
        <v>[tdLevel type=5]価格[/tdLevel]</v>
      </c>
      <c r="B120">
        <f>HLOOKUP(アンケート!$C$13,比較表!$B$3:$D$8,6,FALSE)</f>
        <v>5</v>
      </c>
    </row>
    <row r="121" spans="1:2">
      <c r="A121" t="s">
        <v>72</v>
      </c>
    </row>
    <row r="123" spans="1:2">
      <c r="A123" s="6" t="str">
        <f>CONCATENATE("[product_link id=",入力シート!D12,"][/product_link]")</f>
        <v>[product_link id=88][/product_link]</v>
      </c>
    </row>
    <row r="124" spans="1:2">
      <c r="A124" t="s">
        <v>97</v>
      </c>
    </row>
    <row r="125" spans="1:2">
      <c r="A125" t="s">
        <v>98</v>
      </c>
    </row>
    <row r="126" spans="1:2">
      <c r="A126" t="s">
        <v>99</v>
      </c>
    </row>
    <row r="127" spans="1:2">
      <c r="A127" t="s">
        <v>91</v>
      </c>
    </row>
    <row r="128" spans="1:2">
      <c r="A128" t="str">
        <f>CONCATENATE("&lt;li&gt;", アンケート!C14,"&lt;/li&gt;")</f>
        <v>&lt;li&gt;イギリス発祥のブランドでデザイン性が高い&lt;/li&gt;</v>
      </c>
    </row>
    <row r="129" spans="1:1">
      <c r="A129" t="str">
        <f>CONCATENATE("&lt;li&gt;", アンケート!C15,"&lt;/li&gt;")</f>
        <v>&lt;li&gt;可愛らしいものが多いのに、値段が手ごろ&lt;/li&gt;</v>
      </c>
    </row>
    <row r="130" spans="1:1">
      <c r="A130" t="str">
        <f>CONCATENATE("&lt;li&gt;", アンケート!C16,"&lt;/li&gt;")</f>
        <v>&lt;li&gt;サイズ展開が非常に豊富&lt;/li&gt;</v>
      </c>
    </row>
    <row r="131" spans="1:1">
      <c r="A131" t="str">
        <f>CONCATENATE("&lt;li&gt;", アンケート!C17,"&lt;/li&gt;")</f>
        <v>&lt;li&gt;生地がしっかりしている&lt;/li&gt;</v>
      </c>
    </row>
    <row r="132" spans="1:1">
      <c r="A132" t="s">
        <v>92</v>
      </c>
    </row>
    <row r="133" spans="1:1">
      <c r="A133" t="s">
        <v>93</v>
      </c>
    </row>
    <row r="134" spans="1:1">
      <c r="A134" t="s">
        <v>100</v>
      </c>
    </row>
    <row r="135" spans="1:1">
      <c r="A135" t="s">
        <v>101</v>
      </c>
    </row>
    <row r="136" spans="1:1">
      <c r="A136" t="s">
        <v>98</v>
      </c>
    </row>
    <row r="137" spans="1:1">
      <c r="A137" t="s">
        <v>102</v>
      </c>
    </row>
    <row r="138" spans="1:1">
      <c r="A138" t="s">
        <v>91</v>
      </c>
    </row>
    <row r="139" spans="1:1">
      <c r="A139" t="str">
        <f>CONCATENATE("&lt;li&gt;", アンケート!C18,"&lt;/li&gt;")</f>
        <v>&lt;li&gt;日本にも店舗があるので、珍しさという点では少し欠ける&lt;/li&gt;</v>
      </c>
    </row>
    <row r="140" spans="1:1">
      <c r="A140" t="str">
        <f>CONCATENATE("&lt;li&gt;", アンケート!C19,"&lt;/li&gt;")</f>
        <v>&lt;li&gt;4500円以下だと、オンラインオーダーの際に送料がかかる&lt;/li&gt;</v>
      </c>
    </row>
    <row r="141" spans="1:1">
      <c r="A141" t="str">
        <f>CONCATENATE("&lt;li&gt;", アンケート!C20,"&lt;/li&gt;")</f>
        <v>&lt;li&gt;主に0～16歳向けなので、親子ペアルックなどはほぼない&lt;/li&gt;</v>
      </c>
    </row>
    <row r="142" spans="1:1">
      <c r="A142" t="str">
        <f>CONCATENATE("&lt;li&gt;", アンケート!C21,"&lt;/li&gt;")</f>
        <v>&lt;li&gt;店舗には、すべての商品はおいていない&lt;/li&gt;</v>
      </c>
    </row>
    <row r="143" spans="1:1">
      <c r="A143" t="s">
        <v>92</v>
      </c>
    </row>
    <row r="144" spans="1:1">
      <c r="A144" t="s">
        <v>93</v>
      </c>
    </row>
    <row r="145" spans="1:1">
      <c r="A145" t="s">
        <v>100</v>
      </c>
    </row>
    <row r="146" spans="1:1">
      <c r="A146" t="s">
        <v>103</v>
      </c>
    </row>
    <row r="147" spans="1:1">
      <c r="A147" t="str">
        <f>CONCATENATE("[voice icon=","""http://shomty.com/wp-content/uploads/img/parts/review/", 入力シート!F12, ".jpg", """ name=""", 入力シート!E12, """ type=""", "l", """]")</f>
        <v>[voice icon="http://shomty.com/wp-content/uploads/img/parts/review/w_30_2.jpg" name="30代　女性" type="l"]</v>
      </c>
    </row>
    <row r="148" spans="1:1">
      <c r="A148" t="str">
        <f>アンケート!C23</f>
        <v>海外ブランドですが、公式サイトが日本語表記、円表示なので大変わかりやすく、愛用しています。</v>
      </c>
    </row>
    <row r="149" spans="1:1">
      <c r="A149" t="s">
        <v>109</v>
      </c>
    </row>
    <row r="150" spans="1:1">
      <c r="A150" t="str">
        <f>CONCATENATE("[voice icon=","""http://shomty.com/wp-content/uploads/img/parts/review/", 入力シート!F13, ".jpg", """ name=""", 入力シート!E13, """ type=""", "r", """]")</f>
        <v>[voice icon="http://shomty.com/wp-content/uploads/img/parts/review/w_20_1.jpg" name="20代　女性" type="r"]</v>
      </c>
    </row>
    <row r="151" spans="1:1">
      <c r="A151" t="str">
        <f>アンケート!C24</f>
        <v>デザイン性が高く可愛いのに、安くて大好きなブランドです！</v>
      </c>
    </row>
    <row r="152" spans="1:1">
      <c r="A152" t="s">
        <v>109</v>
      </c>
    </row>
    <row r="153" spans="1:1">
      <c r="A153" t="s">
        <v>104</v>
      </c>
    </row>
    <row r="154" spans="1:1">
      <c r="A154" t="str">
        <f>CONCATENATE("[reviewLink id=","""", 入力シート!D12,"""][/reviewLink]")</f>
        <v>[reviewLink id="88"][/reviewLink]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4"/>
    </sheetView>
  </sheetViews>
  <sheetFormatPr defaultRowHeight="13.5"/>
  <sheetData>
    <row r="1" spans="1:1">
      <c r="A1" t="s">
        <v>129</v>
      </c>
    </row>
    <row r="2" spans="1:1">
      <c r="A2" t="str">
        <f>"("&amp;入力シート!D12&amp;","&amp;"'"&amp;入力シート!D22&amp;"', '"&amp;入力シート!D23&amp;"', '"&amp;入力シート!C12&amp;"', '"&amp;入力シート!C5&amp;"', '"&amp;入力シート!D5&amp;"'),"</f>
        <v>(88,'//af.moshimo.com/af/c/click?a_id=988731&amp;p_id=170&amp;pc_id=185&amp;pl_id=4062&amp;url=https%3A%2F%2Fwww.amazon.co.jp%2F%25E3%2583%258D%25E3%2582%25AF%25E3%2582%25B9%25E3%2583%2588-NEXT-%25E8%258A%25B1%25E6%259F%2584%25E3%2582%25B7%25E3%2583%25A3%25E3%2583%25BC%25E3%2583%25AA%25E3%2583%25B3%25E3%2582%25B0%25E3%2583%25AF%25E3%2583%25B3%25E3%2583%2594%25E3%2583%25BC%25E3%2582%25B9-Shirred-2%25EF%25BD%259E3%25E6%25AD%25B3%25EF%25BC%2588%25E6%2597%25A5%25E6%259C%25AC%25E3%2582%25B5%25E3%2582%25A4%25E3%2582%25BA100%25E7%259B%25B8%25E5%25BD%2593%25EF%25BC%2589%2Fdp%2FB073JRZW1H', '//af.moshimo.com/af/c/click?a_id=988729&amp;p_id=54&amp;pc_id=54&amp;pl_id=616&amp;url=https%3A%2F%2Fitem.rakuten.co.jp%2Fimport-ss-shop%2F699-222%2F&amp;m=http%3A%2F%2Fm.rakuten.co.jp%2Fimport-ss-shop%2Fi%2F10008281%2F&amp;r_v=g00s38f3.9tq3eb22.g00s38f3.9tq3fabf', 'http://www.nextdirect.com/jp/ja', 'https://images-fe.ssl-images-amazon.com/images/I/51EY47c0aNL.jpg', 'NEXT（ネクスト）'),</v>
      </c>
    </row>
    <row r="3" spans="1:1">
      <c r="A3" t="str">
        <f>"("&amp;入力シート!D14&amp;","&amp;"'"&amp;入力シート!D24&amp;"', '"&amp;入力シート!D25&amp;"', '"&amp;入力シート!C14&amp;"', '"&amp;入力シート!C6&amp;"', '"&amp;入力シート!D6&amp;"'),"</f>
        <v>(89,'//af.moshimo.com/af/c/click?a_id=988731&amp;p_id=170&amp;pc_id=185&amp;pl_id=4062&amp;url=https%3A%2F%2Fwww.amazon.co.jp%2F%25E6%2596%25B0%25E4%25BD%259C%25E2%2597%258E%25E3%2583%2597%25E3%2583%2581%25E3%2583%2590%25E3%2583%2588%25E3%2583%25BC-PETIT-BATEAU-%25E9%25BB%2584%25E8%2589%25B2%25E3%2581%25AE%25E3%2581%258A%25E8%258A%25B1%25E5%2588%25BA%25E7%25B9%258D-%25E3%2582%25AF%25E3%2583%25AA%25E3%2583%25BC%25E3%2583%25A0%25E3%2583%259B%25E3%2583%25AF%25E3%2582%25A4%25E3%2583%2588%2Fdp%2FB071Y7519X', '//af.moshimo.com/af/c/click?a_id=988729&amp;p_id=54&amp;pc_id=54&amp;pl_id=616&amp;url=https%3A%2F%2Fitem.rakuten.co.jp%2Fauc-koten%2Fpetit-onepieceset%2F&amp;m=http%3A%2F%2Fm.rakuten.co.jp%2Fauc-koten%2Fi%2F10001601%2F&amp;r_v=g00qpzd3.9tq3e16a.g00qpzd3.9tq3f53b', 'http://www.petit-bateau.co.jp/shop/default.aspx', 'https://images-fe.ssl-images-amazon.com/images/I/31rRBiUcvCL.jpg', 'Petit Bateau（プチバトー）'),</v>
      </c>
    </row>
    <row r="4" spans="1:1">
      <c r="A4" t="str">
        <f>"("&amp;入力シート!D16&amp;","&amp;"'"&amp;入力シート!D26&amp;"', '"&amp;入力シート!D27&amp;"', '"&amp;入力シート!C16&amp;"', '"&amp;入力シート!C7&amp;"', '"&amp;入力シート!D7&amp;"');"</f>
        <v>(90,'//af.moshimo.com/af/c/click?a_id=988731&amp;p_id=170&amp;pc_id=185&amp;pl_id=4062&amp;url=https%3A%2F%2Fwww.amazon.co.jp%2F%25E3%2582%25AB%25E3%2583%25BC%25E3%2582%25BF%25E3%2583%25BC%25E3%2582%25BA-Carters-%25E5%258D%258A%25E8%25A2%2596%25E3%2583%25AD%25E3%2583%25B3%25E3%2583%2591%25E3%2583%25BC%25E3%2582%25B9-9months-67-72cm%2Fdp%2FB079YWP4HC', '//af.moshimo.com/af/c/click?a_id=988729&amp;p_id=54&amp;pc_id=54&amp;pl_id=616&amp;url=https%3A%2F%2Fitem.rakuten.co.jp%2Fpoqo%2Fctg-slp-non-190796685731%2F&amp;m=http%3A%2F%2Fm.rakuten.co.jp%2Fpoqo%2Fi%2F10266135%2F&amp;r_v=g00qrxu3.9tq3e7b9.g00qrxu3.9tq3f2e5', 'https://www.carters.com/home?id=carters', 'https://images-fe.ssl-images-amazon.com/images/I/51WVbpPnkLL.jpg', 'CARTER‘S（カーターズ）');</v>
      </c>
    </row>
    <row r="9" spans="1:1">
      <c r="A9" s="35" t="s">
        <v>128</v>
      </c>
    </row>
    <row r="10" spans="1:1">
      <c r="A10" t="s">
        <v>127</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2018-06-02T00:42:52Z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f76f3be1-84b9-494a-be0b-0cb705d0a23b</vt:lpwstr>
  </property>
</Properties>
</file>