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C6" i="4" l="1"/>
  <c r="B120" i="3"/>
  <c r="B119" i="3"/>
  <c r="B118" i="3"/>
  <c r="B117" i="3"/>
  <c r="B116" i="3"/>
  <c r="C5" i="4"/>
  <c r="D12" i="4" l="1"/>
  <c r="F2" i="4" l="1"/>
  <c r="B76" i="3" l="1"/>
  <c r="B75" i="3"/>
  <c r="B74" i="3"/>
  <c r="B73" i="3"/>
  <c r="B72" i="3"/>
  <c r="A13" i="3" l="1"/>
  <c r="B32" i="3" l="1"/>
  <c r="B31" i="3"/>
  <c r="C7" i="4" l="1"/>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<sst xmlns="http://schemas.openxmlformats.org/spreadsheetml/2006/main" count="268" uniqueCount="191">
  <si>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</si>
  <si>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</si>
  <si>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</si>
  <si>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</si>
  <si>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</si>
  <si>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</si>
  <si>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</si>
  <si>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</si>
  <si>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</si>
  <si>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</si>
  <si>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</si>
  <si>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</si>
  <si>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</si>
  <si>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</si>
  <si>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</si>
  <si>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</si>
  <si>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</si>
  <si>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</si>
  <si>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</si>
  <si>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</si>
  <si>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</si>
  <si>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</si>
  <si>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</si>
  <si>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</si>
  <si>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</si>
  <si>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</si>
  <si>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</si>
  <si>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</si>
  <si>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</si>
  <si>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</si>
  <si>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</si>
  <si>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</si>
  <si>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</si>
  <si>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</si>
  <si>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</si>
  <si>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</si>
  <si>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</si>
  <si>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</si>
  <si>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</si>
  <si>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</si>
  <si>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</si>
  <si>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</si>
  <si>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</si>
  <si>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</si>
  <si>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</si>
  <si>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</si>
  <si>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</si>
  <si>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</si>
  <si>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</si>
  <si>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</si>
  <si>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</si>
  <si>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</si>
  <si>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</si>
  <si>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</si>
  <si>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</si>
  <si>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</si>
  <si>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</si>
  <si>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</si>
  <si>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</si>
  <si>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</si>
  <si>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</si>
  <si>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</si>
  <si>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</si>
  <si>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</si>
  <si>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</si>
  <si>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</si>
  <si>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</si>
  <si>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</si>
  <si>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</si>
  <si>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</si>
  <si>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</si>
  <si>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</si>
  <si>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</si>
  <si>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</si>
  <si>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</si>
  <si>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</si>
  <si>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</si>
  <si>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</si>
  <si>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</si>
  <si>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</si>
  <si>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</si>
  <si>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</si>
  <si>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</si>
  <si>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</si>
  <si>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</si>
  <si>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</si>
  <si>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</si>
  <si>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</si>
  <si>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</si>
  <si>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</si>
  <si>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</si>
  <si>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</si>
  <si>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</si>
  <si>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</si>
  <si>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</si>
  <si>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</si>
  <si>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</si>
  <si>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</si>
  <si>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</si>
  <si>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</si>
  <si>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</si>
  <si>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</si>
  <si>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</si>
  <si>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</si>
  <si>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</si>
  <si>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</si>
  <si>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</si>
  <si>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</si>
  <si>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</si>
  <si>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</si>
  <si>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</si>
  <si>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</si>
  <si>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</si>
  <si>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</si>
  <si>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</si>
  <si>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</si>
  <si>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</si>
  <si>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</si>
  <si>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</si>
  <si>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</si>
  <si>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</si>
  <si>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</si>
  <si>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</si>
  <si>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</si>
  <si>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</si>
  <si>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</si>
  <si>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</si>
  <si>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</si>
  <si>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</si>
  <si>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</si>
  <si>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</si>
  <si>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</si>
  <si>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ストレートアイロン(4000円以下)</t>
  </si>
  <si>
    <t>SALONIA　 ダブルイオン ストレートアイロン　</t>
  </si>
  <si>
    <t>AGETUYA 　 ストレートアイロン　CX00-0710</t>
  </si>
  <si>
    <t>NHC483CRM　ヘアアイロン ストレート カール 2way仕様</t>
  </si>
  <si>
    <t>低価格か</t>
  </si>
  <si>
    <t>ストレートになるか</t>
  </si>
  <si>
    <t>温まるまでのスピード</t>
  </si>
  <si>
    <t>不具合はないか</t>
  </si>
  <si>
    <t>重さ</t>
  </si>
  <si>
    <t>SALONIA　 ダブルイオン ストレートアイロン</t>
  </si>
  <si>
    <t>温度設定が120°-230°のプロ仕様でほとんどのくせ毛もストレートになる。カールも出来る。</t>
  </si>
  <si>
    <t>マイナスイオンが発生するプレートと噴射口で熱による髪へのダメージを軽減</t>
  </si>
  <si>
    <t>コンパクトで旅行先にも持ち運びできる開閉ロック機能搭載。重さは345ｇ</t>
  </si>
  <si>
    <t>30分後に自動OFF機能搭載。温まるまでの時間は約1分弱。</t>
  </si>
  <si>
    <t>黒・白・ピンクのカラーバリエーションがあるが色によって品質が変わる。
黒がチタニウムプレート、白・ピンクがセラミックプレート。</t>
  </si>
  <si>
    <t>人気商品だが不良品に遭遇する確率も若干高め。</t>
  </si>
  <si>
    <t>持ち手の部分が熱くなる。</t>
  </si>
  <si>
    <t>コンパクト設計だがその分挟み込む髪の量も少なく、髪が多い人には時間がかかる。</t>
  </si>
  <si>
    <t>がんこなくせ毛をストレートにしたいとにかく高温設定ができるストレートアイロンが良い人。</t>
  </si>
  <si>
    <r>
      <t xml:space="preserve">１位の商品のためになった（なる）口コミやレビューを２つ記入してください。
</t>
    </r>
    <r>
      <rPr>
        <sz val="9"/>
        <color rgb="FFFF0000"/>
        <rFont val="Arial"/>
        <family val="2"/>
      </rPr>
      <t>※短文すぎない（150文字～300文字程度）口コミをお願いします。</t>
    </r>
  </si>
  <si>
    <t>使い心地は前に使用していたものより軽く持ちやすい上に、ダイヤル式の温度調節機能は同じなのですが、
温まると緑色になるのもプラスアルファの機能で嬉しかったです。
ヘアアイロンとしては、きれいにストレートにまとまるので、価格から考えても前に使用していたものと比べてかなりお得感があります。</t>
  </si>
  <si>
    <t>やすくてすぐに温まるし使いやすいです。
ただカラーバリエが3種類あって色が違うだけかとおもったら黒だけがチタニウムプレートで
白とピンクはセラミックプレートだったのでその部分をもう少し大々的に表記してほしいです。
まさか色によってプレートも違うとは思わなかったので…</t>
  </si>
  <si>
    <t>40代・女性</t>
  </si>
  <si>
    <t>30代・女性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</si>
  <si>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</si>
  <si>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https://review.rakuten.co.jp/item/1/262435_10000074/1.1/?l2-id=item_review</t>
  </si>
  <si>
    <t>80°-220°の5段階温度設定。30秒で温まる。低価格。</t>
  </si>
  <si>
    <t>1時間経つと自動的にスイッチがＯＦＦになる安全装置付。</t>
  </si>
  <si>
    <t>8種類のカラーバリエーションで好みの色が見つかりやすい。</t>
  </si>
  <si>
    <t>持ち手が熱くなる。最高220°なのでSALONIAよりはストレートの力が弱い。</t>
  </si>
  <si>
    <t>30秒で温まるが220°等高温に設定すると温まるまでに時間がかかる。</t>
  </si>
  <si>
    <t>髪の痛みが気になる。カールに対応してはいるが実際は難しい。</t>
  </si>
  <si>
    <t>カラーバリエーション豊富な方が良い人。くせがあまり強くない人。</t>
  </si>
  <si>
    <r>
      <t xml:space="preserve">２位の商品のためになった（なる）口コミやレビューを２つ記入してください。
</t>
    </r>
    <r>
      <rPr>
        <sz val="9"/>
        <color rgb="FFFF0000"/>
        <rFont val="Arial"/>
        <family val="2"/>
      </rPr>
      <t>※短文すぎない（150文字～300文字程度）口コミをお願いします。</t>
    </r>
  </si>
  <si>
    <t>ストレートアイロンですが、簡単に好きな角度でクセがつけられるので、とっても重宝しています♪♪
縮毛でもあまり効果のナイ、私の前髪もスッキリまっすぐ!!で、カールさせたい所は、しっかりクセ付けが出来る♪♪
ただ一つ問題なのは、本体が熱くなりすぎて、持ち手部分以外は触れなくなっちゃう事。
両手で本体を抑えてカールさせるのがクセになっている人には不向きだと思います。</t>
  </si>
  <si>
    <t>220℃のアイロンは某メーのツヤ○○を使っていましたが…おもちゃみたいな作りで3ヶ月で壊れてしまいました(泣) 
あわてて このアイロンを購入！同じ220℃で作りもちゃんとしていて なんの問題も今の所ないです！ 
もと美容師だったので 
サロンで使っているのとあまり変わらないです。 
自宅で娘に縮毛矯正をするので 重宝してます。</t>
  </si>
  <si>
    <t>https://review.rakuten.co.jp/item/1/213700_10027536/1.1/?l2-id=item_review</t>
  </si>
  <si>
    <t>価格がとにかく安い。</t>
  </si>
  <si>
    <t>スイッチをいれるだけでＭＡＸの200°まであがるようになっている。また温まるまで1分半と早い。</t>
  </si>
  <si>
    <t>300ｇで軽量。温度設定がなくスイッチひとつで使い方がシンプル。</t>
  </si>
  <si>
    <t>滑りが良くない</t>
  </si>
  <si>
    <t>温度が上がったかの表示がない。</t>
  </si>
  <si>
    <t>200°が最高なので頑固な癖毛の人には不向き。カールもしっかりはつきにくい。</t>
  </si>
  <si>
    <t>とにかく低価格で購入したい人。複雑な操作はしたくない人。</t>
  </si>
  <si>
    <r>
      <t xml:space="preserve">３位の商品のためになった（なる）口コミやレビューを２つ記入してください。
</t>
    </r>
    <r>
      <rPr>
        <sz val="9"/>
        <color rgb="FFFF0000"/>
        <rFont val="Arial"/>
        <family val="2"/>
      </rPr>
      <t>※短文すぎない（150文字～300文字程度）口コミをお願いします。</t>
    </r>
  </si>
  <si>
    <t>子どもが2980円で購入したストレートプラスカールの商品はちゃんと温度設定ができたりはさむプレートが二種類変化できたり
、その温度になるとランプでわかります。
でもこちらの商品は見た目もまっすぐな板のみで 電源も中の方にあるし 温度があがったかどうかも見た感じはわかりませんが、
とにかくはさんで するするまっすぐおろすだけで、自分のうねる癖のある髪の毛が本当にまっすぐになって寝ぐせもすぐ治るし 
多くをもとめなければ十分だと思います。
まっすぐ下におりないというレビューも見受けられましたが、自分の髪には特に問題もなくすぐに暖かくなって
毎日使いやすいと思いました。</t>
  </si>
  <si>
    <t>5000円弱の２wayアイロンを使っているのですが、
180℃なせいか、まっすぐストレートになるまで時間がかかるので、
こちらは、200℃と書いていたので、早くさらさらストレートになるかな！と思い購入してみました。
でも、やっぱり同じですね~
同じと言うか、持っている2wayよりもダメでした~
なかなかボリュームダウンしません。
（髪は細く量も少な目のストレートヘアです。）
200℃とありますが・・？
180℃のを使ったあと、髪がとても熱くなるのですが、
これを使ってもあまり髪は熱くなりません。
200℃もないんじゃないでしょうか‥</t>
  </si>
  <si>
    <t>https://review.rakuten.co.jp/item/1/224541_10001095/1.1/?l2-id=item_review</t>
  </si>
  <si>
    <t>今回取り上げたアイテムは、「何を求めてる人」にピッタリだと思いますか？
具体的に3つ記入してください。</t>
  </si>
  <si>
    <t>出来るだけ低予算でストレートアイロンが欲しい人</t>
  </si>
  <si>
    <t>髪のくせやうねりに悩まされてる人</t>
  </si>
  <si>
    <t>縮毛矯正は定期的にお金がかかるので家で手軽に髪をサラサラにしたい人</t>
  </si>
  <si>
    <t>&lt;a target="_blank" href="//af.moshimo.com/af/c/click?a_id=988731&amp;amp;p_id=170&amp;amp;pc_id=185&amp;amp;pl_id=4062&amp;amp;url=https%3A%2F%2Fwww.amazon.co.jp%2F%25E3%2580%2590%25E3%2582%25BB%25E3%2583%2583%25E3%2583%2588%25E3%2580%2591SALONIA-%25E3%2582%25B5%25E3%2583%25AD%25E3%2583%258B%25E3%2582%25A2-%25E3%2583%2597%25E3%2583%25AD%25E4%25BB%2595%25E6%25A7%2598220%25E2%2584%2583-SL-004S-%25E3%2582%25B9%25E3%2583%2588%25E3%2583%25AC%25E3%2583%25BC%25E3%2583%2588%25E3%2582%25A8%25E3%2583%2583%25E3%2582%25BB%25E3%2583%25B3%25E3%2582%25B9%25E3%2582%25AF%25E3%2583%25AA%25E3%2583%25BC%25E3%2583%25A0%2Fdp%2FB0777K5HZS" rel="nofollow"&gt;&lt;img src="https://images-fe.ssl-images-amazon.com/images/I/41UXhKef-vL.jpg" alt="" style="border: none;" /&gt;&lt;br /&gt;【セット】SALONIA サロニア ストレート ヘアアイロン ダブルイオン プロ仕様220℃ 海外対応 SL-004S (ブラック) &amp;amp; ストレートエッセンスクリーム 120g&lt;/a&gt;&lt;img src="//i.moshimo.com/af/i/impression?a_id=988731&amp;amp;p_id=170&amp;amp;pc_id=185&amp;amp;pl_id=4062" alt="" width="1" height="1" style="border: 0px;" /&gt;</t>
  </si>
  <si>
    <t>&lt;a target="_blank" href="//af.moshimo.com/af/c/click?a_id=988729&amp;amp;p_id=54&amp;amp;pc_id=54&amp;amp;pl_id=616&amp;amp;url=https%3A%2F%2Fitem.rakuten.co.jp%2Fhomeshop%2F5503-kak-0023%2F&amp;amp;m=http%3A%2F%2Fm.rakuten.co.jp%2Fhomeshop%2Fi%2F10215940%2F&amp;amp;r_v=g00pssb3.9tq3ead1.g00pssb3.9tq3f65f" rel="nofollow"&gt;&lt;img src="//thumbnail.image.rakuten.co.jp/@0_mall/homeshop/cabinet/kadena02/5503-kak-0023_1.jpg?_ex=128x128" alt="" style="border: none;" /&gt;&lt;br /&gt;【メーカー正規品】SALONIA(サロニア) ダブルイオン ストレートアイロン SL-004S ブラック [海外対応OK][ヘアアイロン]&lt;/a&gt;&lt;img src="//i.moshimo.com/af/i/impression?a_id=988729&amp;amp;p_id=54&amp;amp;pc_id=54&amp;amp;pl_id=616" alt="" width="1" height="1" style="border: 0px;" /&gt;</t>
  </si>
  <si>
    <t>&lt;a target="_blank" href="//af.moshimo.com/af/c/click?a_id=988729&amp;amp;p_id=54&amp;amp;pc_id=54&amp;amp;pl_id=616&amp;amp;url=https%3A%2F%2Fitem.rakuten.co.jp%2Frasta%2Fcx00-0710-2%2F&amp;amp;m=http%3A%2F%2Fm.rakuten.co.jp%2Frasta%2Fi%2F10028022%2F&amp;amp;r_v=g00q0hw3.9tq3e320.g00q0hw3.9tq3f5ee" rel="nofollow"&gt;&lt;img src="//thumbnail.image.rakuten.co.jp/@0_mall/rasta/cabinet/00246625/ata/imgrc0075947021.jpg?_ex=500x500" alt="" style="border: none;" /&gt;&lt;br /&gt;【送料無料】7色カラー 海外対応 AGETUYA アゲツヤプロ　アゲツヤポップ　アゲツヤPOP チタニウム　ヘアアイロン　ストレート　カール　2WAY ヘアーアイロン　　ストレートアイロン　カールアイロン　口コミ 2011年6月1日楽天総合1位受賞 プロ仕様　【メーカー保証1年】&lt;/a&gt;&lt;img src="//i.moshimo.com/af/i/impression?a_id=988729&amp;amp;p_id=54&amp;amp;pc_id=54&amp;amp;pl_id=616" alt="" width="1" height="1" style="border: 0px;" /&gt;</t>
  </si>
  <si>
    <t>&lt;a target="_blank" href="//af.moshimo.com/af/c/click?a_id=988731&amp;amp;p_id=170&amp;amp;pc_id=185&amp;amp;pl_id=4062&amp;amp;url=https%3A%2F%2Fwww.amazon.co.jp%2F%25E3%2583%2598%25E3%2582%25A2%25E3%2582%25A2%25E3%2582%25A4%25E3%2583%25AD%25E3%2583%25B3-2way-%25E3%2582%25B9%25E3%2583%2588%25E3%2583%25AC%25E3%2583%25BC%25E3%2583%2588-%25E8%25A1%25A8%25E9%259D%25A2%25E6%25B8%25A9%25E5%25BA%25A6200%25E2%2584%2583-%25E3%2582%25BB%25E3%2583%25A9%25E3%2583%259F%25E3%2583%2583%25E3%2582%25AF%25E3%2583%2597%25E3%2583%25AC%25E3%2583%25BC%25E3%2583%2588%2Fdp%2FB003MOOAE8" rel="nofollow"&gt;&lt;img src="https://images-fe.ssl-images-amazon.com/images/I/41TpTzuv2ZL.jpg" alt="" style="border: none;" /&gt;&lt;br /&gt;ヘアアイロン 2way ストレート カール 表面温度200℃ セラミックプレート&lt;/a&gt;&lt;img src="//i.moshimo.com/af/i/impression?a_id=988731&amp;amp;p_id=170&amp;amp;pc_id=185&amp;amp;pl_id=4062" alt="" width="1" height="1" style="border: 0px;" /&gt;</t>
  </si>
  <si>
    <t>&lt;a target="_blank" href="//af.moshimo.com/af/c/click?a_id=988729&amp;amp;p_id=54&amp;amp;pc_id=54&amp;amp;pl_id=616&amp;amp;url=https%3A%2F%2Fitem.rakuten.co.jp%2Fsantasan%2Fhairiron-nhc483crm%2F&amp;amp;m=http%3A%2F%2Fm.rakuten.co.jp%2Fsantasan%2Fi%2F10001095%2F&amp;amp;r_v=g00q8v13.9tq3e7a2.g00q8v13.9tq3fe46" rel="nofollow"&gt;&lt;img src="//thumbnail.image.rakuten.co.jp/@0_mall/santasan/cabinet/hairiron-nhc483crm.jpg?_ex=128x128" alt="" style="border: none;" /&gt;&lt;br /&gt;ヘアアイロン ストレート カール 2way仕様 送料無料 表面温度200℃まで約1分半! (サロン プロ仕様 ウェーブ マイナスイオン ツヤグラ)&lt;/a&gt;&lt;img src="//i.moshimo.com/af/i/impression?a_id=988729&amp;amp;p_id=54&amp;amp;pc_id=54&amp;amp;pl_id=616" alt="" width="1" height="1" style="border: 0px;" /&gt;</t>
  </si>
  <si>
    <t>ストレートヘアアイロンのおすすめ3選。4000円以下ならどれ？</t>
    <rPh sb="17" eb="18">
      <t>セン</t>
    </rPh>
    <rPh sb="23" eb="24">
      <t>エン</t>
    </rPh>
    <rPh sb="24" eb="26">
      <t>イカ</t>
    </rPh>
    <phoneticPr fontId="1"/>
  </si>
  <si>
    <t>&lt;a target="_blank" href="//af.moshimo.com/af/c/click?a_id=988731&amp;amp;p_id=170&amp;amp;pc_id=185&amp;amp;pl_id=4062&amp;amp;url=https%3A%2F%2Fwww.amazon.co.jp%2F%25E6%259C%2580%25E6%2596%25B0%25E7%2589%2588%25E3%2580%2590%25E6%25B5%25B7%25E5%25A4%2596%25E5%25AF%25BE%25E5%25BF%259C%25E3%2583%25A2%25E3%2583%2587%25E3%2583%25AB%25E3%2580%2591agetuya-%25E3%2582%25A2%25E3%2582%25B2%25E3%2583%2584%25E3%2583%25A4%25E3%2583%2597%25E3%2583%25AD-%25E3%2582%25A2%25E3%2582%25B2%25E3%2583%2584%25E3%2583%25A4-220%25E2%2584%2583%25E5%25AE%259F%25E7%258F%25BE-%25E3%2583%2598%25E3%2582%25A2%25E3%2582%25A2%25E3%2582%25A4%25E3%2583%25AD%25E3%2583%25B3%25EF%25BC%2588%25E3%2582%25A2%25E3%2582%25AF%25E3%2582%25A2%25E3%2583%259F%25E3%2583%25B3%25E3%2583%2588%25EF%25BC%2588%25E3%2582%25A2%25E3%2582%25B2%25E3%2583%2584%25E3%2583%25A4POP%25E3%2582%25B7%25E3%2583%25AA%25E3%2583%25BC%25E3%2582%25BA%25EF%25BC%2589%25EF%25BC%2589%2Fdp%2FB01H2U72A6" rel="nofollow"&gt;&lt;img src="https://images-fe.ssl-images-amazon.com/images/I/41rOh-t901L.jpg" alt="" style="border: none;" /&gt;&lt;br /&gt;最新版【海外対応モデル】agetuya アゲツヤプロ アゲツヤ チタニウム 220℃実現 ストレート ヘアアイロン（アクアミント（アゲツヤPOPシリーズ））&lt;/a&gt;&lt;img src="//i.moshimo.com/af/i/impression?a_id=988731&amp;amp;p_id=170&amp;amp;pc_id=185&amp;amp;pl_id=4062" alt="" width="1" height="1" style="border: 0px;" /&gt;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</si>
</sst>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item/1/224541_10001095/1.1/?l2-id=item_review" TargetMode="External"/><Relationship Id="rId2" Type="http://schemas.openxmlformats.org/officeDocument/2006/relationships/hyperlink" Target="https://review.rakuten.co.jp/item/1/213700_10027536/1.1/?l2-id=item_review" TargetMode="External"/><Relationship Id="rId1" Type="http://schemas.openxmlformats.org/officeDocument/2006/relationships/hyperlink" Target="https://review.rakuten.co.jp/item/1/262435_10000074/1.1/?l2-id=item_review"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9" workbookViewId="0">
      <selection activeCell="C21" sqref="C21"/>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132</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133</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134</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135</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137</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138</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139</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140</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141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24.7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0" t="s">
        <v>151</v>
      </c>
      <c r="C23" s="9" t="s">
        <v>152</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154</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155</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2" t="s">
        <v>165</v>
      </c>
      <c r="C36" s="27" t="s">
        <v>166</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44"/>
      <c r="C37" s="27"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154</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154</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135</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128.25" thickBot="1">
      <c r="A49" s="4" t="s">
        <v>64</v>
      </c>
      <c r="B49" s="48" t="s">
        <v>176</v>
      </c>
      <c r="C49" s="29" t="s">
        <v>177</v>
      </c>
      <c r="D49" s="3"/>
      <c r="E49" s="3"/>
      <c r="F49" s="3"/>
      <c r="G49" s="3"/>
      <c r="H49" s="3"/>
      <c r="I49" s="3"/>
      <c r="J49" s="3"/>
      <c r="K49" s="3"/>
      <c r="L49" s="3"/>
      <c r="M49" s="3"/>
      <c r="N49" s="3"/>
      <c r="O49" s="3"/>
      <c r="P49" s="3"/>
      <c r="Q49" s="3"/>
      <c r="R49" s="3"/>
      <c r="S49" s="3"/>
      <c r="T49" s="3"/>
      <c r="U49" s="3"/>
      <c r="V49" s="3"/>
      <c r="W49" s="3"/>
      <c r="X49" s="3"/>
      <c r="Y49" s="3"/>
      <c r="Z49" s="3"/>
    </row>
    <row r="50" spans="1:26" ht="141" thickBot="1">
      <c r="A50" s="4" t="s">
        <v>79</v>
      </c>
      <c r="B50" s="50"/>
      <c r="C50" s="2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154</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154</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23" sqref="C23"/>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133</v>
      </c>
      <c r="C3" s="15" t="s">
        <v>134</v>
      </c>
      <c r="D3" s="16" t="s">
        <v>135</v>
      </c>
      <c r="E3" s="3"/>
      <c r="F3" s="3"/>
      <c r="G3" s="3"/>
      <c r="H3" s="3"/>
      <c r="I3" s="3"/>
      <c r="J3" s="3"/>
      <c r="K3" s="3"/>
      <c r="L3" s="3"/>
      <c r="M3" s="3"/>
      <c r="N3" s="3"/>
      <c r="O3" s="3"/>
      <c r="P3" s="3"/>
      <c r="Q3" s="3"/>
      <c r="R3" s="3"/>
      <c r="S3" s="3"/>
      <c r="T3" s="3"/>
      <c r="U3" s="3"/>
      <c r="V3" s="3"/>
      <c r="W3" s="3"/>
      <c r="X3" s="3"/>
      <c r="Y3" s="3"/>
      <c r="Z3" s="3"/>
    </row>
    <row r="4" spans="1:26" ht="15.75" thickBot="1">
      <c r="A4" s="33" t="s">
        <v>136</v>
      </c>
      <c r="B4" s="17">
        <v>3</v>
      </c>
      <c r="C4" s="17">
        <v>3</v>
      </c>
      <c r="D4" s="17">
        <v>5</v>
      </c>
      <c r="E4" s="3"/>
      <c r="F4" s="3"/>
      <c r="G4" s="3"/>
      <c r="H4" s="3"/>
      <c r="I4" s="3"/>
      <c r="J4" s="3"/>
      <c r="K4" s="3"/>
      <c r="L4" s="3"/>
      <c r="M4" s="3"/>
      <c r="N4" s="3"/>
      <c r="O4" s="3"/>
      <c r="P4" s="3"/>
      <c r="Q4" s="3"/>
      <c r="R4" s="3"/>
      <c r="S4" s="3"/>
      <c r="T4" s="3"/>
      <c r="U4" s="3"/>
      <c r="V4" s="3"/>
      <c r="W4" s="3"/>
      <c r="X4" s="3"/>
      <c r="Y4" s="3"/>
      <c r="Z4" s="3"/>
    </row>
    <row r="5" spans="1:26" ht="15.75" thickBot="1">
      <c r="A5" s="33" t="s">
        <v>137</v>
      </c>
      <c r="B5" s="17">
        <v>5</v>
      </c>
      <c r="C5" s="17">
        <v>5</v>
      </c>
      <c r="D5" s="17">
        <v>1</v>
      </c>
      <c r="E5" s="3"/>
      <c r="F5" s="3"/>
      <c r="G5" s="3"/>
      <c r="H5" s="3"/>
      <c r="I5" s="3"/>
      <c r="J5" s="3"/>
      <c r="K5" s="3"/>
      <c r="L5" s="3"/>
      <c r="M5" s="3"/>
      <c r="N5" s="3"/>
      <c r="O5" s="3"/>
      <c r="P5" s="3"/>
      <c r="Q5" s="3"/>
      <c r="R5" s="3"/>
      <c r="S5" s="3"/>
      <c r="T5" s="3"/>
      <c r="U5" s="3"/>
      <c r="V5" s="3"/>
      <c r="W5" s="3"/>
      <c r="X5" s="3"/>
      <c r="Y5" s="3"/>
      <c r="Z5" s="3"/>
    </row>
    <row r="6" spans="1:26" ht="15.75" thickBot="1">
      <c r="A6" s="33" t="s">
        <v>138</v>
      </c>
      <c r="B6" s="17">
        <v>5</v>
      </c>
      <c r="C6" s="17">
        <v>2</v>
      </c>
      <c r="D6" s="17">
        <v>5</v>
      </c>
      <c r="E6" s="3"/>
      <c r="F6" s="3"/>
      <c r="G6" s="3"/>
      <c r="H6" s="3"/>
      <c r="I6" s="3"/>
      <c r="J6" s="3"/>
      <c r="K6" s="3"/>
      <c r="L6" s="3"/>
      <c r="M6" s="3"/>
      <c r="N6" s="3"/>
      <c r="O6" s="3"/>
      <c r="P6" s="3"/>
      <c r="Q6" s="3"/>
      <c r="R6" s="3"/>
      <c r="S6" s="3"/>
      <c r="T6" s="3"/>
      <c r="U6" s="3"/>
      <c r="V6" s="3"/>
      <c r="W6" s="3"/>
      <c r="X6" s="3"/>
      <c r="Y6" s="3"/>
      <c r="Z6" s="3"/>
    </row>
    <row r="7" spans="1:26" ht="15.75" thickBot="1">
      <c r="A7" s="33" t="s">
        <v>139</v>
      </c>
      <c r="B7" s="17">
        <v>3</v>
      </c>
      <c r="C7" s="17">
        <v>5</v>
      </c>
      <c r="D7" s="17">
        <v>1</v>
      </c>
      <c r="E7" s="3"/>
      <c r="F7" s="3"/>
      <c r="G7" s="3"/>
      <c r="H7" s="3"/>
      <c r="I7" s="3"/>
      <c r="J7" s="3"/>
      <c r="K7" s="3"/>
      <c r="L7" s="3"/>
      <c r="M7" s="3"/>
      <c r="N7" s="3"/>
      <c r="O7" s="3"/>
      <c r="P7" s="3"/>
      <c r="Q7" s="3"/>
      <c r="R7" s="3"/>
      <c r="S7" s="3"/>
      <c r="T7" s="3"/>
      <c r="U7" s="3"/>
      <c r="V7" s="3"/>
      <c r="W7" s="3"/>
      <c r="X7" s="3"/>
      <c r="Y7" s="3"/>
      <c r="Z7" s="3"/>
    </row>
    <row r="8" spans="1:26" ht="15.75" thickBot="1">
      <c r="A8" s="33" t="s">
        <v>140</v>
      </c>
      <c r="B8" s="17">
        <v>5</v>
      </c>
      <c r="C8" s="17">
        <v>5</v>
      </c>
      <c r="D8" s="17">
        <v>5</v>
      </c>
      <c r="E8" s="3"/>
      <c r="F8" s="3"/>
      <c r="G8" s="3"/>
      <c r="H8" s="3"/>
      <c r="I8" s="3"/>
      <c r="J8" s="3"/>
      <c r="K8" s="3"/>
      <c r="L8" s="3"/>
      <c r="M8" s="3"/>
      <c r="N8" s="3"/>
      <c r="O8" s="3"/>
      <c r="P8" s="3"/>
      <c r="Q8" s="3"/>
      <c r="R8" s="3"/>
      <c r="S8" s="3"/>
      <c r="T8" s="3"/>
      <c r="U8" s="3"/>
      <c r="V8" s="3"/>
      <c r="W8" s="3"/>
      <c r="X8" s="3"/>
      <c r="Y8" s="3"/>
      <c r="Z8" s="3"/>
    </row>
    <row r="9" spans="1:26" ht="15" thickBot="1">
      <c r="A9" s="18" t="s">
        <v>68</v>
      </c>
      <c r="B9" s="19">
        <v>21</v>
      </c>
      <c r="C9" s="19">
        <v>20</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C6" sqref="C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128</v>
      </c>
    </row>
    <row r="3" spans="2:8">
      <c r="B3" s="34"/>
      <c r="C3" s="31"/>
      <c r="D3" s="31"/>
      <c r="H3" t="s">
        <v>129</v>
      </c>
    </row>
    <row r="4" spans="2:8">
      <c r="B4" s="23" t="s">
        <v>118</v>
      </c>
      <c r="C4" s="23" t="s">
        <v>119</v>
      </c>
      <c r="D4" s="23" t="s">
        <v>120</v>
      </c>
      <c r="H4" t="s">
        <v>130</v>
      </c>
    </row>
    <row r="5" spans="2:8">
      <c r="B5" s="23" t="s">
        <v>103</v>
      </c>
      <c r="C5" s="22" t="str">
        <f>IF(C22="","",SUBSTITUTE(MID(C22,FIND("src=",C22)+5,FIND("alt",C22)-FIND("src=",C22)-7),"amp;",""))</f>
        <v>https://images-fe.ssl-images-amazon.com/images/I/41UXhKef-vL.jpg</v>
      </c>
      <c r="D5" s="22" t="str">
        <f>アンケート!C13</f>
        <v>SALONIA　 ダブルイオン ストレートアイロン</v>
      </c>
      <c r="E5" t="s">
        <v>121</v>
      </c>
    </row>
    <row r="6" spans="2:8">
      <c r="B6" s="23" t="s">
        <v>102</v>
      </c>
      <c r="C6" s="22" t="str">
        <f>IF(C24="","",SUBSTITUTE(MID(C24,FIND("src=",C24)+5,FIND("alt",C24)-FIND("src=",C24)-7),"amp;",""))</f>
        <v>https://images-fe.ssl-images-amazon.com/images/I/41rOh-t901L.jpg</v>
      </c>
      <c r="D6" s="22" t="str">
        <f>アンケート!C28</f>
        <v>AGETUYA 　 ストレートアイロン　CX00-0710</v>
      </c>
      <c r="E6" t="s">
        <v>121</v>
      </c>
    </row>
    <row r="7" spans="2:8">
      <c r="B7" s="23" t="s">
        <v>101</v>
      </c>
      <c r="C7" s="22" t="str">
        <f>IF(C26="","",SUBSTITUTE(MID(C26,FIND("src=",C26)+5,FIND("alt",C26)-FIND("src=",C26)-7),"amp;",""))</f>
        <v>https://images-fe.ssl-images-amazon.com/images/I/41TpTzuv2ZL.jpg</v>
      </c>
      <c r="D7" s="22" t="str">
        <f>アンケート!C41</f>
        <v>NHC483CRM　ヘアアイロン ストレート カール 2way仕様</v>
      </c>
      <c r="E7" t="s">
        <v>121</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https://review.rakuten.co.jp/item/1/262435_10000074/1.1/?l2-id=item_review</v>
      </c>
      <c r="D12" s="61">
        <f>SQL!A11+1</f>
        <v>166</v>
      </c>
      <c r="E12" s="22" t="str">
        <f>アンケート!C25</f>
        <v>40代・女性</v>
      </c>
      <c r="F12" s="22" t="str">
        <f>IF(ISERROR(FIND("女",E12)),"m","w")&amp;"_"&amp;LEFT(E12,2)&amp;"_"&amp;"2"</f>
        <v>w_40_2</v>
      </c>
    </row>
    <row r="13" spans="2:8">
      <c r="B13" s="66"/>
      <c r="C13" s="67"/>
      <c r="D13" s="62"/>
      <c r="E13" s="22" t="str">
        <f>アンケート!C26</f>
        <v>30代・女性</v>
      </c>
      <c r="F13" s="22" t="str">
        <f>IF(ISERROR(FIND("女",E13)),"m","w")&amp;"_"&amp;LEFT(E13,2)&amp;"_"&amp;"1"</f>
        <v>w_30_1</v>
      </c>
    </row>
    <row r="14" spans="2:8">
      <c r="B14" s="65" t="s">
        <v>102</v>
      </c>
      <c r="C14" s="67" t="str">
        <f>アンケート!C40</f>
        <v>https://review.rakuten.co.jp/item/1/213700_10027536/1.1/?l2-id=item_review</v>
      </c>
      <c r="D14" s="61">
        <f>IF(D12="","",D12+1)</f>
        <v>167</v>
      </c>
      <c r="E14" s="22" t="str">
        <f>アンケート!C38</f>
        <v>40代・女性</v>
      </c>
      <c r="F14" s="22" t="str">
        <f>IF(ISERROR(FIND("女",E14)),"m","w")&amp;"_"&amp;LEFT(E14,2)&amp;"_"&amp;"2"</f>
        <v>w_40_2</v>
      </c>
    </row>
    <row r="15" spans="2:8">
      <c r="B15" s="66"/>
      <c r="C15" s="67"/>
      <c r="D15" s="62"/>
      <c r="E15" s="22" t="str">
        <f>アンケート!C39</f>
        <v>40代・女性</v>
      </c>
      <c r="F15" s="22" t="str">
        <f>IF(ISERROR(FIND("女",E15)),"m","w")&amp;"_"&amp;LEFT(E15,2)&amp;"_"&amp;"1"</f>
        <v>w_40_1</v>
      </c>
    </row>
    <row r="16" spans="2:8">
      <c r="B16" s="65" t="s">
        <v>101</v>
      </c>
      <c r="C16" s="67" t="str">
        <f>アンケート!C53</f>
        <v>https://review.rakuten.co.jp/item/1/224541_10001095/1.1/?l2-id=item_review</v>
      </c>
      <c r="D16" s="61">
        <f>IF(D14="","",D14+1)</f>
        <v>168</v>
      </c>
      <c r="E16" s="22" t="str">
        <f>アンケート!C51</f>
        <v>40代・女性</v>
      </c>
      <c r="F16" s="22" t="str">
        <f>IF(ISERROR(FIND("女",E16)),"m","w")&amp;"_"&amp;LEFT(E16,2)&amp;"_"&amp;"2"</f>
        <v>w_40_2</v>
      </c>
    </row>
    <row r="17" spans="2:6">
      <c r="B17" s="66"/>
      <c r="C17" s="67"/>
      <c r="D17" s="62"/>
      <c r="E17" s="22" t="str">
        <f>アンケート!C52</f>
        <v>40代・女性</v>
      </c>
      <c r="F17" s="22" t="str">
        <f t="shared" ref="F17" si="0">IF(ISERROR(FIND("女",E17)),"m","w")&amp;"_"&amp;LEFT(E17,2)&amp;"_"&amp;"1"</f>
        <v>w_40_1</v>
      </c>
    </row>
    <row r="18" spans="2:6">
      <c r="D18" s="31"/>
    </row>
    <row r="19" spans="2:6">
      <c r="D19" s="31"/>
    </row>
    <row r="20" spans="2:6">
      <c r="B20" s="63" t="s">
        <v>111</v>
      </c>
      <c r="C20" s="63"/>
      <c r="D20" s="63"/>
      <c r="E20" s="63"/>
      <c r="F20" s="63"/>
    </row>
    <row r="21" spans="2:6">
      <c r="B21" s="35" t="s">
        <v>118</v>
      </c>
      <c r="C21" s="35" t="s">
        <v>115</v>
      </c>
      <c r="D21" s="63" t="s">
        <v>116</v>
      </c>
      <c r="E21" s="63"/>
      <c r="F21" s="35" t="s">
        <v>117</v>
      </c>
    </row>
    <row r="22" spans="2:6">
      <c r="B22" s="63" t="s">
        <v>112</v>
      </c>
      <c r="C22" s="22" t="s">
        <v>184</v>
      </c>
      <c r="D22" s="64" t="str">
        <f t="shared" ref="D22:D27" si="1">IF(C22="","",SUBSTITUTE(MID(C22,FIND("href=",C22)+6,FIND("rel=",C22)-FIND("href=",C22)-8),"amp;",""))</f>
        <v>//af.moshimo.com/af/c/click?a_id=988731&amp;p_id=170&amp;pc_id=185&amp;pl_id=4062&amp;url=https%3A%2F%2Fwww.amazon.co.jp%2F%25E3%2580%2590%25E3%2582%25BB%25E3%2583%2583%25E3%2583%2588%25E3%2580%2591SALONIA-%25E3%2582%25B5%25E3%2583%25AD%25E3%2583%258B%25E3%2582%25A2-%25E3%2583%2597%25E3%2583%25AD%25E4%25BB%2595%25E6%25A7%2598220%25E2%2584%2583-SL-004S-%25E3%2582%25B9%25E3%2583%2588%25E3%2583%25AC%25E3%2583%25BC%25E3%2583%2588%25E3%2582%25A8%25E3%2583%2583%25E3%2582%25BB%25E3%2583%25B3%25E3%2582%25B9%25E3%2582%25AF%25E3%2583%25AA%25E3%2583%25BC%25E3%2583%25A0%2Fdp%2FB0777K5HZS</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//af.moshimo.com/af/c/click?a_id=988729&amp;p_id=54&amp;pc_id=54&amp;pl_id=616&amp;url=https%3A%2F%2Fitem.rakuten.co.jp%2Fhomeshop%2F5503-kak-0023%2F&amp;m=http%3A%2F%2Fm.rakuten.co.jp%2Fhomeshop%2Fi%2F10215940%2F&amp;r_v=g00pssb3.9tq3ead1.g00pssb3.9tq3f65f</v>
      </c>
      <c r="E23" s="64"/>
      <c r="F23" s="22" t="str">
        <f t="shared" ref="F23:F27" si="2">IF(ISERROR(FIND("amazon",C23)),IF(ISERROR(FIND("rakuten",C23)),"","楽天"),"Amazon")</f>
        <v>楽天</v>
      </c>
    </row>
    <row r="24" spans="2:6">
      <c r="B24" s="63" t="s">
        <v>113</v>
      </c>
      <c r="C24" s="22" t="s">
        <v>190</v>
      </c>
      <c r="D24" s="64" t="str">
        <f t="shared" si="1"/>
        <v>//af.moshimo.com/af/c/click?a_id=988731&amp;p_id=170&amp;pc_id=185&amp;pl_id=4062&amp;url=https%3A%2F%2Fwww.amazon.co.jp%2F%25E6%259C%2580%25E6%2596%25B0%25E7%2589%2588%25E3%2580%2590%25E6%25B5%25B7%25E5%25A4%2596%25E5%25AF%25BE%25E5%25BF%259C%25E3%2583%25A2%25E3%2583%2587%25E3%2583%25AB%25E3%2580%2591agetuya-%25E3%2582%25A2%25E3%2582%25B2%25E3%2583%2584%25E3%2583%25A4%25E3%2583%2597%25E3%2583%25AD-%25E3%2582%25A2%25E3%2582%25B2%25E3%2583%2584%25E3%2583%25A4-220%25E2%2584%2583%25E5%25AE%259F%25E7%258F%25BE-%25E3%2583%2598%25E3%2582%25A2%25E3%2582%25A2%25E3%2582%25A4%25E3%2583%25AD%25E3%2583%25B3%25EF%25BC%2588%25E3%2582%25A2%25E3%2582%25AF%25E3%2582%25A2%25E3%2583%259F%25E3%2583%25B3%25E3%2583%2588%25EF%25BC%2588%25E3%2582%25A2%25E3%2582%25B2%25E3%2583%2584%25E3%2583%25A4POP%25E3%2582%25B7%25E3%2583%25AA%25E3%2583%25BC%25E3%2582%25BA%25EF%25BC%2589%25EF%25BC%2589%2Fdp%2FB01H2U72A6</v>
      </c>
      <c r="E24" s="64"/>
      <c r="F24" s="22" t="str">
        <f t="shared" si="2"/>
        <v>Amazon</v>
      </c>
    </row>
    <row r="25" spans="2:6">
      <c r="B25" s="63"/>
      <c r="C25" s="22" t="s">
        <v>186</v>
      </c>
      <c r="D25" s="64" t="str">
        <f t="shared" si="1"/>
        <v>//af.moshimo.com/af/c/click?a_id=988729&amp;p_id=54&amp;pc_id=54&amp;pl_id=616&amp;url=https%3A%2F%2Fitem.rakuten.co.jp%2Frasta%2Fcx00-0710-2%2F&amp;m=http%3A%2F%2Fm.rakuten.co.jp%2Frasta%2Fi%2F10028022%2F&amp;r_v=g00q0hw3.9tq3e320.g00q0hw3.9tq3f5ee</v>
      </c>
      <c r="E25" s="64"/>
      <c r="F25" s="22" t="str">
        <f t="shared" si="2"/>
        <v>楽天</v>
      </c>
    </row>
    <row r="26" spans="2:6">
      <c r="B26" s="63" t="s">
        <v>114</v>
      </c>
      <c r="C26" s="22" t="s">
        <v>187</v>
      </c>
      <c r="D26" s="64" t="str">
        <f t="shared" si="1"/>
        <v>//af.moshimo.com/af/c/click?a_id=988731&amp;p_id=170&amp;pc_id=185&amp;pl_id=4062&amp;url=https%3A%2F%2Fwww.amazon.co.jp%2F%25E3%2583%2598%25E3%2582%25A2%25E3%2582%25A2%25E3%2582%25A4%25E3%2583%25AD%25E3%2583%25B3-2way-%25E3%2582%25B9%25E3%2583%2588%25E3%2583%25AC%25E3%2583%25BC%25E3%2583%2588-%25E8%25A1%25A8%25E9%259D%25A2%25E6%25B8%25A9%25E5%25BA%25A6200%25E2%2584%2583-%25E3%2582%25BB%25E3%2583%25A9%25E3%2583%259F%25E3%2583%2583%25E3%2582%25AF%25E3%2583%2597%25E3%2583%25AC%25E3%2583%25BC%25E3%2583%2588%2Fdp%2FB003MOOAE8</v>
      </c>
      <c r="E26" s="64"/>
      <c r="F26" s="22" t="str">
        <f t="shared" si="2"/>
        <v>Amazon</v>
      </c>
    </row>
    <row r="27" spans="2:6">
      <c r="B27" s="63"/>
      <c r="C27" s="22" t="s">
        <v>188</v>
      </c>
      <c r="D27" s="64" t="str">
        <f t="shared" si="1"/>
        <v>//af.moshimo.com/af/c/click?a_id=988729&amp;p_id=54&amp;pc_id=54&amp;pl_id=616&amp;url=https%3A%2F%2Fitem.rakuten.co.jp%2Fsantasan%2Fhairiron-nhc483crm%2F&amp;m=http%3A%2F%2Fm.rakuten.co.jp%2Fsantasan%2Fi%2F10001095%2F&amp;r_v=g00q8v13.9tq3e7a2.g00q8v13.9tq3fe46</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20" t="str">
        <f>CONCATENATE("&lt;h2&gt;",入力シート!C2,"&lt;/h2&gt;")</f>
        <v>&lt;h2&gt;ストレートヘアアイロンのおすすめ3選。4000円以下ならどれ？&lt;/h2&gt;</v>
      </c>
    </row>
    <row r="2" spans="1:1">
      <c r="A2" s="20" t="s">
        <v>86</v>
      </c>
    </row>
    <row r="3" spans="1:1">
      <c r="A3" s="21" t="s">
        <v>87</v>
      </c>
    </row>
    <row r="4" spans="1:1">
      <c r="A4" s="20" t="str">
        <f>CONCATENATE("&lt;li&gt;", アンケート!C54, "&lt;/li&gt;")</f>
        <v>&lt;li&gt;出来るだけ低予算でストレートアイロンが欲しい人&lt;/li&gt;</v>
      </c>
    </row>
    <row r="5" spans="1:1">
      <c r="A5" s="20" t="str">
        <f>CONCATENATE("&lt;li&gt;", アンケート!C55, "&lt;/li&gt;")</f>
        <v>&lt;li&gt;髪のくせやうねりに悩まされてる人&lt;/li&gt;</v>
      </c>
    </row>
    <row r="6" spans="1:1">
      <c r="A6" s="20" t="str">
        <f>CONCATENATE("&lt;li&gt;", アンケート!C56, "&lt;/li&gt;")</f>
        <v>&lt;li&gt;縮毛矯正は定期的にお金がかかるので家で手軽に髪をサラサラにしたい人&lt;/li&gt;</v>
      </c>
    </row>
    <row r="7" spans="1:1">
      <c r="A7" s="20" t="s">
        <v>88</v>
      </c>
    </row>
    <row r="8" spans="1:1">
      <c r="A8" s="20" t="s">
        <v>89</v>
      </c>
    </row>
    <row r="9" spans="1:1">
      <c r="A9" s="20"/>
    </row>
    <row r="10" spans="1:1">
      <c r="A10" s="20" t="s">
        <v>126</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今回紹介する『ストレートアイロン(4000円以下)』は「価格と品質」どちらを重要視したのかをあらわした図です。</v>
      </c>
    </row>
    <row r="14" spans="1:1">
      <c r="A14" s="30"/>
    </row>
    <row r="15" spans="1:1">
      <c r="A15" s="30" t="s">
        <v>127</v>
      </c>
    </row>
    <row r="16" spans="1:1">
      <c r="A16" s="30" t="s">
        <v>125</v>
      </c>
    </row>
    <row r="17" spans="1:2">
      <c r="A17" s="20" t="s">
        <v>89</v>
      </c>
    </row>
    <row r="18" spans="1:2">
      <c r="A18" t="s">
        <v>71</v>
      </c>
    </row>
    <row r="19" spans="1:2">
      <c r="A19" t="str">
        <f>CONCATENATE("&lt;h2&gt;『",アンケート!C2,"』 ランキング&lt;/h2&gt;")</f>
        <v>&lt;h2&gt;『ストレートアイロン(4000円以下)』 ランキング&lt;/h2&gt;</v>
      </c>
    </row>
    <row r="20" spans="1:2">
      <c r="A20" t="s">
        <v>91</v>
      </c>
    </row>
    <row r="22" spans="1:2">
      <c r="A22" t="str">
        <f>CONCATENATE("&lt;h3&gt;3位 ",アンケート!C41,"&lt;/h3&gt;")</f>
        <v>&lt;h3&gt;3位 NHC483CRM　ヘアアイロン ストレート カール 2way仕様&lt;/h3&gt;</v>
      </c>
    </row>
    <row r="23" spans="1:2">
      <c r="A23" t="s">
        <v>92</v>
      </c>
    </row>
    <row r="24" spans="1:2">
      <c r="A24" t="s">
        <v>69</v>
      </c>
    </row>
    <row r="25" spans="1:2">
      <c r="A25" t="str">
        <f>アンケート!C48</f>
        <v>とにかく低価格で購入したい人。複雑な操作はしたくない人。</v>
      </c>
    </row>
    <row r="26" spans="1:2">
      <c r="A26" t="s">
        <v>70</v>
      </c>
    </row>
    <row r="27" spans="1:2">
      <c r="A27" s="6" t="str">
        <f>CONCATENATE("[tblStart num=5]", 入力シート!C7, "[/tblStart]")</f>
        <v>[tblStart num=5]https://images-fe.ssl-images-amazon.com/images/I/41TpTzuv2ZL.jpg[/tblStart]</v>
      </c>
    </row>
    <row r="28" spans="1:2">
      <c r="A28" t="str">
        <f>CONCATENATE("[tdLevel type=", B28, "]", 比較表!A4, "[/tdLevel]")</f>
        <v>[tdLevel type=5]低価格か[/tdLevel]</v>
      </c>
      <c r="B28">
        <f>HLOOKUP(アンケート!$C$41,比較表!$B$3:$D$8,2)</f>
        <v>5</v>
      </c>
    </row>
    <row r="29" spans="1:2">
      <c r="A29" t="str">
        <f>CONCATENATE("[tdLevel type=", B29, "]", 比較表!A5, "[/tdLevel]")</f>
        <v>[tdLevel type=1]ストレートになるか[/tdLevel]</v>
      </c>
      <c r="B29">
        <f>HLOOKUP(アンケート!$C$41,比較表!$B$3:$D$8,3)</f>
        <v>1</v>
      </c>
    </row>
    <row r="30" spans="1:2">
      <c r="A30" t="str">
        <f>CONCATENATE("[tdLevel type=", B30, "]", 比較表!A6, "[/tdLevel]")</f>
        <v>[tdLevel type=5]温まるまでのスピード[/tdLevel]</v>
      </c>
      <c r="B30">
        <f>HLOOKUP(アンケート!$C$41,比較表!$B$3:$D$8,4)</f>
        <v>5</v>
      </c>
    </row>
    <row r="31" spans="1:2">
      <c r="A31" t="str">
        <f>CONCATENATE("[tdLevel type=", B31, "]", 比較表!A7, "[/tdLevel]")</f>
        <v>[tdLevel type=1]不具合はないか[/tdLevel]</v>
      </c>
      <c r="B31">
        <f>HLOOKUP(アンケート!$C$41,比較表!$B$3:$D$8,5)</f>
        <v>1</v>
      </c>
    </row>
    <row r="32" spans="1:2">
      <c r="A32" t="str">
        <f>CONCATENATE("[tdLevel type=", B32, "]", 比較表!A8, "[/tdLevel]")</f>
        <v>[tdLevel type=5]重さ[/tdLevel]</v>
      </c>
      <c r="B32">
        <f>HLOOKUP(アンケート!$C$41,比較表!$B$3:$D$8,6)</f>
        <v>5</v>
      </c>
    </row>
    <row r="33" spans="1:1">
      <c r="A33" t="s">
        <v>72</v>
      </c>
    </row>
    <row r="35" spans="1:1">
      <c r="A35" s="6" t="str">
        <f>CONCATENATE("[product_link id=",入力シート!D16,"][/product_link]")</f>
        <v>[product_link id=168][/product_link]</v>
      </c>
    </row>
    <row r="36" spans="1:1">
      <c r="A36" t="s">
        <v>93</v>
      </c>
    </row>
    <row r="37" spans="1:1">
      <c r="A37" t="s">
        <v>94</v>
      </c>
    </row>
    <row r="38" spans="1:1">
      <c r="A38" t="s">
        <v>95</v>
      </c>
    </row>
    <row r="39" spans="1:1">
      <c r="A39" t="s">
        <v>87</v>
      </c>
    </row>
    <row r="40" spans="1:1">
      <c r="A40" t="str">
        <f>CONCATENATE("&lt;li&gt;", アンケート!C42,"&lt;/li&gt;")</f>
        <v>&lt;li&gt;価格がとにかく安い。&lt;/li&gt;</v>
      </c>
    </row>
    <row r="41" spans="1:1">
      <c r="A41" t="str">
        <f>CONCATENATE("&lt;li&gt;", アンケート!C43,"&lt;/li&gt;")</f>
        <v>&lt;li&gt;スイッチをいれるだけでＭＡＸの200°まであがるようになっている。また温まるまで1分半と早い。&lt;/li&gt;</v>
      </c>
    </row>
    <row r="42" spans="1:1">
      <c r="A42" t="str">
        <f>CONCATENATE("&lt;li&gt;", アンケート!C44,"&lt;/li&gt;")</f>
        <v>&lt;li&gt;300ｇで軽量。温度設定がなくスイッチひとつで使い方がシンプル。&lt;/li&gt;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&lt;li&gt;滑りが良くない&lt;/li&gt;</v>
      </c>
    </row>
    <row r="51" spans="1:1">
      <c r="A51" t="str">
        <f>CONCATENATE("&lt;li&gt;", アンケート!C46,"&lt;/li&gt;")</f>
        <v>&lt;li&gt;温度が上がったかの表示がない。&lt;/li&gt;</v>
      </c>
    </row>
    <row r="52" spans="1:1">
      <c r="A52" t="str">
        <f>CONCATENATE("&lt;li&gt;", アンケート!C47,"&lt;/li&gt;")</f>
        <v>&lt;li&gt;200°が最高なので頑固な癖毛の人には不向き。カールもしっかりはつきにくい。&lt;/li&gt;</v>
      </c>
    </row>
    <row r="53" spans="1:1">
      <c r="A53" t="s">
        <v>88</v>
      </c>
    </row>
    <row r="54" spans="1:1">
      <c r="A54" t="s">
        <v>89</v>
      </c>
    </row>
    <row r="55" spans="1:1">
      <c r="A55" t="s">
        <v>96</v>
      </c>
    </row>
    <row r="56" spans="1:1">
      <c r="A56" t="s">
        <v>131</v>
      </c>
    </row>
    <row r="57" spans="1:1">
      <c r="A57" t="str">
        <f>CONCATENATE("[voice icon=","""http://shomty.com/wp-content/uploads/img/parts/review/", 入力シート!F16, ".jpg", """ name=""", 入力シート!E16, """ type=""", "l", """]")</f>
        <v>[voice icon="http://shomty.com/wp-content/uploads/img/parts/review/w_40_2.jpg" name="40代・女性" type="l"]</v>
      </c>
    </row>
    <row r="58" spans="1:1">
      <c r="A58" t="str">
        <f>アンケート!C49</f>
        <v>子どもが2980円で購入したストレートプラスカールの商品はちゃんと温度設定ができたりはさむプレートが二種類変化できたり
、その温度になるとランプでわかります。
でもこちらの商品は見た目もまっすぐな板のみで 電源も中の方にあるし 温度があがったかどうかも見た感じはわかりませんが、
とにかくはさんで するするまっすぐおろすだけで、自分のうねる癖のある髪の毛が本当にまっすぐになって寝ぐせもすぐ治るし 
多くをもとめなければ十分だと思います。
まっすぐ下におりないというレビューも見受けられましたが、自分の髪には特に問題もなくすぐに暖かくなって
毎日使いやすいと思いました。</v>
      </c>
    </row>
    <row r="59" spans="1:1">
      <c r="A59" t="s">
        <v>104</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5000円弱の２wayアイロンを使っているのですが、
180℃なせいか、まっすぐストレートになるまで時間がかかるので、
こちらは、200℃と書いていたので、早くさらさらストレートになるかな！と思い購入してみました。
でも、やっぱり同じですね~
同じと言うか、持っている2wayよりもダメでした~
なかなかボリュームダウンしません。
（髪は細く量も少な目のストレートヘアです。）
200℃とありますが・・？
180℃のを使ったあと、髪がとても熱くなるのですが、
これを使ってもあまり髪は熱くなりません。
200℃もないんじゃないでしょうか‥</v>
      </c>
    </row>
    <row r="62" spans="1:1">
      <c r="A62" t="s">
        <v>104</v>
      </c>
    </row>
    <row r="63" spans="1:1">
      <c r="A63" t="s">
        <v>99</v>
      </c>
    </row>
    <row r="64" spans="1:1">
      <c r="A64" t="str">
        <f>CONCATENATE("[reviewLink id=","""", 入力シート!D16,"""][/reviewLink]")</f>
        <v>[reviewLink id="168"][/reviewLink]</v>
      </c>
    </row>
    <row r="66" spans="1:2">
      <c r="A66" t="str">
        <f>CONCATENATE("&lt;h3&gt;2位 ",アンケート!C28,"&lt;/h3&gt;")</f>
        <v>&lt;h3&gt;2位 AGETUYA 　 ストレートアイロン　CX00-0710&lt;/h3&gt;</v>
      </c>
    </row>
    <row r="67" spans="1:2">
      <c r="A67" t="s">
        <v>92</v>
      </c>
    </row>
    <row r="68" spans="1:2">
      <c r="A68" t="s">
        <v>69</v>
      </c>
    </row>
    <row r="69" spans="1:2">
      <c r="A69" t="str">
        <f>アンケート!C35</f>
        <v>カラーバリエーション豊富な方が良い人。くせがあまり強くない人。</v>
      </c>
    </row>
    <row r="70" spans="1:2">
      <c r="A70" t="s">
        <v>70</v>
      </c>
    </row>
    <row r="71" spans="1:2">
      <c r="A71" s="6" t="str">
        <f>CONCATENATE("[tblStart num=5]", 入力シート!$C$6, "[/tblStart]")</f>
        <v>[tblStart num=5]https://images-fe.ssl-images-amazon.com/images/I/41rOh-t901L.jpg[/tblStart]</v>
      </c>
    </row>
    <row r="72" spans="1:2">
      <c r="A72" t="str">
        <f>CONCATENATE("[tdLevel type=", B72, "]", 比較表!A4, "[/tdLevel]")</f>
        <v>[tdLevel type=3]低価格か[/tdLevel]</v>
      </c>
      <c r="B72">
        <f>HLOOKUP(アンケート!$C$28,比較表!$B$3:$D$8,2,FALSE)</f>
        <v>3</v>
      </c>
    </row>
    <row r="73" spans="1:2">
      <c r="A73" t="str">
        <f>CONCATENATE("[tdLevel type=", B73, "]", 比較表!A5, "[/tdLevel]")</f>
        <v>[tdLevel type=5]ストレートになるか[/tdLevel]</v>
      </c>
      <c r="B73">
        <f>HLOOKUP(アンケート!$C$28,比較表!$B$3:$D$8,3,FALSE)</f>
        <v>5</v>
      </c>
    </row>
    <row r="74" spans="1:2">
      <c r="A74" t="str">
        <f>CONCATENATE("[tdLevel type=", B74, "]", 比較表!A6, "[/tdLevel]")</f>
        <v>[tdLevel type=2]温まるまでのスピード[/tdLevel]</v>
      </c>
      <c r="B74">
        <f>HLOOKUP(アンケート!$C$28,比較表!$B$3:$D$8,4,FALSE)</f>
        <v>2</v>
      </c>
    </row>
    <row r="75" spans="1:2">
      <c r="A75" t="str">
        <f>CONCATENATE("[tdLevel type=", B75, "]", 比較表!A7, "[/tdLevel]")</f>
        <v>[tdLevel type=5]不具合はないか[/tdLevel]</v>
      </c>
      <c r="B75">
        <f>HLOOKUP(アンケート!$C$28,比較表!$B$3:$D$8,5,FALSE)</f>
        <v>5</v>
      </c>
    </row>
    <row r="76" spans="1:2">
      <c r="A76" t="str">
        <f>CONCATENATE("[tdLevel type=", B76, "]", 比較表!A8, "[/tdLevel]")</f>
        <v>[tdLevel type=5]重さ[/tdLevel]</v>
      </c>
      <c r="B76">
        <f>HLOOKUP(アンケート!$C$28,比較表!$B$3:$D$8,6,FALSE)</f>
        <v>5</v>
      </c>
    </row>
    <row r="77" spans="1:2">
      <c r="A77" t="s">
        <v>72</v>
      </c>
    </row>
    <row r="79" spans="1:2">
      <c r="A79" s="6" t="str">
        <f>CONCATENATE("[product_link id=",入力シート!D14,"][/product_link]")</f>
        <v>[product_link id=167][/product_link]</v>
      </c>
    </row>
    <row r="80" spans="1:2">
      <c r="A80" t="s">
        <v>93</v>
      </c>
    </row>
    <row r="81" spans="1:1">
      <c r="A81" t="s">
        <v>94</v>
      </c>
    </row>
    <row r="82" spans="1:1">
      <c r="A82" t="s">
        <v>95</v>
      </c>
    </row>
    <row r="83" spans="1:1">
      <c r="A83" t="s">
        <v>87</v>
      </c>
    </row>
    <row r="84" spans="1:1">
      <c r="A84" t="str">
        <f>CONCATENATE("&lt;li&gt;", アンケート!C29,"&lt;/li&gt;")</f>
        <v>&lt;li&gt;80°-220°の5段階温度設定。30秒で温まる。低価格。&lt;/li&gt;</v>
      </c>
    </row>
    <row r="85" spans="1:1">
      <c r="A85" t="str">
        <f>CONCATENATE("&lt;li&gt;", アンケート!C30,"&lt;/li&gt;")</f>
        <v>&lt;li&gt;1時間経つと自動的にスイッチがＯＦＦになる安全装置付。&lt;/li&gt;</v>
      </c>
    </row>
    <row r="86" spans="1:1">
      <c r="A86" t="str">
        <f>CONCATENATE("&lt;li&gt;", アンケート!C31,"&lt;/li&gt;")</f>
        <v>&lt;li&gt;8種類のカラーバリエーションで好みの色が見つかりやすい。&lt;/li&gt;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&lt;li&gt;持ち手が熱くなる。最高220°なのでSALONIAよりはストレートの力が弱い。&lt;/li&gt;</v>
      </c>
    </row>
    <row r="95" spans="1:1">
      <c r="A95" t="str">
        <f>CONCATENATE("&lt;li&gt;", アンケート!C33,"&lt;/li&gt;")</f>
        <v>&lt;li&gt;30秒で温まるが220°等高温に設定すると温まるまでに時間がかかる。&lt;/li&gt;</v>
      </c>
    </row>
    <row r="96" spans="1:1">
      <c r="A96" t="str">
        <f>CONCATENATE("&lt;li&gt;", アンケート!C34,"&lt;/li&gt;")</f>
        <v>&lt;li&gt;髪の痛みが気になる。カールに対応してはいるが実際は難しい。&lt;/li&gt;</v>
      </c>
    </row>
    <row r="97" spans="1:1">
      <c r="A97" t="s">
        <v>88</v>
      </c>
    </row>
    <row r="98" spans="1:1">
      <c r="A98" t="s">
        <v>89</v>
      </c>
    </row>
    <row r="99" spans="1:1">
      <c r="A99" t="s">
        <v>96</v>
      </c>
    </row>
    <row r="100" spans="1:1">
      <c r="A100" t="s">
        <v>131</v>
      </c>
    </row>
    <row r="101" spans="1:1">
      <c r="A101" t="str">
        <f>CONCATENATE("[voice icon=","""http://shomty.com/wp-content/uploads/img/parts/review/", 入力シート!F14, ".jpg", """ name=""", 入力シート!E14, """ type=""", "l", """]")</f>
        <v>[voice icon="http://shomty.com/wp-content/uploads/img/parts/review/w_40_2.jpg" name="40代・女性" type="l"]</v>
      </c>
    </row>
    <row r="102" spans="1:1">
      <c r="A102" t="str">
        <f>アンケート!C36</f>
        <v>ストレートアイロンですが、簡単に好きな角度でクセがつけられるので、とっても重宝しています♪♪
縮毛でもあまり効果のナイ、私の前髪もスッキリまっすぐ!!で、カールさせたい所は、しっかりクセ付けが出来る♪♪
ただ一つ問題なのは、本体が熱くなりすぎて、持ち手部分以外は触れなくなっちゃう事。
両手で本体を抑えてカールさせるのがクセになっている人には不向きだと思います。</v>
      </c>
    </row>
    <row r="103" spans="1:1">
      <c r="A103" t="s">
        <v>104</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220℃のアイロンは某メーのツヤ○○を使っていましたが…おもちゃみたいな作りで3ヶ月で壊れてしまいました(泣) 
あわてて このアイロンを購入！同じ220℃で作りもちゃんとしていて なんの問題も今の所ないです！ 
もと美容師だったので 
サロンで使っているのとあまり変わらないです。 
自宅で娘に縮毛矯正をするので 重宝してます。</v>
      </c>
    </row>
    <row r="106" spans="1:1">
      <c r="A106" t="s">
        <v>104</v>
      </c>
    </row>
    <row r="107" spans="1:1">
      <c r="A107" t="s">
        <v>99</v>
      </c>
    </row>
    <row r="108" spans="1:1">
      <c r="A108" t="str">
        <f>CONCATENATE("[reviewLink id=","""", 入力シート!D14,"""][/reviewLink]")</f>
        <v>[reviewLink id="167"][/reviewLink]</v>
      </c>
    </row>
    <row r="110" spans="1:1">
      <c r="A110" t="str">
        <f>CONCATENATE("&lt;h3&gt;1位 ",アンケート!C13,"&lt;/h3&gt;")</f>
        <v>&lt;h3&gt;1位 SALONIA　 ダブルイオン ストレートアイロン&lt;/h3&gt;</v>
      </c>
    </row>
    <row r="111" spans="1:1">
      <c r="A111" t="s">
        <v>92</v>
      </c>
    </row>
    <row r="112" spans="1:1">
      <c r="A112" t="s">
        <v>69</v>
      </c>
    </row>
    <row r="113" spans="1:2">
      <c r="A113" t="str">
        <f>アンケート!C22</f>
        <v>がんこなくせ毛をストレートにしたいとにかく高温設定ができるストレートアイロンが良い人。</v>
      </c>
    </row>
    <row r="114" spans="1:2">
      <c r="A114" t="s">
        <v>70</v>
      </c>
    </row>
    <row r="115" spans="1:2" ht="27">
      <c r="A115" s="6" t="str">
        <f>CONCATENATE("[tblStart num=5]", 入力シート!C5, "[/tblStart]")</f>
        <v>[tblStart num=5]https://images-fe.ssl-images-amazon.com/images/I/41UXhKef-vL.jpg[/tblStart]</v>
      </c>
    </row>
    <row r="116" spans="1:2">
      <c r="A116" t="str">
        <f>CONCATENATE("[tdLevel type=", B116, "]", 比較表!A4, "[/tdLevel]")</f>
        <v>[tdLevel type=5]低価格か[/tdLevel]</v>
      </c>
      <c r="B116">
        <f>HLOOKUP(アンケート!$C$13,比較表!$B$3:$D$8,2)</f>
        <v>5</v>
      </c>
    </row>
    <row r="117" spans="1:2">
      <c r="A117" t="str">
        <f>CONCATENATE("[tdLevel type=", B117, "]", 比較表!A5, "[/tdLevel]")</f>
        <v>[tdLevel type=1]ストレートになるか[/tdLevel]</v>
      </c>
      <c r="B117">
        <f>HLOOKUP(アンケート!$C$13,比較表!$B$3:$D$8,3)</f>
        <v>1</v>
      </c>
    </row>
    <row r="118" spans="1:2">
      <c r="A118" t="str">
        <f>CONCATENATE("[tdLevel type=", B118, "]", 比較表!A6, "[/tdLevel]")</f>
        <v>[tdLevel type=5]温まるまでのスピード[/tdLevel]</v>
      </c>
      <c r="B118">
        <f>HLOOKUP(アンケート!$C$13,比較表!$B$3:$D$8,4)</f>
        <v>5</v>
      </c>
    </row>
    <row r="119" spans="1:2">
      <c r="A119" t="str">
        <f>CONCATENATE("[tdLevel type=", B119, "]", 比較表!A7, "[/tdLevel]")</f>
        <v>[tdLevel type=1]不具合はないか[/tdLevel]</v>
      </c>
      <c r="B119">
        <f>HLOOKUP(アンケート!$C$13,比較表!$B$3:$D$8,5)</f>
        <v>1</v>
      </c>
    </row>
    <row r="120" spans="1:2">
      <c r="A120" t="str">
        <f>CONCATENATE("[tdLevel type=", B120, "]", 比較表!A8, "[/tdLevel]")</f>
        <v>[tdLevel type=5]重さ[/tdLevel]</v>
      </c>
      <c r="B120">
        <f>HLOOKUP(アンケート!$C$13,比較表!$B$3:$D$8,6)</f>
        <v>5</v>
      </c>
    </row>
    <row r="121" spans="1:2">
      <c r="A121" t="s">
        <v>72</v>
      </c>
    </row>
    <row r="123" spans="1:2">
      <c r="A123" s="6" t="str">
        <f>CONCATENATE("[product_link id=",入力シート!D12,"][/product_link]")</f>
        <v>[product_link id=166][/product_link]</v>
      </c>
    </row>
    <row r="124" spans="1:2">
      <c r="A124" t="s">
        <v>93</v>
      </c>
    </row>
    <row r="125" spans="1:2">
      <c r="A125" t="s">
        <v>94</v>
      </c>
    </row>
    <row r="126" spans="1:2">
      <c r="A126" t="s">
        <v>95</v>
      </c>
    </row>
    <row r="127" spans="1:2">
      <c r="A127" t="s">
        <v>87</v>
      </c>
    </row>
    <row r="128" spans="1:2">
      <c r="A128" t="str">
        <f>CONCATENATE("&lt;li&gt;", アンケート!C14,"&lt;/li&gt;")</f>
        <v>&lt;li&gt;温度設定が120°-230°のプロ仕様でほとんどのくせ毛もストレートになる。カールも出来る。&lt;/li&gt;</v>
      </c>
    </row>
    <row r="129" spans="1:1">
      <c r="A129" t="str">
        <f>CONCATENATE("&lt;li&gt;", アンケート!C15,"&lt;/li&gt;")</f>
        <v>&lt;li&gt;マイナスイオンが発生するプレートと噴射口で熱による髪へのダメージを軽減&lt;/li&gt;</v>
      </c>
    </row>
    <row r="130" spans="1:1">
      <c r="A130" t="str">
        <f>CONCATENATE("&lt;li&gt;", アンケート!C16,"&lt;/li&gt;")</f>
        <v>&lt;li&gt;コンパクトで旅行先にも持ち運びできる開閉ロック機能搭載。重さは345ｇ&lt;/li&gt;</v>
      </c>
    </row>
    <row r="131" spans="1:1">
      <c r="A131" t="str">
        <f>CONCATENATE("&lt;li&gt;", アンケート!C17,"&lt;/li&gt;")</f>
        <v>&lt;li&gt;30分後に自動OFF機能搭載。温まるまでの時間は約1分弱。&lt;/li&gt;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&lt;li&gt;黒・白・ピンクのカラーバリエーションがあるが色によって品質が変わる。
黒がチタニウムプレート、白・ピンクがセラミックプレート。&lt;/li&gt;</v>
      </c>
    </row>
    <row r="140" spans="1:1">
      <c r="A140" t="str">
        <f>CONCATENATE("&lt;li&gt;", アンケート!C19,"&lt;/li&gt;")</f>
        <v>&lt;li&gt;人気商品だが不良品に遭遇する確率も若干高め。&lt;/li&gt;</v>
      </c>
    </row>
    <row r="141" spans="1:1">
      <c r="A141" t="str">
        <f>CONCATENATE("&lt;li&gt;", アンケート!C20,"&lt;/li&gt;")</f>
        <v>&lt;li&gt;持ち手の部分が熱くなる。&lt;/li&gt;</v>
      </c>
    </row>
    <row r="142" spans="1:1">
      <c r="A142" t="str">
        <f>CONCATENATE("&lt;li&gt;", アンケート!C21,"&lt;/li&gt;")</f>
        <v>&lt;li&gt;コンパクト設計だがその分挟み込む髪の量も少なく、髪が多い人には時間がかかる。&lt;/li&gt;</v>
      </c>
    </row>
    <row r="143" spans="1:1">
      <c r="A143" t="s">
        <v>88</v>
      </c>
    </row>
    <row r="144" spans="1:1">
      <c r="A144" t="s">
        <v>89</v>
      </c>
    </row>
    <row r="145" spans="1:1">
      <c r="A145" t="s">
        <v>96</v>
      </c>
    </row>
    <row r="146" spans="1:1">
      <c r="A146" t="s">
        <v>131</v>
      </c>
    </row>
    <row r="147" spans="1:1">
      <c r="A147" t="str">
        <f>CONCATENATE("[voice icon=","""http://shomty.com/wp-content/uploads/img/parts/review/", 入力シート!F12, ".jpg", """ name=""", 入力シート!E12, """ type=""", "l", """]")</f>
        <v>[voice icon="http://shomty.com/wp-content/uploads/img/parts/review/w_40_2.jpg" name="40代・女性" type="l"]</v>
      </c>
    </row>
    <row r="148" spans="1:1">
      <c r="A148" t="str">
        <f>アンケート!C23</f>
        <v>使い心地は前に使用していたものより軽く持ちやすい上に、ダイヤル式の温度調節機能は同じなのですが、
温まると緑色になるのもプラスアルファの機能で嬉しかったです。
ヘアアイロンとしては、きれいにストレートにまとまるので、価格から考えても前に使用していたものと比べてかなりお得感があります。</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やすくてすぐに温まるし使いやすいです。
ただカラーバリエが3種類あって色が違うだけかとおもったら黒だけがチタニウムプレートで
白とピンクはセラミックプレートだったのでその部分をもう少し大々的に表記してほしいです。
まさか色によってプレートも違うとは思わなかったので…</v>
      </c>
    </row>
    <row r="152" spans="1:1">
      <c r="A152" t="s">
        <v>104</v>
      </c>
    </row>
    <row r="153" spans="1:1">
      <c r="A153" t="s">
        <v>99</v>
      </c>
    </row>
    <row r="154" spans="1:1">
      <c r="A154" t="str">
        <f>CONCATENATE("[reviewLink id=","""", 入力シート!D12,"""][/reviewLink]")</f>
        <v>[reviewLink id="166"][/reviewLink]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3" sqref="A3"/>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(166,'//af.moshimo.com/af/c/click?a_id=988731&amp;p_id=170&amp;pc_id=185&amp;pl_id=4062&amp;url=https%3A%2F%2Fwww.amazon.co.jp%2F%25E3%2580%2590%25E3%2582%25BB%25E3%2583%2583%25E3%2583%2588%25E3%2580%2591SALONIA-%25E3%2582%25B5%25E3%2583%25AD%25E3%2583%258B%25E3%2582%25A2-%25E3%2583%2597%25E3%2583%25AD%25E4%25BB%2595%25E6%25A7%2598220%25E2%2584%2583-SL-004S-%25E3%2582%25B9%25E3%2583%2588%25E3%2583%25AC%25E3%2583%25BC%25E3%2583%2588%25E3%2582%25A8%25E3%2583%2583%25E3%2582%25BB%25E3%2583%25B3%25E3%2582%25B9%25E3%2582%25AF%25E3%2583%25AA%25E3%2583%25BC%25E3%2583%25A0%2Fdp%2FB0777K5HZS', '//af.moshimo.com/af/c/click?a_id=988729&amp;p_id=54&amp;pc_id=54&amp;pl_id=616&amp;url=https%3A%2F%2Fitem.rakuten.co.jp%2Fhomeshop%2F5503-kak-0023%2F&amp;m=http%3A%2F%2Fm.rakuten.co.jp%2Fhomeshop%2Fi%2F10215940%2F&amp;r_v=g00pssb3.9tq3ead1.g00pssb3.9tq3f65f', 'https://review.rakuten.co.jp/item/1/262435_10000074/1.1/?l2-id=item_review', 'https://images-fe.ssl-images-amazon.com/images/I/41UXhKef-vL.jpg', 'SALONIA　 ダブルイオン ストレートアイロン'),</v>
      </c>
    </row>
    <row r="3" spans="1:1">
      <c r="A3" t="str">
        <f>"("&amp;入力シート!D14&amp;","&amp;"'"&amp;入力シート!D24&amp;"', '"&amp;入力シート!D25&amp;"', '"&amp;入力シート!C14&amp;"', '"&amp;入力シート!C6&amp;"', '"&amp;入力シート!D6&amp;"'),"</f>
        <v>(167,'//af.moshimo.com/af/c/click?a_id=988731&amp;p_id=170&amp;pc_id=185&amp;pl_id=4062&amp;url=https%3A%2F%2Fwww.amazon.co.jp%2F%25E6%259C%2580%25E6%2596%25B0%25E7%2589%2588%25E3%2580%2590%25E6%25B5%25B7%25E5%25A4%2596%25E5%25AF%25BE%25E5%25BF%259C%25E3%2583%25A2%25E3%2583%2587%25E3%2583%25AB%25E3%2580%2591agetuya-%25E3%2582%25A2%25E3%2582%25B2%25E3%2583%2584%25E3%2583%25A4%25E3%2583%2597%25E3%2583%25AD-%25E3%2582%25A2%25E3%2582%25B2%25E3%2583%2584%25E3%2583%25A4-220%25E2%2584%2583%25E5%25AE%259F%25E7%258F%25BE-%25E3%2583%2598%25E3%2582%25A2%25E3%2582%25A2%25E3%2582%25A4%25E3%2583%25AD%25E3%2583%25B3%25EF%25BC%2588%25E3%2582%25A2%25E3%2582%25AF%25E3%2582%25A2%25E3%2583%259F%25E3%2583%25B3%25E3%2583%2588%25EF%25BC%2588%25E3%2582%25A2%25E3%2582%25B2%25E3%2583%2584%25E3%2583%25A4POP%25E3%2582%25B7%25E3%2583%25AA%25E3%2583%25BC%25E3%2582%25BA%25EF%25BC%2589%25EF%25BC%2589%2Fdp%2FB01H2U72A6', '//af.moshimo.com/af/c/click?a_id=988729&amp;p_id=54&amp;pc_id=54&amp;pl_id=616&amp;url=https%3A%2F%2Fitem.rakuten.co.jp%2Frasta%2Fcx00-0710-2%2F&amp;m=http%3A%2F%2Fm.rakuten.co.jp%2Frasta%2Fi%2F10028022%2F&amp;r_v=g00q0hw3.9tq3e320.g00q0hw3.9tq3f5ee', 'https://review.rakuten.co.jp/item/1/213700_10027536/1.1/?l2-id=item_review', 'https://images-fe.ssl-images-amazon.com/images/I/41rOh-t901L.jpg', 'AGETUYA 　 ストレートアイロン　CX00-0710'),</v>
      </c>
    </row>
    <row r="4" spans="1:1">
      <c r="A4" t="str">
        <f>"("&amp;入力シート!D16&amp;","&amp;"'"&amp;入力シート!D26&amp;"', '"&amp;入力シート!D27&amp;"', '"&amp;入力シート!C16&amp;"', '"&amp;入力シート!C7&amp;"', '"&amp;入力シート!D7&amp;"');"</f>
        <v>(168,'//af.moshimo.com/af/c/click?a_id=988731&amp;p_id=170&amp;pc_id=185&amp;pl_id=4062&amp;url=https%3A%2F%2Fwww.amazon.co.jp%2F%25E3%2583%2598%25E3%2582%25A2%25E3%2582%25A2%25E3%2582%25A4%25E3%2583%25AD%25E3%2583%25B3-2way-%25E3%2582%25B9%25E3%2583%2588%25E3%2583%25AC%25E3%2583%25BC%25E3%2583%2588-%25E8%25A1%25A8%25E9%259D%25A2%25E6%25B8%25A9%25E5%25BA%25A6200%25E2%2584%2583-%25E3%2582%25BB%25E3%2583%25A9%25E3%2583%259F%25E3%2583%2583%25E3%2582%25AF%25E3%2583%2597%25E3%2583%25AC%25E3%2583%25BC%25E3%2583%2588%2Fdp%2FB003MOOAE8', '//af.moshimo.com/af/c/click?a_id=988729&amp;p_id=54&amp;pc_id=54&amp;pl_id=616&amp;url=https%3A%2F%2Fitem.rakuten.co.jp%2Fsantasan%2Fhairiron-nhc483crm%2F&amp;m=http%3A%2F%2Fm.rakuten.co.jp%2Fsantasan%2Fi%2F10001095%2F&amp;r_v=g00q8v13.9tq3e7a2.g00q8v13.9tq3fe46', 'https://review.rakuten.co.jp/item/1/224541_10001095/1.1/?l2-id=item_review', 'https://images-fe.ssl-images-amazon.com/images/I/41TpTzuv2ZL.jpg', 'NHC483CRM　ヘアアイロン ストレート カール 2way仕様');</v>
      </c>
    </row>
    <row r="9" spans="1:1">
      <c r="A9" s="36" t="s">
        <v>123</v>
      </c>
    </row>
    <row r="10" spans="1:1">
      <c r="A10" t="s">
        <v>122</v>
      </c>
    </row>
    <row r="11" spans="1:1" ht="18.75">
      <c r="A11" s="68">
        <v>165</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2018-07-08T23:19:52Z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