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32" i="3" l="1"/>
  <c r="B31" i="3"/>
  <c r="B30" i="3"/>
  <c r="B29" i="3"/>
  <c r="B28" i="3"/>
  <c r="B120" i="3"/>
  <c r="B119" i="3"/>
  <c r="B118" i="3"/>
  <c r="B117" i="3"/>
  <c r="B116" i="3"/>
  <c r="D12" i="4" l="1"/>
  <c r="F2" i="4" l="1"/>
  <c r="B76" i="3" l="1"/>
  <c r="B75" i="3"/>
  <c r="B74" i="3"/>
  <c r="B73" i="3"/>
  <c r="B72" i="3"/>
  <c r="A13" i="3" l="1"/>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A30" i="3"/>
  <c r="A29" i="3"/>
  <c r="A31" i="3"/>
  <c r="A28" i="3"/>
  <c r="A4" i="5" l="1"/>
  <c r="A64" i="3"/>
  <c r="A25" i="3"/>
  <c r="A22" i="3"/>
  <c r="A5" i="3"/>
  <c r="A6" i="3"/>
  <c r="A4" i="3"/>
</calcChain>
</file>

<file path=xl/sharedStrings.xml><?xml version="1.0" encoding="utf-8"?>
<sst xmlns="http://schemas.openxmlformats.org/spreadsheetml/2006/main" count="267" uniqueCount="193">
  <si>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</si>
  <si>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</si>
  <si>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</si>
  <si>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</si>
  <si>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</si>
  <si>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</si>
  <si>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</si>
  <si>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</si>
  <si>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</si>
  <si>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</si>
  <si>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</si>
  <si>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</si>
  <si>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</si>
  <si>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</si>
  <si>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</si>
  <si>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</si>
  <si>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</si>
  <si>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</si>
  <si>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</si>
  <si>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</si>
  <si>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</si>
  <si>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</si>
  <si>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</si>
  <si>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</si>
  <si>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</si>
  <si>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</si>
  <si>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</si>
  <si>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</si>
  <si>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</si>
  <si>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</si>
  <si>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</si>
  <si>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</si>
  <si>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</si>
  <si>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</si>
  <si>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</si>
  <si>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</si>
  <si>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</si>
  <si>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</si>
  <si>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</si>
  <si>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</si>
  <si>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</si>
  <si>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</si>
  <si>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</si>
  <si>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</si>
  <si>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</si>
  <si>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</si>
  <si>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</si>
  <si>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</si>
  <si>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</si>
  <si>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</si>
  <si>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</si>
  <si>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</si>
  <si>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</si>
  <si>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</si>
  <si>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</si>
  <si>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</si>
  <si>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</si>
  <si>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</si>
  <si>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</si>
  <si>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</si>
  <si>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</si>
  <si>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</si>
  <si>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</si>
  <si>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</si>
  <si>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</si>
  <si>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</si>
  <si>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</si>
  <si>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</si>
  <si>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</si>
  <si>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</si>
  <si>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</si>
  <si>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</si>
  <si>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</si>
  <si>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</si>
  <si>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</si>
  <si>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</si>
  <si>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</si>
  <si>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</si>
  <si>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</si>
  <si>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</si>
  <si>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</si>
  <si>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</si>
  <si>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</si>
  <si>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</si>
  <si>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</si>
  <si>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</si>
  <si>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</si>
  <si>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</si>
  <si>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</si>
  <si>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</si>
  <si>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</si>
  <si>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</si>
  <si>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</si>
  <si>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</si>
  <si>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</si>
  <si>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</si>
  <si>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</si>
  <si>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</si>
  <si>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</si>
  <si>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</si>
  <si>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</si>
  <si>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</si>
  <si>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</si>
  <si>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</si>
  <si>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</si>
  <si>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</si>
  <si>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</si>
  <si>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</si>
  <si>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</si>
  <si>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</si>
  <si>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</si>
  <si>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</si>
  <si>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</si>
  <si>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</si>
  <si>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</si>
  <si>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</si>
  <si>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</si>
  <si>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</si>
  <si>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</si>
  <si>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</si>
  <si>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</si>
  <si>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</si>
  <si>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</si>
  <si>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</si>
  <si>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</si>
  <si>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</si>
  <si>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</si>
  <si>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</si>
  <si>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</si>
  <si>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</si>
  <si>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</si>
  <si>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</si>
  <si>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</si>
  <si>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</si>
  <si>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</si>
  <si>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</si>
  <si>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ヘアアイロン</t>
  </si>
  <si>
    <t>ヴィダルサスーン ストレートアイロン VSI-1015/PJ</t>
  </si>
  <si>
    <t>アレティ　ストレート カール ヘアアイロン i628BK</t>
  </si>
  <si>
    <t>最高温度</t>
  </si>
  <si>
    <t>温まる速さ</t>
  </si>
  <si>
    <t>価格</t>
  </si>
  <si>
    <t>使いやすさ</t>
  </si>
  <si>
    <t>髪へのダメージの少なさ</t>
  </si>
  <si>
    <t>最高温度が230度とかなり高温</t>
  </si>
  <si>
    <t>温まるスピードが速い</t>
  </si>
  <si>
    <t>価格が3000円代と安い</t>
  </si>
  <si>
    <t>マイナスイオンでさらさらになる</t>
  </si>
  <si>
    <t>使っていながら、温度が下がってしまうことがある</t>
  </si>
  <si>
    <t>少し重い</t>
  </si>
  <si>
    <t>高温で使い続けると、痛みが気になる（ただし温度は調整可能）</t>
  </si>
  <si>
    <t>プレート幅が細いので、毛量が多い人はブロッキングするなど、少し手間がかかる</t>
  </si>
  <si>
    <t>温度設定が細かくできるものを探している人</t>
  </si>
  <si>
    <t>”シルク級ストレート”という広告に惹かれて買いましたが、その通り！ストレートになるだけでなく、艶もでて髪がきれいに見えます！</t>
  </si>
  <si>
    <t>ヘアアイロンには珍しく、4色の色展開がありました！私はピンクが好きなのでそれをチョイス☆使いやすくてかわいくて気に入っています。</t>
  </si>
  <si>
    <t>20代　女性</t>
  </si>
  <si>
    <t>10代　女性</t>
  </si>
  <si>
    <t>https://andhabit.com/shop/SALONIA/g/gsa004-wh01/</t>
  </si>
  <si>
    <t>ストレートにも毛先カールにも使える</t>
  </si>
  <si>
    <t>シリコンキャップがついているので、収納しやすい</t>
  </si>
  <si>
    <t>ブランド力があり、さらに黒×ピンクのデザインがかわいい</t>
  </si>
  <si>
    <t>最高温度は180度まで、と少し低め</t>
  </si>
  <si>
    <t>プレート部分が長いので、長髪の方には使いやすいぶん、前髪だけなどポイント使いには不向き</t>
  </si>
  <si>
    <t>国内仕様なので、海外旅行には使えない</t>
  </si>
  <si>
    <t>ロングヘアーの女性むけ</t>
  </si>
  <si>
    <t>癖はあまり強くありませんが、うねりが気になるうしろ髪の部分に使用しています！大好きなVS商品で、デザインも可愛く愛用しています。</t>
  </si>
  <si>
    <t>デザインに惹かれて購入しました！髪を傷ませたくないので、ブランド力のあるVSのアイロンに決めました。使いやすいです！</t>
  </si>
  <si>
    <t>30代　女性</t>
  </si>
  <si>
    <t>http://e-vidal.jp/products/pink/vsi-1015pj.html</t>
  </si>
  <si>
    <t>細いので根本部分までしっかり伸ばせる</t>
  </si>
  <si>
    <t>海外でも使える</t>
  </si>
  <si>
    <t>15分を超えた使用や、200度以上の高温になると電源が自動でオフになる安全機能付きだが、逆にそれがデメリットになることもある</t>
  </si>
  <si>
    <t>少し値段が高い</t>
  </si>
  <si>
    <t>熱プレートが両脇ギリギリまでついているので、肌にあたってやけどする危険性もある</t>
  </si>
  <si>
    <t>ショートカットの方や、男性</t>
  </si>
  <si>
    <t>細かなアレンジができるアイロンを探しており、こちらを購入しました。根本までしっかり伸ばせるので気に入っています！</t>
  </si>
  <si>
    <t>男用のヘアアイロンはあまりない数はないですが、これは短髪の自分でも使いやすいです！温度調整がしやすいのも良い点です。</t>
  </si>
  <si>
    <t>10代　男性</t>
  </si>
  <si>
    <t>https://item.rakuten.co.jp/areti/10000059/</t>
  </si>
  <si>
    <t>ヘアアイロンの購入を検討している人</t>
  </si>
  <si>
    <t>梅雨時で、髪のうねりや癖が気になる人</t>
  </si>
  <si>
    <t>髪の痛みが気になっている人</t>
  </si>
  <si>
    <t>&lt;a target="_blank" href="//af.moshimo.com/af/c/click?a_id=988731&amp;amp;p_id=170&amp;amp;pc_id=185&amp;amp;pl_id=4062&amp;amp;url=https%3A%2F%2Fwww.amazon.co.jp%2FSALONIA-%25E3%2582%25B5%25E3%2583%25AD%25E3%2583%258B%25E3%2582%25A2-%25E3%2582%25B9%25E3%2583%2588%25E3%2583%25AC%25E3%2583%25BC%25E3%2583%2588%25E3%2582%25A2%25E3%2582%25A4%25E3%2583%25AD%25E3%2583%25B3-SL-004S-%25E6%25B5%25B7%25E5%25A4%2596%25E5%25AF%25BE%25E5%25BF%259C%2Fdp%2FB0096JYZMA" rel="nofollow"&gt;&lt;img src="https://images-fe.ssl-images-amazon.com/images/I/31phiqUBzPL.jpg" alt="" style="border: none;" /&gt;&lt;br /&gt;SALONIA サロニア ストレートアイロン SL-004S 海外対応 黒&lt;/a&gt;&lt;img src="//i.moshimo.com/af/i/impression?a_id=988731&amp;amp;p_id=170&amp;amp;pc_id=185&amp;amp;pl_id=4062" alt="" width="1" height="1" style="border: 0px;" /&gt;</t>
  </si>
  <si>
    <t>&lt;a target="_blank" href="//af.moshimo.com/af/c/click?a_id=988729&amp;amp;p_id=54&amp;amp;pc_id=54&amp;amp;pl_id=616&amp;amp;url=https%3A%2F%2Fitem.rakuten.co.jp%2Fkobe-beauty-labo%2Fmain-salo6%2F&amp;amp;m=http%3A%2F%2Fm.rakuten.co.jp%2Fkobe-beauty-labo%2Fi%2F10000074%2F&amp;amp;r_v=g00r23n3.9tq3ef93.g00r23n3.9tq3f3f6" rel="nofollow"&gt;&lt;img src="//thumbnail.image.rakuten.co.jp/@0_mall/kobe-beauty-labo/cabinet/03050927/imgrc0071568193.jpg?_ex=128x128" alt="" style="border: none;" /&gt;&lt;br /&gt;＜夏限定カラー新発売＞メーカー公式1年 保証ポーチ付【SALONIA ダブルイオン ストレートヘアアイロン】ヘアアイロン ヘアーアイロン サロニア 海外対応マイナスイオン ランキング 【2018夏】&lt;/a&gt;&lt;img src="//i.moshimo.com/af/i/impression?a_id=988729&amp;amp;p_id=54&amp;amp;pc_id=54&amp;amp;pl_id=616" alt="" width="1" height="1" style="border: 0px;" /&gt;</t>
  </si>
  <si>
    <t>&lt;a target="_blank" href="//af.moshimo.com/af/c/click?a_id=988731&amp;amp;p_id=170&amp;amp;pc_id=185&amp;amp;pl_id=4062&amp;amp;url=https%3A%2F%2Fwww.amazon.co.jp%2FVIDAL-SASSOON-%25E3%2583%25B4%25E3%2582%25A3%25E3%2583%2580%25E3%2583%25AB%25E3%2582%25B5%25E3%2582%25B9%25E3%2583%25BC%25E3%2583%25B3-%25E3%2582%25B9%25E3%2583%2588%25E3%2583%25AC%25E3%2583%25BC%25E3%2583%2588%25E3%2583%2598%25E3%2582%25A2%25E3%2583%25BC%25E3%2582%25A2%25E3%2582%25A4%25E3%2583%25AD%25E3%2583%25B3%25EF%25BC%2588%25E3%2583%2594%25E3%2583%25B3%25E3%2582%25AF%25EF%25BC%2589VIDAL-VSI-1015-PJ%2Fdp%2FB0762PTT88" rel="nofollow"&gt;&lt;img src="https://images-fe.ssl-images-amazon.com/images/I/31lxypaoDKL.jpg" alt="" style="border: none;" /&gt;&lt;br /&gt;ヴィダルサスーン ストレートヘアーアイロン（ピンク）VIDAL SASSOON VSI-1015-PJ&lt;/a&gt;&lt;img src="//i.moshimo.com/af/i/impression?a_id=988731&amp;amp;p_id=170&amp;amp;pc_id=185&amp;amp;pl_id=4062" alt="" width="1" height="1" style="border: 0px;" /&gt;</t>
  </si>
  <si>
    <t>&lt;a target="_blank" href="//af.moshimo.com/af/c/click?a_id=988729&amp;amp;p_id=54&amp;amp;pc_id=54&amp;amp;pl_id=616&amp;amp;url=https%3A%2F%2Fitem.rakuten.co.jp%2Fgood-choice%2Fg017d-97109%2F&amp;amp;m=http%3A%2F%2Fm.rakuten.co.jp%2Fgood-choice%2Fi%2F10165989%2F&amp;amp;r_v=g00prn43.9tq3e137.g00prn43.9tq3ffae" rel="nofollow"&gt;&lt;img src="//thumbnail.image.rakuten.co.jp/@0_mall/good-choice/cabinet/201712/g017d-97109item600.jpg?_ex=128x128" alt="" style="border: none;" /&gt;&lt;br /&gt;送料無料！ヴィダルサスーン　ストレートアイロン　VSI-1015/PJ■ヘアアイロン ストレート カール 2WAY スリム ピンク&lt;/a&gt;&lt;img src="//i.moshimo.com/af/i/impression?a_id=988729&amp;amp;p_id=54&amp;amp;pc_id=54&amp;amp;pl_id=616" alt="" width="1" height="1" style="border: 0px;" /&gt;</t>
  </si>
  <si>
    <t>&lt;a target="_blank" href="//af.moshimo.com/af/c/click?a_id=988731&amp;amp;p_id=170&amp;amp;pc_id=185&amp;amp;pl_id=4062&amp;amp;url=https%3A%2F%2Fwww.amazon.co.jp%2FAreti-%25E3%2582%25A2%25E3%2583%25AC%25E3%2583%2586%25E3%2582%25A3-%25E3%2582%25B9%25E3%2583%2588%25E3%2583%25AC%25E3%2583%25BC%25E3%2583%2588-%25E3%2583%2598%25E3%2582%25A2%25E3%2582%25A2%25E3%2582%25A4%25E3%2583%25AD%25E3%2583%25B3-i628BK%2Fdp%2FB00WYP7TXA" rel="nofollow"&gt;&lt;img src="https://images-fe.ssl-images-amazon.com/images/I/31FcaFmwbRL.jpg" alt="" style="border: none;" /&gt;&lt;br /&gt;Areti(アレティ) ストレート カール ヘアアイロン i628BK (ブラック)&lt;/a&gt;&lt;img src="//i.moshimo.com/af/i/impression?a_id=988731&amp;amp;p_id=170&amp;amp;pc_id=185&amp;amp;pl_id=4062" alt="" width="1" height="1" style="border: 0px;" /&gt;</t>
  </si>
  <si>
    <t>&lt;a target="_blank" href="//af.moshimo.com/af/c/click?a_id=988729&amp;amp;p_id=54&amp;amp;pc_id=54&amp;amp;pl_id=616&amp;amp;url=https%3A%2F%2Fitem.rakuten.co.jp%2Fareti%2F10000059%2F&amp;amp;m=http%3A%2F%2Fm.rakuten.co.jp%2Fareti%2Fi%2F10000059%2F&amp;amp;r_v=g00rv6y3.9tq3e122.g00rv6y3.9tq3f1a5" rel="nofollow"&gt;&lt;img src="//thumbnail.image.rakuten.co.jp/@0_mall/areti/cabinet/04449313/i628bk_main.jpg?_ex=128x128" alt="" style="border: none;" /&gt;&lt;br /&gt;【送料無料 あす楽】極細 プロフェッショナル マイナスイオン ストレートアイロン 15mm ブラック / 海外対応 プロ仕様/ 美容家電 Areti アレティ ヘアアイロン / ショート メンズ 前髪 ストレート アイロン 縮毛矯正 ヘアーアイロン 2way&lt;/a&gt;&lt;img src="//i.moshimo.com/af/i/impression?a_id=988729&amp;amp;p_id=54&amp;amp;pc_id=54&amp;amp;pl_id=616" alt="" width="1" height="1" style="border: 0px;" /&gt;</t>
  </si>
  <si>
    <t>ヘアアイロンのおすすめ3選。痛みを気にする派？しっかり派？</t>
    <rPh sb="12" eb="13">
      <t>セン</t>
    </rPh>
    <rPh sb="14" eb="15">
      <t>イタ</t>
    </rPh>
    <rPh sb="17" eb="18">
      <t>キ</t>
    </rPh>
    <rPh sb="21" eb="22">
      <t>ハ</t>
    </rPh>
    <rPh sb="27" eb="28">
      <t>ハ</t>
    </rPh>
    <phoneticPr fontId="1"/>
  </si>
  <si>
    <r>
      <rPr>
        <b/>
        <sz val="11"/>
        <color rgb="FF38761D"/>
        <rFont val="ＭＳ Ｐゴシック"/>
        <family val="3"/>
        <charset val="128"/>
      </rPr>
      <t>サロニア</t>
    </r>
    <r>
      <rPr>
        <b/>
        <sz val="11"/>
        <color rgb="FF38761D"/>
        <rFont val="Arial"/>
        <family val="2"/>
      </rPr>
      <t xml:space="preserve"> </t>
    </r>
    <r>
      <rPr>
        <b/>
        <sz val="11"/>
        <color rgb="FF38761D"/>
        <rFont val="ＭＳ Ｐゴシック"/>
        <family val="3"/>
        <charset val="128"/>
      </rPr>
      <t>ダブルイオン</t>
    </r>
    <r>
      <rPr>
        <b/>
        <sz val="11"/>
        <color rgb="FF38761D"/>
        <rFont val="Arial"/>
        <family val="2"/>
      </rPr>
      <t xml:space="preserve"> </t>
    </r>
    <r>
      <rPr>
        <b/>
        <sz val="11"/>
        <color rgb="FF38761D"/>
        <rFont val="ＭＳ Ｐゴシック"/>
        <family val="3"/>
        <charset val="128"/>
      </rPr>
      <t>ストレートアイロン</t>
    </r>
    <r>
      <rPr>
        <b/>
        <sz val="11"/>
        <color rgb="FF38761D"/>
        <rFont val="Arial"/>
        <family val="2"/>
      </rPr>
      <t xml:space="preserve"> SL-004</t>
    </r>
    <phoneticPr fontId="1"/>
  </si>
  <si>
    <r>
      <rPr>
        <sz val="9"/>
        <color rgb="FF000000"/>
        <rFont val="ＭＳ Ｐゴシック"/>
        <family val="3"/>
        <charset val="128"/>
      </rPr>
      <t>サロニア</t>
    </r>
    <r>
      <rPr>
        <sz val="9"/>
        <color rgb="FF000000"/>
        <rFont val="Arial"/>
        <family val="2"/>
      </rPr>
      <t xml:space="preserve"> </t>
    </r>
    <r>
      <rPr>
        <sz val="9"/>
        <color rgb="FF000000"/>
        <rFont val="ＭＳ Ｐゴシック"/>
        <family val="3"/>
        <charset val="128"/>
      </rPr>
      <t>ダブルイオン</t>
    </r>
    <r>
      <rPr>
        <sz val="9"/>
        <color rgb="FF000000"/>
        <rFont val="Arial"/>
        <family val="2"/>
      </rPr>
      <t xml:space="preserve"> </t>
    </r>
    <r>
      <rPr>
        <sz val="9"/>
        <color rgb="FF000000"/>
        <rFont val="ＭＳ Ｐゴシック"/>
        <family val="3"/>
        <charset val="128"/>
      </rPr>
      <t>ストレートアイロン</t>
    </r>
    <r>
      <rPr>
        <sz val="9"/>
        <color rgb="FF000000"/>
        <rFont val="Arial"/>
        <family val="2"/>
      </rPr>
      <t xml:space="preserve"> SL-004</t>
    </r>
    <phoneticPr fontId="1"/>
  </si>
  <si>
    <r>
      <rPr>
        <sz val="10"/>
        <color theme="1"/>
        <rFont val="ＭＳ Ｐゴシック"/>
        <family val="3"/>
        <charset val="128"/>
      </rPr>
      <t>アレティ</t>
    </r>
    <r>
      <rPr>
        <sz val="10"/>
        <color theme="1"/>
        <rFont val="Arial"/>
        <family val="2"/>
      </rPr>
      <t xml:space="preserve"> </t>
    </r>
    <r>
      <rPr>
        <sz val="10"/>
        <color theme="1"/>
        <rFont val="ＭＳ Ｐゴシック"/>
        <family val="3"/>
        <charset val="128"/>
      </rPr>
      <t>ストレート</t>
    </r>
    <r>
      <rPr>
        <sz val="10"/>
        <color theme="1"/>
        <rFont val="Arial"/>
        <family val="2"/>
      </rPr>
      <t xml:space="preserve"> </t>
    </r>
    <r>
      <rPr>
        <sz val="10"/>
        <color theme="1"/>
        <rFont val="ＭＳ Ｐゴシック"/>
        <family val="3"/>
        <charset val="128"/>
      </rPr>
      <t>カール</t>
    </r>
    <r>
      <rPr>
        <sz val="10"/>
        <color theme="1"/>
        <rFont val="Arial"/>
        <family val="2"/>
      </rPr>
      <t xml:space="preserve"> </t>
    </r>
    <r>
      <rPr>
        <sz val="10"/>
        <color theme="1"/>
        <rFont val="ＭＳ Ｐゴシック"/>
        <family val="3"/>
        <charset val="128"/>
      </rPr>
      <t>ヘアアイロン</t>
    </r>
    <r>
      <rPr>
        <sz val="10"/>
        <color theme="1"/>
        <rFont val="Arial"/>
        <family val="2"/>
      </rPr>
      <t xml:space="preserve"> i628BK</t>
    </r>
    <phoneticPr fontId="1"/>
  </si>
  <si>
    <t>アレティ ストレート カール ヘアアイロン i628BK</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</si>
</sst>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
      <b/>
      <sz val="11"/>
      <color rgb="FF38761D"/>
      <name val="ＭＳ Ｐゴシック"/>
      <family val="3"/>
      <charset val="128"/>
    </font>
    <font>
      <sz val="9"/>
      <color rgb="FF000000"/>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5" fillId="0" borderId="3" xfId="0" applyFont="1" applyBorder="1" applyAlignment="1">
      <alignment wrapText="1"/>
    </xf>
    <xf numFmtId="0" fontId="6" fillId="0" borderId="12" xfId="0" applyFont="1" applyBorder="1" applyAlignment="1">
      <alignment horizontal="center" wrapText="1"/>
    </xf>
    <xf numFmtId="0" fontId="7" fillId="5" borderId="4" xfId="0" applyFont="1" applyFill="1" applyBorder="1" applyAlignment="1">
      <alignment horizontal="center" wrapText="1"/>
    </xf>
    <xf numFmtId="0" fontId="8" fillId="5" borderId="5" xfId="0" applyFont="1" applyFill="1" applyBorder="1" applyAlignment="1">
      <alignment wrapText="1"/>
    </xf>
    <xf numFmtId="0" fontId="9" fillId="0" borderId="5" xfId="0" applyFont="1" applyBorder="1" applyAlignment="1">
      <alignment horizontal="right" wrapText="1"/>
    </xf>
    <xf numFmtId="0" fontId="7" fillId="0" borderId="3" xfId="0" applyFont="1" applyBorder="1" applyAlignment="1">
      <alignment wrapText="1"/>
    </xf>
    <xf numFmtId="0" fontId="7" fillId="0" borderId="3" xfId="0" applyFont="1" applyBorder="1" applyAlignment="1">
      <alignment horizontal="right" wrapText="1"/>
    </xf>
    <xf numFmtId="0" fontId="10" fillId="0" borderId="0" xfId="0" applyFont="1">
      <alignment vertical="center"/>
    </xf>
    <xf numFmtId="0" fontId="11"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3"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4"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5" fillId="0" borderId="0" xfId="0" applyFont="1">
      <alignment vertical="center"/>
    </xf>
    <xf numFmtId="0" fontId="12" fillId="4" borderId="5" xfId="1" applyFill="1" applyBorder="1" applyAlignment="1">
      <alignment wrapText="1"/>
    </xf>
    <xf numFmtId="0" fontId="12" fillId="5" borderId="5" xfId="1" applyFill="1" applyBorder="1" applyAlignment="1">
      <alignment wrapText="1"/>
    </xf>
    <xf numFmtId="0" fontId="12"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3" fillId="0" borderId="5" xfId="0" applyFont="1" applyBorder="1" applyAlignment="1">
      <alignment wrapText="1"/>
    </xf>
    <xf numFmtId="0" fontId="4" fillId="4" borderId="12" xfId="0" applyFont="1" applyFill="1" applyBorder="1">
      <alignment vertical="center"/>
    </xf>
    <xf numFmtId="0" fontId="3" fillId="5" borderId="12" xfId="0" applyFont="1" applyFill="1" applyBorder="1">
      <alignment vertical="center"/>
    </xf>
    <xf numFmtId="0" fontId="3" fillId="6" borderId="12" xfId="0" applyFont="1" applyFill="1" applyBorder="1">
      <alignment vertical="center"/>
    </xf>
    <xf numFmtId="0" fontId="16" fillId="0" borderId="0" xfId="0" applyFont="1">
      <alignment vertical="center"/>
    </xf>
    <xf numFmtId="0" fontId="17" fillId="5" borderId="12" xfId="0" applyFont="1" applyFill="1" applyBorder="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tem.rakuten.co.jp/areti/10000059/" TargetMode="External"/><Relationship Id="rId2" Type="http://schemas.openxmlformats.org/officeDocument/2006/relationships/hyperlink" Target="http://e-vidal.jp/products/pink/vsi-1015pj.html" TargetMode="External"/><Relationship Id="rId1" Type="http://schemas.openxmlformats.org/officeDocument/2006/relationships/hyperlink" Target="https://andhabit.com/shop/SALONIA/g/gsa004-wh01/"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31" workbookViewId="0">
      <selection activeCell="C41" sqref="C41"/>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136</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3" t="s">
        <v>13</v>
      </c>
      <c r="C3" s="8" t="s">
        <v>190</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4"/>
      <c r="C4" s="7" t="s">
        <v>137</v>
      </c>
      <c r="D4" s="3"/>
      <c r="E4" s="3"/>
      <c r="F4" s="3"/>
      <c r="G4" s="3"/>
      <c r="H4" s="3"/>
      <c r="I4" s="3"/>
      <c r="J4" s="3"/>
      <c r="K4" s="3"/>
      <c r="L4" s="3"/>
      <c r="M4" s="3"/>
      <c r="N4" s="3"/>
      <c r="O4" s="3"/>
      <c r="P4" s="3"/>
      <c r="Q4" s="3"/>
      <c r="R4" s="3"/>
      <c r="S4" s="3"/>
      <c r="T4" s="3"/>
      <c r="U4" s="3"/>
      <c r="V4" s="3"/>
      <c r="W4" s="3"/>
      <c r="X4" s="3"/>
      <c r="Y4" s="3"/>
      <c r="Z4" s="3"/>
    </row>
    <row r="5" spans="1:26" ht="14.25" thickBot="1">
      <c r="A5" s="4" t="s">
        <v>7</v>
      </c>
      <c r="B5" s="45"/>
      <c r="C5" s="5" t="s">
        <v>138</v>
      </c>
      <c r="D5" s="3"/>
      <c r="E5" s="3"/>
      <c r="F5" s="3"/>
      <c r="G5" s="3"/>
      <c r="H5" s="3"/>
      <c r="I5" s="3"/>
      <c r="J5" s="3"/>
      <c r="K5" s="3"/>
      <c r="L5" s="3"/>
      <c r="M5" s="3"/>
      <c r="N5" s="3"/>
      <c r="O5" s="3"/>
      <c r="P5" s="3"/>
      <c r="Q5" s="3"/>
      <c r="R5" s="3"/>
      <c r="S5" s="3"/>
      <c r="T5" s="3"/>
      <c r="U5" s="3"/>
      <c r="V5" s="3"/>
      <c r="W5" s="3"/>
      <c r="X5" s="3"/>
      <c r="Y5" s="3"/>
      <c r="Z5" s="3"/>
    </row>
    <row r="6" spans="1:26" ht="24.75" thickBot="1">
      <c r="A6" s="4" t="s">
        <v>8</v>
      </c>
      <c r="B6" s="22" t="s">
        <v>73</v>
      </c>
      <c r="C6" s="22">
        <v>6</v>
      </c>
      <c r="D6" s="23"/>
      <c r="E6" s="23"/>
      <c r="F6" s="23"/>
      <c r="G6" s="23"/>
      <c r="H6" s="23"/>
      <c r="I6" s="23"/>
      <c r="J6" s="23"/>
      <c r="K6" s="23"/>
      <c r="L6" s="23"/>
      <c r="M6" s="23"/>
      <c r="N6" s="23"/>
      <c r="O6" s="23"/>
      <c r="P6" s="23"/>
      <c r="Q6" s="23"/>
      <c r="R6" s="23"/>
      <c r="S6" s="23"/>
      <c r="T6" s="23"/>
      <c r="U6" s="23"/>
      <c r="V6" s="23"/>
      <c r="W6" s="23"/>
      <c r="X6" s="23"/>
      <c r="Y6" s="23"/>
      <c r="Z6" s="23"/>
    </row>
    <row r="7" spans="1:26" ht="14.25" thickBot="1">
      <c r="A7" s="4" t="s">
        <v>9</v>
      </c>
      <c r="B7" s="49" t="s">
        <v>74</v>
      </c>
      <c r="C7" s="7" t="s">
        <v>139</v>
      </c>
      <c r="D7" s="23"/>
      <c r="E7" s="23"/>
      <c r="F7" s="23"/>
      <c r="G7" s="23"/>
      <c r="H7" s="23"/>
      <c r="I7" s="23"/>
      <c r="J7" s="23"/>
      <c r="K7" s="23"/>
      <c r="L7" s="23"/>
      <c r="M7" s="23"/>
      <c r="N7" s="23"/>
      <c r="O7" s="23"/>
      <c r="P7" s="23"/>
      <c r="Q7" s="23"/>
      <c r="R7" s="23"/>
      <c r="S7" s="23"/>
      <c r="T7" s="23"/>
      <c r="U7" s="23"/>
      <c r="V7" s="23"/>
      <c r="W7" s="23"/>
      <c r="X7" s="23"/>
      <c r="Y7" s="23"/>
      <c r="Z7" s="23"/>
    </row>
    <row r="8" spans="1:26" ht="14.25" thickBot="1">
      <c r="A8" s="4" t="s">
        <v>10</v>
      </c>
      <c r="B8" s="50"/>
      <c r="C8" s="7" t="s">
        <v>140</v>
      </c>
      <c r="D8" s="23"/>
      <c r="E8" s="23"/>
      <c r="F8" s="23"/>
      <c r="G8" s="23"/>
      <c r="H8" s="23"/>
      <c r="I8" s="23"/>
      <c r="J8" s="23"/>
      <c r="K8" s="23"/>
      <c r="L8" s="23"/>
      <c r="M8" s="23"/>
      <c r="N8" s="23"/>
      <c r="O8" s="23"/>
      <c r="P8" s="23"/>
      <c r="Q8" s="23"/>
      <c r="R8" s="23"/>
      <c r="S8" s="23"/>
      <c r="T8" s="23"/>
      <c r="U8" s="23"/>
      <c r="V8" s="23"/>
      <c r="W8" s="23"/>
      <c r="X8" s="23"/>
      <c r="Y8" s="23"/>
      <c r="Z8" s="23"/>
    </row>
    <row r="9" spans="1:26" ht="14.25" thickBot="1">
      <c r="A9" s="4" t="s">
        <v>11</v>
      </c>
      <c r="B9" s="50"/>
      <c r="C9" s="7" t="s">
        <v>141</v>
      </c>
      <c r="D9" s="23"/>
      <c r="E9" s="23"/>
      <c r="F9" s="23"/>
      <c r="G9" s="23"/>
      <c r="H9" s="23"/>
      <c r="I9" s="23"/>
      <c r="J9" s="23"/>
      <c r="K9" s="23"/>
      <c r="L9" s="23"/>
      <c r="M9" s="23"/>
      <c r="N9" s="23"/>
      <c r="O9" s="23"/>
      <c r="P9" s="23"/>
      <c r="Q9" s="23"/>
      <c r="R9" s="23"/>
      <c r="S9" s="23"/>
      <c r="T9" s="23"/>
      <c r="U9" s="23"/>
      <c r="V9" s="23"/>
      <c r="W9" s="23"/>
      <c r="X9" s="23"/>
      <c r="Y9" s="23"/>
      <c r="Z9" s="23"/>
    </row>
    <row r="10" spans="1:26" ht="14.25" thickBot="1">
      <c r="A10" s="4" t="s">
        <v>12</v>
      </c>
      <c r="B10" s="50"/>
      <c r="C10" s="5" t="s">
        <v>142</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1"/>
      <c r="C11" s="5" t="s">
        <v>143</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66"/>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8" t="s">
        <v>26</v>
      </c>
      <c r="C13" s="8" t="s">
        <v>190</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38" t="s">
        <v>28</v>
      </c>
      <c r="C14" s="8" t="s">
        <v>144</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2"/>
      <c r="C15" s="8" t="s">
        <v>145</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2"/>
      <c r="C16" s="8" t="s">
        <v>146</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39"/>
      <c r="C17" s="8" t="s">
        <v>147</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38" t="s">
        <v>33</v>
      </c>
      <c r="C18" s="8" t="s">
        <v>148</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2"/>
      <c r="C19" s="8" t="s">
        <v>149</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2"/>
      <c r="C20" s="8" t="s">
        <v>150</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39"/>
      <c r="C21" s="8" t="s">
        <v>151</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8" t="s">
        <v>38</v>
      </c>
      <c r="C22" s="8" t="s">
        <v>152</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38" t="s">
        <v>76</v>
      </c>
      <c r="C23" s="67" t="s">
        <v>153</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39"/>
      <c r="C24" s="67" t="s">
        <v>154</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38" t="s">
        <v>77</v>
      </c>
      <c r="C25" s="8" t="s">
        <v>155</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39"/>
      <c r="C26" s="8" t="s">
        <v>156</v>
      </c>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4" t="s">
        <v>78</v>
      </c>
      <c r="C27" s="35"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9" t="s">
        <v>40</v>
      </c>
      <c r="C28" s="25" t="s">
        <v>137</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0" t="s">
        <v>42</v>
      </c>
      <c r="C29" s="25" t="s">
        <v>158</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1"/>
      <c r="C30" s="25" t="s">
        <v>159</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2"/>
      <c r="C31" s="25" t="s">
        <v>160</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0" t="s">
        <v>46</v>
      </c>
      <c r="C32" s="25" t="s">
        <v>161</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1"/>
      <c r="C33" s="25" t="s">
        <v>162</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2"/>
      <c r="C34" s="25" t="s">
        <v>163</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9" t="s">
        <v>50</v>
      </c>
      <c r="C35" s="25" t="s">
        <v>164</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0" t="s">
        <v>79</v>
      </c>
      <c r="C36" s="68" t="s">
        <v>165</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2"/>
      <c r="C37" s="68"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0" t="s">
        <v>80</v>
      </c>
      <c r="C38" s="25" t="s">
        <v>167</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2"/>
      <c r="C39" s="25" t="s">
        <v>155</v>
      </c>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6" t="s">
        <v>78</v>
      </c>
      <c r="C40" s="36"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0" t="s">
        <v>52</v>
      </c>
      <c r="C41" s="27" t="s">
        <v>191</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6" t="s">
        <v>54</v>
      </c>
      <c r="C42" s="27" t="s">
        <v>169</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7"/>
      <c r="C43" s="27" t="s">
        <v>170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48"/>
      <c r="C44" s="27" t="s">
        <v>145</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6" t="s">
        <v>58</v>
      </c>
      <c r="C45" s="6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7"/>
      <c r="C46" s="27"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48"/>
      <c r="C47" s="27"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0" t="s">
        <v>62</v>
      </c>
      <c r="C48" s="27" t="s">
        <v>174</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6" t="s">
        <v>81</v>
      </c>
      <c r="C49" s="69" t="s">
        <v>175</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82</v>
      </c>
      <c r="B50" s="48"/>
      <c r="C50" s="69" t="s">
        <v>176</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83</v>
      </c>
      <c r="B51" s="46" t="s">
        <v>80</v>
      </c>
      <c r="C51" s="27" t="s">
        <v>167</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84</v>
      </c>
      <c r="B52" s="48"/>
      <c r="C52" s="27" t="s">
        <v>177</v>
      </c>
      <c r="D52" s="3"/>
      <c r="E52" s="3"/>
      <c r="F52" s="3"/>
      <c r="G52" s="3"/>
      <c r="H52" s="3"/>
      <c r="I52" s="3"/>
      <c r="J52" s="3"/>
      <c r="K52" s="3"/>
      <c r="L52" s="3"/>
      <c r="M52" s="3"/>
      <c r="N52" s="3"/>
      <c r="O52" s="3"/>
      <c r="P52" s="3"/>
      <c r="Q52" s="3"/>
      <c r="R52" s="3"/>
      <c r="S52" s="3"/>
      <c r="T52" s="3"/>
      <c r="U52" s="3"/>
      <c r="V52" s="3"/>
      <c r="W52" s="3"/>
      <c r="X52" s="3"/>
      <c r="Y52" s="3"/>
      <c r="Z52" s="3"/>
    </row>
    <row r="53" spans="1:26" ht="15" thickBot="1">
      <c r="A53" s="4" t="s">
        <v>85</v>
      </c>
      <c r="B53" s="10" t="s">
        <v>78</v>
      </c>
      <c r="C53" s="37"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86</v>
      </c>
      <c r="B54" s="43" t="s">
        <v>87</v>
      </c>
      <c r="C54" s="5" t="s">
        <v>179</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88</v>
      </c>
      <c r="B55" s="44"/>
      <c r="C55" s="7" t="s">
        <v>180</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89</v>
      </c>
      <c r="B56" s="45"/>
      <c r="C56" s="7" t="s">
        <v>181</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D17" sqref="D17"/>
    </sheetView>
  </sheetViews>
  <sheetFormatPr defaultRowHeight="13.5"/>
  <cols>
    <col min="1" max="1" width="23.75" customWidth="1"/>
    <col min="2" max="2" width="23.125" bestFit="1" customWidth="1"/>
    <col min="3" max="4" width="40.625" customWidth="1"/>
  </cols>
  <sheetData>
    <row r="1" spans="1:26" ht="88.5" customHeight="1" thickBot="1">
      <c r="A1" s="11" t="s">
        <v>65</v>
      </c>
      <c r="B1" s="53" t="s">
        <v>66</v>
      </c>
      <c r="C1" s="54"/>
      <c r="D1" s="55"/>
      <c r="E1" s="3"/>
      <c r="F1" s="3"/>
      <c r="G1" s="3"/>
      <c r="H1" s="3"/>
      <c r="I1" s="3"/>
      <c r="J1" s="3"/>
      <c r="K1" s="3"/>
      <c r="L1" s="3"/>
      <c r="M1" s="3"/>
      <c r="N1" s="3"/>
      <c r="O1" s="3"/>
      <c r="P1" s="3"/>
      <c r="Q1" s="3"/>
      <c r="R1" s="3"/>
      <c r="S1" s="3"/>
      <c r="T1" s="3"/>
      <c r="U1" s="3"/>
      <c r="V1" s="3"/>
      <c r="W1" s="3"/>
      <c r="X1" s="3"/>
      <c r="Y1" s="3"/>
      <c r="Z1" s="3"/>
    </row>
    <row r="2" spans="1:26" ht="18.75" thickBot="1">
      <c r="A2" s="12"/>
      <c r="B2" s="12"/>
      <c r="C2" s="12"/>
      <c r="D2" s="12"/>
      <c r="E2" s="3"/>
      <c r="F2" s="3"/>
      <c r="G2" s="3"/>
      <c r="H2" s="3"/>
      <c r="I2" s="3"/>
      <c r="J2" s="3"/>
      <c r="K2" s="3"/>
      <c r="L2" s="3"/>
      <c r="M2" s="3"/>
      <c r="N2" s="3"/>
      <c r="O2" s="3"/>
      <c r="P2" s="3"/>
      <c r="Q2" s="3"/>
      <c r="R2" s="3"/>
      <c r="S2" s="3"/>
      <c r="T2" s="3"/>
      <c r="U2" s="3"/>
      <c r="V2" s="3"/>
      <c r="W2" s="3"/>
      <c r="X2" s="3"/>
      <c r="Y2" s="3"/>
      <c r="Z2" s="3"/>
    </row>
    <row r="3" spans="1:26" ht="30.75" thickBot="1">
      <c r="A3" s="13" t="s">
        <v>67</v>
      </c>
      <c r="B3" s="14" t="s">
        <v>189</v>
      </c>
      <c r="C3" s="14" t="s">
        <v>137</v>
      </c>
      <c r="D3" s="71" t="s">
        <v>192</v>
      </c>
      <c r="E3" s="3"/>
      <c r="F3" s="3"/>
      <c r="G3" s="3"/>
      <c r="H3" s="3"/>
      <c r="I3" s="3"/>
      <c r="J3" s="3"/>
      <c r="K3" s="3"/>
      <c r="L3" s="3"/>
      <c r="M3" s="3"/>
      <c r="N3" s="3"/>
      <c r="O3" s="3"/>
      <c r="P3" s="3"/>
      <c r="Q3" s="3"/>
      <c r="R3" s="3"/>
      <c r="S3" s="3"/>
      <c r="T3" s="3"/>
      <c r="U3" s="3"/>
      <c r="V3" s="3"/>
      <c r="W3" s="3"/>
      <c r="X3" s="3"/>
      <c r="Y3" s="3"/>
      <c r="Z3" s="3"/>
    </row>
    <row r="4" spans="1:26" ht="15.75" thickBot="1">
      <c r="A4" s="31" t="s">
        <v>139</v>
      </c>
      <c r="B4" s="15">
        <v>5</v>
      </c>
      <c r="C4" s="15">
        <v>3</v>
      </c>
      <c r="D4" s="15">
        <v>4</v>
      </c>
      <c r="E4" s="3"/>
      <c r="F4" s="3"/>
      <c r="G4" s="3"/>
      <c r="H4" s="3"/>
      <c r="I4" s="3"/>
      <c r="J4" s="3"/>
      <c r="K4" s="3"/>
      <c r="L4" s="3"/>
      <c r="M4" s="3"/>
      <c r="N4" s="3"/>
      <c r="O4" s="3"/>
      <c r="P4" s="3"/>
      <c r="Q4" s="3"/>
      <c r="R4" s="3"/>
      <c r="S4" s="3"/>
      <c r="T4" s="3"/>
      <c r="U4" s="3"/>
      <c r="V4" s="3"/>
      <c r="W4" s="3"/>
      <c r="X4" s="3"/>
      <c r="Y4" s="3"/>
      <c r="Z4" s="3"/>
    </row>
    <row r="5" spans="1:26" ht="15.75" thickBot="1">
      <c r="A5" s="31" t="s">
        <v>140</v>
      </c>
      <c r="B5" s="15">
        <v>5</v>
      </c>
      <c r="C5" s="15">
        <v>5</v>
      </c>
      <c r="D5" s="15">
        <v>4</v>
      </c>
      <c r="E5" s="3"/>
      <c r="F5" s="3"/>
      <c r="G5" s="3"/>
      <c r="H5" s="3"/>
      <c r="I5" s="3"/>
      <c r="J5" s="3"/>
      <c r="K5" s="3"/>
      <c r="L5" s="3"/>
      <c r="M5" s="3"/>
      <c r="N5" s="3"/>
      <c r="O5" s="3"/>
      <c r="P5" s="3"/>
      <c r="Q5" s="3"/>
      <c r="R5" s="3"/>
      <c r="S5" s="3"/>
      <c r="T5" s="3"/>
      <c r="U5" s="3"/>
      <c r="V5" s="3"/>
      <c r="W5" s="3"/>
      <c r="X5" s="3"/>
      <c r="Y5" s="3"/>
      <c r="Z5" s="3"/>
    </row>
    <row r="6" spans="1:26" ht="15.75" thickBot="1">
      <c r="A6" s="31" t="s">
        <v>141</v>
      </c>
      <c r="B6" s="15">
        <v>5</v>
      </c>
      <c r="C6" s="15">
        <v>4</v>
      </c>
      <c r="D6" s="15">
        <v>2</v>
      </c>
      <c r="E6" s="3"/>
      <c r="F6" s="3"/>
      <c r="G6" s="3"/>
      <c r="H6" s="3"/>
      <c r="I6" s="3"/>
      <c r="J6" s="3"/>
      <c r="K6" s="3"/>
      <c r="L6" s="3"/>
      <c r="M6" s="3"/>
      <c r="N6" s="3"/>
      <c r="O6" s="3"/>
      <c r="P6" s="3"/>
      <c r="Q6" s="3"/>
      <c r="R6" s="3"/>
      <c r="S6" s="3"/>
      <c r="T6" s="3"/>
      <c r="U6" s="3"/>
      <c r="V6" s="3"/>
      <c r="W6" s="3"/>
      <c r="X6" s="3"/>
      <c r="Y6" s="3"/>
      <c r="Z6" s="3"/>
    </row>
    <row r="7" spans="1:26" ht="15.75" thickBot="1">
      <c r="A7" s="31" t="s">
        <v>142</v>
      </c>
      <c r="B7" s="15">
        <v>5</v>
      </c>
      <c r="C7" s="15">
        <v>4</v>
      </c>
      <c r="D7" s="15">
        <v>4</v>
      </c>
      <c r="E7" s="3"/>
      <c r="F7" s="3"/>
      <c r="G7" s="3"/>
      <c r="H7" s="3"/>
      <c r="I7" s="3"/>
      <c r="J7" s="3"/>
      <c r="K7" s="3"/>
      <c r="L7" s="3"/>
      <c r="M7" s="3"/>
      <c r="N7" s="3"/>
      <c r="O7" s="3"/>
      <c r="P7" s="3"/>
      <c r="Q7" s="3"/>
      <c r="R7" s="3"/>
      <c r="S7" s="3"/>
      <c r="T7" s="3"/>
      <c r="U7" s="3"/>
      <c r="V7" s="3"/>
      <c r="W7" s="3"/>
      <c r="X7" s="3"/>
      <c r="Y7" s="3"/>
      <c r="Z7" s="3"/>
    </row>
    <row r="8" spans="1:26" ht="30.75" thickBot="1">
      <c r="A8" s="31" t="s">
        <v>143</v>
      </c>
      <c r="B8" s="15">
        <v>5</v>
      </c>
      <c r="C8" s="15">
        <v>5</v>
      </c>
      <c r="D8" s="15">
        <v>3</v>
      </c>
      <c r="E8" s="3"/>
      <c r="F8" s="3"/>
      <c r="G8" s="3"/>
      <c r="H8" s="3"/>
      <c r="I8" s="3"/>
      <c r="J8" s="3"/>
      <c r="K8" s="3"/>
      <c r="L8" s="3"/>
      <c r="M8" s="3"/>
      <c r="N8" s="3"/>
      <c r="O8" s="3"/>
      <c r="P8" s="3"/>
      <c r="Q8" s="3"/>
      <c r="R8" s="3"/>
      <c r="S8" s="3"/>
      <c r="T8" s="3"/>
      <c r="U8" s="3"/>
      <c r="V8" s="3"/>
      <c r="W8" s="3"/>
      <c r="X8" s="3"/>
      <c r="Y8" s="3"/>
      <c r="Z8" s="3"/>
    </row>
    <row r="9" spans="1:26" ht="15" thickBot="1">
      <c r="A9" s="16" t="s">
        <v>68</v>
      </c>
      <c r="B9" s="17">
        <v>25</v>
      </c>
      <c r="C9" s="17">
        <v>21</v>
      </c>
      <c r="D9" s="17">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D5" sqref="D5"/>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1" t="s">
        <v>109</v>
      </c>
      <c r="C2" s="20" t="s">
        <v>188</v>
      </c>
      <c r="D2" s="29"/>
      <c r="F2">
        <f>LEN(C1)</f>
        <v>0</v>
      </c>
      <c r="G2" t="s">
        <v>132</v>
      </c>
    </row>
    <row r="3" spans="2:8">
      <c r="B3" s="32"/>
      <c r="C3" s="29"/>
      <c r="D3" s="29"/>
      <c r="H3" t="s">
        <v>133</v>
      </c>
    </row>
    <row r="4" spans="2:8">
      <c r="B4" s="21" t="s">
        <v>122</v>
      </c>
      <c r="C4" s="21" t="s">
        <v>123</v>
      </c>
      <c r="D4" s="21" t="s">
        <v>124</v>
      </c>
      <c r="H4" t="s">
        <v>134</v>
      </c>
    </row>
    <row r="5" spans="2:8">
      <c r="B5" s="21" t="s">
        <v>107</v>
      </c>
      <c r="C5" s="20" t="str">
        <f>IF(C22="","",SUBSTITUTE(MID(C22,FIND("src=",C22)+5,FIND("alt",C22)-FIND("src=",C22)-7),"amp;",""))</f>
        <v>https://images-fe.ssl-images-amazon.com/images/I/31phiqUBzPL.jpg</v>
      </c>
      <c r="D5" s="20" t="str">
        <f>アンケート!C13</f>
        <v>サロニア ダブルイオン ストレートアイロン SL-004</v>
      </c>
      <c r="E5" t="s">
        <v>125</v>
      </c>
    </row>
    <row r="6" spans="2:8">
      <c r="B6" s="21" t="s">
        <v>106</v>
      </c>
      <c r="C6" s="20" t="str">
        <f>IF(C24="","",SUBSTITUTE(MID(C24,FIND("src=",C24)+5,FIND("alt",C24)-FIND("src=",C24)-7),"amp;",""))</f>
        <v>https://images-fe.ssl-images-amazon.com/images/I/31lxypaoDKL.jpg</v>
      </c>
      <c r="D6" s="20" t="str">
        <f>アンケート!C28</f>
        <v>ヴィダルサスーン ストレートアイロン VSI-1015/PJ</v>
      </c>
      <c r="E6" t="s">
        <v>125</v>
      </c>
    </row>
    <row r="7" spans="2:8">
      <c r="B7" s="21" t="s">
        <v>105</v>
      </c>
      <c r="C7" s="20" t="str">
        <f>IF(C26="","",SUBSTITUTE(MID(C26,FIND("src=",C26)+5,FIND("alt",C26)-FIND("src=",C26)-7),"amp;",""))</f>
        <v>https://images-fe.ssl-images-amazon.com/images/I/31FcaFmwbRL.jpg</v>
      </c>
      <c r="D7" s="20" t="str">
        <f>アンケート!C41</f>
        <v>アレティ ストレート カール ヘアアイロン i628BK</v>
      </c>
      <c r="E7" t="s">
        <v>125</v>
      </c>
    </row>
    <row r="10" spans="2:8">
      <c r="B10" s="56" t="s">
        <v>104</v>
      </c>
      <c r="C10" s="57"/>
      <c r="D10" s="57"/>
      <c r="E10" s="57"/>
      <c r="F10" s="58"/>
    </row>
    <row r="11" spans="2:8">
      <c r="B11" s="30" t="s">
        <v>110</v>
      </c>
      <c r="C11" s="30" t="s">
        <v>111</v>
      </c>
      <c r="D11" s="30" t="s">
        <v>112</v>
      </c>
      <c r="E11" s="30" t="s">
        <v>113</v>
      </c>
      <c r="F11" s="30" t="s">
        <v>114</v>
      </c>
    </row>
    <row r="12" spans="2:8">
      <c r="B12" s="63" t="s">
        <v>107</v>
      </c>
      <c r="C12" s="65" t="str">
        <f>アンケート!C27</f>
        <v>https://andhabit.com/shop/SALONIA/g/gsa004-wh01/</v>
      </c>
      <c r="D12" s="59">
        <f>SQL!A11+1</f>
        <v>157</v>
      </c>
      <c r="E12" s="20" t="str">
        <f>アンケート!C25</f>
        <v>20代　女性</v>
      </c>
      <c r="F12" s="20" t="str">
        <f>IF(ISERROR(FIND("女",E12)),"m","w")&amp;"_"&amp;LEFT(E12,2)&amp;"_"&amp;"2"</f>
        <v>w_20_2</v>
      </c>
    </row>
    <row r="13" spans="2:8">
      <c r="B13" s="64"/>
      <c r="C13" s="65"/>
      <c r="D13" s="60"/>
      <c r="E13" s="20" t="str">
        <f>アンケート!C26</f>
        <v>10代　女性</v>
      </c>
      <c r="F13" s="20" t="str">
        <f>IF(ISERROR(FIND("女",E13)),"m","w")&amp;"_"&amp;LEFT(E13,2)&amp;"_"&amp;"1"</f>
        <v>w_10_1</v>
      </c>
    </row>
    <row r="14" spans="2:8">
      <c r="B14" s="63" t="s">
        <v>106</v>
      </c>
      <c r="C14" s="65" t="str">
        <f>アンケート!C40</f>
        <v>http://e-vidal.jp/products/pink/vsi-1015pj.html</v>
      </c>
      <c r="D14" s="59">
        <f>IF(D12="","",D12+1)</f>
        <v>158</v>
      </c>
      <c r="E14" s="20" t="str">
        <f>アンケート!C38</f>
        <v>30代　女性</v>
      </c>
      <c r="F14" s="20" t="str">
        <f>IF(ISERROR(FIND("女",E14)),"m","w")&amp;"_"&amp;LEFT(E14,2)&amp;"_"&amp;"2"</f>
        <v>w_30_2</v>
      </c>
    </row>
    <row r="15" spans="2:8">
      <c r="B15" s="64"/>
      <c r="C15" s="65"/>
      <c r="D15" s="60"/>
      <c r="E15" s="20" t="str">
        <f>アンケート!C39</f>
        <v>20代　女性</v>
      </c>
      <c r="F15" s="20" t="str">
        <f>IF(ISERROR(FIND("女",E15)),"m","w")&amp;"_"&amp;LEFT(E15,2)&amp;"_"&amp;"1"</f>
        <v>w_20_1</v>
      </c>
    </row>
    <row r="16" spans="2:8">
      <c r="B16" s="63" t="s">
        <v>105</v>
      </c>
      <c r="C16" s="65" t="str">
        <f>アンケート!C53</f>
        <v>https://item.rakuten.co.jp/areti/10000059/</v>
      </c>
      <c r="D16" s="59">
        <f>IF(D14="","",D14+1)</f>
        <v>159</v>
      </c>
      <c r="E16" s="20" t="str">
        <f>アンケート!C51</f>
        <v>30代　女性</v>
      </c>
      <c r="F16" s="20" t="str">
        <f>IF(ISERROR(FIND("女",E16)),"m","w")&amp;"_"&amp;LEFT(E16,2)&amp;"_"&amp;"2"</f>
        <v>w_30_2</v>
      </c>
    </row>
    <row r="17" spans="2:6">
      <c r="B17" s="64"/>
      <c r="C17" s="65"/>
      <c r="D17" s="60"/>
      <c r="E17" s="20" t="str">
        <f>アンケート!C52</f>
        <v>10代　男性</v>
      </c>
      <c r="F17" s="20" t="str">
        <f t="shared" ref="F17" si="0">IF(ISERROR(FIND("女",E17)),"m","w")&amp;"_"&amp;LEFT(E17,2)&amp;"_"&amp;"1"</f>
        <v>m_10_1</v>
      </c>
    </row>
    <row r="18" spans="2:6">
      <c r="D18" s="29"/>
    </row>
    <row r="19" spans="2:6">
      <c r="D19" s="29"/>
    </row>
    <row r="20" spans="2:6">
      <c r="B20" s="61" t="s">
        <v>115</v>
      </c>
      <c r="C20" s="61"/>
      <c r="D20" s="61"/>
      <c r="E20" s="61"/>
      <c r="F20" s="61"/>
    </row>
    <row r="21" spans="2:6">
      <c r="B21" s="33" t="s">
        <v>122</v>
      </c>
      <c r="C21" s="33" t="s">
        <v>119</v>
      </c>
      <c r="D21" s="61" t="s">
        <v>120</v>
      </c>
      <c r="E21" s="61"/>
      <c r="F21" s="33" t="s">
        <v>121</v>
      </c>
    </row>
    <row r="22" spans="2:6">
      <c r="B22" s="61" t="s">
        <v>116</v>
      </c>
      <c r="C22" s="20" t="s">
        <v>182</v>
      </c>
      <c r="D22" s="62" t="str">
        <f t="shared" ref="D22:D27" si="1">IF(C22="","",SUBSTITUTE(MID(C22,FIND("href=",C22)+6,FIND("rel=",C22)-FIND("href=",C22)-8),"amp;",""))</f>
        <v>//af.moshimo.com/af/c/click?a_id=988731&amp;p_id=170&amp;pc_id=185&amp;pl_id=4062&amp;url=https%3A%2F%2Fwww.amazon.co.jp%2FSALONIA-%25E3%2582%25B5%25E3%2583%25AD%25E3%2583%258B%25E3%2582%25A2-%25E3%2582%25B9%25E3%2583%2588%25E3%2583%25AC%25E3%2583%25BC%25E3%2583%2588%25E3%2582%25A2%25E3%2582%25A4%25E3%2583%25AD%25E3%2583%25B3-SL-004S-%25E6%25B5%25B7%25E5%25A4%2596%25E5%25AF%25BE%25E5%25BF%259C%2Fdp%2FB0096JYZMA</v>
      </c>
      <c r="E22" s="62"/>
      <c r="F22" s="20" t="str">
        <f>IF(ISERROR(FIND("amazon",C22)),IF(ISERROR(FIND("rakuten",C22)),"","楽天"),"Amazon")</f>
        <v>Amazon</v>
      </c>
    </row>
    <row r="23" spans="2:6">
      <c r="B23" s="61"/>
      <c r="C23" s="20" t="s">
        <v>183</v>
      </c>
      <c r="D23" s="62" t="str">
        <f t="shared" si="1"/>
        <v>//af.moshimo.com/af/c/click?a_id=988729&amp;p_id=54&amp;pc_id=54&amp;pl_id=616&amp;url=https%3A%2F%2Fitem.rakuten.co.jp%2Fkobe-beauty-labo%2Fmain-salo6%2F&amp;m=http%3A%2F%2Fm.rakuten.co.jp%2Fkobe-beauty-labo%2Fi%2F10000074%2F&amp;r_v=g00r23n3.9tq3ef93.g00r23n3.9tq3f3f6</v>
      </c>
      <c r="E23" s="62"/>
      <c r="F23" s="20" t="str">
        <f t="shared" ref="F23:F27" si="2">IF(ISERROR(FIND("amazon",C23)),IF(ISERROR(FIND("rakuten",C23)),"","楽天"),"Amazon")</f>
        <v>楽天</v>
      </c>
    </row>
    <row r="24" spans="2:6">
      <c r="B24" s="61" t="s">
        <v>117</v>
      </c>
      <c r="C24" s="20" t="s">
        <v>184</v>
      </c>
      <c r="D24" s="62" t="str">
        <f t="shared" si="1"/>
        <v>//af.moshimo.com/af/c/click?a_id=988731&amp;p_id=170&amp;pc_id=185&amp;pl_id=4062&amp;url=https%3A%2F%2Fwww.amazon.co.jp%2FVIDAL-SASSOON-%25E3%2583%25B4%25E3%2582%25A3%25E3%2583%2580%25E3%2583%25AB%25E3%2582%25B5%25E3%2582%25B9%25E3%2583%25BC%25E3%2583%25B3-%25E3%2582%25B9%25E3%2583%2588%25E3%2583%25AC%25E3%2583%25BC%25E3%2583%2588%25E3%2583%2598%25E3%2582%25A2%25E3%2583%25BC%25E3%2582%25A2%25E3%2582%25A4%25E3%2583%25AD%25E3%2583%25B3%25EF%25BC%2588%25E3%2583%2594%25E3%2583%25B3%25E3%2582%25AF%25EF%25BC%2589VIDAL-VSI-1015-PJ%2Fdp%2FB0762PTT88</v>
      </c>
      <c r="E24" s="62"/>
      <c r="F24" s="20" t="str">
        <f t="shared" si="2"/>
        <v>Amazon</v>
      </c>
    </row>
    <row r="25" spans="2:6">
      <c r="B25" s="61"/>
      <c r="C25" s="20" t="s">
        <v>185</v>
      </c>
      <c r="D25" s="62" t="str">
        <f t="shared" si="1"/>
        <v>//af.moshimo.com/af/c/click?a_id=988729&amp;p_id=54&amp;pc_id=54&amp;pl_id=616&amp;url=https%3A%2F%2Fitem.rakuten.co.jp%2Fgood-choice%2Fg017d-97109%2F&amp;m=http%3A%2F%2Fm.rakuten.co.jp%2Fgood-choice%2Fi%2F10165989%2F&amp;r_v=g00prn43.9tq3e137.g00prn43.9tq3ffae</v>
      </c>
      <c r="E25" s="62"/>
      <c r="F25" s="20" t="str">
        <f t="shared" si="2"/>
        <v>楽天</v>
      </c>
    </row>
    <row r="26" spans="2:6">
      <c r="B26" s="61" t="s">
        <v>118</v>
      </c>
      <c r="C26" s="20" t="s">
        <v>186</v>
      </c>
      <c r="D26" s="62" t="str">
        <f t="shared" si="1"/>
        <v>//af.moshimo.com/af/c/click?a_id=988731&amp;p_id=170&amp;pc_id=185&amp;pl_id=4062&amp;url=https%3A%2F%2Fwww.amazon.co.jp%2FAreti-%25E3%2582%25A2%25E3%2583%25AC%25E3%2583%2586%25E3%2582%25A3-%25E3%2582%25B9%25E3%2583%2588%25E3%2583%25AC%25E3%2583%25BC%25E3%2583%2588-%25E3%2583%2598%25E3%2582%25A2%25E3%2582%25A2%25E3%2582%25A4%25E3%2583%25AD%25E3%2583%25B3-i628BK%2Fdp%2FB00WYP7TXA</v>
      </c>
      <c r="E26" s="62"/>
      <c r="F26" s="20" t="str">
        <f t="shared" si="2"/>
        <v>Amazon</v>
      </c>
    </row>
    <row r="27" spans="2:6">
      <c r="B27" s="61"/>
      <c r="C27" s="20" t="s">
        <v>187</v>
      </c>
      <c r="D27" s="62" t="str">
        <f t="shared" si="1"/>
        <v>//af.moshimo.com/af/c/click?a_id=988729&amp;p_id=54&amp;pc_id=54&amp;pl_id=616&amp;url=https%3A%2F%2Fitem.rakuten.co.jp%2Fareti%2F10000059%2F&amp;m=http%3A%2F%2Fm.rakuten.co.jp%2Fareti%2Fi%2F10000059%2F&amp;r_v=g00rv6y3.9tq3e122.g00rv6y3.9tq3f1a5</v>
      </c>
      <c r="E27" s="62"/>
      <c r="F27" s="20" t="str">
        <f t="shared" si="2"/>
        <v>楽天</v>
      </c>
    </row>
    <row r="28" spans="2:6">
      <c r="D28" s="29"/>
    </row>
    <row r="29" spans="2:6">
      <c r="D29" s="29"/>
    </row>
    <row r="30" spans="2:6">
      <c r="D30" s="29"/>
    </row>
    <row r="31" spans="2:6">
      <c r="D31" s="29"/>
    </row>
    <row r="32" spans="2:6">
      <c r="D32" s="29"/>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13" workbookViewId="0">
      <selection activeCell="A13" sqref="A1:A1048576"/>
    </sheetView>
  </sheetViews>
  <sheetFormatPr defaultRowHeight="13.5"/>
  <cols>
    <col min="1" max="1" width="67.375" bestFit="1" customWidth="1"/>
  </cols>
  <sheetData>
    <row r="1" spans="1:1">
      <c r="A1" s="18" t="str">
        <f>CONCATENATE("&lt;h2&gt;",入力シート!C2,"&lt;/h2&gt;")</f>
        <v>&lt;h2&gt;ヘアアイロンのおすすめ3選。痛みを気にする派？しっかり派？&lt;/h2&gt;</v>
      </c>
    </row>
    <row r="2" spans="1:1">
      <c r="A2" s="18" t="s">
        <v>90</v>
      </c>
    </row>
    <row r="3" spans="1:1">
      <c r="A3" s="19" t="s">
        <v>91</v>
      </c>
    </row>
    <row r="4" spans="1:1">
      <c r="A4" s="18" t="str">
        <f>CONCATENATE("&lt;li&gt;", アンケート!C54, "&lt;/li&gt;")</f>
        <v>&lt;li&gt;ヘアアイロンの購入を検討している人&lt;/li&gt;</v>
      </c>
    </row>
    <row r="5" spans="1:1">
      <c r="A5" s="18" t="str">
        <f>CONCATENATE("&lt;li&gt;", アンケート!C55, "&lt;/li&gt;")</f>
        <v>&lt;li&gt;梅雨時で、髪のうねりや癖が気になる人&lt;/li&gt;</v>
      </c>
    </row>
    <row r="6" spans="1:1">
      <c r="A6" s="18" t="str">
        <f>CONCATENATE("&lt;li&gt;", アンケート!C56, "&lt;/li&gt;")</f>
        <v>&lt;li&gt;髪の痛みが気になっている人&lt;/li&gt;</v>
      </c>
    </row>
    <row r="7" spans="1:1">
      <c r="A7" s="18" t="s">
        <v>92</v>
      </c>
    </row>
    <row r="8" spans="1:1">
      <c r="A8" s="18" t="s">
        <v>93</v>
      </c>
    </row>
    <row r="9" spans="1:1">
      <c r="A9" s="18"/>
    </row>
    <row r="10" spans="1:1">
      <c r="A10" s="18" t="s">
        <v>130</v>
      </c>
    </row>
    <row r="11" spans="1:1">
      <c r="A11" s="18" t="s">
        <v>94</v>
      </c>
    </row>
    <row r="12" spans="1:1">
      <c r="A12" s="18" t="str">
        <f>CONCATENATE("&lt;img src=","""http://shomty.com/wp-content/uploads/img/parts/positionMap/",アンケート!$C$6,".jpg", """ /&gt;")</f>
        <v>&lt;img src="http://shomty.com/wp-content/uploads/img/parts/positionMap/6.jpg" /&gt;</v>
      </c>
    </row>
    <row r="13" spans="1:1">
      <c r="A13" s="28" t="str">
        <f>CONCATENATE("今回紹介する『", アンケート!C2,"』は","「価格と品質」どちらを重要視したのかをあらわした図です。")</f>
        <v>今回紹介する『ヘアアイロン』は「価格と品質」どちらを重要視したのかをあらわした図です。</v>
      </c>
    </row>
    <row r="14" spans="1:1">
      <c r="A14" s="28"/>
    </row>
    <row r="15" spans="1:1">
      <c r="A15" s="28" t="s">
        <v>131</v>
      </c>
    </row>
    <row r="16" spans="1:1">
      <c r="A16" s="28" t="s">
        <v>129</v>
      </c>
    </row>
    <row r="17" spans="1:2">
      <c r="A17" s="18" t="s">
        <v>93</v>
      </c>
    </row>
    <row r="18" spans="1:2">
      <c r="A18" t="s">
        <v>71</v>
      </c>
    </row>
    <row r="19" spans="1:2">
      <c r="A19" t="str">
        <f>CONCATENATE("&lt;h2&gt;『",アンケート!C2,"』 ランキング&lt;/h2&gt;")</f>
        <v>&lt;h2&gt;『ヘアアイロン』 ランキング&lt;/h2&gt;</v>
      </c>
    </row>
    <row r="20" spans="1:2">
      <c r="A20" t="s">
        <v>95</v>
      </c>
    </row>
    <row r="22" spans="1:2">
      <c r="A22" t="str">
        <f>CONCATENATE("&lt;h3&gt;3位 ",アンケート!C41,"&lt;/h3&gt;")</f>
        <v>&lt;h3&gt;3位 アレティ ストレート カール ヘアアイロン i628BK&lt;/h3&gt;</v>
      </c>
    </row>
    <row r="23" spans="1:2">
      <c r="A23" t="s">
        <v>96</v>
      </c>
    </row>
    <row r="24" spans="1:2">
      <c r="A24" t="s">
        <v>69</v>
      </c>
    </row>
    <row r="25" spans="1:2">
      <c r="A25" t="str">
        <f>アンケート!C48</f>
        <v>ショートカットの方や、男性</v>
      </c>
    </row>
    <row r="26" spans="1:2">
      <c r="A26" t="s">
        <v>70</v>
      </c>
    </row>
    <row r="27" spans="1:2">
      <c r="A27" s="6" t="str">
        <f>CONCATENATE("[tblStart num=5]", 入力シート!C7, "[/tblStart]")</f>
        <v>[tblStart num=5]https://images-fe.ssl-images-amazon.com/images/I/31FcaFmwbRL.jpg[/tblStart]</v>
      </c>
    </row>
    <row r="28" spans="1:2">
      <c r="A28" t="str">
        <f>CONCATENATE("[tdLevel type=", B28, "]", 比較表!A4, "[/tdLevel]")</f>
        <v>[tdLevel type=4]最高温度[/tdLevel]</v>
      </c>
      <c r="B28">
        <f>HLOOKUP(アンケート!$C$41,比較表!$B$3:$D$8,2,FALSE)</f>
        <v>4</v>
      </c>
    </row>
    <row r="29" spans="1:2">
      <c r="A29" t="str">
        <f>CONCATENATE("[tdLevel type=", B29, "]", 比較表!A5, "[/tdLevel]")</f>
        <v>[tdLevel type=4]温まる速さ[/tdLevel]</v>
      </c>
      <c r="B29">
        <f>HLOOKUP(アンケート!$C$41,比較表!$B$3:$D$8,3,FALSE)</f>
        <v>4</v>
      </c>
    </row>
    <row r="30" spans="1:2">
      <c r="A30" t="str">
        <f>CONCATENATE("[tdLevel type=", B30, "]", 比較表!A6, "[/tdLevel]")</f>
        <v>[tdLevel type=2]価格[/tdLevel]</v>
      </c>
      <c r="B30">
        <f>HLOOKUP(アンケート!$C$41,比較表!$B$3:$D$8,4,FALSE)</f>
        <v>2</v>
      </c>
    </row>
    <row r="31" spans="1:2">
      <c r="A31" t="str">
        <f>CONCATENATE("[tdLevel type=", B31, "]", 比較表!A7, "[/tdLevel]")</f>
        <v>[tdLevel type=4]使いやすさ[/tdLevel]</v>
      </c>
      <c r="B31">
        <f>HLOOKUP(アンケート!$C$41,比較表!$B$3:$D$8,5,FALSE)</f>
        <v>4</v>
      </c>
    </row>
    <row r="32" spans="1:2">
      <c r="A32" t="str">
        <f>CONCATENATE("[tdLevel type=", B32, "]", 比較表!A8, "[/tdLevel]")</f>
        <v>[tdLevel type=3]髪へのダメージの少なさ[/tdLevel]</v>
      </c>
      <c r="B32">
        <f>HLOOKUP(アンケート!$C$41,比較表!$B$3:$D$8,6,FALSE)</f>
        <v>3</v>
      </c>
    </row>
    <row r="33" spans="1:1">
      <c r="A33" t="s">
        <v>72</v>
      </c>
    </row>
    <row r="35" spans="1:1">
      <c r="A35" s="6" t="str">
        <f>CONCATENATE("[product_link id=",入力シート!D16,"][/product_link]")</f>
        <v>[product_link id=159][/product_link]</v>
      </c>
    </row>
    <row r="36" spans="1:1">
      <c r="A36" t="s">
        <v>97</v>
      </c>
    </row>
    <row r="37" spans="1:1">
      <c r="A37" t="s">
        <v>98</v>
      </c>
    </row>
    <row r="38" spans="1:1">
      <c r="A38" t="s">
        <v>99</v>
      </c>
    </row>
    <row r="39" spans="1:1">
      <c r="A39" t="s">
        <v>91</v>
      </c>
    </row>
    <row r="40" spans="1:1">
      <c r="A40" t="str">
        <f>CONCATENATE("&lt;li&gt;", アンケート!C42,"&lt;/li&gt;")</f>
        <v>&lt;li&gt;細いので根本部分までしっかり伸ばせる&lt;/li&gt;</v>
      </c>
    </row>
    <row r="41" spans="1:1">
      <c r="A41" t="str">
        <f>CONCATENATE("&lt;li&gt;", アンケート!C43,"&lt;/li&gt;")</f>
        <v>&lt;li&gt;海外でも使える&lt;/li&gt;</v>
      </c>
    </row>
    <row r="42" spans="1:1">
      <c r="A42" t="str">
        <f>CONCATENATE("&lt;li&gt;", アンケート!C44,"&lt;/li&gt;")</f>
        <v>&lt;li&gt;温まるスピードが速い&lt;/li&gt;</v>
      </c>
    </row>
    <row r="43" spans="1:1">
      <c r="A43" t="s">
        <v>92</v>
      </c>
    </row>
    <row r="44" spans="1:1">
      <c r="A44" t="s">
        <v>93</v>
      </c>
    </row>
    <row r="45" spans="1:1">
      <c r="A45" t="s">
        <v>100</v>
      </c>
    </row>
    <row r="46" spans="1:1">
      <c r="A46" t="s">
        <v>101</v>
      </c>
    </row>
    <row r="47" spans="1:1">
      <c r="A47" t="s">
        <v>98</v>
      </c>
    </row>
    <row r="48" spans="1:1">
      <c r="A48" t="s">
        <v>102</v>
      </c>
    </row>
    <row r="49" spans="1:1">
      <c r="A49" t="s">
        <v>91</v>
      </c>
    </row>
    <row r="50" spans="1:1">
      <c r="A50" t="str">
        <f>CONCATENATE("&lt;li&gt;", アンケート!C45,"&lt;/li&gt;")</f>
        <v>&lt;li&gt;15分を超えた使用や、200度以上の高温になると電源が自動でオフになる安全機能付きだが、逆にそれがデメリットになることもある&lt;/li&gt;</v>
      </c>
    </row>
    <row r="51" spans="1:1">
      <c r="A51" t="str">
        <f>CONCATENATE("&lt;li&gt;", アンケート!C46,"&lt;/li&gt;")</f>
        <v>&lt;li&gt;少し値段が高い&lt;/li&gt;</v>
      </c>
    </row>
    <row r="52" spans="1:1">
      <c r="A52" t="str">
        <f>CONCATENATE("&lt;li&gt;", アンケート!C47,"&lt;/li&gt;")</f>
        <v>&lt;li&gt;熱プレートが両脇ギリギリまでついているので、肌にあたってやけどする危険性もある&lt;/li&gt;</v>
      </c>
    </row>
    <row r="53" spans="1:1">
      <c r="A53" t="s">
        <v>92</v>
      </c>
    </row>
    <row r="54" spans="1:1">
      <c r="A54" t="s">
        <v>93</v>
      </c>
    </row>
    <row r="55" spans="1:1">
      <c r="A55" t="s">
        <v>100</v>
      </c>
    </row>
    <row r="56" spans="1:1">
      <c r="A56" t="s">
        <v>135</v>
      </c>
    </row>
    <row r="57" spans="1:1">
      <c r="A57" t="str">
        <f>CONCATENATE("[voice icon=","""http://shomty.com/wp-content/uploads/img/parts/review/", 入力シート!F16, ".jpg", """ name=""", 入力シート!E16, """ type=""", "l", """]")</f>
        <v>[voice icon="http://shomty.com/wp-content/uploads/img/parts/review/w_30_2.jpg" name="30代　女性" type="l"]</v>
      </c>
    </row>
    <row r="58" spans="1:1">
      <c r="A58" t="str">
        <f>アンケート!C49</f>
        <v>細かなアレンジができるアイロンを探しており、こちらを購入しました。根本までしっかり伸ばせるので気に入っています！</v>
      </c>
    </row>
    <row r="59" spans="1:1">
      <c r="A59" t="s">
        <v>108</v>
      </c>
    </row>
    <row r="60" spans="1:1">
      <c r="A60" t="str">
        <f>CONCATENATE("[voice icon=","""http://shomty.com/wp-content/uploads/img/parts/review/", 入力シート!F17, ".jpg", """ name=""", 入力シート!E17, """ type=""", "r", """]")</f>
        <v>[voice icon="http://shomty.com/wp-content/uploads/img/parts/review/m_10_1.jpg" name="10代　男性" type="r"]</v>
      </c>
    </row>
    <row r="61" spans="1:1">
      <c r="A61" t="str">
        <f>アンケート!C50</f>
        <v>男用のヘアアイロンはあまりない数はないですが、これは短髪の自分でも使いやすいです！温度調整がしやすいのも良い点です。</v>
      </c>
    </row>
    <row r="62" spans="1:1">
      <c r="A62" t="s">
        <v>108</v>
      </c>
    </row>
    <row r="63" spans="1:1">
      <c r="A63" t="s">
        <v>103</v>
      </c>
    </row>
    <row r="64" spans="1:1">
      <c r="A64" t="str">
        <f>CONCATENATE("[reviewLink id=","""", 入力シート!D16,"""][/reviewLink]")</f>
        <v>[reviewLink id="159"][/reviewLink]</v>
      </c>
    </row>
    <row r="66" spans="1:2">
      <c r="A66" t="str">
        <f>CONCATENATE("&lt;h3&gt;2位 ",アンケート!C28,"&lt;/h3&gt;")</f>
        <v>&lt;h3&gt;2位 ヴィダルサスーン ストレートアイロン VSI-1015/PJ&lt;/h3&gt;</v>
      </c>
    </row>
    <row r="67" spans="1:2">
      <c r="A67" t="s">
        <v>96</v>
      </c>
    </row>
    <row r="68" spans="1:2">
      <c r="A68" t="s">
        <v>69</v>
      </c>
    </row>
    <row r="69" spans="1:2">
      <c r="A69" t="str">
        <f>アンケート!C35</f>
        <v>ロングヘアーの女性むけ</v>
      </c>
    </row>
    <row r="70" spans="1:2">
      <c r="A70" t="s">
        <v>70</v>
      </c>
    </row>
    <row r="71" spans="1:2">
      <c r="A71" s="6" t="str">
        <f>CONCATENATE("[tblStart num=5]", 入力シート!$C$6, "[/tblStart]")</f>
        <v>[tblStart num=5]https://images-fe.ssl-images-amazon.com/images/I/31lxypaoDKL.jpg[/tblStart]</v>
      </c>
    </row>
    <row r="72" spans="1:2">
      <c r="A72" t="str">
        <f>CONCATENATE("[tdLevel type=", B72, "]", 比較表!A4, "[/tdLevel]")</f>
        <v>[tdLevel type=3]最高温度[/tdLevel]</v>
      </c>
      <c r="B72">
        <f>HLOOKUP(アンケート!$C$28,比較表!$B$3:$D$8,2,FALSE)</f>
        <v>3</v>
      </c>
    </row>
    <row r="73" spans="1:2">
      <c r="A73" t="str">
        <f>CONCATENATE("[tdLevel type=", B73, "]", 比較表!A5, "[/tdLevel]")</f>
        <v>[tdLevel type=5]温まる速さ[/tdLevel]</v>
      </c>
      <c r="B73">
        <f>HLOOKUP(アンケート!$C$28,比較表!$B$3:$D$8,3,FALSE)</f>
        <v>5</v>
      </c>
    </row>
    <row r="74" spans="1:2">
      <c r="A74" t="str">
        <f>CONCATENATE("[tdLevel type=", B74, "]", 比較表!A6, "[/tdLevel]")</f>
        <v>[tdLevel type=4]価格[/tdLevel]</v>
      </c>
      <c r="B74">
        <f>HLOOKUP(アンケート!$C$28,比較表!$B$3:$D$8,4,FALSE)</f>
        <v>4</v>
      </c>
    </row>
    <row r="75" spans="1:2">
      <c r="A75" t="str">
        <f>CONCATENATE("[tdLevel type=", B75, "]", 比較表!A7, "[/tdLevel]")</f>
        <v>[tdLevel type=4]使いやすさ[/tdLevel]</v>
      </c>
      <c r="B75">
        <f>HLOOKUP(アンケート!$C$28,比較表!$B$3:$D$8,5,FALSE)</f>
        <v>4</v>
      </c>
    </row>
    <row r="76" spans="1:2">
      <c r="A76" t="str">
        <f>CONCATENATE("[tdLevel type=", B76, "]", 比較表!A8, "[/tdLevel]")</f>
        <v>[tdLevel type=5]髪へのダメージの少なさ[/tdLevel]</v>
      </c>
      <c r="B76">
        <f>HLOOKUP(アンケート!$C$28,比較表!$B$3:$D$8,6,FALSE)</f>
        <v>5</v>
      </c>
    </row>
    <row r="77" spans="1:2">
      <c r="A77" t="s">
        <v>72</v>
      </c>
    </row>
    <row r="79" spans="1:2">
      <c r="A79" s="6" t="str">
        <f>CONCATENATE("[product_link id=",入力シート!D14,"][/product_link]")</f>
        <v>[product_link id=158][/product_link]</v>
      </c>
    </row>
    <row r="80" spans="1:2">
      <c r="A80" t="s">
        <v>97</v>
      </c>
    </row>
    <row r="81" spans="1:1">
      <c r="A81" t="s">
        <v>98</v>
      </c>
    </row>
    <row r="82" spans="1:1">
      <c r="A82" t="s">
        <v>99</v>
      </c>
    </row>
    <row r="83" spans="1:1">
      <c r="A83" t="s">
        <v>91</v>
      </c>
    </row>
    <row r="84" spans="1:1">
      <c r="A84" t="str">
        <f>CONCATENATE("&lt;li&gt;", アンケート!C29,"&lt;/li&gt;")</f>
        <v>&lt;li&gt;ストレートにも毛先カールにも使える&lt;/li&gt;</v>
      </c>
    </row>
    <row r="85" spans="1:1">
      <c r="A85" t="str">
        <f>CONCATENATE("&lt;li&gt;", アンケート!C30,"&lt;/li&gt;")</f>
        <v>&lt;li&gt;シリコンキャップがついているので、収納しやすい&lt;/li&gt;</v>
      </c>
    </row>
    <row r="86" spans="1:1">
      <c r="A86" t="str">
        <f>CONCATENATE("&lt;li&gt;", アンケート!C31,"&lt;/li&gt;")</f>
        <v>&lt;li&gt;ブランド力があり、さらに黒×ピンクのデザインがかわいい&lt;/li&gt;</v>
      </c>
    </row>
    <row r="87" spans="1:1">
      <c r="A87" t="s">
        <v>92</v>
      </c>
    </row>
    <row r="88" spans="1:1">
      <c r="A88" t="s">
        <v>93</v>
      </c>
    </row>
    <row r="89" spans="1:1">
      <c r="A89" t="s">
        <v>100</v>
      </c>
    </row>
    <row r="90" spans="1:1">
      <c r="A90" t="s">
        <v>101</v>
      </c>
    </row>
    <row r="91" spans="1:1">
      <c r="A91" t="s">
        <v>98</v>
      </c>
    </row>
    <row r="92" spans="1:1">
      <c r="A92" t="s">
        <v>102</v>
      </c>
    </row>
    <row r="93" spans="1:1">
      <c r="A93" t="s">
        <v>91</v>
      </c>
    </row>
    <row r="94" spans="1:1">
      <c r="A94" t="str">
        <f>CONCATENATE("&lt;li&gt;", アンケート!C32,"&lt;/li&gt;")</f>
        <v>&lt;li&gt;最高温度は180度まで、と少し低め&lt;/li&gt;</v>
      </c>
    </row>
    <row r="95" spans="1:1">
      <c r="A95" t="str">
        <f>CONCATENATE("&lt;li&gt;", アンケート!C33,"&lt;/li&gt;")</f>
        <v>&lt;li&gt;プレート部分が長いので、長髪の方には使いやすいぶん、前髪だけなどポイント使いには不向き&lt;/li&gt;</v>
      </c>
    </row>
    <row r="96" spans="1:1">
      <c r="A96" t="str">
        <f>CONCATENATE("&lt;li&gt;", アンケート!C34,"&lt;/li&gt;")</f>
        <v>&lt;li&gt;国内仕様なので、海外旅行には使えない&lt;/li&gt;</v>
      </c>
    </row>
    <row r="97" spans="1:1">
      <c r="A97" t="s">
        <v>92</v>
      </c>
    </row>
    <row r="98" spans="1:1">
      <c r="A98" t="s">
        <v>93</v>
      </c>
    </row>
    <row r="99" spans="1:1">
      <c r="A99" t="s">
        <v>100</v>
      </c>
    </row>
    <row r="100" spans="1:1">
      <c r="A100" t="s">
        <v>135</v>
      </c>
    </row>
    <row r="101" spans="1:1">
      <c r="A101" t="str">
        <f>CONCATENATE("[voice icon=","""http://shomty.com/wp-content/uploads/img/parts/review/", 入力シート!F14, ".jpg", """ name=""", 入力シート!E14, """ type=""", "l", """]")</f>
        <v>[voice icon="http://shomty.com/wp-content/uploads/img/parts/review/w_30_2.jpg" name="30代　女性" type="l"]</v>
      </c>
    </row>
    <row r="102" spans="1:1">
      <c r="A102" t="str">
        <f>アンケート!C36</f>
        <v>癖はあまり強くありませんが、うねりが気になるうしろ髪の部分に使用しています！大好きなVS商品で、デザインも可愛く愛用しています。</v>
      </c>
    </row>
    <row r="103" spans="1:1">
      <c r="A103" t="s">
        <v>108</v>
      </c>
    </row>
    <row r="104" spans="1:1">
      <c r="A104" t="str">
        <f>CONCATENATE("[voice icon=","""http://shomty.com/wp-content/uploads/img/parts/review/", 入力シート!F15, ".jpg", """ name=""", 入力シート!E15, """ type=""", "r", """]")</f>
        <v>[voice icon="http://shomty.com/wp-content/uploads/img/parts/review/w_20_1.jpg" name="20代　女性" type="r"]</v>
      </c>
    </row>
    <row r="105" spans="1:1">
      <c r="A105" t="str">
        <f>アンケート!C37</f>
        <v>デザインに惹かれて購入しました！髪を傷ませたくないので、ブランド力のあるVSのアイロンに決めました。使いやすいです！</v>
      </c>
    </row>
    <row r="106" spans="1:1">
      <c r="A106" t="s">
        <v>108</v>
      </c>
    </row>
    <row r="107" spans="1:1">
      <c r="A107" t="s">
        <v>103</v>
      </c>
    </row>
    <row r="108" spans="1:1">
      <c r="A108" t="str">
        <f>CONCATENATE("[reviewLink id=","""", 入力シート!D14,"""][/reviewLink]")</f>
        <v>[reviewLink id="158"][/reviewLink]</v>
      </c>
    </row>
    <row r="110" spans="1:1">
      <c r="A110" t="str">
        <f>CONCATENATE("&lt;h3&gt;1位 ",アンケート!C13,"&lt;/h3&gt;")</f>
        <v>&lt;h3&gt;1位 サロニア ダブルイオン ストレートアイロン SL-004&lt;/h3&gt;</v>
      </c>
    </row>
    <row r="111" spans="1:1">
      <c r="A111" t="s">
        <v>96</v>
      </c>
    </row>
    <row r="112" spans="1:1">
      <c r="A112" t="s">
        <v>69</v>
      </c>
    </row>
    <row r="113" spans="1:2">
      <c r="A113" t="str">
        <f>アンケート!C22</f>
        <v>温度設定が細かくできるものを探している人</v>
      </c>
    </row>
    <row r="114" spans="1:2">
      <c r="A114" t="s">
        <v>70</v>
      </c>
    </row>
    <row r="115" spans="1:2" ht="27">
      <c r="A115" s="6" t="str">
        <f>CONCATENATE("[tblStart num=5]", 入力シート!C5, "[/tblStart]")</f>
        <v>[tblStart num=5]https://images-fe.ssl-images-amazon.com/images/I/31phiqUBzPL.jpg[/tblStart]</v>
      </c>
    </row>
    <row r="116" spans="1:2">
      <c r="A116" t="str">
        <f>CONCATENATE("[tdLevel type=", B116, "]", 比較表!A4, "[/tdLevel]")</f>
        <v>[tdLevel type=4]最高温度[/tdLevel]</v>
      </c>
      <c r="B116">
        <f>HLOOKUP(アンケート!$C$13,比較表!$B$3:$D$8,2)</f>
        <v>4</v>
      </c>
    </row>
    <row r="117" spans="1:2">
      <c r="A117" t="str">
        <f>CONCATENATE("[tdLevel type=", B117, "]", 比較表!A5, "[/tdLevel]")</f>
        <v>[tdLevel type=4]温まる速さ[/tdLevel]</v>
      </c>
      <c r="B117">
        <f>HLOOKUP(アンケート!$C$13,比較表!$B$3:$D$8,3)</f>
        <v>4</v>
      </c>
    </row>
    <row r="118" spans="1:2">
      <c r="A118" t="str">
        <f>CONCATENATE("[tdLevel type=", B118, "]", 比較表!A6, "[/tdLevel]")</f>
        <v>[tdLevel type=2]価格[/tdLevel]</v>
      </c>
      <c r="B118">
        <f>HLOOKUP(アンケート!$C$13,比較表!$B$3:$D$8,4)</f>
        <v>2</v>
      </c>
    </row>
    <row r="119" spans="1:2">
      <c r="A119" t="str">
        <f>CONCATENATE("[tdLevel type=", B119, "]", 比較表!A7, "[/tdLevel]")</f>
        <v>[tdLevel type=4]使いやすさ[/tdLevel]</v>
      </c>
      <c r="B119">
        <f>HLOOKUP(アンケート!$C$13,比較表!$B$3:$D$8,5)</f>
        <v>4</v>
      </c>
    </row>
    <row r="120" spans="1:2">
      <c r="A120" t="str">
        <f>CONCATENATE("[tdLevel type=", B120, "]", 比較表!A8, "[/tdLevel]")</f>
        <v>[tdLevel type=3]髪へのダメージの少なさ[/tdLevel]</v>
      </c>
      <c r="B120">
        <f>HLOOKUP(アンケート!$C$13,比較表!$B$3:$D$8,6)</f>
        <v>3</v>
      </c>
    </row>
    <row r="121" spans="1:2">
      <c r="A121" t="s">
        <v>72</v>
      </c>
    </row>
    <row r="123" spans="1:2">
      <c r="A123" s="6" t="str">
        <f>CONCATENATE("[product_link id=",入力シート!D12,"][/product_link]")</f>
        <v>[product_link id=157][/product_link]</v>
      </c>
    </row>
    <row r="124" spans="1:2">
      <c r="A124" t="s">
        <v>97</v>
      </c>
    </row>
    <row r="125" spans="1:2">
      <c r="A125" t="s">
        <v>98</v>
      </c>
    </row>
    <row r="126" spans="1:2">
      <c r="A126" t="s">
        <v>99</v>
      </c>
    </row>
    <row r="127" spans="1:2">
      <c r="A127" t="s">
        <v>91</v>
      </c>
    </row>
    <row r="128" spans="1:2">
      <c r="A128" t="str">
        <f>CONCATENATE("&lt;li&gt;", アンケート!C14,"&lt;/li&gt;")</f>
        <v>&lt;li&gt;最高温度が230度とかなり高温&lt;/li&gt;</v>
      </c>
    </row>
    <row r="129" spans="1:1">
      <c r="A129" t="str">
        <f>CONCATENATE("&lt;li&gt;", アンケート!C15,"&lt;/li&gt;")</f>
        <v>&lt;li&gt;温まるスピードが速い&lt;/li&gt;</v>
      </c>
    </row>
    <row r="130" spans="1:1">
      <c r="A130" t="str">
        <f>CONCATENATE("&lt;li&gt;", アンケート!C16,"&lt;/li&gt;")</f>
        <v>&lt;li&gt;価格が3000円代と安い&lt;/li&gt;</v>
      </c>
    </row>
    <row r="131" spans="1:1">
      <c r="A131" t="str">
        <f>CONCATENATE("&lt;li&gt;", アンケート!C17,"&lt;/li&gt;")</f>
        <v>&lt;li&gt;マイナスイオンでさらさらになる&lt;/li&gt;</v>
      </c>
    </row>
    <row r="132" spans="1:1">
      <c r="A132" t="s">
        <v>92</v>
      </c>
    </row>
    <row r="133" spans="1:1">
      <c r="A133" t="s">
        <v>93</v>
      </c>
    </row>
    <row r="134" spans="1:1">
      <c r="A134" t="s">
        <v>100</v>
      </c>
    </row>
    <row r="135" spans="1:1">
      <c r="A135" t="s">
        <v>101</v>
      </c>
    </row>
    <row r="136" spans="1:1">
      <c r="A136" t="s">
        <v>98</v>
      </c>
    </row>
    <row r="137" spans="1:1">
      <c r="A137" t="s">
        <v>102</v>
      </c>
    </row>
    <row r="138" spans="1:1">
      <c r="A138" t="s">
        <v>91</v>
      </c>
    </row>
    <row r="139" spans="1:1">
      <c r="A139" t="str">
        <f>CONCATENATE("&lt;li&gt;", アンケート!C18,"&lt;/li&gt;")</f>
        <v>&lt;li&gt;使っていながら、温度が下がってしまうことがある&lt;/li&gt;</v>
      </c>
    </row>
    <row r="140" spans="1:1">
      <c r="A140" t="str">
        <f>CONCATENATE("&lt;li&gt;", アンケート!C19,"&lt;/li&gt;")</f>
        <v>&lt;li&gt;少し重い&lt;/li&gt;</v>
      </c>
    </row>
    <row r="141" spans="1:1">
      <c r="A141" t="str">
        <f>CONCATENATE("&lt;li&gt;", アンケート!C20,"&lt;/li&gt;")</f>
        <v>&lt;li&gt;高温で使い続けると、痛みが気になる（ただし温度は調整可能）&lt;/li&gt;</v>
      </c>
    </row>
    <row r="142" spans="1:1">
      <c r="A142" t="str">
        <f>CONCATENATE("&lt;li&gt;", アンケート!C21,"&lt;/li&gt;")</f>
        <v>&lt;li&gt;プレート幅が細いので、毛量が多い人はブロッキングするなど、少し手間がかかる&lt;/li&gt;</v>
      </c>
    </row>
    <row r="143" spans="1:1">
      <c r="A143" t="s">
        <v>92</v>
      </c>
    </row>
    <row r="144" spans="1:1">
      <c r="A144" t="s">
        <v>93</v>
      </c>
    </row>
    <row r="145" spans="1:1">
      <c r="A145" t="s">
        <v>100</v>
      </c>
    </row>
    <row r="146" spans="1:1">
      <c r="A146" t="s">
        <v>135</v>
      </c>
    </row>
    <row r="147" spans="1:1">
      <c r="A147" t="str">
        <f>CONCATENATE("[voice icon=","""http://shomty.com/wp-content/uploads/img/parts/review/", 入力シート!F12, ".jpg", """ name=""", 入力シート!E12, """ type=""", "l", """]")</f>
        <v>[voice icon="http://shomty.com/wp-content/uploads/img/parts/review/w_20_2.jpg" name="20代　女性" type="l"]</v>
      </c>
    </row>
    <row r="148" spans="1:1">
      <c r="A148" t="str">
        <f>アンケート!C23</f>
        <v>”シルク級ストレート”という広告に惹かれて買いましたが、その通り！ストレートになるだけでなく、艶もでて髪がきれいに見えます！</v>
      </c>
    </row>
    <row r="149" spans="1:1">
      <c r="A149" t="s">
        <v>108</v>
      </c>
    </row>
    <row r="150" spans="1:1">
      <c r="A150" t="str">
        <f>CONCATENATE("[voice icon=","""http://shomty.com/wp-content/uploads/img/parts/review/", 入力シート!F13, ".jpg", """ name=""", 入力シート!E13, """ type=""", "r", """]")</f>
        <v>[voice icon="http://shomty.com/wp-content/uploads/img/parts/review/w_10_1.jpg" name="10代　女性" type="r"]</v>
      </c>
    </row>
    <row r="151" spans="1:1">
      <c r="A151" t="str">
        <f>アンケート!C24</f>
        <v>ヘアアイロンには珍しく、4色の色展開がありました！私はピンクが好きなのでそれをチョイス☆使いやすくてかわいくて気に入っています。</v>
      </c>
    </row>
    <row r="152" spans="1:1">
      <c r="A152" t="s">
        <v>108</v>
      </c>
    </row>
    <row r="153" spans="1:1">
      <c r="A153" t="s">
        <v>103</v>
      </c>
    </row>
    <row r="154" spans="1:1">
      <c r="A154" t="str">
        <f>CONCATENATE("[reviewLink id=","""", 入力シート!D12,"""][/reviewLink]")</f>
        <v>[reviewLink id="157"][/reviewLink]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128</v>
      </c>
    </row>
    <row r="2" spans="1:1">
      <c r="A2" t="str">
        <f>"("&amp;入力シート!D12&amp;","&amp;"'"&amp;入力シート!D22&amp;"', '"&amp;入力シート!D23&amp;"', '"&amp;入力シート!C12&amp;"', '"&amp;入力シート!C5&amp;"', '"&amp;入力シート!D5&amp;"'),"</f>
        <v>(157,'//af.moshimo.com/af/c/click?a_id=988731&amp;p_id=170&amp;pc_id=185&amp;pl_id=4062&amp;url=https%3A%2F%2Fwww.amazon.co.jp%2FSALONIA-%25E3%2582%25B5%25E3%2583%25AD%25E3%2583%258B%25E3%2582%25A2-%25E3%2582%25B9%25E3%2583%2588%25E3%2583%25AC%25E3%2583%25BC%25E3%2583%2588%25E3%2582%25A2%25E3%2582%25A4%25E3%2583%25AD%25E3%2583%25B3-SL-004S-%25E6%25B5%25B7%25E5%25A4%2596%25E5%25AF%25BE%25E5%25BF%259C%2Fdp%2FB0096JYZMA', '//af.moshimo.com/af/c/click?a_id=988729&amp;p_id=54&amp;pc_id=54&amp;pl_id=616&amp;url=https%3A%2F%2Fitem.rakuten.co.jp%2Fkobe-beauty-labo%2Fmain-salo6%2F&amp;m=http%3A%2F%2Fm.rakuten.co.jp%2Fkobe-beauty-labo%2Fi%2F10000074%2F&amp;r_v=g00r23n3.9tq3ef93.g00r23n3.9tq3f3f6', 'https://andhabit.com/shop/SALONIA/g/gsa004-wh01/', 'https://images-fe.ssl-images-amazon.com/images/I/31phiqUBzPL.jpg', 'サロニア ダブルイオン ストレートアイロン SL-004'),</v>
      </c>
    </row>
    <row r="3" spans="1:1">
      <c r="A3" t="str">
        <f>"("&amp;入力シート!D14&amp;","&amp;"'"&amp;入力シート!D24&amp;"', '"&amp;入力シート!D25&amp;"', '"&amp;入力シート!C14&amp;"', '"&amp;入力シート!C6&amp;"', '"&amp;入力シート!D6&amp;"'),"</f>
        <v>(158,'//af.moshimo.com/af/c/click?a_id=988731&amp;p_id=170&amp;pc_id=185&amp;pl_id=4062&amp;url=https%3A%2F%2Fwww.amazon.co.jp%2FVIDAL-SASSOON-%25E3%2583%25B4%25E3%2582%25A3%25E3%2583%2580%25E3%2583%25AB%25E3%2582%25B5%25E3%2582%25B9%25E3%2583%25BC%25E3%2583%25B3-%25E3%2582%25B9%25E3%2583%2588%25E3%2583%25AC%25E3%2583%25BC%25E3%2583%2588%25E3%2583%2598%25E3%2582%25A2%25E3%2583%25BC%25E3%2582%25A2%25E3%2582%25A4%25E3%2583%25AD%25E3%2583%25B3%25EF%25BC%2588%25E3%2583%2594%25E3%2583%25B3%25E3%2582%25AF%25EF%25BC%2589VIDAL-VSI-1015-PJ%2Fdp%2FB0762PTT88', '//af.moshimo.com/af/c/click?a_id=988729&amp;p_id=54&amp;pc_id=54&amp;pl_id=616&amp;url=https%3A%2F%2Fitem.rakuten.co.jp%2Fgood-choice%2Fg017d-97109%2F&amp;m=http%3A%2F%2Fm.rakuten.co.jp%2Fgood-choice%2Fi%2F10165989%2F&amp;r_v=g00prn43.9tq3e137.g00prn43.9tq3ffae', 'http://e-vidal.jp/products/pink/vsi-1015pj.html', 'https://images-fe.ssl-images-amazon.com/images/I/31lxypaoDKL.jpg', 'ヴィダルサスーン ストレートアイロン VSI-1015/PJ'),</v>
      </c>
    </row>
    <row r="4" spans="1:1">
      <c r="A4" t="str">
        <f>"("&amp;入力シート!D16&amp;","&amp;"'"&amp;入力シート!D26&amp;"', '"&amp;入力シート!D27&amp;"', '"&amp;入力シート!C16&amp;"', '"&amp;入力シート!C7&amp;"', '"&amp;入力シート!D7&amp;"');"</f>
        <v>(159,'//af.moshimo.com/af/c/click?a_id=988731&amp;p_id=170&amp;pc_id=185&amp;pl_id=4062&amp;url=https%3A%2F%2Fwww.amazon.co.jp%2FAreti-%25E3%2582%25A2%25E3%2583%25AC%25E3%2583%2586%25E3%2582%25A3-%25E3%2582%25B9%25E3%2583%2588%25E3%2583%25AC%25E3%2583%25BC%25E3%2583%2588-%25E3%2583%2598%25E3%2582%25A2%25E3%2582%25A2%25E3%2582%25A4%25E3%2583%25AD%25E3%2583%25B3-i628BK%2Fdp%2FB00WYP7TXA', '//af.moshimo.com/af/c/click?a_id=988729&amp;p_id=54&amp;pc_id=54&amp;pl_id=616&amp;url=https%3A%2F%2Fitem.rakuten.co.jp%2Fareti%2F10000059%2F&amp;m=http%3A%2F%2Fm.rakuten.co.jp%2Fareti%2Fi%2F10000059%2F&amp;r_v=g00rv6y3.9tq3e122.g00rv6y3.9tq3f1a5', 'https://item.rakuten.co.jp/areti/10000059/', 'https://images-fe.ssl-images-amazon.com/images/I/31FcaFmwbRL.jpg', 'アレティ ストレート カール ヘアアイロン i628BK');</v>
      </c>
    </row>
    <row r="9" spans="1:1">
      <c r="A9" s="34" t="s">
        <v>127</v>
      </c>
    </row>
    <row r="10" spans="1:1">
      <c r="A10" t="s">
        <v>126</v>
      </c>
    </row>
    <row r="11" spans="1:1" ht="18.75">
      <c r="A11" s="70">
        <v>156</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2018-07-05T02:39:41Z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