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<sst xmlns="http://schemas.openxmlformats.org/spreadsheetml/2006/main" count="268" uniqueCount="192">
  <si>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</si>
  <si>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</si>
  <si>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</si>
  <si>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</si>
  <si>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</si>
  <si>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</si>
  <si>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</si>
  <si>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</si>
  <si>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</si>
  <si>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</si>
  <si>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</si>
  <si>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</si>
  <si>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</si>
  <si>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</si>
  <si>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</si>
  <si>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</si>
  <si>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</si>
  <si>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</si>
  <si>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</si>
  <si>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</si>
  <si>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</si>
  <si>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</si>
  <si>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</si>
  <si>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</si>
  <si>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</si>
  <si>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</si>
  <si>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</si>
  <si>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</si>
  <si>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</si>
  <si>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</si>
  <si>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</si>
  <si>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</si>
  <si>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</si>
  <si>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</si>
  <si>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</si>
  <si>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</si>
  <si>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</si>
  <si>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</si>
  <si>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</si>
  <si>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</si>
  <si>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</si>
  <si>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</si>
  <si>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</si>
  <si>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</si>
  <si>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</si>
  <si>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</si>
  <si>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</si>
  <si>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</si>
  <si>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</si>
  <si>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</si>
  <si>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</si>
  <si>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</si>
  <si>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</si>
  <si>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</si>
  <si>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</si>
  <si>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</si>
  <si>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</si>
  <si>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</si>
  <si>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</si>
  <si>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</si>
  <si>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</si>
  <si>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</si>
  <si>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</si>
  <si>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</si>
  <si>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</si>
  <si>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</si>
  <si>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</si>
  <si>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</si>
  <si>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</si>
  <si>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</si>
  <si>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</si>
  <si>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</si>
  <si>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</si>
  <si>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</si>
  <si>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</si>
  <si>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</si>
  <si>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</si>
  <si>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</si>
  <si>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</si>
  <si>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</si>
  <si>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</si>
  <si>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</si>
  <si>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</si>
  <si>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</si>
  <si>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</si>
  <si>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</si>
  <si>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</si>
  <si>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</si>
  <si>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</si>
  <si>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</si>
  <si>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</si>
  <si>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</si>
  <si>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</si>
  <si>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</si>
  <si>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</si>
  <si>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</si>
  <si>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</si>
  <si>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</si>
  <si>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</si>
  <si>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</si>
  <si>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</si>
  <si>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</si>
  <si>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</si>
  <si>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</si>
  <si>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</si>
  <si>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</si>
  <si>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</si>
  <si>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</si>
  <si>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</si>
  <si>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</si>
  <si>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</si>
  <si>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</si>
  <si>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</si>
  <si>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</si>
  <si>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</si>
  <si>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</si>
  <si>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</si>
  <si>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</si>
  <si>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</si>
  <si>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</si>
  <si>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</si>
  <si>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</si>
  <si>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</si>
  <si>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</si>
  <si>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</si>
  <si>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</si>
  <si>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</si>
  <si>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</si>
  <si>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</si>
  <si>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</si>
  <si>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</si>
  <si>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</si>
  <si>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</si>
  <si>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ヘアブラシ</t>
  </si>
  <si>
    <t>マークスアンドウェブ　ウッドヘアブラシナチュラル</t>
  </si>
  <si>
    <t>ハウスオブローゼ　本づけのブラシ</t>
  </si>
  <si>
    <t>髪の毛が綺麗になる</t>
  </si>
  <si>
    <t>髪の毛を溶かしやすい</t>
  </si>
  <si>
    <t>持ち運びしやすい</t>
  </si>
  <si>
    <t>価格</t>
  </si>
  <si>
    <t>購入のしやすさ</t>
  </si>
  <si>
    <t>ぼさぼさになったウィッグも綺麗になる</t>
  </si>
  <si>
    <t>ブラシ部分を覆って保管できるので、ブラシが痛まない</t>
  </si>
  <si>
    <t>コンパクトなので、持ち運びに便利</t>
  </si>
  <si>
    <t>カラー・絵柄のバリエーションが多い</t>
  </si>
  <si>
    <t>黒やシルバーは傷ができると目立つ</t>
  </si>
  <si>
    <t>人気商品のため、偽物が多く出回っている</t>
  </si>
  <si>
    <t>価格が高い</t>
  </si>
  <si>
    <t>バリエーションは多いが、店舗によっては定番カラーしか置いていない</t>
  </si>
  <si>
    <t>持ち運びに便利な櫛が欲しい方</t>
  </si>
  <si>
    <r>
      <t xml:space="preserve">１位の商品のためになった（なる）口コミやレビューを２つ記入してください。
</t>
    </r>
    <r>
      <rPr>
        <sz val="9"/>
        <color rgb="FFFF0000"/>
        <rFont val="Arial"/>
        <family val="2"/>
      </rPr>
      <t>※短文すぎない（100文字程度）口コミをお願いします。</t>
    </r>
  </si>
  <si>
    <t>髪の痛みが気になりネットで調べたところ、タンクルティーザーの評判が良かったので、購入しました。
スワンの絵柄のものを購入したのですが、とっても可愛くコンパクトタイプは持ち運びにも便利なので、いつも持ち歩いています。</t>
  </si>
  <si>
    <t>コスプレをするのでウィッグの絡まりが酷いのが悩みだったのですが、SNSでタンクルティーザーを勧めているコスプレイヤーさんを見て購入しました。
とってもとかしやすく、絡まりが簡単にほどけるので驚きました。</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</si>
  <si>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</si>
  <si>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</si>
  <si>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https://www.cosme.net/product/product_id/10075407/reviews</t>
  </si>
  <si>
    <t>SMLと3サイズある</t>
  </si>
  <si>
    <t>意外と軽い</t>
  </si>
  <si>
    <t>天然素材でできている</t>
  </si>
  <si>
    <t>水洗いできない</t>
  </si>
  <si>
    <t>髪が絡まりやすい</t>
  </si>
  <si>
    <t>櫛にしては劣化が早い</t>
  </si>
  <si>
    <t>ヘアブラシの素材にこだわりたい方</t>
  </si>
  <si>
    <r>
      <t xml:space="preserve">２位の商品のためになった（なる）口コミやレビューを２つ記入してください。
</t>
    </r>
    <r>
      <rPr>
        <sz val="9"/>
        <color rgb="FFFF0000"/>
        <rFont val="Arial"/>
        <family val="2"/>
      </rPr>
      <t>※短文すぎない（100文字程度）口コミをお願いします。</t>
    </r>
  </si>
  <si>
    <t>今までは１００均の櫛を使用していましたが、痛みがすごかったので、木のブラシは髪の毛に良いと聞き購入しました。
木なので静電気で髪が痛むこともないです。
5年愛用していますが、まだまだ使えそうなので、造りがかなりしっかりしています。</t>
  </si>
  <si>
    <t xml:space="preserve">年齢のせいか髪の毛が抜けやすくなったので、いいヘアブラシをと思い購入しました。
ブラッシングした時、頭皮への感触がとても優しく驚きました。
このブラシを使用し始めてから、抜け毛も少し改善されたように感じます。
</t>
  </si>
  <si>
    <t>40代女性</t>
  </si>
  <si>
    <t>https://www.cosme.net/product/product_id/317066/reviews</t>
  </si>
  <si>
    <t>静電気を抑えてくれる</t>
  </si>
  <si>
    <t>髪の毛をとかすと頭皮への刺激が気持ちいい</t>
  </si>
  <si>
    <t>椿オイルが含まれている</t>
  </si>
  <si>
    <t>先のピンと黒い台の間に髪の毛が挟まる</t>
  </si>
  <si>
    <t>椿油の効果は人によってはわかりづらい</t>
  </si>
  <si>
    <t>髪の毛をくくるときに使うには使いにくい</t>
  </si>
  <si>
    <t>静電気を抑えたい方</t>
  </si>
  <si>
    <r>
      <t xml:space="preserve">３位の商品のためになった（なる）口コミやレビューを２つ記入してください。
</t>
    </r>
    <r>
      <rPr>
        <sz val="9"/>
        <color rgb="FFFF0000"/>
        <rFont val="Arial"/>
        <family val="2"/>
      </rPr>
      <t>※短文すぎない（100文字程度）口コミをお願いします。</t>
    </r>
  </si>
  <si>
    <t>友達にプレゼントでもらったのがきっかけで使い始めました。
このブラシでとかすと、頭皮マッサージをしているようで、とっても気持ちいのでやみつきになります。
頭皮の血行もよくなったように感じ、頭痛も和らぎます。</t>
  </si>
  <si>
    <t xml:space="preserve">このブラシでとかすと、髪の毛がつやつやになります。
さすが本づけのブラシだなあと思いました。
最初は値段がお高めなので迷いましたが、ブラシなので長い期間使えるし、そう考えるとコスパも良いブラシだと思います。
</t>
  </si>
  <si>
    <t>https://www.cosme.net/product/product_id/326195/reviews</t>
  </si>
  <si>
    <t>今回取り上げたアイテムは、「何を求めてる人」にピッタリだと思いますか？
具体的に3つ記入してください。</t>
  </si>
  <si>
    <t>髪の毛がサラサラになるヘアブラシを求めている方</t>
  </si>
  <si>
    <t>持ち運びに便利で機能も優秀なヘアブラシを求めている方</t>
  </si>
  <si>
    <t>髪の毛に良い本づけのヘアブラシを求めている方</t>
  </si>
  <si>
    <t>&lt;a target="_blank" href="//af.moshimo.com/af/c/click?a_id=988731&amp;amp;p_id=170&amp;amp;pc_id=185&amp;amp;pl_id=4062&amp;amp;url=https%3A%2F%2Fwww.amazon.co.jp%2FTANGLE-TEEZER-%25E3%2582%25BF%25E3%2583%25B3%25E3%2582%25B0%25E3%2583%25AB%25E3%2583%2586%25E3%2582%25A3%25E3%2583%25BC%25E3%2582%25B6%25E3%2583%25BC-%25E3%2582%25B3%25E3%2583%25B3%25E3%2583%2591%25E3%2582%25AF%25E3%2583%2588-%25E3%2582%25B9%25E3%2582%25BF%25E3%2582%25A4%25E3%2583%25A9%25E3%2583%25BC%2Fdp%2FB00GH7PGKE" rel="nofollow"&gt;&lt;img src="https://images-fe.ssl-images-amazon.com/images/I/41m4DJ%2BBk0L.jpg" alt="" style="border: none;" /&gt;&lt;br /&gt;TANGLE TEEZER タングルティーザー コンパクト スタイラー ピンク&amp;amp;ブラック&lt;/a&gt;&lt;img src="//i.moshimo.com/af/i/impression?a_id=988731&amp;amp;p_id=170&amp;amp;pc_id=185&amp;amp;pl_id=4062" alt="" width="1" height="1" style="border: 0px;" /&gt;</t>
  </si>
  <si>
    <t>&lt;a target="_blank" href="//af.moshimo.com/af/c/click?a_id=988729&amp;amp;p_id=54&amp;amp;pc_id=54&amp;amp;pl_id=616&amp;amp;url=https%3A%2F%2Fitem.rakuten.co.jp%2Ftangleteezer%2F4582401916020%2F&amp;amp;m=http%3A%2F%2Fm.rakuten.co.jp%2Ftangleteezer%2Fi%2F10000012%2F&amp;amp;r_v=g00s3el3.9tq3eb6f.g00s3el3.9tq3f732" rel="nofollow"&gt;&lt;img src="//thumbnail.image.rakuten.co.jp/@0_mall/tangleteezer/cabinet/or20180525-1.jpg?_ex=128x128" alt="" style="border: none;" /&gt;&lt;br /&gt;【公式】タングルティーザー 正規品 TANGLE TEEZER ザ・オリジナル ヘアケア ヘアブラシ くし 髪 絡まない ブラシ&lt;/a&gt;&lt;img src="//i.moshimo.com/af/i/impression?a_id=988729&amp;amp;p_id=54&amp;amp;pc_id=54&amp;amp;pl_id=616" alt="" width="1" height="1" style="border: 0px;" /&gt;</t>
  </si>
  <si>
    <t>タンクルティーザー　コンパクトスタイラー</t>
    <phoneticPr fontId="1"/>
  </si>
  <si>
    <t>タンクルティーザー　コンパクトスタイラー</t>
    <phoneticPr fontId="1"/>
  </si>
  <si>
    <t>&lt;a target="_blank" href="//af.moshimo.com/af/c/click?a_id=988731&amp;amp;p_id=170&amp;amp;pc_id=185&amp;amp;pl_id=4062&amp;amp;url=https%3A%2F%2Fwww.amazon.co.jp%2FMARKS-WEB-%25E3%2583%259E%25E3%2583%25BC%25E3%2582%25AF%25E3%2582%25B9%25E3%2582%25A2%25E3%2583%25B3%25E3%2583%2589%25E3%2582%25A6%25E3%2582%25A7%25E3%2583%2596-22-5cm-%25E5%259C%25B0%25E8%2582%258C%25E3%2582%2592%25E5%2582%25B7%25E3%2582%2581%25E3%2581%25AA%25E3%2581%2584%2Fdp%2FB01MG0YMDK" rel="nofollow"&gt;&lt;img src="https://images-fe.ssl-images-amazon.com/images/I/41gDkz9uLDL.jpg" alt="" style="border: none;" /&gt;&lt;br /&gt;MARKS&amp;amp;WEB マークスアンドウェブ ブラシ ウッド 天然 ヘアブラシ 22.5cm [ ナチュラル L ] マッサージ メープル 天然ゴム 地肌を傷めない くし コーム&lt;/a&gt;&lt;img src="//i.moshimo.com/af/i/impression?a_id=988731&amp;amp;p_id=170&amp;amp;pc_id=185&amp;amp;pl_id=4062" alt="" width="1" height="1" style="border: 0px;" /&gt;</t>
  </si>
  <si>
    <t>&lt;a target="_blank" href="//af.moshimo.com/af/c/click?a_id=988729&amp;amp;p_id=54&amp;amp;pc_id=54&amp;amp;pl_id=616&amp;amp;url=https%3A%2F%2Fitem.rakuten.co.jp%2Fcosme-every%2Fmw011%2F&amp;amp;m=http%3A%2F%2Fm.rakuten.co.jp%2Fcosme-every%2Fi%2F10000423%2F&amp;amp;r_v=g00syfc3.9tq3e6b3.g00syfc3.9tq3f053" rel="nofollow"&gt;&lt;img src="//thumbnail.image.rakuten.co.jp/@0_gold/cosme-every/img/thum/mw011_thum.jpg?_ex=128x128" alt="" style="border: none;" /&gt;&lt;br /&gt;【MARKS&amp;amp;WEB マークス＆ウェブ】ウッド ヘアブラシナチュラル S＜日本製＞&lt;/a&gt;&lt;img src="//i.moshimo.com/af/i/impression?a_id=988729&amp;amp;p_id=54&amp;amp;pc_id=54&amp;amp;pl_id=616" alt="" width="1" height="1" style="border: 0px;" /&gt;</t>
  </si>
  <si>
    <t>https://fitter.cosme.net/media/product/326/191151_xl.jpg?target=350x350&amp;size=trimIfLarge</t>
  </si>
  <si>
    <t>&lt;a target="_blank" href="//af.moshimo.com/af/c/click?a_id=988729&amp;amp;p_id=54&amp;amp;pc_id=54&amp;amp;pl_id=616&amp;amp;url=https%3A%2F%2Fitem.rakuten.co.jp%2Finoue%2F10013128%2F&amp;amp;m=http%3A%2F%2Fm.rakuten.co.jp%2Finoue%2Fi%2F10013128%2F&amp;amp;r_v=g00pizw3.9tq3e807.g00pizw3.9tq3f4d9" rel="nofollow"&gt;&lt;img src="//thumbnail.image.rakuten.co.jp/@0_mall/inoue/cabinet/hor/imgrc0070198664.gif?_ex=128x128" alt="" style="border: none;" /&gt;&lt;br /&gt;◎【7月中ポイント5倍/期間限定SALE】つげのブラシ(S)【ハウスオブローゼ】【HOUSE OF ROSE】【楽ギフ_包装】【ブラシ】【人気商品】【ラッピング対応可】※ラッピングは備考欄からご依頼ください※&lt;/a&gt;&lt;img src="//i.moshimo.com/af/i/impression?a_id=988729&amp;amp;p_id=54&amp;amp;pc_id=54&amp;amp;pl_id=616" alt="" width="1" height="1" style="border: 0px;" /&gt;</t>
  </si>
  <si>
    <t>ヘアブラシのおすすめ人気ランキング3選。髪にいいのはどれ？</t>
    <rPh sb="10" eb="12">
      <t>ニンキ</t>
    </rPh>
    <rPh sb="18" eb="19">
      <t>セン</t>
    </rPh>
    <rPh sb="20" eb="21">
      <t>カミ</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</si>
</sst>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9"/>
      <color rgb="FF000000"/>
      <name val="ＭＳ Ｐゴシック"/>
      <family val="3"/>
      <charset val="128"/>
    </font>
    <font>
      <b/>
      <sz val="11"/>
      <color rgb="FF38761D"/>
      <name val="ＭＳ Ｐゴシック"/>
      <family val="3"/>
      <charset val="128"/>
    </font>
    <font>
      <sz val="9"/>
      <color rgb="FF222222"/>
      <name val="Consolas"/>
      <family val="3"/>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5">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4" borderId="5" xfId="0" applyFont="1" applyFill="1" applyBorder="1" applyAlignment="1">
      <alignment wrapText="1"/>
    </xf>
    <xf numFmtId="0" fontId="18" fillId="5" borderId="5" xfId="0" applyFont="1" applyFill="1" applyBorder="1" applyAlignment="1">
      <alignment wrapText="1"/>
    </xf>
    <xf numFmtId="0" fontId="19"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326195/reviews" TargetMode="External"/><Relationship Id="rId2" Type="http://schemas.openxmlformats.org/officeDocument/2006/relationships/hyperlink" Target="https://www.cosme.net/product/product_id/317066/reviews" TargetMode="External"/><Relationship Id="rId1" Type="http://schemas.openxmlformats.org/officeDocument/2006/relationships/hyperlink" Target="https://www.cosme.net/product/product_id/10075407/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40" sqref="C40"/>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72" t="s">
        <v>185</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134</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135</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8</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136</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137</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138</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139</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140</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72" t="s">
        <v>185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141</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142</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143</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144</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24.75" thickBot="1">
      <c r="A23" s="4" t="s">
        <v>27</v>
      </c>
      <c r="B23" s="41" t="s">
        <v>150</v>
      </c>
      <c r="C23" s="9" t="s">
        <v>151</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2"/>
      <c r="C24" s="69"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134</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3" t="s">
        <v>163</v>
      </c>
      <c r="C36" s="70" t="s">
        <v>164</v>
      </c>
      <c r="D36" s="3"/>
      <c r="E36" s="3"/>
      <c r="F36" s="3"/>
      <c r="G36" s="3"/>
      <c r="H36" s="3"/>
      <c r="I36" s="3"/>
      <c r="J36" s="3"/>
      <c r="K36" s="3"/>
      <c r="L36" s="3"/>
      <c r="M36" s="3"/>
      <c r="N36" s="3"/>
      <c r="O36" s="3"/>
      <c r="P36" s="3"/>
      <c r="Q36" s="3"/>
      <c r="R36" s="3"/>
      <c r="S36" s="3"/>
      <c r="T36" s="3"/>
      <c r="U36" s="3"/>
      <c r="V36" s="3"/>
      <c r="W36" s="3"/>
      <c r="X36" s="3"/>
      <c r="Y36" s="3"/>
      <c r="Z36" s="3"/>
    </row>
    <row r="37" spans="1:26" ht="51.75" thickBot="1">
      <c r="A37" s="4" t="s">
        <v>47</v>
      </c>
      <c r="B37" s="45"/>
      <c r="C37" s="2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111</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166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135</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39" thickBot="1">
      <c r="A49" s="4" t="s">
        <v>64</v>
      </c>
      <c r="B49" s="49" t="s">
        <v>175</v>
      </c>
      <c r="C49" s="29"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1"/>
      <c r="C50" s="71"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153</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153</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154</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5" sqref="C15"/>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73" t="s">
        <v>186</v>
      </c>
      <c r="C3" s="15" t="s">
        <v>134</v>
      </c>
      <c r="D3" s="16" t="s">
        <v>135</v>
      </c>
      <c r="E3" s="3"/>
      <c r="F3" s="3"/>
      <c r="G3" s="3"/>
      <c r="H3" s="3"/>
      <c r="I3" s="3"/>
      <c r="J3" s="3"/>
      <c r="K3" s="3"/>
      <c r="L3" s="3"/>
      <c r="M3" s="3"/>
      <c r="N3" s="3"/>
      <c r="O3" s="3"/>
      <c r="P3" s="3"/>
      <c r="Q3" s="3"/>
      <c r="R3" s="3"/>
      <c r="S3" s="3"/>
      <c r="T3" s="3"/>
      <c r="U3" s="3"/>
      <c r="V3" s="3"/>
      <c r="W3" s="3"/>
      <c r="X3" s="3"/>
      <c r="Y3" s="3"/>
      <c r="Z3" s="3"/>
    </row>
    <row r="4" spans="1:26" ht="15.75" thickBot="1">
      <c r="A4" s="33" t="s">
        <v>136</v>
      </c>
      <c r="B4" s="17">
        <v>4</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137</v>
      </c>
      <c r="B5" s="17">
        <v>5</v>
      </c>
      <c r="C5" s="17">
        <v>4</v>
      </c>
      <c r="D5" s="17">
        <v>4</v>
      </c>
      <c r="E5" s="3"/>
      <c r="F5" s="3"/>
      <c r="G5" s="3"/>
      <c r="H5" s="3"/>
      <c r="I5" s="3"/>
      <c r="J5" s="3"/>
      <c r="K5" s="3"/>
      <c r="L5" s="3"/>
      <c r="M5" s="3"/>
      <c r="N5" s="3"/>
      <c r="O5" s="3"/>
      <c r="P5" s="3"/>
      <c r="Q5" s="3"/>
      <c r="R5" s="3"/>
      <c r="S5" s="3"/>
      <c r="T5" s="3"/>
      <c r="U5" s="3"/>
      <c r="V5" s="3"/>
      <c r="W5" s="3"/>
      <c r="X5" s="3"/>
      <c r="Y5" s="3"/>
      <c r="Z5" s="3"/>
    </row>
    <row r="6" spans="1:26" ht="15.75" thickBot="1">
      <c r="A6" s="33" t="s">
        <v>138</v>
      </c>
      <c r="B6" s="17">
        <v>5</v>
      </c>
      <c r="C6" s="17">
        <v>1</v>
      </c>
      <c r="D6" s="17">
        <v>1</v>
      </c>
      <c r="E6" s="3"/>
      <c r="F6" s="3"/>
      <c r="G6" s="3"/>
      <c r="H6" s="3"/>
      <c r="I6" s="3"/>
      <c r="J6" s="3"/>
      <c r="K6" s="3"/>
      <c r="L6" s="3"/>
      <c r="M6" s="3"/>
      <c r="N6" s="3"/>
      <c r="O6" s="3"/>
      <c r="P6" s="3"/>
      <c r="Q6" s="3"/>
      <c r="R6" s="3"/>
      <c r="S6" s="3"/>
      <c r="T6" s="3"/>
      <c r="U6" s="3"/>
      <c r="V6" s="3"/>
      <c r="W6" s="3"/>
      <c r="X6" s="3"/>
      <c r="Y6" s="3"/>
      <c r="Z6" s="3"/>
    </row>
    <row r="7" spans="1:26" ht="15.75" thickBot="1">
      <c r="A7" s="33" t="s">
        <v>139</v>
      </c>
      <c r="B7" s="17">
        <v>2</v>
      </c>
      <c r="C7" s="17">
        <v>3</v>
      </c>
      <c r="D7" s="17">
        <v>2</v>
      </c>
      <c r="E7" s="3"/>
      <c r="F7" s="3"/>
      <c r="G7" s="3"/>
      <c r="H7" s="3"/>
      <c r="I7" s="3"/>
      <c r="J7" s="3"/>
      <c r="K7" s="3"/>
      <c r="L7" s="3"/>
      <c r="M7" s="3"/>
      <c r="N7" s="3"/>
      <c r="O7" s="3"/>
      <c r="P7" s="3"/>
      <c r="Q7" s="3"/>
      <c r="R7" s="3"/>
      <c r="S7" s="3"/>
      <c r="T7" s="3"/>
      <c r="U7" s="3"/>
      <c r="V7" s="3"/>
      <c r="W7" s="3"/>
      <c r="X7" s="3"/>
      <c r="Y7" s="3"/>
      <c r="Z7" s="3"/>
    </row>
    <row r="8" spans="1:26" ht="15.75" thickBot="1">
      <c r="A8" s="33" t="s">
        <v>140</v>
      </c>
      <c r="B8" s="17">
        <v>3</v>
      </c>
      <c r="C8" s="17">
        <v>3</v>
      </c>
      <c r="D8" s="17">
        <v>2</v>
      </c>
      <c r="E8" s="3"/>
      <c r="F8" s="3"/>
      <c r="G8" s="3"/>
      <c r="H8" s="3"/>
      <c r="I8" s="3"/>
      <c r="J8" s="3"/>
      <c r="K8" s="3"/>
      <c r="L8" s="3"/>
      <c r="M8" s="3"/>
      <c r="N8" s="3"/>
      <c r="O8" s="3"/>
      <c r="P8" s="3"/>
      <c r="Q8" s="3"/>
      <c r="R8" s="3"/>
      <c r="S8" s="3"/>
      <c r="T8" s="3"/>
      <c r="U8" s="3"/>
      <c r="V8" s="3"/>
      <c r="W8" s="3"/>
      <c r="X8" s="3"/>
      <c r="Y8" s="3"/>
      <c r="Z8" s="3"/>
    </row>
    <row r="9" spans="1:26" ht="15" thickBot="1">
      <c r="A9" s="18" t="s">
        <v>68</v>
      </c>
      <c r="B9" s="19">
        <v>19</v>
      </c>
      <c r="C9" s="19">
        <v>15</v>
      </c>
      <c r="D9" s="19">
        <v>13</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opLeftCell="A19" workbookViewId="0">
      <selection activeCell="H19" sqref="H19"/>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191</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https://images-fe.ssl-images-amazon.com/images/I/41m4DJ%2BBk0L.jpg</v>
      </c>
      <c r="D5" s="22" t="str">
        <f>アンケート!C13</f>
        <v>タンクルティーザー　コンパクトスタイラー</v>
      </c>
      <c r="E5" t="s">
        <v>122</v>
      </c>
    </row>
    <row r="6" spans="2:8">
      <c r="B6" s="23" t="s">
        <v>102</v>
      </c>
      <c r="C6" s="22" t="str">
        <f>IF(C24="","",SUBSTITUTE(MID(C24,FIND("src=",C24)+5,FIND("alt",C24)-FIND("src=",C24)-7),"amp;",""))</f>
        <v>https://images-fe.ssl-images-amazon.com/images/I/41gDkz9uLDL.jpg</v>
      </c>
      <c r="D6" s="22" t="str">
        <f>アンケート!C28</f>
        <v>マークスアンドウェブ　ウッドヘアブラシナチュラル</v>
      </c>
      <c r="E6" t="s">
        <v>122</v>
      </c>
    </row>
    <row r="7" spans="2:8">
      <c r="B7" s="23" t="s">
        <v>101</v>
      </c>
      <c r="C7" s="74" t="s">
        <v>189</v>
      </c>
      <c r="D7" s="22" t="str">
        <f>アンケート!C41</f>
        <v>ハウスオブローゼ　本づけのブラシ</v>
      </c>
      <c r="E7" t="s">
        <v>122</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https://www.cosme.net/product/product_id/10075407/reviews</v>
      </c>
      <c r="D12" s="62">
        <f>SQL!A11+1</f>
        <v>199</v>
      </c>
      <c r="E12" s="22" t="str">
        <f>アンケート!C25</f>
        <v>30代女性</v>
      </c>
      <c r="F12" s="22" t="str">
        <f>IF(ISERROR(FIND("女",E12)),"m","w")&amp;"_"&amp;LEFT(E12,2)&amp;"_"&amp;"2"</f>
        <v>w_30_2</v>
      </c>
    </row>
    <row r="13" spans="2:8">
      <c r="B13" s="67"/>
      <c r="C13" s="68"/>
      <c r="D13" s="63"/>
      <c r="E13" s="22" t="str">
        <f>アンケート!C26</f>
        <v>20代女性</v>
      </c>
      <c r="F13" s="22" t="str">
        <f>IF(ISERROR(FIND("女",E13)),"m","w")&amp;"_"&amp;LEFT(E13,2)&amp;"_"&amp;"1"</f>
        <v>w_20_1</v>
      </c>
    </row>
    <row r="14" spans="2:8">
      <c r="B14" s="66" t="s">
        <v>102</v>
      </c>
      <c r="C14" s="68" t="str">
        <f>アンケート!C40</f>
        <v>https://www.cosme.net/product/product_id/317066/reviews</v>
      </c>
      <c r="D14" s="62">
        <f>IF(D12="","",D12+1)</f>
        <v>200</v>
      </c>
      <c r="E14" s="22" t="str">
        <f>アンケート!C38</f>
        <v>20代女性</v>
      </c>
      <c r="F14" s="22" t="str">
        <f>IF(ISERROR(FIND("女",E14)),"m","w")&amp;"_"&amp;LEFT(E14,2)&amp;"_"&amp;"2"</f>
        <v>w_20_2</v>
      </c>
    </row>
    <row r="15" spans="2:8">
      <c r="B15" s="67"/>
      <c r="C15" s="68"/>
      <c r="D15" s="63"/>
      <c r="E15" s="22" t="str">
        <f>アンケート!C39</f>
        <v>40代女性</v>
      </c>
      <c r="F15" s="22" t="str">
        <f>IF(ISERROR(FIND("女",E15)),"m","w")&amp;"_"&amp;LEFT(E15,2)&amp;"_"&amp;"1"</f>
        <v>w_40_1</v>
      </c>
    </row>
    <row r="16" spans="2:8">
      <c r="B16" s="66" t="s">
        <v>101</v>
      </c>
      <c r="C16" s="68" t="str">
        <f>アンケート!C53</f>
        <v>https://www.cosme.net/product/product_id/326195/reviews</v>
      </c>
      <c r="D16" s="62">
        <f>IF(D14="","",D14+1)</f>
        <v>201</v>
      </c>
      <c r="E16" s="22" t="str">
        <f>アンケート!C51</f>
        <v>30代女性</v>
      </c>
      <c r="F16" s="22" t="str">
        <f>IF(ISERROR(FIND("女",E16)),"m","w")&amp;"_"&amp;LEFT(E16,2)&amp;"_"&amp;"2"</f>
        <v>w_30_2</v>
      </c>
    </row>
    <row r="17" spans="2:6">
      <c r="B17" s="67"/>
      <c r="C17" s="68"/>
      <c r="D17" s="63"/>
      <c r="E17" s="22" t="str">
        <f>アンケート!C52</f>
        <v>30代女性</v>
      </c>
      <c r="F17" s="22" t="str">
        <f t="shared" ref="F17" si="0">IF(ISERROR(FIND("女",E17)),"m","w")&amp;"_"&amp;LEFT(E17,2)&amp;"_"&amp;"1"</f>
        <v>w_30_1</v>
      </c>
    </row>
    <row r="18" spans="2:6">
      <c r="D18" s="31"/>
    </row>
    <row r="19" spans="2:6">
      <c r="D19" s="31"/>
    </row>
    <row r="20" spans="2:6">
      <c r="B20" s="64" t="s">
        <v>112</v>
      </c>
      <c r="C20" s="64"/>
      <c r="D20" s="64"/>
      <c r="E20" s="64"/>
      <c r="F20" s="64"/>
    </row>
    <row r="21" spans="2:6">
      <c r="B21" s="35" t="s">
        <v>119</v>
      </c>
      <c r="C21" s="35" t="s">
        <v>116</v>
      </c>
      <c r="D21" s="64" t="s">
        <v>117</v>
      </c>
      <c r="E21" s="64"/>
      <c r="F21" s="35" t="s">
        <v>118</v>
      </c>
    </row>
    <row r="22" spans="2:6">
      <c r="B22" s="64" t="s">
        <v>113</v>
      </c>
      <c r="C22" s="22" t="s">
        <v>183</v>
      </c>
      <c r="D22" s="65" t="str">
        <f t="shared" ref="D22:D27" si="1">IF(C22="","",SUBSTITUTE(MID(C22,FIND("href=",C22)+6,FIND("rel=",C22)-FIND("href=",C22)-8),"amp;",""))</f>
        <v>//af.moshimo.com/af/c/click?a_id=988731&amp;p_id=170&amp;pc_id=185&amp;pl_id=4062&amp;url=https%3A%2F%2Fwww.amazon.co.jp%2FTANGLE-TEEZER-%25E3%2582%25BF%25E3%2583%25B3%25E3%2582%25B0%25E3%2583%25AB%25E3%2583%2586%25E3%2582%25A3%25E3%2583%25BC%25E3%2582%25B6%25E3%2583%25BC-%25E3%2582%25B3%25E3%2583%25B3%25E3%2583%2591%25E3%2582%25AF%25E3%2583%2588-%25E3%2582%25B9%25E3%2582%25BF%25E3%2582%25A4%25E3%2583%25A9%25E3%2583%25BC%2Fdp%2FB00GH7PGKE</v>
      </c>
      <c r="E22" s="65"/>
      <c r="F22" s="22" t="str">
        <f>IF(ISERROR(FIND("amazon",C22)),IF(ISERROR(FIND("rakuten",C22)),"","楽天"),"Amazon")</f>
        <v>Amazon</v>
      </c>
    </row>
    <row r="23" spans="2:6">
      <c r="B23" s="64"/>
      <c r="C23" s="22" t="s">
        <v>184</v>
      </c>
      <c r="D23" s="65" t="str">
        <f t="shared" si="1"/>
        <v>//af.moshimo.com/af/c/click?a_id=988729&amp;p_id=54&amp;pc_id=54&amp;pl_id=616&amp;url=https%3A%2F%2Fitem.rakuten.co.jp%2Ftangleteezer%2F4582401916020%2F&amp;m=http%3A%2F%2Fm.rakuten.co.jp%2Ftangleteezer%2Fi%2F10000012%2F&amp;r_v=g00s3el3.9tq3eb6f.g00s3el3.9tq3f732</v>
      </c>
      <c r="E23" s="65"/>
      <c r="F23" s="22" t="str">
        <f t="shared" ref="F23:F27" si="2">IF(ISERROR(FIND("amazon",C23)),IF(ISERROR(FIND("rakuten",C23)),"","楽天"),"Amazon")</f>
        <v>楽天</v>
      </c>
    </row>
    <row r="24" spans="2:6">
      <c r="B24" s="64" t="s">
        <v>114</v>
      </c>
      <c r="C24" s="22" t="s">
        <v>187</v>
      </c>
      <c r="D24" s="65" t="str">
        <f t="shared" si="1"/>
        <v>//af.moshimo.com/af/c/click?a_id=988731&amp;p_id=170&amp;pc_id=185&amp;pl_id=4062&amp;url=https%3A%2F%2Fwww.amazon.co.jp%2FMARKS-WEB-%25E3%2583%259E%25E3%2583%25BC%25E3%2582%25AF%25E3%2582%25B9%25E3%2582%25A2%25E3%2583%25B3%25E3%2583%2589%25E3%2582%25A6%25E3%2582%25A7%25E3%2583%2596-22-5cm-%25E5%259C%25B0%25E8%2582%258C%25E3%2582%2592%25E5%2582%25B7%25E3%2582%2581%25E3%2581%25AA%25E3%2581%2584%2Fdp%2FB01MG0YMDK</v>
      </c>
      <c r="E24" s="65"/>
      <c r="F24" s="22" t="str">
        <f t="shared" si="2"/>
        <v>Amazon</v>
      </c>
    </row>
    <row r="25" spans="2:6">
      <c r="B25" s="64"/>
      <c r="C25" s="22" t="s">
        <v>188</v>
      </c>
      <c r="D25" s="65" t="str">
        <f t="shared" si="1"/>
        <v>//af.moshimo.com/af/c/click?a_id=988729&amp;p_id=54&amp;pc_id=54&amp;pl_id=616&amp;url=https%3A%2F%2Fitem.rakuten.co.jp%2Fcosme-every%2Fmw011%2F&amp;m=http%3A%2F%2Fm.rakuten.co.jp%2Fcosme-every%2Fi%2F10000423%2F&amp;r_v=g00syfc3.9tq3e6b3.g00syfc3.9tq3f053</v>
      </c>
      <c r="E25" s="65"/>
      <c r="F25" s="22" t="str">
        <f t="shared" si="2"/>
        <v>楽天</v>
      </c>
    </row>
    <row r="26" spans="2:6">
      <c r="B26" s="64" t="s">
        <v>115</v>
      </c>
      <c r="C26" s="22"/>
      <c r="D26" s="65" t="str">
        <f t="shared" si="1"/>
        <v/>
      </c>
      <c r="E26" s="65"/>
      <c r="F26" s="22" t="str">
        <f t="shared" si="2"/>
        <v/>
      </c>
    </row>
    <row r="27" spans="2:6">
      <c r="B27" s="64"/>
      <c r="C27" s="22" t="s">
        <v>190</v>
      </c>
      <c r="D27" s="65" t="str">
        <f t="shared" si="1"/>
        <v>//af.moshimo.com/af/c/click?a_id=988729&amp;p_id=54&amp;pc_id=54&amp;pl_id=616&amp;url=https%3A%2F%2Fitem.rakuten.co.jp%2Finoue%2F10013128%2F&amp;m=http%3A%2F%2Fm.rakuten.co.jp%2Finoue%2Fi%2F10013128%2F&amp;r_v=g00pizw3.9tq3e807.g00pizw3.9tq3f4d9</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activeCell="E24" sqref="E24"/>
    </sheetView>
  </sheetViews>
  <sheetFormatPr defaultRowHeight="13.5"/>
  <cols>
    <col min="1" max="1" width="67.375" bestFit="1" customWidth="1"/>
  </cols>
  <sheetData>
    <row r="1" spans="1:1">
      <c r="A1" s="20" t="str">
        <f>CONCATENATE("&lt;h2&gt;",入力シート!C2,"&lt;/h2&gt;")</f>
        <v>&lt;h2&gt;ヘアブラシのおすすめ人気ランキング3選。髪にいいのはどれ？&lt;/h2&gt;</v>
      </c>
    </row>
    <row r="2" spans="1:1">
      <c r="A2" s="20" t="s">
        <v>86</v>
      </c>
    </row>
    <row r="3" spans="1:1">
      <c r="A3" s="21" t="s">
        <v>87</v>
      </c>
    </row>
    <row r="4" spans="1:1">
      <c r="A4" s="20" t="str">
        <f>CONCATENATE("&lt;li&gt;", アンケート!C54, "&lt;/li&gt;")</f>
        <v>&lt;li&gt;髪の毛がサラサラになるヘアブラシを求めている方&lt;/li&gt;</v>
      </c>
    </row>
    <row r="5" spans="1:1">
      <c r="A5" s="20" t="str">
        <f>CONCATENATE("&lt;li&gt;", アンケート!C55, "&lt;/li&gt;")</f>
        <v>&lt;li&gt;持ち運びに便利で機能も優秀なヘアブラシを求めている方&lt;/li&gt;</v>
      </c>
    </row>
    <row r="6" spans="1:1">
      <c r="A6" s="20" t="str">
        <f>CONCATENATE("&lt;li&gt;", アンケート!C56, "&lt;/li&gt;")</f>
        <v>&lt;li&gt;髪の毛に良い本づけのヘアブラシを求めている方&lt;/li&gt;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src="http://shomty.com/wp-content/uploads/img/parts/positionMap/8.jpg" /&gt;</v>
      </c>
    </row>
    <row r="13" spans="1:1">
      <c r="A13" s="30" t="str">
        <f>CONCATENATE("今回紹介する『", アンケート!C2,"』は","「価格と品質」どちらを重要視したのかをあらわした図です。")</f>
        <v>今回紹介する『ヘアブラシ』は「価格と品質」どちらを重要視したのかをあらわした図です。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&lt;h2&gt;『ヘアブラシ』 ランキング&lt;/h2&gt;</v>
      </c>
    </row>
    <row r="20" spans="1:2">
      <c r="A20" t="s">
        <v>91</v>
      </c>
    </row>
    <row r="22" spans="1:2">
      <c r="A22" t="str">
        <f>CONCATENATE("&lt;h3&gt;3位 ",アンケート!C41,"&lt;/h3&gt;")</f>
        <v>&lt;h3&gt;3位 ハウスオブローゼ　本づけのブラシ&lt;/h3&gt;</v>
      </c>
    </row>
    <row r="23" spans="1:2">
      <c r="A23" t="s">
        <v>92</v>
      </c>
    </row>
    <row r="24" spans="1:2">
      <c r="A24" t="s">
        <v>69</v>
      </c>
    </row>
    <row r="25" spans="1:2">
      <c r="A25" t="str">
        <f>アンケート!C48</f>
        <v>静電気を抑えたい方</v>
      </c>
    </row>
    <row r="26" spans="1:2">
      <c r="A26" t="s">
        <v>70</v>
      </c>
    </row>
    <row r="27" spans="1:2">
      <c r="A27" s="6" t="str">
        <f>CONCATENATE("[tblStart num=5]", 入力シート!C7, "[/tblStart]")</f>
        <v>[tblStart num=5]https://fitter.cosme.net/media/product/326/191151_xl.jpg?target=350x350&amp;size=trimIfLarge[/tblStart]</v>
      </c>
    </row>
    <row r="28" spans="1:2">
      <c r="A28" t="str">
        <f>CONCATENATE("[tdLevel type=", B28, "]", 比較表!A4, "[/tdLevel]")</f>
        <v>[tdLevel type=4]髪の毛が綺麗になる[/tdLevel]</v>
      </c>
      <c r="B28">
        <f>HLOOKUP(アンケート!$C$41,比較表!$B$3:$D$8,2)</f>
        <v>4</v>
      </c>
    </row>
    <row r="29" spans="1:2">
      <c r="A29" t="str">
        <f>CONCATENATE("[tdLevel type=", B29, "]", 比較表!A5, "[/tdLevel]")</f>
        <v>[tdLevel type=5]髪の毛を溶かしやすい[/tdLevel]</v>
      </c>
      <c r="B29">
        <f>HLOOKUP(アンケート!$C$41,比較表!$B$3:$D$8,3)</f>
        <v>5</v>
      </c>
    </row>
    <row r="30" spans="1:2">
      <c r="A30" t="str">
        <f>CONCATENATE("[tdLevel type=", B30, "]", 比較表!A6, "[/tdLevel]")</f>
        <v>[tdLevel type=5]持ち運びしやすい[/tdLevel]</v>
      </c>
      <c r="B30">
        <f>HLOOKUP(アンケート!$C$41,比較表!$B$3:$D$8,4)</f>
        <v>5</v>
      </c>
    </row>
    <row r="31" spans="1:2">
      <c r="A31" t="str">
        <f>CONCATENATE("[tdLevel type=", B31, "]", 比較表!A7, "[/tdLevel]")</f>
        <v>[tdLevel type=2]価格[/tdLevel]</v>
      </c>
      <c r="B31">
        <f>HLOOKUP(アンケート!$C$41,比較表!$B$3:$D$8,5)</f>
        <v>2</v>
      </c>
    </row>
    <row r="32" spans="1:2">
      <c r="A32" t="str">
        <f>CONCATENATE("[tdLevel type=", B32, "]", 比較表!A8, "[/tdLevel]")</f>
        <v>[tdLevel type=3]購入のしやすさ[/tdLevel]</v>
      </c>
      <c r="B32">
        <f>HLOOKUP(アンケート!$C$41,比較表!$B$3:$D$8,6)</f>
        <v>3</v>
      </c>
    </row>
    <row r="33" spans="1:1">
      <c r="A33" t="s">
        <v>72</v>
      </c>
    </row>
    <row r="35" spans="1:1">
      <c r="A35" s="6" t="str">
        <f>CONCATENATE("[product_link id=",入力シート!D16,"][/product_link]")</f>
        <v>[product_link id=201][/product_link]</v>
      </c>
    </row>
    <row r="36" spans="1:1">
      <c r="A36" t="s">
        <v>93</v>
      </c>
    </row>
    <row r="37" spans="1:1">
      <c r="A37" t="s">
        <v>94</v>
      </c>
    </row>
    <row r="38" spans="1:1">
      <c r="A38" t="s">
        <v>95</v>
      </c>
    </row>
    <row r="39" spans="1:1">
      <c r="A39" t="s">
        <v>87</v>
      </c>
    </row>
    <row r="40" spans="1:1">
      <c r="A40" t="str">
        <f>CONCATENATE("&lt;li&gt;", アンケート!C42,"&lt;/li&gt;")</f>
        <v>&lt;li&gt;静電気を抑えてくれる&lt;/li&gt;</v>
      </c>
    </row>
    <row r="41" spans="1:1">
      <c r="A41" t="str">
        <f>CONCATENATE("&lt;li&gt;", アンケート!C43,"&lt;/li&gt;")</f>
        <v>&lt;li&gt;髪の毛をとかすと頭皮への刺激が気持ちいい&lt;/li&gt;</v>
      </c>
    </row>
    <row r="42" spans="1:1">
      <c r="A42" t="str">
        <f>CONCATENATE("&lt;li&gt;", アンケート!C44,"&lt;/li&gt;")</f>
        <v>&lt;li&gt;椿オイルが含まれている&lt;/li&gt;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&lt;li&gt;先のピンと黒い台の間に髪の毛が挟まる&lt;/li&gt;</v>
      </c>
    </row>
    <row r="51" spans="1:1">
      <c r="A51" t="str">
        <f>CONCATENATE("&lt;li&gt;", アンケート!C46,"&lt;/li&gt;")</f>
        <v>&lt;li&gt;椿油の効果は人によってはわかりづらい&lt;/li&gt;</v>
      </c>
    </row>
    <row r="52" spans="1:1">
      <c r="A52" t="str">
        <f>CONCATENATE("&lt;li&gt;", アンケート!C47,"&lt;/li&gt;")</f>
        <v>&lt;li&gt;髪の毛をくくるときに使うには使いにくい&lt;/li&gt;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友達にプレゼントでもらったのがきっかけで使い始めました。
このブラシでとかすと、頭皮マッサージをしているようで、とっても気持ちいのでやみつきになります。
頭皮の血行もよくなったように感じ、頭痛も和らぎます。</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このブラシでとかすと、髪の毛がつやつやになります。
さすが本づけのブラシだなあと思いました。
最初は値段がお高めなので迷いましたが、ブラシなので長い期間使えるし、そう考えるとコスパも良いブラシだと思います。
</v>
      </c>
    </row>
    <row r="62" spans="1:1">
      <c r="A62" t="s">
        <v>104</v>
      </c>
    </row>
    <row r="63" spans="1:1">
      <c r="A63" t="s">
        <v>99</v>
      </c>
    </row>
    <row r="64" spans="1:1">
      <c r="A64" t="str">
        <f>CONCATENATE("[reviewLink id=","""", 入力シート!D16,"""][/reviewLink]")</f>
        <v>[reviewLink id="201"][/reviewLink]</v>
      </c>
    </row>
    <row r="66" spans="1:2">
      <c r="A66" t="str">
        <f>CONCATENATE("&lt;h3&gt;2位 ",アンケート!C28,"&lt;/h3&gt;")</f>
        <v>&lt;h3&gt;2位 マークスアンドウェブ　ウッドヘアブラシナチュラル&lt;/h3&gt;</v>
      </c>
    </row>
    <row r="67" spans="1:2">
      <c r="A67" t="s">
        <v>92</v>
      </c>
    </row>
    <row r="68" spans="1:2">
      <c r="A68" t="s">
        <v>69</v>
      </c>
    </row>
    <row r="69" spans="1:2">
      <c r="A69" t="str">
        <f>アンケート!C35</f>
        <v>ヘアブラシの素材にこだわりたい方</v>
      </c>
    </row>
    <row r="70" spans="1:2">
      <c r="A70" t="s">
        <v>70</v>
      </c>
    </row>
    <row r="71" spans="1:2">
      <c r="A71" s="6" t="str">
        <f>CONCATENATE("[tblStart num=5]", 入力シート!$C$6, "[/tblStart]")</f>
        <v>[tblStart num=5]https://images-fe.ssl-images-amazon.com/images/I/41gDkz9uLDL.jpg[/tblStart]</v>
      </c>
    </row>
    <row r="72" spans="1:2">
      <c r="A72" t="str">
        <f>CONCATENATE("[tdLevel type=", B72, "]", 比較表!A4, "[/tdLevel]")</f>
        <v>[tdLevel type=4]髪の毛が綺麗になる[/tdLevel]</v>
      </c>
      <c r="B72">
        <f>HLOOKUP(アンケート!$C$28,比較表!$B$3:$D$8,2,FALSE)</f>
        <v>4</v>
      </c>
    </row>
    <row r="73" spans="1:2">
      <c r="A73" t="str">
        <f>CONCATENATE("[tdLevel type=", B73, "]", 比較表!A5, "[/tdLevel]")</f>
        <v>[tdLevel type=4]髪の毛を溶かしやすい[/tdLevel]</v>
      </c>
      <c r="B73">
        <f>HLOOKUP(アンケート!$C$28,比較表!$B$3:$D$8,3,FALSE)</f>
        <v>4</v>
      </c>
    </row>
    <row r="74" spans="1:2">
      <c r="A74" t="str">
        <f>CONCATENATE("[tdLevel type=", B74, "]", 比較表!A6, "[/tdLevel]")</f>
        <v>[tdLevel type=1]持ち運びしやすい[/tdLevel]</v>
      </c>
      <c r="B74">
        <f>HLOOKUP(アンケート!$C$28,比較表!$B$3:$D$8,4,FALSE)</f>
        <v>1</v>
      </c>
    </row>
    <row r="75" spans="1:2">
      <c r="A75" t="str">
        <f>CONCATENATE("[tdLevel type=", B75, "]", 比較表!A7, "[/tdLevel]")</f>
        <v>[tdLevel type=3]価格[/tdLevel]</v>
      </c>
      <c r="B75">
        <f>HLOOKUP(アンケート!$C$28,比較表!$B$3:$D$8,5,FALSE)</f>
        <v>3</v>
      </c>
    </row>
    <row r="76" spans="1:2">
      <c r="A76" t="str">
        <f>CONCATENATE("[tdLevel type=", B76, "]", 比較表!A8, "[/tdLevel]")</f>
        <v>[tdLevel type=3]購入のしやすさ[/tdLevel]</v>
      </c>
      <c r="B76">
        <f>HLOOKUP(アンケート!$C$28,比較表!$B$3:$D$8,6,FALSE)</f>
        <v>3</v>
      </c>
    </row>
    <row r="77" spans="1:2">
      <c r="A77" t="s">
        <v>72</v>
      </c>
    </row>
    <row r="79" spans="1:2">
      <c r="A79" s="6" t="str">
        <f>CONCATENATE("[product_link id=",入力シート!D14,"][/product_link]")</f>
        <v>[product_link id=200][/product_link]</v>
      </c>
    </row>
    <row r="80" spans="1:2">
      <c r="A80" t="s">
        <v>93</v>
      </c>
    </row>
    <row r="81" spans="1:1">
      <c r="A81" t="s">
        <v>94</v>
      </c>
    </row>
    <row r="82" spans="1:1">
      <c r="A82" t="s">
        <v>95</v>
      </c>
    </row>
    <row r="83" spans="1:1">
      <c r="A83" t="s">
        <v>87</v>
      </c>
    </row>
    <row r="84" spans="1:1">
      <c r="A84" t="str">
        <f>CONCATENATE("&lt;li&gt;", アンケート!C29,"&lt;/li&gt;")</f>
        <v>&lt;li&gt;SMLと3サイズある&lt;/li&gt;</v>
      </c>
    </row>
    <row r="85" spans="1:1">
      <c r="A85" t="str">
        <f>CONCATENATE("&lt;li&gt;", アンケート!C30,"&lt;/li&gt;")</f>
        <v>&lt;li&gt;意外と軽い&lt;/li&gt;</v>
      </c>
    </row>
    <row r="86" spans="1:1">
      <c r="A86" t="str">
        <f>CONCATENATE("&lt;li&gt;", アンケート!C31,"&lt;/li&gt;")</f>
        <v>&lt;li&gt;天然素材でできている&lt;/li&gt;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&lt;li&gt;水洗いできない&lt;/li&gt;</v>
      </c>
    </row>
    <row r="95" spans="1:1">
      <c r="A95" t="str">
        <f>CONCATENATE("&lt;li&gt;", アンケート!C33,"&lt;/li&gt;")</f>
        <v>&lt;li&gt;髪が絡まりやすい&lt;/li&gt;</v>
      </c>
    </row>
    <row r="96" spans="1:1">
      <c r="A96" t="str">
        <f>CONCATENATE("&lt;li&gt;", アンケート!C34,"&lt;/li&gt;")</f>
        <v>&lt;li&gt;櫛にしては劣化が早い&lt;/li&gt;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今までは１００均の櫛を使用していましたが、痛みがすごかったので、木のブラシは髪の毛に良いと聞き購入しました。
木なので静電気で髪が痛むこともないです。
5年愛用していますが、まだまだ使えそうなので、造りがかなりしっかりしています。</v>
      </c>
    </row>
    <row r="103" spans="1:1">
      <c r="A103" t="s">
        <v>104</v>
      </c>
    </row>
    <row r="104" spans="1:1">
      <c r="A104" t="str">
        <f>CONCATENATE("[voice icon=","""http://shomty.com/wp-content/uploads/img/parts/review/", 入力シート!F15, ".jpg", """ name=""", 入力シート!E15, """ type=""", "r", """]")</f>
        <v>[voice icon="http://shomty.com/wp-content/uploads/img/parts/review/w_40_1.jpg" name="40代女性" type="r"]</v>
      </c>
    </row>
    <row r="105" spans="1:1">
      <c r="A105" t="str">
        <f>アンケート!C37</f>
        <v xml:space="preserve">年齢のせいか髪の毛が抜けやすくなったので、いいヘアブラシをと思い購入しました。
ブラッシングした時、頭皮への感触がとても優しく驚きました。
このブラシを使用し始めてから、抜け毛も少し改善されたように感じます。
</v>
      </c>
    </row>
    <row r="106" spans="1:1">
      <c r="A106" t="s">
        <v>104</v>
      </c>
    </row>
    <row r="107" spans="1:1">
      <c r="A107" t="s">
        <v>99</v>
      </c>
    </row>
    <row r="108" spans="1:1">
      <c r="A108" t="str">
        <f>CONCATENATE("[reviewLink id=","""", 入力シート!D14,"""][/reviewLink]")</f>
        <v>[reviewLink id="200"][/reviewLink]</v>
      </c>
    </row>
    <row r="110" spans="1:1">
      <c r="A110" t="str">
        <f>CONCATENATE("&lt;h3&gt;1位 ",アンケート!C13,"&lt;/h3&gt;")</f>
        <v>&lt;h3&gt;1位 タンクルティーザー　コンパクトスタイラー&lt;/h3&gt;</v>
      </c>
    </row>
    <row r="111" spans="1:1">
      <c r="A111" t="s">
        <v>92</v>
      </c>
    </row>
    <row r="112" spans="1:1">
      <c r="A112" t="s">
        <v>69</v>
      </c>
    </row>
    <row r="113" spans="1:2">
      <c r="A113" t="str">
        <f>アンケート!C22</f>
        <v>持ち運びに便利な櫛が欲しい方</v>
      </c>
    </row>
    <row r="114" spans="1:2">
      <c r="A114" t="s">
        <v>70</v>
      </c>
    </row>
    <row r="115" spans="1:2" ht="27">
      <c r="A115" s="6" t="str">
        <f>CONCATENATE("[tblStart num=5]", 入力シート!C5, "[/tblStart]")</f>
        <v>[tblStart num=5]https://images-fe.ssl-images-amazon.com/images/I/41m4DJ%2BBk0L.jpg[/tblStart]</v>
      </c>
    </row>
    <row r="116" spans="1:2">
      <c r="A116" t="str">
        <f>CONCATENATE("[tdLevel type=", B116, "]", 比較表!A4, "[/tdLevel]")</f>
        <v>[tdLevel type=4]髪の毛が綺麗になる[/tdLevel]</v>
      </c>
      <c r="B116">
        <f>HLOOKUP(アンケート!$C$13,比較表!$B$3:$D$8,2,FALSE)</f>
        <v>4</v>
      </c>
    </row>
    <row r="117" spans="1:2">
      <c r="A117" t="str">
        <f>CONCATENATE("[tdLevel type=", B117, "]", 比較表!A5, "[/tdLevel]")</f>
        <v>[tdLevel type=5]髪の毛を溶かしやすい[/tdLevel]</v>
      </c>
      <c r="B117">
        <f>HLOOKUP(アンケート!$C$13,比較表!$B$3:$D$8,3,FALSE)</f>
        <v>5</v>
      </c>
    </row>
    <row r="118" spans="1:2">
      <c r="A118" t="str">
        <f>CONCATENATE("[tdLevel type=", B118, "]", 比較表!A6, "[/tdLevel]")</f>
        <v>[tdLevel type=5]持ち運びしやすい[/tdLevel]</v>
      </c>
      <c r="B118">
        <f>HLOOKUP(アンケート!$C$13,比較表!$B$3:$D$8,4,FALSE)</f>
        <v>5</v>
      </c>
    </row>
    <row r="119" spans="1:2">
      <c r="A119" t="str">
        <f>CONCATENATE("[tdLevel type=", B119, "]", 比較表!A7, "[/tdLevel]")</f>
        <v>[tdLevel type=2]価格[/tdLevel]</v>
      </c>
      <c r="B119">
        <f>HLOOKUP(アンケート!$C$13,比較表!$B$3:$D$8,5,FALSE)</f>
        <v>2</v>
      </c>
    </row>
    <row r="120" spans="1:2">
      <c r="A120" t="str">
        <f>CONCATENATE("[tdLevel type=", B120, "]", 比較表!A8, "[/tdLevel]")</f>
        <v>[tdLevel type=3]購入のしやすさ[/tdLevel]</v>
      </c>
      <c r="B120">
        <f>HLOOKUP(アンケート!$C$13,比較表!$B$3:$D$8,6,FALSE)</f>
        <v>3</v>
      </c>
    </row>
    <row r="121" spans="1:2">
      <c r="A121" t="s">
        <v>72</v>
      </c>
    </row>
    <row r="123" spans="1:2">
      <c r="A123" s="6" t="str">
        <f>CONCATENATE("[product_link id=",入力シート!D12,"][/product_link]")</f>
        <v>[product_link id=199][/product_link]</v>
      </c>
    </row>
    <row r="124" spans="1:2">
      <c r="A124" t="s">
        <v>93</v>
      </c>
    </row>
    <row r="125" spans="1:2">
      <c r="A125" t="s">
        <v>94</v>
      </c>
    </row>
    <row r="126" spans="1:2">
      <c r="A126" t="s">
        <v>95</v>
      </c>
    </row>
    <row r="127" spans="1:2">
      <c r="A127" t="s">
        <v>87</v>
      </c>
    </row>
    <row r="128" spans="1:2">
      <c r="A128" t="str">
        <f>CONCATENATE("&lt;li&gt;", アンケート!C14,"&lt;/li&gt;")</f>
        <v>&lt;li&gt;ぼさぼさになったウィッグも綺麗になる&lt;/li&gt;</v>
      </c>
    </row>
    <row r="129" spans="1:1">
      <c r="A129" t="str">
        <f>CONCATENATE("&lt;li&gt;", アンケート!C15,"&lt;/li&gt;")</f>
        <v>&lt;li&gt;ブラシ部分を覆って保管できるので、ブラシが痛まない&lt;/li&gt;</v>
      </c>
    </row>
    <row r="130" spans="1:1">
      <c r="A130" t="str">
        <f>CONCATENATE("&lt;li&gt;", アンケート!C16,"&lt;/li&gt;")</f>
        <v>&lt;li&gt;コンパクトなので、持ち運びに便利&lt;/li&gt;</v>
      </c>
    </row>
    <row r="131" spans="1:1">
      <c r="A131" t="str">
        <f>CONCATENATE("&lt;li&gt;", アンケート!C17,"&lt;/li&gt;")</f>
        <v>&lt;li&gt;カラー・絵柄のバリエーションが多い&lt;/li&gt;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&lt;li&gt;黒やシルバーは傷ができると目立つ&lt;/li&gt;</v>
      </c>
    </row>
    <row r="140" spans="1:1">
      <c r="A140" t="str">
        <f>CONCATENATE("&lt;li&gt;", アンケート!C19,"&lt;/li&gt;")</f>
        <v>&lt;li&gt;人気商品のため、偽物が多く出回っている&lt;/li&gt;</v>
      </c>
    </row>
    <row r="141" spans="1:1">
      <c r="A141" t="str">
        <f>CONCATENATE("&lt;li&gt;", アンケート!C20,"&lt;/li&gt;")</f>
        <v>&lt;li&gt;価格が高い&lt;/li&gt;</v>
      </c>
    </row>
    <row r="142" spans="1:1">
      <c r="A142" t="str">
        <f>CONCATENATE("&lt;li&gt;", アンケート!C21,"&lt;/li&gt;")</f>
        <v>&lt;li&gt;バリエーションは多いが、店舗によっては定番カラーしか置いていない&lt;/li&gt;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髪の痛みが気になりネットで調べたところ、タンクルティーザーの評判が良かったので、購入しました。
スワンの絵柄のものを購入したのですが、とっても可愛くコンパクトタイプは持ち運びにも便利なので、いつも持ち歩いています。</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コスプレをするのでウィッグの絡まりが酷いのが悩みだったのですが、SNSでタンクルティーザーを勧めているコスプレイヤーさんを見て購入しました。
とってもとかしやすく、絡まりが簡単にほどけるので驚きました。</v>
      </c>
    </row>
    <row r="152" spans="1:1">
      <c r="A152" t="s">
        <v>104</v>
      </c>
    </row>
    <row r="153" spans="1:1">
      <c r="A153" t="s">
        <v>99</v>
      </c>
    </row>
    <row r="154" spans="1:1">
      <c r="A154" t="str">
        <f>CONCATENATE("[reviewLink id=","""", 入力シート!D12,"""][/reviewLink]")</f>
        <v>[reviewLink id="199"][/reviewLink]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(199,'//af.moshimo.com/af/c/click?a_id=988731&amp;p_id=170&amp;pc_id=185&amp;pl_id=4062&amp;url=https%3A%2F%2Fwww.amazon.co.jp%2FTANGLE-TEEZER-%25E3%2582%25BF%25E3%2583%25B3%25E3%2582%25B0%25E3%2583%25AB%25E3%2583%2586%25E3%2582%25A3%25E3%2583%25BC%25E3%2582%25B6%25E3%2583%25BC-%25E3%2582%25B3%25E3%2583%25B3%25E3%2583%2591%25E3%2582%25AF%25E3%2583%2588-%25E3%2582%25B9%25E3%2582%25BF%25E3%2582%25A4%25E3%2583%25A9%25E3%2583%25BC%2Fdp%2FB00GH7PGKE', '//af.moshimo.com/af/c/click?a_id=988729&amp;p_id=54&amp;pc_id=54&amp;pl_id=616&amp;url=https%3A%2F%2Fitem.rakuten.co.jp%2Ftangleteezer%2F4582401916020%2F&amp;m=http%3A%2F%2Fm.rakuten.co.jp%2Ftangleteezer%2Fi%2F10000012%2F&amp;r_v=g00s3el3.9tq3eb6f.g00s3el3.9tq3f732', 'https://www.cosme.net/product/product_id/10075407/reviews', 'https://images-fe.ssl-images-amazon.com/images/I/41m4DJ%2BBk0L.jpg', 'タンクルティーザー　コンパクトスタイラー'),</v>
      </c>
    </row>
    <row r="3" spans="1:1">
      <c r="A3" t="str">
        <f>"("&amp;入力シート!D14&amp;","&amp;"'"&amp;入力シート!D24&amp;"', '"&amp;入力シート!D25&amp;"', '"&amp;入力シート!C14&amp;"', '"&amp;入力シート!C6&amp;"', '"&amp;入力シート!D6&amp;"'),"</f>
        <v>(200,'//af.moshimo.com/af/c/click?a_id=988731&amp;p_id=170&amp;pc_id=185&amp;pl_id=4062&amp;url=https%3A%2F%2Fwww.amazon.co.jp%2FMARKS-WEB-%25E3%2583%259E%25E3%2583%25BC%25E3%2582%25AF%25E3%2582%25B9%25E3%2582%25A2%25E3%2583%25B3%25E3%2583%2589%25E3%2582%25A6%25E3%2582%25A7%25E3%2583%2596-22-5cm-%25E5%259C%25B0%25E8%2582%258C%25E3%2582%2592%25E5%2582%25B7%25E3%2582%2581%25E3%2581%25AA%25E3%2581%2584%2Fdp%2FB01MG0YMDK', '//af.moshimo.com/af/c/click?a_id=988729&amp;p_id=54&amp;pc_id=54&amp;pl_id=616&amp;url=https%3A%2F%2Fitem.rakuten.co.jp%2Fcosme-every%2Fmw011%2F&amp;m=http%3A%2F%2Fm.rakuten.co.jp%2Fcosme-every%2Fi%2F10000423%2F&amp;r_v=g00syfc3.9tq3e6b3.g00syfc3.9tq3f053', 'https://www.cosme.net/product/product_id/317066/reviews', 'https://images-fe.ssl-images-amazon.com/images/I/41gDkz9uLDL.jpg', 'マークスアンドウェブ　ウッドヘアブラシナチュラル'),</v>
      </c>
    </row>
    <row r="4" spans="1:1">
      <c r="A4" t="str">
        <f>"("&amp;入力シート!D16&amp;","&amp;"'"&amp;入力シート!D26&amp;"', '"&amp;入力シート!D27&amp;"', '"&amp;入力シート!C16&amp;"', '"&amp;入力シート!C7&amp;"', '"&amp;入力シート!D7&amp;"');"</f>
        <v>(201,'', '//af.moshimo.com/af/c/click?a_id=988729&amp;p_id=54&amp;pc_id=54&amp;pl_id=616&amp;url=https%3A%2F%2Fitem.rakuten.co.jp%2Finoue%2F10013128%2F&amp;m=http%3A%2F%2Fm.rakuten.co.jp%2Finoue%2Fi%2F10013128%2F&amp;r_v=g00pizw3.9tq3e807.g00pizw3.9tq3f4d9', 'https://www.cosme.net/product/product_id/326195/reviews', 'https://fitter.cosme.net/media/product/326/191151_xl.jpg?target=350x350&amp;size=trimIfLarge', 'ハウスオブローゼ　本づけのブラシ');</v>
      </c>
    </row>
    <row r="9" spans="1:1">
      <c r="A9" s="36" t="s">
        <v>124</v>
      </c>
    </row>
    <row r="10" spans="1:1" ht="14.25" thickBot="1">
      <c r="A10" t="s">
        <v>123</v>
      </c>
    </row>
    <row r="11" spans="1:1" ht="14.25" thickBot="1">
      <c r="A11" s="40">
        <v>198</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2018-07-27T06:32:30Z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