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4"/>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B32" i="3" l="1"/>
  <c r="B31" i="3"/>
  <c r="B30" i="3"/>
  <c r="B29" i="3"/>
  <c r="B28" i="3"/>
  <c r="D12" i="4" l="1"/>
  <c r="F2" i="4" l="1"/>
  <c r="B120" i="3" l="1"/>
  <c r="B119" i="3"/>
  <c r="B118" i="3"/>
  <c r="B117" i="3"/>
  <c r="B116" i="3"/>
  <c r="B76" i="3"/>
  <c r="B75" i="3"/>
  <c r="B74" i="3"/>
  <c r="B73" i="3"/>
  <c r="B72" i="3"/>
  <c r="A13" i="3" l="1"/>
  <c r="C5" i="4" l="1"/>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F13" i="4"/>
  <c r="A150" i="3" s="1"/>
  <c r="E12" i="4"/>
  <c r="F12" i="4" s="1"/>
  <c r="A147" i="3" s="1"/>
  <c r="F15" i="4"/>
  <c r="A104" i="3" s="1"/>
  <c r="E14" i="4"/>
  <c r="F14" i="4" s="1"/>
  <c r="A101" i="3" s="1"/>
  <c r="E17" i="4"/>
  <c r="F17" i="4" s="1"/>
  <c r="A60" i="3" s="1"/>
  <c r="E16" i="4"/>
  <c r="F16" i="4" s="1"/>
  <c r="A57" i="3" s="1"/>
  <c r="A51" i="3"/>
  <c r="A52" i="3"/>
  <c r="A50" i="3"/>
  <c r="A41" i="3"/>
  <c r="A42" i="3"/>
  <c r="A40" i="3"/>
  <c r="A32" i="3"/>
  <c r="A30" i="3"/>
  <c r="A29" i="3"/>
  <c r="A31" i="3"/>
  <c r="A28" i="3"/>
  <c r="A4" i="5" l="1"/>
  <c r="A64" i="3"/>
  <c r="A25" i="3"/>
  <c r="A22" i="3"/>
  <c r="A5" i="3"/>
  <c r="A6" i="3"/>
  <c r="A4" i="3"/>
</calcChain>
</file>

<file path=xl/sharedStrings.xml><?xml version="1.0" encoding="utf-8"?>
<sst xmlns="http://schemas.openxmlformats.org/spreadsheetml/2006/main" count="270" uniqueCount="195">
  <si>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</si>
  <si>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</si>
  <si>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</si>
  <si>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</si>
  <si>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</si>
  <si>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</si>
  <si>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</si>
  <si>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</si>
  <si>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</si>
  <si>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</si>
  <si>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</si>
  <si>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</si>
  <si>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</si>
  <si>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</si>
  <si>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</si>
  <si>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</si>
  <si>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</si>
  <si>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</si>
  <si>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</si>
  <si>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</si>
  <si>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</si>
  <si>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</si>
  <si>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</si>
  <si>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</si>
  <si>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</si>
  <si>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</si>
  <si>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</si>
  <si>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</si>
  <si>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</si>
  <si>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</si>
  <si>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</si>
  <si>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</si>
  <si>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</si>
  <si>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</si>
  <si>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</si>
  <si>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</si>
  <si>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</si>
  <si>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</si>
  <si>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</si>
  <si>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</si>
  <si>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</si>
  <si>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</si>
  <si>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</si>
  <si>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</si>
  <si>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</si>
  <si>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</si>
  <si>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</si>
  <si>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</si>
  <si>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</si>
  <si>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</si>
  <si>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</si>
  <si>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</si>
  <si>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</si>
  <si>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</si>
  <si>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</si>
  <si>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</si>
  <si>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</si>
  <si>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</si>
  <si>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</si>
  <si>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</si>
  <si>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</si>
  <si>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</si>
  <si>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</si>
  <si>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</si>
  <si>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</si>
  <si>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</si>
  <si>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</si>
  <si>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</si>
  <si>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</si>
  <si>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</si>
  <si>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</si>
  <si>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</si>
  <si>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</si>
  <si>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</si>
  <si>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</si>
  <si>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</si>
  <si>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</si>
  <si>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</si>
  <si>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</si>
  <si>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</si>
  <si>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</si>
  <si>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</si>
  <si>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</si>
  <si>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</si>
  <si>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</si>
  <si>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</si>
  <si>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</si>
  <si>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</si>
  <si>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</si>
  <si>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</si>
  <si>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</si>
  <si>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</si>
  <si>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</si>
  <si>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</si>
  <si>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</si>
  <si>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</si>
  <si>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</si>
  <si>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</si>
  <si>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</si>
  <si>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</si>
  <si>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</si>
  <si>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</si>
  <si>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</si>
  <si>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</si>
  <si>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</si>
  <si>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</si>
  <si>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</si>
  <si>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</si>
  <si>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</si>
  <si>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</si>
  <si>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</si>
  <si>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</si>
  <si>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</si>
  <si>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</si>
  <si>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</si>
  <si>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</si>
  <si>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</si>
  <si>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</si>
  <si>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</si>
  <si>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</si>
  <si>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</si>
  <si>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</si>
  <si>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</si>
  <si>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</si>
  <si>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</si>
  <si>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</si>
  <si>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</si>
  <si>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</si>
  <si>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</si>
  <si>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</si>
  <si>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ボールペン</t>
  </si>
  <si>
    <t>PILOT　REXGRIP</t>
  </si>
  <si>
    <t>SARASA</t>
  </si>
  <si>
    <t>JETSTREAM</t>
  </si>
  <si>
    <t>すらすら書けるか</t>
  </si>
  <si>
    <t>かすれたりしないか</t>
  </si>
  <si>
    <t>インクの持ちはいいか</t>
  </si>
  <si>
    <t>換えのインクはあるのか</t>
  </si>
  <si>
    <t>デザインは豊富か</t>
  </si>
  <si>
    <t>※比較表に記入</t>
  </si>
  <si>
    <t>様々な種類や限定のキャラクターデザインを取りそろえている</t>
  </si>
  <si>
    <t>さらさら書ける</t>
  </si>
  <si>
    <t>安い</t>
  </si>
  <si>
    <t>ほとんどのコンビニで取り扱っている</t>
  </si>
  <si>
    <t>限られた色の詰め替えしかない</t>
  </si>
  <si>
    <t>たくさんの人が持っていて混ざってしまう</t>
  </si>
  <si>
    <t>インクのなくなりが早い</t>
  </si>
  <si>
    <t>表面のデザインが削れてしまうことがある</t>
  </si>
  <si>
    <t>書きやすさにこだわる人</t>
  </si>
  <si>
    <r>
      <t xml:space="preserve">１位の商品のためになった（なる）口コミやレビューを２つ記入してください。
</t>
    </r>
    <r>
      <rPr>
        <sz val="9"/>
        <color rgb="FFFF0000"/>
        <rFont val="Arial"/>
        <family val="2"/>
      </rPr>
      <t>※短文すぎない（100文字程度）口コミをお願いします。</t>
    </r>
  </si>
  <si>
    <t>0.4mmのペン先は私の筆圧には丁度よく、かなりサラサラ書けます。
全20色購入しましたが、どれも発色がよく「黄色」もはっきと見えます。
ゲルインクなので滲まず、使い勝手がかなりいいです。</t>
  </si>
  <si>
    <t xml:space="preserve">SARASAｼﾘｰｽﾞ愛用者です。私の中ではﾍﾟﾝと言ったらこれしかないと思っています(笑)お店で買うより安かったので、まとめて買いました。ﾏｾﾞﾝﾀ､ﾌﾞﾙｰｸﾞﾘｰﾝ､ﾍﾟｰﾙﾌﾞﾙｰ､ﾑﾗｻｷ､ﾚｯﾄﾞｵﾚﾝｼﾞ､茶の0.4です。少し細いので手帳向けの様に感じます。また0.4だとｻﾗｻﾗは書けないです。0.7だとSARASAと言う様にｻﾗｻﾗ書けますｮ☆特にﾌﾞﾙｰｸﾞﾘｰﾝの色はｵｽｽﾒです!!
</t>
  </si>
  <si>
    <t>3０代女性</t>
  </si>
  <si>
    <t>２０代女性</t>
  </si>
  <si>
    <r>
      <t xml:space="preserve">参考にしたサイトのURLを記入してください。
</t>
    </r>
    <r>
      <rPr>
        <sz val="9"/>
        <color rgb="FFFF0000"/>
        <rFont val="Arial"/>
        <family val="2"/>
      </rPr>
      <t>（※レビューや口コミが一覧になっているページを添付してください。）</t>
    </r>
  </si>
  <si>
    <t>https://review.rakuten.co.jp/item/1/218200_10003011/1.1/</t>
  </si>
  <si>
    <t>しっかりと書ける</t>
  </si>
  <si>
    <t>細いのでかさばらない</t>
  </si>
  <si>
    <t>シンプルなデザインで使いやすい</t>
  </si>
  <si>
    <t>サラサラしすぎて流れてしまう</t>
  </si>
  <si>
    <t>色のバリエーションが少ない</t>
  </si>
  <si>
    <t>コンビニではあまり取り扱われていない</t>
  </si>
  <si>
    <t>仕事用のボールペンを探している人</t>
  </si>
  <si>
    <r>
      <t xml:space="preserve">２位の商品のためになった（なる）口コミやレビューを２つ記入してください。
</t>
    </r>
    <r>
      <rPr>
        <sz val="9"/>
        <color rgb="FFFF0000"/>
        <rFont val="Arial"/>
        <family val="2"/>
      </rPr>
      <t>※短文すぎない（100文字程度）口コミをお願いします。</t>
    </r>
  </si>
  <si>
    <t>100円の割りにクオリティーが高くて使いやすいです。書き味も大好きです(*^^*) カラーバリエーションも豊富なので何色にするか迷います。好きなソフトブルーにしましたがピンクも可愛くていいですね。</t>
  </si>
  <si>
    <t>グリップが持ちやすい
疲れない
長年使っても汚れが目立たない
芯が中で詰まることが少ない
書きやすい
かさばらない
デザインが良い
ことが決め手です。同じシャーペンでもこれだけのカラーの種類があります。（中身は黒芯です）</t>
  </si>
  <si>
    <t>30代　女性</t>
  </si>
  <si>
    <t>４０代男性</t>
  </si>
  <si>
    <t>油性である</t>
  </si>
  <si>
    <t>軽い</t>
  </si>
  <si>
    <t>シンプル</t>
  </si>
  <si>
    <t>たまにかすれてしまう</t>
  </si>
  <si>
    <t>インクの当たり外れがある</t>
  </si>
  <si>
    <t>カラーバリエーションがあまりない</t>
  </si>
  <si>
    <t>ペンを常に持ち歩く人</t>
  </si>
  <si>
    <r>
      <t xml:space="preserve">３位の商品のためになった（なる）口コミやレビューを２つ記入してください。
</t>
    </r>
    <r>
      <rPr>
        <sz val="9"/>
        <color rgb="FFFF0000"/>
        <rFont val="Arial"/>
        <family val="2"/>
      </rPr>
      <t>※短文すぎない（100文字程度）口コミをお願いします。</t>
    </r>
  </si>
  <si>
    <t>0.7mmもかなり滑らかな書き味ですが、この1.0mmはそれを超越しています。
明らかに0.7mmよりも滑らかで、ボールが転がるというよりヌルヌル滑る感触です。
書いていてとても気持ちがいいです。
また1.0mmという数字ほど字が太くありません。0.7mmよりちょっと太いぐらいです。
全面的に1.0mmに乗り換えようかと思うぐらいです。
迷っているなら、一度試してみる事をおすすめします。</t>
  </si>
  <si>
    <t>ジェットストリームなんで、書き味は抜群です。
グリップにゴム製？の滑り止めが採用されていて、持ちやすいです。
替芯で太さを選べるのも魅力です。
私はボールペンをしょっちゅうなくしてしまうのですが、これぐらいの価格だとありがたいです。</t>
  </si>
  <si>
    <t>20代　女性</t>
  </si>
  <si>
    <t>https://www.amazon.co.jp/s/ref=nb_sb_noss?__mk_ja_JP=%E3%82%AB%E3%82%BF%E3%82%AB%E3%83%8A&amp;url=search-alias%3Daps&amp;field-keywords=JETSTREAM+1%E8%89%B2&amp;rh=i%3Aaps%2Ck%3AJETSTREAM+1%E8%89%B2</t>
  </si>
  <si>
    <t>今回取り上げたアイテムは、「何を求めてる人」にピッタリだと思いますか？
具体的に3つ記入してください。</t>
  </si>
  <si>
    <t>ボールペンはこれだと言う物がない人</t>
  </si>
  <si>
    <t>しっかり使えるボールペンを探している人</t>
  </si>
  <si>
    <t>常にペンを持ち歩く人</t>
  </si>
  <si>
    <t>合計点数</t>
  </si>
  <si>
    <t>20代女性</t>
    <rPh sb="2" eb="3">
      <t>ダイ</t>
    </rPh>
    <rPh sb="3" eb="5">
      <t>ジョセイ</t>
    </rPh>
    <phoneticPr fontId="1"/>
  </si>
  <si>
    <t>40代女性</t>
    <rPh sb="2" eb="3">
      <t>ダイ</t>
    </rPh>
    <rPh sb="3" eb="5">
      <t>ジョセイ</t>
    </rPh>
    <phoneticPr fontId="1"/>
  </si>
  <si>
    <t>&lt;a target="_blank" href="//af.moshimo.com/af/c/click?a_id=988731&amp;amp;p_id=170&amp;amp;pc_id=185&amp;amp;pl_id=4062&amp;amp;url=https%3A%2F%2Fwww.amazon.co.jp%2FZEBRA-%25E3%2582%25BC%25E3%2583%2596%25E3%2583%25A9-JJ15-3CA-%25E3%2582%25B8%25E3%2582%25A7%25E3%2583%25AB%25E3%2583%259C%25E3%2583%25BC%25E3%2583%25AB%25E3%2583%259A%25E3%2583%25B3-%25E3%2582%25B5%25E3%2583%25A9%25E3%2582%25B5%25E3%2582%25AF%25E3%2583%25AA%25E3%2583%2583%25E3%2583%25970-5mm%2Fdp%2FB00TUQDFWK" rel="nofollow"&gt;&lt;img src="https://images-fe.ssl-images-amazon.com/images/I/418y-AkCFbL.jpg" alt="" style="border: none;" /&gt;&lt;br /&gt;ゼブラ ジェルボールペン サラサクリップ0.5mm 3色セット&lt;/a&gt;&lt;img src="//i.moshimo.com/af/i/impression?a_id=988731&amp;amp;p_id=170&amp;amp;pc_id=185&amp;amp;pl_id=4062" alt="" width="1" height="1" style="border: 0px;" /&gt;</t>
  </si>
  <si>
    <t>&lt;a target="_blank" href="//af.moshimo.com/af/c/click?a_id=988729&amp;amp;p_id=54&amp;amp;pc_id=54&amp;amp;pl_id=616&amp;amp;url=https%3A%2F%2Fitem.rakuten.co.jp%2Fbungle%2F1010394%2F&amp;amp;m=http%3A%2F%2Fm.rakuten.co.jp%2Fbungle%2Fi%2F10003022%2F&amp;amp;r_v=g00q3yw3.9tq3e73b.g00q3yw3.9tq3f67b" rel="nofollow"&gt;&lt;img src="//thumbnail.image.rakuten.co.jp/@0_mall/bungle/cabinet/ikou_20090618_007/jje15-2014.jpg?_ex=128x128" alt="" style="border: none;" /&gt;&lt;br /&gt;【全13色】ゼブラ／サラサクリップ1.0（JJE15）ボール径1.0mm　SARASA CLIP 1.0　さらさらとしたなめらかな書き味！ZEBRA【大人気商品】&lt;/a&gt;&lt;img src="//i.moshimo.com/af/i/impression?a_id=988729&amp;amp;p_id=54&amp;amp;pc_id=54&amp;amp;pl_id=616" alt="" width="1" height="1" style="border: 0px;" /&gt;</t>
  </si>
  <si>
    <t>&lt;a target="_blank" href="//af.moshimo.com/af/c/click?a_id=988729&amp;amp;p_id=54&amp;amp;pc_id=54&amp;amp;pl_id=616&amp;amp;url=https%3A%2F%2Fitem.rakuten.co.jp%2Fe-stationery%2Fs_pilot_310%2F&amp;amp;m=http%3A%2F%2Fm.rakuten.co.jp%2Fe-stationery%2Fi%2F10006804%2F&amp;amp;r_v=g00qi2q3.9tq3e4ff.g00qi2q3.9tq3fb90" rel="nofollow"&gt;&lt;img src="//thumbnail.image.rakuten.co.jp/@0_mall/e-stationery/cabinet/400x300x01/s_pilot_310_s1.jpg?_ex=128x128" alt="" style="border: none;" /&gt;&lt;br /&gt;パイロット 油性ボールペン / レックスグリップ 細字（0.7mm）(BRG-10F)【PILOT REXGRIP ボールペン 油性 筆記具 事務用品 デザイン おしゃれ】&lt;/a&gt;&lt;img src="//i.moshimo.com/af/i/impression?a_id=988729&amp;amp;p_id=54&amp;amp;pc_id=54&amp;amp;pl_id=616" alt="" width="1" height="1" style="border: 0px;" /&gt;</t>
  </si>
  <si>
    <t>https://review.rakuten.co.jp/item/1/248726_10033474/1.0/</t>
  </si>
  <si>
    <t>https://tshop.r10s.jp/e-stationery/cabinet/400x300x01/s_pilot_311_s1.jpg?fitin=275:275</t>
  </si>
  <si>
    <t>&lt;a target="_blank" href="//af.moshimo.com/af/c/click?a_id=988731&amp;amp;p_id=170&amp;amp;pc_id=185&amp;amp;pl_id=4062&amp;amp;url=https%3A%2F%2Fwww.amazon.co.jp%2F%25E4%25B8%2589%25E8%258F%25B1%25E9%2589%259B%25E7%25AD%2586-%25E6%25B2%25B9%25E6%2580%25A7%25E3%2583%259C%25E3%2583%25BC%25E3%2583%25AB%25E3%2583%259A%25E3%2583%25B3-%25E3%2582%25B8%25E3%2582%25A7%25E3%2583%2583%25E3%2583%2588%25E3%2582%25B9%25E3%2583%2588%25E3%2583%25AA%25E3%2583%25BC%25E3%2583%25A0-0-7-SXN150075P-24%2Fdp%2FB001C09BS4" rel="nofollow"&gt;&lt;img src="https://images-fe.ssl-images-amazon.com/images/I/41UVyqShiPL.jpg" alt="" style="border: none;" /&gt;&lt;br /&gt;三菱鉛筆 油性ボールペン ジェットストリーム 0.7 黒 5本 SXN150075P.24&lt;/a&gt;&lt;img src="//i.moshimo.com/af/i/impression?a_id=988731&amp;amp;p_id=170&amp;amp;pc_id=185&amp;amp;pl_id=4062" alt="" width="1" height="1" style="border: 0px;" /&gt;</t>
  </si>
  <si>
    <t>&lt;a target="_blank" href="//af.moshimo.com/af/c/click?a_id=988729&amp;amp;p_id=54&amp;amp;pc_id=54&amp;amp;pl_id=616&amp;amp;url=https%3A%2F%2Fitem.rakuten.co.jp%2Fe-stationery%2Fs_mitsubishi_158%2F&amp;amp;m=http%3A%2F%2Fm.rakuten.co.jp%2Fe-stationery%2Fi%2F10013026%2F&amp;amp;r_v=g00qi2q3.9tq3e4ff.g00qi2q3.9tq3fb90" rel="nofollow"&gt;&lt;img src="//thumbnail.image.rakuten.co.jp/@0_mall/e-stationery/cabinet/400x400x03/s_mitsubishi_158_s1.jpg?_ex=128x128" alt="" style="border: none;" /&gt;&lt;br /&gt;三菱鉛筆 ジェットストリーム カラーインク 0.7mm（SXN-150C-07）【MITSUBISHI JETSTREAM 油性ボールペン ノック式 ボールペン 筆記具】&lt;/a&gt;&lt;img src="//i.moshimo.com/af/i/impression?a_id=988729&amp;amp;p_id=54&amp;amp;pc_id=54&amp;amp;pl_id=616" alt="" width="1" height="1" style="border: 0px;" /&gt;</t>
  </si>
  <si>
    <t>ボールペンのおすすめ３選。書きやすいボールペンはこれ！</t>
    <rPh sb="11" eb="12">
      <t>セン</t>
    </rPh>
    <rPh sb="13" eb="14">
      <t>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</si>
</sst>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b/>
      <sz val="9"/>
      <color rgb="FFB00000"/>
      <name val="Arial"/>
      <family val="2"/>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0">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4" fillId="4" borderId="12" xfId="0" applyFont="1" applyFill="1" applyBorder="1" applyAlignment="1">
      <alignment vertical="center"/>
    </xf>
    <xf numFmtId="0" fontId="3" fillId="5" borderId="12" xfId="0" applyFont="1" applyFill="1" applyBorder="1">
      <alignment vertical="center"/>
    </xf>
    <xf numFmtId="0" fontId="13" fillId="6" borderId="12" xfId="1" applyFill="1" applyBorder="1">
      <alignment vertical="center"/>
    </xf>
    <xf numFmtId="0" fontId="17" fillId="0" borderId="5" xfId="0" applyFont="1" applyBorder="1" applyAlignment="1">
      <alignment horizontal="right" wrapText="1"/>
    </xf>
    <xf numFmtId="0" fontId="18"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mazon.co.jp/s/ref=nb_sb_noss?__mk_ja_JP=%E3%82%AB%E3%82%BF%E3%82%AB%E3%83%8A&amp;url=search-alias%3Daps&amp;field-keywords=JETSTREAM+1%E8%89%B2&amp;rh=i%3Aaps%2Ck%3AJETSTREAM+1%E8%89%B2" TargetMode="External"/><Relationship Id="rId1" Type="http://schemas.openxmlformats.org/officeDocument/2006/relationships/hyperlink" Target="https://review.rakuten.co.jp/item/1/218200_10003011/1.1/"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workbookViewId="0">
      <selection activeCell="C56" sqref="C56"/>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37"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38"/>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39"/>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3" t="s">
        <v>72</v>
      </c>
      <c r="C6" s="23">
        <v>8</v>
      </c>
      <c r="D6" s="24"/>
      <c r="E6" s="24"/>
      <c r="F6" s="24"/>
      <c r="G6" s="24"/>
      <c r="H6" s="24"/>
      <c r="I6" s="24"/>
      <c r="J6" s="24"/>
      <c r="K6" s="24"/>
      <c r="L6" s="24"/>
      <c r="M6" s="24"/>
      <c r="N6" s="24"/>
      <c r="O6" s="24"/>
      <c r="P6" s="24"/>
      <c r="Q6" s="24"/>
      <c r="R6" s="24"/>
      <c r="S6" s="24"/>
      <c r="T6" s="24"/>
      <c r="U6" s="24"/>
      <c r="V6" s="24"/>
      <c r="W6" s="24"/>
      <c r="X6" s="24"/>
      <c r="Y6" s="24"/>
      <c r="Z6" s="24"/>
    </row>
    <row r="7" spans="1:26" ht="14.25" thickBot="1">
      <c r="A7" s="4" t="s">
        <v>9</v>
      </c>
      <c r="B7" s="40" t="s">
        <v>73</v>
      </c>
      <c r="C7" s="7" t="s">
        <v>134</v>
      </c>
      <c r="D7" s="24"/>
      <c r="E7" s="24"/>
      <c r="F7" s="24"/>
      <c r="G7" s="24"/>
      <c r="H7" s="24"/>
      <c r="I7" s="24"/>
      <c r="J7" s="24"/>
      <c r="K7" s="24"/>
      <c r="L7" s="24"/>
      <c r="M7" s="24"/>
      <c r="N7" s="24"/>
      <c r="O7" s="24"/>
      <c r="P7" s="24"/>
      <c r="Q7" s="24"/>
      <c r="R7" s="24"/>
      <c r="S7" s="24"/>
      <c r="T7" s="24"/>
      <c r="U7" s="24"/>
      <c r="V7" s="24"/>
      <c r="W7" s="24"/>
      <c r="X7" s="24"/>
      <c r="Y7" s="24"/>
      <c r="Z7" s="24"/>
    </row>
    <row r="8" spans="1:26" ht="14.25" thickBot="1">
      <c r="A8" s="4" t="s">
        <v>10</v>
      </c>
      <c r="B8" s="41"/>
      <c r="C8" s="7" t="s">
        <v>135</v>
      </c>
      <c r="D8" s="24"/>
      <c r="E8" s="24"/>
      <c r="F8" s="24"/>
      <c r="G8" s="24"/>
      <c r="H8" s="24"/>
      <c r="I8" s="24"/>
      <c r="J8" s="24"/>
      <c r="K8" s="24"/>
      <c r="L8" s="24"/>
      <c r="M8" s="24"/>
      <c r="N8" s="24"/>
      <c r="O8" s="24"/>
      <c r="P8" s="24"/>
      <c r="Q8" s="24"/>
      <c r="R8" s="24"/>
      <c r="S8" s="24"/>
      <c r="T8" s="24"/>
      <c r="U8" s="24"/>
      <c r="V8" s="24"/>
      <c r="W8" s="24"/>
      <c r="X8" s="24"/>
      <c r="Y8" s="24"/>
      <c r="Z8" s="24"/>
    </row>
    <row r="9" spans="1:26" ht="14.25" thickBot="1">
      <c r="A9" s="4" t="s">
        <v>11</v>
      </c>
      <c r="B9" s="41"/>
      <c r="C9" s="7" t="s">
        <v>136</v>
      </c>
      <c r="D9" s="24"/>
      <c r="E9" s="24"/>
      <c r="F9" s="24"/>
      <c r="G9" s="24"/>
      <c r="H9" s="24"/>
      <c r="I9" s="24"/>
      <c r="J9" s="24"/>
      <c r="K9" s="24"/>
      <c r="L9" s="24"/>
      <c r="M9" s="24"/>
      <c r="N9" s="24"/>
      <c r="O9" s="24"/>
      <c r="P9" s="24"/>
      <c r="Q9" s="24"/>
      <c r="R9" s="24"/>
      <c r="S9" s="24"/>
      <c r="T9" s="24"/>
      <c r="U9" s="24"/>
      <c r="V9" s="24"/>
      <c r="W9" s="24"/>
      <c r="X9" s="24"/>
      <c r="Y9" s="24"/>
      <c r="Z9" s="24"/>
    </row>
    <row r="10" spans="1:26" ht="14.25" thickBot="1">
      <c r="A10" s="4" t="s">
        <v>12</v>
      </c>
      <c r="B10" s="41"/>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2"/>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132</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3" t="s">
        <v>28</v>
      </c>
      <c r="C14" s="9"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4"/>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4"/>
      <c r="C16" s="9" t="s">
        <v>142</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5"/>
      <c r="C17" s="9" t="s">
        <v>143</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3" t="s">
        <v>33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4"/>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4"/>
      <c r="C20" s="9"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5"/>
      <c r="C21" s="9" t="s">
        <v>147</v>
      </c>
      <c r="D21" s="3"/>
      <c r="E21" s="3"/>
      <c r="F21" s="3"/>
      <c r="G21" s="3"/>
      <c r="H21" s="3"/>
      <c r="I21" s="3"/>
      <c r="J21" s="3"/>
      <c r="K21" s="3"/>
      <c r="L21" s="3"/>
      <c r="M21" s="3"/>
      <c r="N21" s="3"/>
      <c r="O21" s="3"/>
      <c r="P21" s="3"/>
      <c r="Q21" s="3"/>
      <c r="R21" s="3"/>
      <c r="S21" s="3"/>
      <c r="T21" s="3"/>
      <c r="U21" s="3"/>
      <c r="V21" s="3"/>
      <c r="W21" s="3"/>
      <c r="X21" s="3"/>
      <c r="Y21" s="3"/>
      <c r="Z21" s="3"/>
    </row>
    <row r="22" spans="1:26" ht="24.75" customHeight="1" thickBot="1">
      <c r="A22" s="4" t="s">
        <v>25</v>
      </c>
      <c r="B22" s="9" t="s">
        <v>38</v>
      </c>
      <c r="C22" s="9" t="s">
        <v>148</v>
      </c>
      <c r="D22" s="3"/>
      <c r="E22" s="3"/>
      <c r="F22" s="3"/>
      <c r="G22" s="3"/>
      <c r="H22" s="3"/>
      <c r="I22" s="3"/>
      <c r="J22" s="3"/>
      <c r="K22" s="3"/>
      <c r="L22" s="3"/>
      <c r="M22" s="3"/>
      <c r="N22" s="3"/>
      <c r="O22" s="3"/>
      <c r="P22" s="3"/>
      <c r="Q22" s="3"/>
      <c r="R22" s="3"/>
      <c r="S22" s="3"/>
      <c r="T22" s="3"/>
      <c r="U22" s="3"/>
      <c r="V22" s="3"/>
      <c r="W22" s="3"/>
      <c r="X22" s="3"/>
      <c r="Y22" s="3"/>
      <c r="Z22" s="3"/>
    </row>
    <row r="23" spans="1:26" ht="36.75" thickBot="1">
      <c r="A23" s="4" t="s">
        <v>27</v>
      </c>
      <c r="B23" s="43" t="s">
        <v>149</v>
      </c>
      <c r="C23" s="9" t="s">
        <v>150</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5"/>
      <c r="C24" s="65" t="s">
        <v>151</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3" t="s">
        <v>75</v>
      </c>
      <c r="C25" s="9" t="s">
        <v>152</v>
      </c>
      <c r="D25" s="3"/>
      <c r="E25" s="3"/>
      <c r="F25" s="3"/>
      <c r="G25" s="3"/>
      <c r="H25" s="3"/>
      <c r="I25" s="3"/>
      <c r="J25" s="3"/>
      <c r="K25" s="3"/>
      <c r="L25" s="3"/>
      <c r="M25" s="3"/>
      <c r="N25" s="3"/>
      <c r="O25" s="3"/>
      <c r="P25" s="3"/>
      <c r="Q25" s="3"/>
      <c r="R25" s="3"/>
      <c r="S25" s="3"/>
      <c r="T25" s="3"/>
      <c r="U25" s="3"/>
      <c r="V25" s="3"/>
      <c r="W25" s="3"/>
      <c r="X25" s="3"/>
      <c r="Y25" s="3"/>
      <c r="Z25" s="3"/>
    </row>
    <row r="26" spans="1:26" ht="24.75" customHeight="1" thickBot="1">
      <c r="A26" s="4" t="s">
        <v>31</v>
      </c>
      <c r="B26" s="45"/>
      <c r="C26" s="9" t="s">
        <v>153</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5" t="s">
        <v>154</v>
      </c>
      <c r="C27" s="36"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6" t="s">
        <v>131</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6" t="s">
        <v>42</v>
      </c>
      <c r="C29" s="26"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7"/>
      <c r="C30" s="26"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8"/>
      <c r="C31" s="26"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6" t="s">
        <v>46</v>
      </c>
      <c r="C32" s="26"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7"/>
      <c r="C33" s="26"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8"/>
      <c r="C34" s="26"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6" t="s">
        <v>162</v>
      </c>
      <c r="D35" s="3"/>
      <c r="E35" s="3"/>
      <c r="F35" s="3"/>
      <c r="G35" s="3"/>
      <c r="H35" s="3"/>
      <c r="I35" s="3"/>
      <c r="J35" s="3"/>
      <c r="K35" s="3"/>
      <c r="L35" s="3"/>
      <c r="M35" s="3"/>
      <c r="N35" s="3"/>
      <c r="O35" s="3"/>
      <c r="P35" s="3"/>
      <c r="Q35" s="3"/>
      <c r="R35" s="3"/>
      <c r="S35" s="3"/>
      <c r="T35" s="3"/>
      <c r="U35" s="3"/>
      <c r="V35" s="3"/>
      <c r="W35" s="3"/>
      <c r="X35" s="3"/>
      <c r="Y35" s="3"/>
      <c r="Z35" s="3"/>
    </row>
    <row r="36" spans="1:26" ht="14.25" customHeight="1" thickBot="1">
      <c r="A36" s="4" t="s">
        <v>45</v>
      </c>
      <c r="B36" s="46" t="s">
        <v>163</v>
      </c>
      <c r="C36" s="66" t="s">
        <v>164</v>
      </c>
      <c r="D36" s="3"/>
      <c r="E36" s="3"/>
      <c r="F36" s="3"/>
      <c r="G36" s="3"/>
      <c r="H36" s="3"/>
      <c r="I36" s="3"/>
      <c r="J36" s="3"/>
      <c r="K36" s="3"/>
      <c r="L36" s="3"/>
      <c r="M36" s="3"/>
      <c r="N36" s="3"/>
      <c r="O36" s="3"/>
      <c r="P36" s="3"/>
      <c r="Q36" s="3"/>
      <c r="R36" s="3"/>
      <c r="S36" s="3"/>
      <c r="T36" s="3"/>
      <c r="U36" s="3"/>
      <c r="V36" s="3"/>
      <c r="W36" s="3"/>
      <c r="X36" s="3"/>
      <c r="Y36" s="3"/>
      <c r="Z36" s="3"/>
    </row>
    <row r="37" spans="1:26" ht="36.75" customHeight="1" thickBot="1">
      <c r="A37" s="4" t="s">
        <v>47</v>
      </c>
      <c r="B37" s="48"/>
      <c r="C37" s="26"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6" t="s">
        <v>76</v>
      </c>
      <c r="C38" s="26" t="s">
        <v>166</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8"/>
      <c r="C39" s="26" t="s">
        <v>167</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7" t="s">
        <v>154</v>
      </c>
      <c r="C40" s="66" t="s">
        <v>190</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8" t="s">
        <v>133</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9" t="s">
        <v>54</v>
      </c>
      <c r="C42" s="28"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0"/>
      <c r="C43" s="28" t="s">
        <v>169</v>
      </c>
      <c r="D43" s="3"/>
      <c r="E43" s="3"/>
      <c r="F43" s="3"/>
      <c r="G43" s="3"/>
      <c r="H43" s="3"/>
      <c r="I43" s="3"/>
      <c r="J43" s="3"/>
      <c r="K43" s="3"/>
      <c r="L43" s="3"/>
      <c r="M43" s="3"/>
      <c r="N43" s="3"/>
      <c r="O43" s="3"/>
      <c r="P43" s="3"/>
      <c r="Q43" s="3"/>
      <c r="R43" s="3"/>
      <c r="S43" s="3"/>
      <c r="T43" s="3"/>
      <c r="U43" s="3"/>
      <c r="V43" s="3"/>
      <c r="W43" s="3"/>
      <c r="X43" s="3"/>
      <c r="Y43" s="3"/>
      <c r="Z43" s="3"/>
    </row>
    <row r="44" spans="1:26" ht="14.25" customHeight="1" thickBot="1">
      <c r="A44" s="4" t="s">
        <v>57</v>
      </c>
      <c r="B44" s="51"/>
      <c r="C44" s="28"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9" t="s">
        <v>58</v>
      </c>
      <c r="C45" s="28"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0"/>
      <c r="C46" s="28"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1"/>
      <c r="C47" s="28" t="s">
        <v>173</v>
      </c>
      <c r="D47" s="3"/>
      <c r="E47" s="3"/>
      <c r="F47" s="3"/>
      <c r="G47" s="3"/>
      <c r="H47" s="3"/>
      <c r="I47" s="3"/>
      <c r="J47" s="3"/>
      <c r="K47" s="3"/>
      <c r="L47" s="3"/>
      <c r="M47" s="3"/>
      <c r="N47" s="3"/>
      <c r="O47" s="3"/>
      <c r="P47" s="3"/>
      <c r="Q47" s="3"/>
      <c r="R47" s="3"/>
      <c r="S47" s="3"/>
      <c r="T47" s="3"/>
      <c r="U47" s="3"/>
      <c r="V47" s="3"/>
      <c r="W47" s="3"/>
      <c r="X47" s="3"/>
      <c r="Y47" s="3"/>
      <c r="Z47" s="3"/>
    </row>
    <row r="48" spans="1:26" ht="26.25" customHeight="1" thickBot="1">
      <c r="A48" s="4" t="s">
        <v>63</v>
      </c>
      <c r="B48" s="11" t="s">
        <v>62</v>
      </c>
      <c r="C48" s="28" t="s">
        <v>174</v>
      </c>
      <c r="D48" s="3"/>
      <c r="E48" s="3"/>
      <c r="F48" s="3"/>
      <c r="G48" s="3"/>
      <c r="H48" s="3"/>
      <c r="I48" s="3"/>
      <c r="J48" s="3"/>
      <c r="K48" s="3"/>
      <c r="L48" s="3"/>
      <c r="M48" s="3"/>
      <c r="N48" s="3"/>
      <c r="O48" s="3"/>
      <c r="P48" s="3"/>
      <c r="Q48" s="3"/>
      <c r="R48" s="3"/>
      <c r="S48" s="3"/>
      <c r="T48" s="3"/>
      <c r="U48" s="3"/>
      <c r="V48" s="3"/>
      <c r="W48" s="3"/>
      <c r="X48" s="3"/>
      <c r="Y48" s="3"/>
      <c r="Z48" s="3"/>
    </row>
    <row r="49" spans="1:26" ht="77.25" thickBot="1">
      <c r="A49" s="4" t="s">
        <v>64</v>
      </c>
      <c r="B49" s="49" t="s">
        <v>175</v>
      </c>
      <c r="C49" s="28" t="s">
        <v>176</v>
      </c>
      <c r="D49" s="3"/>
      <c r="E49" s="3"/>
      <c r="F49" s="3"/>
      <c r="G49" s="3"/>
      <c r="H49" s="3"/>
      <c r="I49" s="3"/>
      <c r="J49" s="3"/>
      <c r="K49" s="3"/>
      <c r="L49" s="3"/>
      <c r="M49" s="3"/>
      <c r="N49" s="3"/>
      <c r="O49" s="3"/>
      <c r="P49" s="3"/>
      <c r="Q49" s="3"/>
      <c r="R49" s="3"/>
      <c r="S49" s="3"/>
      <c r="T49" s="3"/>
      <c r="U49" s="3"/>
      <c r="V49" s="3"/>
      <c r="W49" s="3"/>
      <c r="X49" s="3"/>
      <c r="Y49" s="3"/>
      <c r="Z49" s="3"/>
    </row>
    <row r="50" spans="1:26" ht="51.75" thickBot="1">
      <c r="A50" s="4" t="s">
        <v>77</v>
      </c>
      <c r="B50" s="51"/>
      <c r="C50" s="28"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49" t="s">
        <v>76</v>
      </c>
      <c r="C51" s="28" t="s">
        <v>166</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1"/>
      <c r="C52" s="28" t="s">
        <v>178</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154</v>
      </c>
      <c r="C53" s="67" t="s">
        <v>179</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37" t="s">
        <v>180</v>
      </c>
      <c r="C54" s="5" t="s">
        <v>181</v>
      </c>
      <c r="D54" s="3"/>
      <c r="E54" s="3"/>
      <c r="F54" s="3"/>
      <c r="G54" s="3"/>
      <c r="H54" s="3"/>
      <c r="I54" s="3"/>
      <c r="J54" s="3"/>
      <c r="K54" s="3"/>
      <c r="L54" s="3"/>
      <c r="M54" s="3"/>
      <c r="N54" s="3"/>
      <c r="O54" s="3"/>
      <c r="P54" s="3"/>
      <c r="Q54" s="3"/>
      <c r="R54" s="3"/>
      <c r="S54" s="3"/>
      <c r="T54" s="3"/>
      <c r="U54" s="3"/>
      <c r="V54" s="3"/>
      <c r="W54" s="3"/>
      <c r="X54" s="3"/>
      <c r="Y54" s="3"/>
      <c r="Z54" s="3"/>
    </row>
    <row r="55" spans="1:26" ht="14.25" customHeight="1" thickBot="1">
      <c r="A55" s="4" t="s">
        <v>82</v>
      </c>
      <c r="B55" s="38"/>
      <c r="C55" s="7" t="s">
        <v>182</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39"/>
      <c r="C56" s="7" t="s">
        <v>183</v>
      </c>
      <c r="D56" s="3"/>
      <c r="E56" s="3"/>
      <c r="F56" s="3"/>
      <c r="G56" s="3"/>
      <c r="H56" s="3"/>
      <c r="I56" s="3"/>
      <c r="J56" s="3"/>
      <c r="K56" s="3"/>
      <c r="L56" s="3"/>
      <c r="M56" s="3"/>
      <c r="N56" s="3"/>
      <c r="O56" s="3"/>
      <c r="P56" s="3"/>
      <c r="Q56" s="3"/>
      <c r="R56" s="3"/>
      <c r="S56" s="3"/>
      <c r="T56" s="3"/>
      <c r="U56" s="3"/>
      <c r="V56" s="3"/>
      <c r="W56" s="3"/>
      <c r="X56" s="3"/>
      <c r="Y56" s="3"/>
      <c r="Z56" s="3"/>
    </row>
    <row r="57" spans="1:26" ht="26.25" customHeight="1"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26.25" customHeight="1"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39" customHeight="1"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26.25" customHeight="1"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48.75" customHeight="1"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53" r:id="rId2"/>
  </hyperlinks>
  <pageMargins left="0.7" right="0.7" top="0.75" bottom="0.75" header="0.3" footer="0.3"/>
  <pageSetup paperSize="9" orientation="portrait" horizontalDpi="4294967293"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2" t="s">
        <v>65</v>
      </c>
      <c r="B1" s="52" t="s">
        <v>66</v>
      </c>
      <c r="C1" s="53"/>
      <c r="D1" s="54"/>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15.75" thickBot="1">
      <c r="A3" s="14" t="s">
        <v>67</v>
      </c>
      <c r="B3" s="15" t="s">
        <v>131</v>
      </c>
      <c r="C3" s="15" t="s">
        <v>132</v>
      </c>
      <c r="D3" s="15" t="s">
        <v>133</v>
      </c>
      <c r="E3" s="3"/>
      <c r="F3" s="3"/>
      <c r="G3" s="3"/>
      <c r="H3" s="3"/>
      <c r="I3" s="3"/>
      <c r="J3" s="3"/>
      <c r="K3" s="3"/>
      <c r="L3" s="3"/>
      <c r="M3" s="3"/>
      <c r="N3" s="3"/>
      <c r="O3" s="3"/>
      <c r="P3" s="3"/>
      <c r="Q3" s="3"/>
      <c r="R3" s="3"/>
      <c r="S3" s="3"/>
      <c r="T3" s="3"/>
      <c r="U3" s="3"/>
      <c r="V3" s="3"/>
      <c r="W3" s="3"/>
      <c r="X3" s="3"/>
      <c r="Y3" s="3"/>
      <c r="Z3" s="3"/>
    </row>
    <row r="4" spans="1:26" ht="15.75" thickBot="1">
      <c r="A4" s="32" t="s">
        <v>134</v>
      </c>
      <c r="B4" s="16">
        <v>5</v>
      </c>
      <c r="C4" s="16">
        <v>5</v>
      </c>
      <c r="D4" s="16">
        <v>4</v>
      </c>
      <c r="E4" s="3"/>
      <c r="F4" s="3"/>
      <c r="G4" s="3"/>
      <c r="H4" s="3"/>
      <c r="I4" s="3"/>
      <c r="J4" s="3"/>
      <c r="K4" s="3"/>
      <c r="L4" s="3"/>
      <c r="M4" s="3"/>
      <c r="N4" s="3"/>
      <c r="O4" s="3"/>
      <c r="P4" s="3"/>
      <c r="Q4" s="3"/>
      <c r="R4" s="3"/>
      <c r="S4" s="3"/>
      <c r="T4" s="3"/>
      <c r="U4" s="3"/>
      <c r="V4" s="3"/>
      <c r="W4" s="3"/>
      <c r="X4" s="3"/>
      <c r="Y4" s="3"/>
      <c r="Z4" s="3"/>
    </row>
    <row r="5" spans="1:26" ht="15.75" thickBot="1">
      <c r="A5" s="32" t="s">
        <v>135</v>
      </c>
      <c r="B5" s="16">
        <v>3</v>
      </c>
      <c r="C5" s="16">
        <v>5</v>
      </c>
      <c r="D5" s="16">
        <v>3</v>
      </c>
      <c r="E5" s="3"/>
      <c r="F5" s="3"/>
      <c r="G5" s="3"/>
      <c r="H5" s="3"/>
      <c r="I5" s="3"/>
      <c r="J5" s="3"/>
      <c r="K5" s="3"/>
      <c r="L5" s="3"/>
      <c r="M5" s="3"/>
      <c r="N5" s="3"/>
      <c r="O5" s="3"/>
      <c r="P5" s="3"/>
      <c r="Q5" s="3"/>
      <c r="R5" s="3"/>
      <c r="S5" s="3"/>
      <c r="T5" s="3"/>
      <c r="U5" s="3"/>
      <c r="V5" s="3"/>
      <c r="W5" s="3"/>
      <c r="X5" s="3"/>
      <c r="Y5" s="3"/>
      <c r="Z5" s="3"/>
    </row>
    <row r="6" spans="1:26" ht="15.75" thickBot="1">
      <c r="A6" s="32" t="s">
        <v>136</v>
      </c>
      <c r="B6" s="16">
        <v>5</v>
      </c>
      <c r="C6" s="16">
        <v>3</v>
      </c>
      <c r="D6" s="16">
        <v>5</v>
      </c>
      <c r="E6" s="3"/>
      <c r="F6" s="3"/>
      <c r="G6" s="3"/>
      <c r="H6" s="3"/>
      <c r="I6" s="3"/>
      <c r="J6" s="3"/>
      <c r="K6" s="3"/>
      <c r="L6" s="3"/>
      <c r="M6" s="3"/>
      <c r="N6" s="3"/>
      <c r="O6" s="3"/>
      <c r="P6" s="3"/>
      <c r="Q6" s="3"/>
      <c r="R6" s="3"/>
      <c r="S6" s="3"/>
      <c r="T6" s="3"/>
      <c r="U6" s="3"/>
      <c r="V6" s="3"/>
      <c r="W6" s="3"/>
      <c r="X6" s="3"/>
      <c r="Y6" s="3"/>
      <c r="Z6" s="3"/>
    </row>
    <row r="7" spans="1:26" ht="30.75" thickBot="1">
      <c r="A7" s="32" t="s">
        <v>137</v>
      </c>
      <c r="B7" s="16">
        <v>5</v>
      </c>
      <c r="C7" s="16">
        <v>3</v>
      </c>
      <c r="D7" s="16">
        <v>5</v>
      </c>
      <c r="E7" s="3"/>
      <c r="F7" s="3"/>
      <c r="G7" s="3"/>
      <c r="H7" s="3"/>
      <c r="I7" s="3"/>
      <c r="J7" s="3"/>
      <c r="K7" s="3"/>
      <c r="L7" s="3"/>
      <c r="M7" s="3"/>
      <c r="N7" s="3"/>
      <c r="O7" s="3"/>
      <c r="P7" s="3"/>
      <c r="Q7" s="3"/>
      <c r="R7" s="3"/>
      <c r="S7" s="3"/>
      <c r="T7" s="3"/>
      <c r="U7" s="3"/>
      <c r="V7" s="3"/>
      <c r="W7" s="3"/>
      <c r="X7" s="3"/>
      <c r="Y7" s="3"/>
      <c r="Z7" s="3"/>
    </row>
    <row r="8" spans="1:26" ht="15.75" thickBot="1">
      <c r="A8" s="32" t="s">
        <v>138</v>
      </c>
      <c r="B8" s="16">
        <v>1</v>
      </c>
      <c r="C8" s="16">
        <v>5</v>
      </c>
      <c r="D8" s="68">
        <v>1</v>
      </c>
      <c r="E8" s="3"/>
      <c r="F8" s="3"/>
      <c r="G8" s="3"/>
      <c r="H8" s="3"/>
      <c r="I8" s="3"/>
      <c r="J8" s="3"/>
      <c r="K8" s="3"/>
      <c r="L8" s="3"/>
      <c r="M8" s="3"/>
      <c r="N8" s="3"/>
      <c r="O8" s="3"/>
      <c r="P8" s="3"/>
      <c r="Q8" s="3"/>
      <c r="R8" s="3"/>
      <c r="S8" s="3"/>
      <c r="T8" s="3"/>
      <c r="U8" s="3"/>
      <c r="V8" s="3"/>
      <c r="W8" s="3"/>
      <c r="X8" s="3"/>
      <c r="Y8" s="3"/>
      <c r="Z8" s="3"/>
    </row>
    <row r="9" spans="1:26" ht="15" thickBot="1">
      <c r="A9" s="17" t="s">
        <v>184</v>
      </c>
      <c r="B9" s="18">
        <v>19</v>
      </c>
      <c r="C9" s="18">
        <v>21</v>
      </c>
      <c r="D9" s="18">
        <v>18</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topLeftCell="A4" workbookViewId="0">
      <selection activeCell="B10" sqref="B10:F10"/>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2" t="s">
        <v>103</v>
      </c>
      <c r="C2" s="21" t="s">
        <v>194</v>
      </c>
      <c r="D2" s="30"/>
      <c r="F2">
        <f>LEN(C1)</f>
        <v>0</v>
      </c>
      <c r="G2" t="s">
        <v>126</v>
      </c>
    </row>
    <row r="3" spans="2:8">
      <c r="B3" s="33"/>
      <c r="C3" s="30"/>
      <c r="D3" s="30"/>
      <c r="H3" t="s">
        <v>127</v>
      </c>
    </row>
    <row r="4" spans="2:8">
      <c r="B4" s="22" t="s">
        <v>116</v>
      </c>
      <c r="C4" s="22" t="s">
        <v>117</v>
      </c>
      <c r="D4" s="22" t="s">
        <v>118</v>
      </c>
      <c r="H4" t="s">
        <v>128</v>
      </c>
    </row>
    <row r="5" spans="2:8">
      <c r="B5" s="22" t="s">
        <v>101</v>
      </c>
      <c r="C5" s="21" t="str">
        <f>IF(C22="","",SUBSTITUTE(MID(C22,FIND("src=",C22)+5,FIND("alt",C22)-FIND("src=",C22)-7),"amp;",""))</f>
        <v>https://images-fe.ssl-images-amazon.com/images/I/418y-AkCFbL.jpg</v>
      </c>
      <c r="D5" s="21" t="str">
        <f>アンケート!C13</f>
        <v>SARASA</v>
      </c>
      <c r="E5" t="s">
        <v>119</v>
      </c>
    </row>
    <row r="6" spans="2:8">
      <c r="B6" s="22" t="s">
        <v>100</v>
      </c>
      <c r="C6" s="21" t="s">
        <v>191</v>
      </c>
      <c r="D6" s="21" t="str">
        <f>アンケート!C28</f>
        <v>PILOT　REXGRIP</v>
      </c>
      <c r="E6" t="s">
        <v>119</v>
      </c>
    </row>
    <row r="7" spans="2:8">
      <c r="B7" s="22" t="s">
        <v>99</v>
      </c>
      <c r="C7" s="21" t="str">
        <f>IF(C26="","",SUBSTITUTE(MID(C26,FIND("src=",C26)+5,FIND("alt",C26)-FIND("src=",C26)-7),"amp;",""))</f>
        <v>https://images-fe.ssl-images-amazon.com/images/I/41UVyqShiPL.jpg</v>
      </c>
      <c r="D7" s="21" t="str">
        <f>アンケート!C41</f>
        <v>JETSTREAM</v>
      </c>
      <c r="E7" t="s">
        <v>119</v>
      </c>
    </row>
    <row r="10" spans="2:8">
      <c r="B10" s="58" t="s">
        <v>98</v>
      </c>
      <c r="C10" s="59"/>
      <c r="D10" s="59"/>
      <c r="E10" s="59"/>
      <c r="F10" s="60"/>
    </row>
    <row r="11" spans="2:8">
      <c r="B11" s="31" t="s">
        <v>104</v>
      </c>
      <c r="C11" s="31" t="s">
        <v>105</v>
      </c>
      <c r="D11" s="31" t="s">
        <v>106</v>
      </c>
      <c r="E11" s="31" t="s">
        <v>107</v>
      </c>
      <c r="F11" s="31" t="s">
        <v>108</v>
      </c>
    </row>
    <row r="12" spans="2:8">
      <c r="B12" s="55" t="s">
        <v>101</v>
      </c>
      <c r="C12" s="57" t="str">
        <f>アンケート!C27</f>
        <v>https://review.rakuten.co.jp/item/1/218200_10003011/1.1/</v>
      </c>
      <c r="D12" s="61">
        <f>SQL!A11+1</f>
        <v>244</v>
      </c>
      <c r="E12" s="21" t="str">
        <f>アンケート!C25</f>
        <v>3０代女性</v>
      </c>
      <c r="F12" s="21" t="str">
        <f>IF(ISERROR(FIND("女",E12)),"m","w")&amp;"_"&amp;LEFT(E12,2)&amp;"_"&amp;"2"</f>
        <v>w_3０_2</v>
      </c>
    </row>
    <row r="13" spans="2:8">
      <c r="B13" s="56"/>
      <c r="C13" s="57"/>
      <c r="D13" s="62"/>
      <c r="E13" s="21" t="s">
        <v>185</v>
      </c>
      <c r="F13" s="21" t="str">
        <f>IF(ISERROR(FIND("女",E13)),"m","w")&amp;"_"&amp;LEFT(E13,2)&amp;"_"&amp;"1"</f>
        <v>w_20_1</v>
      </c>
    </row>
    <row r="14" spans="2:8">
      <c r="B14" s="55" t="s">
        <v>100</v>
      </c>
      <c r="C14" s="57" t="str">
        <f>アンケート!C40</f>
        <v>https://review.rakuten.co.jp/item/1/248726_10033474/1.0/</v>
      </c>
      <c r="D14" s="61">
        <f>IF(D12="","",D12+1)</f>
        <v>245</v>
      </c>
      <c r="E14" s="21" t="str">
        <f>アンケート!C38</f>
        <v>30代　女性</v>
      </c>
      <c r="F14" s="21" t="str">
        <f>IF(ISERROR(FIND("女",E14)),"m","w")&amp;"_"&amp;LEFT(E14,2)&amp;"_"&amp;"2"</f>
        <v>w_30_2</v>
      </c>
    </row>
    <row r="15" spans="2:8">
      <c r="B15" s="56"/>
      <c r="C15" s="57"/>
      <c r="D15" s="62"/>
      <c r="E15" s="21" t="s">
        <v>186</v>
      </c>
      <c r="F15" s="21" t="str">
        <f>IF(ISERROR(FIND("女",E15)),"m","w")&amp;"_"&amp;LEFT(E15,2)&amp;"_"&amp;"1"</f>
        <v>w_40_1</v>
      </c>
    </row>
    <row r="16" spans="2:8">
      <c r="B16" s="55" t="s">
        <v>99</v>
      </c>
      <c r="C16" s="57" t="str">
        <f>アンケート!C53</f>
        <v>https://www.amazon.co.jp/s/ref=nb_sb_noss?__mk_ja_JP=%E3%82%AB%E3%82%BF%E3%82%AB%E3%83%8A&amp;url=search-alias%3Daps&amp;field-keywords=JETSTREAM+1%E8%89%B2&amp;rh=i%3Aaps%2Ck%3AJETSTREAM+1%E8%89%B2</v>
      </c>
      <c r="D16" s="61">
        <f>IF(D14="","",D14+1)</f>
        <v>246</v>
      </c>
      <c r="E16" s="21" t="str">
        <f>アンケート!C51</f>
        <v>30代　女性</v>
      </c>
      <c r="F16" s="21" t="str">
        <f>IF(ISERROR(FIND("女",E16)),"m","w")&amp;"_"&amp;LEFT(E16,2)&amp;"_"&amp;"2"</f>
        <v>w_30_2</v>
      </c>
    </row>
    <row r="17" spans="2:6">
      <c r="B17" s="56"/>
      <c r="C17" s="57"/>
      <c r="D17" s="62"/>
      <c r="E17" s="21" t="str">
        <f>アンケート!C52</f>
        <v>20代　女性</v>
      </c>
      <c r="F17" s="21" t="str">
        <f t="shared" ref="F17" si="0">IF(ISERROR(FIND("女",E17)),"m","w")&amp;"_"&amp;LEFT(E17,2)&amp;"_"&amp;"1"</f>
        <v>w_20_1</v>
      </c>
    </row>
    <row r="18" spans="2:6">
      <c r="D18" s="30"/>
    </row>
    <row r="19" spans="2:6">
      <c r="D19" s="30"/>
    </row>
    <row r="20" spans="2:6">
      <c r="B20" s="63" t="s">
        <v>109</v>
      </c>
      <c r="C20" s="63"/>
      <c r="D20" s="63"/>
      <c r="E20" s="63"/>
      <c r="F20" s="63"/>
    </row>
    <row r="21" spans="2:6">
      <c r="B21" s="34" t="s">
        <v>116</v>
      </c>
      <c r="C21" s="34" t="s">
        <v>113</v>
      </c>
      <c r="D21" s="63" t="s">
        <v>114</v>
      </c>
      <c r="E21" s="63"/>
      <c r="F21" s="34" t="s">
        <v>115</v>
      </c>
    </row>
    <row r="22" spans="2:6">
      <c r="B22" s="63" t="s">
        <v>110</v>
      </c>
      <c r="C22" s="21" t="s">
        <v>187</v>
      </c>
      <c r="D22" s="64" t="str">
        <f t="shared" ref="D22:D27" si="1">IF(C22="","",SUBSTITUTE(MID(C22,FIND("href=",C22)+6,FIND("rel=",C22)-FIND("href=",C22)-8),"amp;",""))</f>
        <v>//af.moshimo.com/af/c/click?a_id=988731&amp;p_id=170&amp;pc_id=185&amp;pl_id=4062&amp;url=https%3A%2F%2Fwww.amazon.co.jp%2FZEBRA-%25E3%2582%25BC%25E3%2583%2596%25E3%2583%25A9-JJ15-3CA-%25E3%2582%25B8%25E3%2582%25A7%25E3%2583%25AB%25E3%2583%259C%25E3%2583%25BC%25E3%2583%25AB%25E3%2583%259A%25E3%2583%25B3-%25E3%2582%25B5%25E3%2583%25A9%25E3%2582%25B5%25E3%2582%25AF%25E3%2583%25AA%25E3%2583%2583%25E3%2583%25970-5mm%2Fdp%2FB00TUQDFWK</v>
      </c>
      <c r="E22" s="64"/>
      <c r="F22" s="21" t="str">
        <f>IF(ISERROR(FIND("amazon",C22)),IF(ISERROR(FIND("rakuten",C22)),"","楽天"),"Amazon")</f>
        <v>Amazon</v>
      </c>
    </row>
    <row r="23" spans="2:6">
      <c r="B23" s="63"/>
      <c r="C23" s="21" t="s">
        <v>188</v>
      </c>
      <c r="D23" s="64" t="str">
        <f t="shared" si="1"/>
        <v>//af.moshimo.com/af/c/click?a_id=988729&amp;p_id=54&amp;pc_id=54&amp;pl_id=616&amp;url=https%3A%2F%2Fitem.rakuten.co.jp%2Fbungle%2F1010394%2F&amp;m=http%3A%2F%2Fm.rakuten.co.jp%2Fbungle%2Fi%2F10003022%2F&amp;r_v=g00q3yw3.9tq3e73b.g00q3yw3.9tq3f67b</v>
      </c>
      <c r="E23" s="64"/>
      <c r="F23" s="21" t="str">
        <f t="shared" ref="F23:F27" si="2">IF(ISERROR(FIND("amazon",C23)),IF(ISERROR(FIND("rakuten",C23)),"","楽天"),"Amazon")</f>
        <v>楽天</v>
      </c>
    </row>
    <row r="24" spans="2:6">
      <c r="B24" s="63" t="s">
        <v>111</v>
      </c>
      <c r="C24" s="21"/>
      <c r="D24" s="64" t="str">
        <f t="shared" si="1"/>
        <v/>
      </c>
      <c r="E24" s="64"/>
      <c r="F24" s="21" t="str">
        <f t="shared" si="2"/>
        <v/>
      </c>
    </row>
    <row r="25" spans="2:6">
      <c r="B25" s="63"/>
      <c r="C25" s="21" t="s">
        <v>189</v>
      </c>
      <c r="D25" s="64" t="str">
        <f t="shared" si="1"/>
        <v>//af.moshimo.com/af/c/click?a_id=988729&amp;p_id=54&amp;pc_id=54&amp;pl_id=616&amp;url=https%3A%2F%2Fitem.rakuten.co.jp%2Fe-stationery%2Fs_pilot_310%2F&amp;m=http%3A%2F%2Fm.rakuten.co.jp%2Fe-stationery%2Fi%2F10006804%2F&amp;r_v=g00qi2q3.9tq3e4ff.g00qi2q3.9tq3fb90</v>
      </c>
      <c r="E25" s="64"/>
      <c r="F25" s="21" t="str">
        <f t="shared" si="2"/>
        <v>楽天</v>
      </c>
    </row>
    <row r="26" spans="2:6">
      <c r="B26" s="63" t="s">
        <v>112</v>
      </c>
      <c r="C26" s="21" t="s">
        <v>192</v>
      </c>
      <c r="D26" s="64" t="str">
        <f t="shared" si="1"/>
        <v>//af.moshimo.com/af/c/click?a_id=988731&amp;p_id=170&amp;pc_id=185&amp;pl_id=4062&amp;url=https%3A%2F%2Fwww.amazon.co.jp%2F%25E4%25B8%2589%25E8%258F%25B1%25E9%2589%259B%25E7%25AD%2586-%25E6%25B2%25B9%25E6%2580%25A7%25E3%2583%259C%25E3%2583%25BC%25E3%2583%25AB%25E3%2583%259A%25E3%2583%25B3-%25E3%2582%25B8%25E3%2582%25A7%25E3%2583%2583%25E3%2583%2588%25E3%2582%25B9%25E3%2583%2588%25E3%2583%25AA%25E3%2583%25BC%25E3%2583%25A0-0-7-SXN150075P-24%2Fdp%2FB001C09BS4</v>
      </c>
      <c r="E26" s="64"/>
      <c r="F26" s="21" t="str">
        <f t="shared" si="2"/>
        <v>Amazon</v>
      </c>
    </row>
    <row r="27" spans="2:6">
      <c r="B27" s="63"/>
      <c r="C27" s="21" t="s">
        <v>193</v>
      </c>
      <c r="D27" s="64" t="str">
        <f t="shared" si="1"/>
        <v>//af.moshimo.com/af/c/click?a_id=988729&amp;p_id=54&amp;pc_id=54&amp;pl_id=616&amp;url=https%3A%2F%2Fitem.rakuten.co.jp%2Fe-stationery%2Fs_mitsubishi_158%2F&amp;m=http%3A%2F%2Fm.rakuten.co.jp%2Fe-stationery%2Fi%2F10013026%2F&amp;r_v=g00qi2q3.9tq3e4ff.g00qi2q3.9tq3fb90</v>
      </c>
      <c r="E27" s="64"/>
      <c r="F27" s="21" t="str">
        <f t="shared" si="2"/>
        <v>楽天</v>
      </c>
    </row>
    <row r="28" spans="2:6">
      <c r="D28" s="30"/>
    </row>
    <row r="29" spans="2:6">
      <c r="D29" s="30"/>
    </row>
    <row r="30" spans="2:6">
      <c r="D30" s="30"/>
    </row>
    <row r="31" spans="2:6">
      <c r="D31" s="30"/>
    </row>
    <row r="32" spans="2:6">
      <c r="D32" s="30"/>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E18" sqref="E18"/>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(244,'//af.moshimo.com/af/c/click?a_id=988731&amp;p_id=170&amp;pc_id=185&amp;pl_id=4062&amp;url=https%3A%2F%2Fwww.amazon.co.jp%2FZEBRA-%25E3%2582%25BC%25E3%2583%2596%25E3%2583%25A9-JJ15-3CA-%25E3%2582%25B8%25E3%2582%25A7%25E3%2583%25AB%25E3%2583%259C%25E3%2583%25BC%25E3%2583%25AB%25E3%2583%259A%25E3%2583%25B3-%25E3%2582%25B5%25E3%2583%25A9%25E3%2582%25B5%25E3%2582%25AF%25E3%2583%25AA%25E3%2583%2583%25E3%2583%25970-5mm%2Fdp%2FB00TUQDFWK', '//af.moshimo.com/af/c/click?a_id=988729&amp;p_id=54&amp;pc_id=54&amp;pl_id=616&amp;url=https%3A%2F%2Fitem.rakuten.co.jp%2Fbungle%2F1010394%2F&amp;m=http%3A%2F%2Fm.rakuten.co.jp%2Fbungle%2Fi%2F10003022%2F&amp;r_v=g00q3yw3.9tq3e73b.g00q3yw3.9tq3f67b', 'https://review.rakuten.co.jp/item/1/218200_10003011/1.1/', 'https://images-fe.ssl-images-amazon.com/images/I/418y-AkCFbL.jpg', 'SARASA'),</v>
      </c>
    </row>
    <row r="3" spans="1:1">
      <c r="A3" t="str">
        <f>"("&amp;入力シート!D14&amp;","&amp;"'"&amp;入力シート!D24&amp;"', '"&amp;入力シート!D25&amp;"', '"&amp;入力シート!C14&amp;"', '"&amp;入力シート!C6&amp;"', '"&amp;入力シート!D6&amp;"'),"</f>
        <v>(245,'', '//af.moshimo.com/af/c/click?a_id=988729&amp;p_id=54&amp;pc_id=54&amp;pl_id=616&amp;url=https%3A%2F%2Fitem.rakuten.co.jp%2Fe-stationery%2Fs_pilot_310%2F&amp;m=http%3A%2F%2Fm.rakuten.co.jp%2Fe-stationery%2Fi%2F10006804%2F&amp;r_v=g00qi2q3.9tq3e4ff.g00qi2q3.9tq3fb90', 'https://review.rakuten.co.jp/item/1/248726_10033474/1.0/', 'https://tshop.r10s.jp/e-stationery/cabinet/400x300x01/s_pilot_311_s1.jpg?fitin=275:275', 'PILOT　REXGRIP'),</v>
      </c>
    </row>
    <row r="4" spans="1:1">
      <c r="A4" t="str">
        <f>"("&amp;入力シート!D16&amp;","&amp;"'"&amp;入力シート!D26&amp;"', '"&amp;入力シート!D27&amp;"', '"&amp;入力シート!C16&amp;"', '"&amp;入力シート!C7&amp;"', '"&amp;入力シート!D7&amp;"');"</f>
        <v>(246,'//af.moshimo.com/af/c/click?a_id=988731&amp;p_id=170&amp;pc_id=185&amp;pl_id=4062&amp;url=https%3A%2F%2Fwww.amazon.co.jp%2F%25E4%25B8%2589%25E8%258F%25B1%25E9%2589%259B%25E7%25AD%2586-%25E6%25B2%25B9%25E6%2580%25A7%25E3%2583%259C%25E3%2583%25BC%25E3%2583%25AB%25E3%2583%259A%25E3%2583%25B3-%25E3%2582%25B8%25E3%2582%25A7%25E3%2583%2583%25E3%2583%2588%25E3%2582%25B9%25E3%2583%2588%25E3%2583%25AA%25E3%2583%25BC%25E3%2583%25A0-0-7-SXN150075P-24%2Fdp%2FB001C09BS4', '//af.moshimo.com/af/c/click?a_id=988729&amp;p_id=54&amp;pc_id=54&amp;pl_id=616&amp;url=https%3A%2F%2Fitem.rakuten.co.jp%2Fe-stationery%2Fs_mitsubishi_158%2F&amp;m=http%3A%2F%2Fm.rakuten.co.jp%2Fe-stationery%2Fi%2F10013026%2F&amp;r_v=g00qi2q3.9tq3e4ff.g00qi2q3.9tq3fb90', 'https://www.amazon.co.jp/s/ref=nb_sb_noss?__mk_ja_JP=%E3%82%AB%E3%82%BF%E3%82%AB%E3%83%8A&amp;url=search-alias%3Daps&amp;field-keywords=JETSTREAM+1%E8%89%B2&amp;rh=i%3Aaps%2Ck%3AJETSTREAM+1%E8%89%B2', 'https://images-fe.ssl-images-amazon.com/images/I/41UVyqShiPL.jpg', 'JETSTREAM');</v>
      </c>
    </row>
    <row r="9" spans="1:1">
      <c r="A9" s="35" t="s">
        <v>121</v>
      </c>
    </row>
    <row r="10" spans="1:1">
      <c r="A10" t="s">
        <v>120</v>
      </c>
    </row>
    <row r="11" spans="1:1" ht="18.75">
      <c r="A11" s="69">
        <v>243</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19" t="str">
        <f>CONCATENATE("&lt;h2&gt;",入力シート!C2,"&lt;/h2&gt;")</f>
        <v>&lt;h2&gt;ボールペンのおすすめ３選。書きやすいボールペンはこれ！&lt;/h2&gt;</v>
      </c>
    </row>
    <row r="2" spans="1:1">
      <c r="A2" s="19" t="s">
        <v>84</v>
      </c>
    </row>
    <row r="3" spans="1:1">
      <c r="A3" s="20" t="s">
        <v>85</v>
      </c>
    </row>
    <row r="4" spans="1:1">
      <c r="A4" s="19" t="str">
        <f>CONCATENATE("&lt;li&gt;", アンケート!C54, "&lt;/li&gt;")</f>
        <v>&lt;li&gt;ボールペンはこれだと言う物がない人&lt;/li&gt;</v>
      </c>
    </row>
    <row r="5" spans="1:1">
      <c r="A5" s="19" t="str">
        <f>CONCATENATE("&lt;li&gt;", アンケート!C55, "&lt;/li&gt;")</f>
        <v>&lt;li&gt;しっかり使えるボールペンを探している人&lt;/li&gt;</v>
      </c>
    </row>
    <row r="6" spans="1:1">
      <c r="A6" s="19" t="str">
        <f>CONCATENATE("&lt;li&gt;", アンケート!C56, "&lt;/li&gt;")</f>
        <v>&lt;li&gt;常にペンを持ち歩く人&lt;/li&gt;</v>
      </c>
    </row>
    <row r="7" spans="1:1">
      <c r="A7" s="19" t="s">
        <v>86</v>
      </c>
    </row>
    <row r="8" spans="1:1">
      <c r="A8" s="19" t="s">
        <v>87</v>
      </c>
    </row>
    <row r="9" spans="1:1">
      <c r="A9" s="19"/>
    </row>
    <row r="10" spans="1:1">
      <c r="A10" s="19" t="s">
        <v>124</v>
      </c>
    </row>
    <row r="11" spans="1:1">
      <c r="A11" s="19" t="s">
        <v>88</v>
      </c>
    </row>
    <row r="12" spans="1:1">
      <c r="A12" s="19" t="str">
        <f>CONCATENATE("&lt;img src=","""http://shomty.com/wp-content/uploads/img/parts/positionMap/",アンケート!$C$6,".jpg", """ /&gt;")</f>
        <v>&lt;img src="http://shomty.com/wp-content/uploads/img/parts/positionMap/8.jpg" /&gt;</v>
      </c>
    </row>
    <row r="13" spans="1:1">
      <c r="A13" s="29" t="str">
        <f>CONCATENATE("今回紹介する『", アンケート!C2,"』は","「価格と品質」どちらを重要視したのかをあらわした図です。")</f>
        <v>今回紹介する『ボールペン』は「価格と品質」どちらを重要視したのかをあらわした図です。</v>
      </c>
    </row>
    <row r="14" spans="1:1">
      <c r="A14" s="29"/>
    </row>
    <row r="15" spans="1:1">
      <c r="A15" s="29" t="s">
        <v>125</v>
      </c>
    </row>
    <row r="16" spans="1:1">
      <c r="A16" s="29" t="s">
        <v>123</v>
      </c>
    </row>
    <row r="17" spans="1:2">
      <c r="A17" s="19" t="s">
        <v>87</v>
      </c>
    </row>
    <row r="18" spans="1:2">
      <c r="A18" t="s">
        <v>70</v>
      </c>
    </row>
    <row r="19" spans="1:2">
      <c r="A19" t="str">
        <f>CONCATENATE("&lt;h2&gt;『",アンケート!C2,"』 ランキング&lt;/h2&gt;")</f>
        <v>&lt;h2&gt;『ボールペン』 ランキング&lt;/h2&gt;</v>
      </c>
    </row>
    <row r="20" spans="1:2">
      <c r="A20" t="s">
        <v>89</v>
      </c>
    </row>
    <row r="22" spans="1:2">
      <c r="A22" t="str">
        <f>CONCATENATE("&lt;h3&gt;3位 ",アンケート!C41,"&lt;/h3&gt;")</f>
        <v>&lt;h3&gt;3位 JETSTREAM&lt;/h3&gt;</v>
      </c>
    </row>
    <row r="23" spans="1:2">
      <c r="A23" t="s">
        <v>90</v>
      </c>
    </row>
    <row r="24" spans="1:2">
      <c r="A24" t="s">
        <v>68</v>
      </c>
    </row>
    <row r="25" spans="1:2">
      <c r="A25" t="str">
        <f>アンケート!C48</f>
        <v>ペンを常に持ち歩く人</v>
      </c>
    </row>
    <row r="26" spans="1:2">
      <c r="A26" t="s">
        <v>69</v>
      </c>
    </row>
    <row r="27" spans="1:2">
      <c r="A27" s="6" t="str">
        <f>CONCATENATE("[tblStart num=5]", 入力シート!C7, "[/tblStart]")</f>
        <v>[tblStart num=5]https://images-fe.ssl-images-amazon.com/images/I/41UVyqShiPL.jpg[/tblStart]</v>
      </c>
    </row>
    <row r="28" spans="1:2">
      <c r="A28" t="str">
        <f>CONCATENATE("[tdLevel type=", B28, "]", 比較表!A4, "[/tdLevel]")</f>
        <v>[tdLevel type=4]すらすら書けるか[/tdLevel]</v>
      </c>
      <c r="B28">
        <f>HLOOKUP(アンケート!$C$41,比較表!$B$3:$D$8,2,FALSE)</f>
        <v>4</v>
      </c>
    </row>
    <row r="29" spans="1:2">
      <c r="A29" t="str">
        <f>CONCATENATE("[tdLevel type=", B29, "]", 比較表!A5, "[/tdLevel]")</f>
        <v>[tdLevel type=3]かすれたりしないか[/tdLevel]</v>
      </c>
      <c r="B29">
        <f>HLOOKUP(アンケート!$C$41,比較表!$B$3:$D$8,3,FALSE)</f>
        <v>3</v>
      </c>
    </row>
    <row r="30" spans="1:2">
      <c r="A30" t="str">
        <f>CONCATENATE("[tdLevel type=", B30, "]", 比較表!A6, "[/tdLevel]")</f>
        <v>[tdLevel type=5]インクの持ちはいいか[/tdLevel]</v>
      </c>
      <c r="B30">
        <f>HLOOKUP(アンケート!$C$41,比較表!$B$3:$D$8,4,FALSE)</f>
        <v>5</v>
      </c>
    </row>
    <row r="31" spans="1:2">
      <c r="A31" t="str">
        <f>CONCATENATE("[tdLevel type=", B31, "]", 比較表!A7, "[/tdLevel]")</f>
        <v>[tdLevel type=5]換えのインクはあるのか[/tdLevel]</v>
      </c>
      <c r="B31">
        <f>HLOOKUP(アンケート!$C$41,比較表!$B$3:$D$8,5,FALSE)</f>
        <v>5</v>
      </c>
    </row>
    <row r="32" spans="1:2">
      <c r="A32" t="str">
        <f>CONCATENATE("[tdLevel type=", B32, "]", 比較表!A8, "[/tdLevel]")</f>
        <v>[tdLevel type=1]デザインは豊富か[/tdLevel]</v>
      </c>
      <c r="B32">
        <f>HLOOKUP(アンケート!$C$41,比較表!$B$3:$D$8,6,FALSE)</f>
        <v>1</v>
      </c>
    </row>
    <row r="33" spans="1:1">
      <c r="A33" t="s">
        <v>71</v>
      </c>
    </row>
    <row r="35" spans="1:1">
      <c r="A35" s="6" t="str">
        <f>CONCATENATE("[product_link id=",入力シート!D16,"][/product_link]")</f>
        <v>[product_link id=246][/product_link]</v>
      </c>
    </row>
    <row r="36" spans="1:1">
      <c r="A36" t="s">
        <v>91</v>
      </c>
    </row>
    <row r="37" spans="1:1">
      <c r="A37" t="s">
        <v>92</v>
      </c>
    </row>
    <row r="38" spans="1:1">
      <c r="A38" t="s">
        <v>93</v>
      </c>
    </row>
    <row r="39" spans="1:1">
      <c r="A39" t="s">
        <v>85</v>
      </c>
    </row>
    <row r="40" spans="1:1">
      <c r="A40" t="str">
        <f>CONCATENATE("&lt;li&gt;", アンケート!C42,"&lt;/li&gt;")</f>
        <v>&lt;li&gt;油性である&lt;/li&gt;</v>
      </c>
    </row>
    <row r="41" spans="1:1">
      <c r="A41" t="str">
        <f>CONCATENATE("&lt;li&gt;", アンケート!C43,"&lt;/li&gt;")</f>
        <v>&lt;li&gt;軽い&lt;/li&gt;</v>
      </c>
    </row>
    <row r="42" spans="1:1">
      <c r="A42" t="str">
        <f>CONCATENATE("&lt;li&gt;", アンケート!C44,"&lt;/li&gt;")</f>
        <v>&lt;li&gt;シンプル&lt;/li&gt;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&lt;li&gt;たまにかすれてしまう&lt;/li&gt;</v>
      </c>
    </row>
    <row r="51" spans="1:1">
      <c r="A51" t="str">
        <f>CONCATENATE("&lt;li&gt;", アンケート!C46,"&lt;/li&gt;")</f>
        <v>&lt;li&gt;インクの当たり外れがある&lt;/li&gt;</v>
      </c>
    </row>
    <row r="52" spans="1:1">
      <c r="A52" t="str">
        <f>CONCATENATE("&lt;li&gt;", アンケート!C47,"&lt;/li&gt;")</f>
        <v>&lt;li&gt;カラーバリエーションがあまりない&lt;/li&gt;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icon="http://shomty.com/wp-content/uploads/img/parts/review/w_30_2.jpg" name="30代　女性" type="l"]</v>
      </c>
    </row>
    <row r="58" spans="1:1">
      <c r="A58" t="str">
        <f>アンケート!C49</f>
        <v>0.7mmもかなり滑らかな書き味ですが、この1.0mmはそれを超越しています。
明らかに0.7mmよりも滑らかで、ボールが転がるというよりヌルヌル滑る感触です。
書いていてとても気持ちがいいです。
また1.0mmという数字ほど字が太くありません。0.7mmよりちょっと太いぐらいです。
全面的に1.0mmに乗り換えようかと思うぐらいです。
迷っているなら、一度試してみる事をおすすめします。</v>
      </c>
    </row>
    <row r="59" spans="1:1">
      <c r="A59" t="s">
        <v>102</v>
      </c>
    </row>
    <row r="60" spans="1:1">
      <c r="A60" t="str">
        <f>CONCATENATE("[voice icon=","""http://shomty.com/wp-content/uploads/img/parts/review/", 入力シート!F17, ".jpg", """ name=""", 入力シート!E17, """ type=""", "r", """]")</f>
        <v>[voice icon="http://shomty.com/wp-content/uploads/img/parts/review/w_20_1.jpg" name="20代　女性" type="r"]</v>
      </c>
    </row>
    <row r="61" spans="1:1">
      <c r="A61" t="str">
        <f>アンケート!C50</f>
        <v>ジェットストリームなんで、書き味は抜群です。
グリップにゴム製？の滑り止めが採用されていて、持ちやすいです。
替芯で太さを選べるのも魅力です。
私はボールペンをしょっちゅうなくしてしまうのですが、これぐらいの価格だとありがたいです。</v>
      </c>
    </row>
    <row r="62" spans="1:1">
      <c r="A62" t="s">
        <v>102</v>
      </c>
    </row>
    <row r="63" spans="1:1">
      <c r="A63" t="s">
        <v>97</v>
      </c>
    </row>
    <row r="64" spans="1:1">
      <c r="A64" t="str">
        <f>CONCATENATE("[reviewLink id=","""", 入力シート!D16,"""][/reviewLink]")</f>
        <v>[reviewLink id="246"][/reviewLink]</v>
      </c>
    </row>
    <row r="66" spans="1:2">
      <c r="A66" t="str">
        <f>CONCATENATE("&lt;h3&gt;2位 ",アンケート!C28,"&lt;/h3&gt;")</f>
        <v>&lt;h3&gt;2位 PILOT　REXGRIP&lt;/h3&gt;</v>
      </c>
    </row>
    <row r="67" spans="1:2">
      <c r="A67" t="s">
        <v>90</v>
      </c>
    </row>
    <row r="68" spans="1:2">
      <c r="A68" t="s">
        <v>68</v>
      </c>
    </row>
    <row r="69" spans="1:2">
      <c r="A69" t="str">
        <f>アンケート!C35</f>
        <v>仕事用のボールペンを探している人</v>
      </c>
    </row>
    <row r="70" spans="1:2">
      <c r="A70" t="s">
        <v>69</v>
      </c>
    </row>
    <row r="71" spans="1:2" ht="27">
      <c r="A71" s="6" t="str">
        <f>CONCATENATE("[tblStart num=5]", 入力シート!$C$6, "[/tblStart]")</f>
        <v>[tblStart num=5]https://tshop.r10s.jp/e-stationery/cabinet/400x300x01/s_pilot_311_s1.jpg?fitin=275:275[/tblStart]</v>
      </c>
    </row>
    <row r="72" spans="1:2">
      <c r="A72" t="str">
        <f>CONCATENATE("[tdLevel type=", B72, "]", 比較表!A4, "[/tdLevel]")</f>
        <v>[tdLevel type=5]すらすら書けるか[/tdLevel]</v>
      </c>
      <c r="B72">
        <f>HLOOKUP(アンケート!$C$28,比較表!$B$3:$D$8,2,FALSE)</f>
        <v>5</v>
      </c>
    </row>
    <row r="73" spans="1:2">
      <c r="A73" t="str">
        <f>CONCATENATE("[tdLevel type=", B73, "]", 比較表!A5, "[/tdLevel]")</f>
        <v>[tdLevel type=3]かすれたりしないか[/tdLevel]</v>
      </c>
      <c r="B73">
        <f>HLOOKUP(アンケート!$C$28,比較表!$B$3:$D$8,3,FALSE)</f>
        <v>3</v>
      </c>
    </row>
    <row r="74" spans="1:2">
      <c r="A74" t="str">
        <f>CONCATENATE("[tdLevel type=", B74, "]", 比較表!A6, "[/tdLevel]")</f>
        <v>[tdLevel type=5]インクの持ちはいいか[/tdLevel]</v>
      </c>
      <c r="B74">
        <f>HLOOKUP(アンケート!$C$28,比較表!$B$3:$D$8,4,FALSE)</f>
        <v>5</v>
      </c>
    </row>
    <row r="75" spans="1:2">
      <c r="A75" t="str">
        <f>CONCATENATE("[tdLevel type=", B75, "]", 比較表!A7, "[/tdLevel]")</f>
        <v>[tdLevel type=5]換えのインクはあるのか[/tdLevel]</v>
      </c>
      <c r="B75">
        <f>HLOOKUP(アンケート!$C$28,比較表!$B$3:$D$8,5,FALSE)</f>
        <v>5</v>
      </c>
    </row>
    <row r="76" spans="1:2">
      <c r="A76" t="str">
        <f>CONCATENATE("[tdLevel type=", B76, "]", 比較表!A8, "[/tdLevel]")</f>
        <v>[tdLevel type=1]デザインは豊富か[/tdLevel]</v>
      </c>
      <c r="B76">
        <f>HLOOKUP(アンケート!$C$28,比較表!$B$3:$D$8,6,FALSE)</f>
        <v>1</v>
      </c>
    </row>
    <row r="77" spans="1:2">
      <c r="A77" t="s">
        <v>71</v>
      </c>
    </row>
    <row r="79" spans="1:2">
      <c r="A79" s="6" t="str">
        <f>CONCATENATE("[product_link id=",入力シート!D14,"][/product_link]")</f>
        <v>[product_link id=245][/product_link]</v>
      </c>
    </row>
    <row r="80" spans="1:2">
      <c r="A80" t="s">
        <v>91</v>
      </c>
    </row>
    <row r="81" spans="1:1">
      <c r="A81" t="s">
        <v>92</v>
      </c>
    </row>
    <row r="82" spans="1:1">
      <c r="A82" t="s">
        <v>93</v>
      </c>
    </row>
    <row r="83" spans="1:1">
      <c r="A83" t="s">
        <v>85</v>
      </c>
    </row>
    <row r="84" spans="1:1">
      <c r="A84" t="str">
        <f>CONCATENATE("&lt;li&gt;", アンケート!C29,"&lt;/li&gt;")</f>
        <v>&lt;li&gt;しっかりと書ける&lt;/li&gt;</v>
      </c>
    </row>
    <row r="85" spans="1:1">
      <c r="A85" t="str">
        <f>CONCATENATE("&lt;li&gt;", アンケート!C30,"&lt;/li&gt;")</f>
        <v>&lt;li&gt;細いのでかさばらない&lt;/li&gt;</v>
      </c>
    </row>
    <row r="86" spans="1:1">
      <c r="A86" t="str">
        <f>CONCATENATE("&lt;li&gt;", アンケート!C31,"&lt;/li&gt;")</f>
        <v>&lt;li&gt;シンプルなデザインで使いやすい&lt;/li&gt;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&lt;li&gt;サラサラしすぎて流れてしまう&lt;/li&gt;</v>
      </c>
    </row>
    <row r="95" spans="1:1">
      <c r="A95" t="str">
        <f>CONCATENATE("&lt;li&gt;", アンケート!C33,"&lt;/li&gt;")</f>
        <v>&lt;li&gt;色のバリエーションが少ない&lt;/li&gt;</v>
      </c>
    </row>
    <row r="96" spans="1:1">
      <c r="A96" t="str">
        <f>CONCATENATE("&lt;li&gt;", アンケート!C34,"&lt;/li&gt;")</f>
        <v>&lt;li&gt;コンビニではあまり取り扱われていない&lt;/li&gt;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icon="http://shomty.com/wp-content/uploads/img/parts/review/w_30_2.jpg" name="30代　女性" type="l"]</v>
      </c>
    </row>
    <row r="102" spans="1:1">
      <c r="A102" t="str">
        <f>アンケート!C36</f>
        <v>100円の割りにクオリティーが高くて使いやすいです。書き味も大好きです(*^^*) カラーバリエーションも豊富なので何色にするか迷います。好きなソフトブルーにしましたがピンクも可愛くていいですね。</v>
      </c>
    </row>
    <row r="103" spans="1:1">
      <c r="A103" t="s">
        <v>102</v>
      </c>
    </row>
    <row r="104" spans="1:1">
      <c r="A104" t="str">
        <f>CONCATENATE("[voice icon=","""http://shomty.com/wp-content/uploads/img/parts/review/", 入力シート!F15, ".jpg", """ name=""", 入力シート!E15, """ type=""", "r", """]")</f>
        <v>[voice icon="http://shomty.com/wp-content/uploads/img/parts/review/w_40_1.jpg" name="40代女性" type="r"]</v>
      </c>
    </row>
    <row r="105" spans="1:1">
      <c r="A105" t="str">
        <f>アンケート!C37</f>
        <v>グリップが持ちやすい
疲れない
長年使っても汚れが目立たない
芯が中で詰まることが少ない
書きやすい
かさばらない
デザインが良い
ことが決め手です。同じシャーペンでもこれだけのカラーの種類があります。（中身は黒芯です）</v>
      </c>
    </row>
    <row r="106" spans="1:1">
      <c r="A106" t="s">
        <v>102</v>
      </c>
    </row>
    <row r="107" spans="1:1">
      <c r="A107" t="s">
        <v>97</v>
      </c>
    </row>
    <row r="108" spans="1:1">
      <c r="A108" t="str">
        <f>CONCATENATE("[reviewLink id=","""", 入力シート!D14,"""][/reviewLink]")</f>
        <v>[reviewLink id="245"][/reviewLink]</v>
      </c>
    </row>
    <row r="110" spans="1:1">
      <c r="A110" t="str">
        <f>CONCATENATE("&lt;h3&gt;1位 ",アンケート!C13,"&lt;/h3&gt;")</f>
        <v>&lt;h3&gt;1位 SARASA&lt;/h3&gt;</v>
      </c>
    </row>
    <row r="111" spans="1:1">
      <c r="A111" t="s">
        <v>90</v>
      </c>
    </row>
    <row r="112" spans="1:1">
      <c r="A112" t="s">
        <v>68</v>
      </c>
    </row>
    <row r="113" spans="1:2">
      <c r="A113" t="str">
        <f>アンケート!C22</f>
        <v>書きやすさにこだわる人</v>
      </c>
    </row>
    <row r="114" spans="1:2">
      <c r="A114" t="s">
        <v>69</v>
      </c>
    </row>
    <row r="115" spans="1:2" ht="27">
      <c r="A115" s="6" t="str">
        <f>CONCATENATE("[tblStart num=5]", 入力シート!C5, "[/tblStart]")</f>
        <v>[tblStart num=5]https://images-fe.ssl-images-amazon.com/images/I/418y-AkCFbL.jpg[/tblStart]</v>
      </c>
    </row>
    <row r="116" spans="1:2">
      <c r="A116" t="str">
        <f>CONCATENATE("[tdLevel type=", B116, "]", 比較表!A4, "[/tdLevel]")</f>
        <v>[tdLevel type=5]すらすら書けるか[/tdLevel]</v>
      </c>
      <c r="B116">
        <f>HLOOKUP(アンケート!$C$13,比較表!$B$3:$D$8,2,FALSE)</f>
        <v>5</v>
      </c>
    </row>
    <row r="117" spans="1:2">
      <c r="A117" t="str">
        <f>CONCATENATE("[tdLevel type=", B117, "]", 比較表!A5, "[/tdLevel]")</f>
        <v>[tdLevel type=5]かすれたりしないか[/tdLevel]</v>
      </c>
      <c r="B117">
        <f>HLOOKUP(アンケート!$C$13,比較表!$B$3:$D$8,3,FALSE)</f>
        <v>5</v>
      </c>
    </row>
    <row r="118" spans="1:2">
      <c r="A118" t="str">
        <f>CONCATENATE("[tdLevel type=", B118, "]", 比較表!A6, "[/tdLevel]")</f>
        <v>[tdLevel type=3]インクの持ちはいいか[/tdLevel]</v>
      </c>
      <c r="B118">
        <f>HLOOKUP(アンケート!$C$13,比較表!$B$3:$D$8,4,FALSE)</f>
        <v>3</v>
      </c>
    </row>
    <row r="119" spans="1:2">
      <c r="A119" t="str">
        <f>CONCATENATE("[tdLevel type=", B119, "]", 比較表!A7, "[/tdLevel]")</f>
        <v>[tdLevel type=3]換えのインクはあるのか[/tdLevel]</v>
      </c>
      <c r="B119">
        <f>HLOOKUP(アンケート!$C$13,比較表!$B$3:$D$8,5,FALSE)</f>
        <v>3</v>
      </c>
    </row>
    <row r="120" spans="1:2">
      <c r="A120" t="str">
        <f>CONCATENATE("[tdLevel type=", B120, "]", 比較表!A8, "[/tdLevel]")</f>
        <v>[tdLevel type=5]デザインは豊富か[/tdLevel]</v>
      </c>
      <c r="B120">
        <f>HLOOKUP(アンケート!$C$13,比較表!$B$3:$D$8,6,FALSE)</f>
        <v>5</v>
      </c>
    </row>
    <row r="121" spans="1:2">
      <c r="A121" t="s">
        <v>71</v>
      </c>
    </row>
    <row r="123" spans="1:2">
      <c r="A123" s="6" t="str">
        <f>CONCATENATE("[product_link id=",入力シート!D12,"][/product_link]")</f>
        <v>[product_link id=244][/product_link]</v>
      </c>
    </row>
    <row r="124" spans="1:2">
      <c r="A124" t="s">
        <v>91</v>
      </c>
    </row>
    <row r="125" spans="1:2">
      <c r="A125" t="s">
        <v>92</v>
      </c>
    </row>
    <row r="126" spans="1:2">
      <c r="A126" t="s">
        <v>93</v>
      </c>
    </row>
    <row r="127" spans="1:2">
      <c r="A127" t="s">
        <v>85</v>
      </c>
    </row>
    <row r="128" spans="1:2">
      <c r="A128" t="str">
        <f>CONCATENATE("&lt;li&gt;", アンケート!C14,"&lt;/li&gt;")</f>
        <v>&lt;li&gt;様々な種類や限定のキャラクターデザインを取りそろえている&lt;/li&gt;</v>
      </c>
    </row>
    <row r="129" spans="1:1">
      <c r="A129" t="str">
        <f>CONCATENATE("&lt;li&gt;", アンケート!C15,"&lt;/li&gt;")</f>
        <v>&lt;li&gt;さらさら書ける&lt;/li&gt;</v>
      </c>
    </row>
    <row r="130" spans="1:1">
      <c r="A130" t="str">
        <f>CONCATENATE("&lt;li&gt;", アンケート!C16,"&lt;/li&gt;")</f>
        <v>&lt;li&gt;安い&lt;/li&gt;</v>
      </c>
    </row>
    <row r="131" spans="1:1">
      <c r="A131" t="str">
        <f>CONCATENATE("&lt;li&gt;", アンケート!C17,"&lt;/li&gt;")</f>
        <v>&lt;li&gt;ほとんどのコンビニで取り扱っている&lt;/li&gt;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&lt;li&gt;限られた色の詰め替えしかない&lt;/li&gt;</v>
      </c>
    </row>
    <row r="140" spans="1:1">
      <c r="A140" t="str">
        <f>CONCATENATE("&lt;li&gt;", アンケート!C19,"&lt;/li&gt;")</f>
        <v>&lt;li&gt;たくさんの人が持っていて混ざってしまう&lt;/li&gt;</v>
      </c>
    </row>
    <row r="141" spans="1:1">
      <c r="A141" t="str">
        <f>CONCATENATE("&lt;li&gt;", アンケート!C20,"&lt;/li&gt;")</f>
        <v>&lt;li&gt;インクのなくなりが早い&lt;/li&gt;</v>
      </c>
    </row>
    <row r="142" spans="1:1">
      <c r="A142" t="str">
        <f>CONCATENATE("&lt;li&gt;", アンケート!C21,"&lt;/li&gt;")</f>
        <v>&lt;li&gt;表面のデザインが削れてしまうことがある&lt;/li&gt;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icon="http://shomty.com/wp-content/uploads/img/parts/review/w_3０_2.jpg" name="3０代女性" type="l"]</v>
      </c>
    </row>
    <row r="148" spans="1:1">
      <c r="A148" t="str">
        <f>アンケート!C23</f>
        <v>0.4mmのペン先は私の筆圧には丁度よく、かなりサラサラ書けます。
全20色購入しましたが、どれも発色がよく「黄色」もはっきと見えます。
ゲルインクなので滲まず、使い勝手がかなりいいです。</v>
      </c>
    </row>
    <row r="149" spans="1:1">
      <c r="A149" t="s">
        <v>102</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 xml:space="preserve">SARASAｼﾘｰｽﾞ愛用者です。私の中ではﾍﾟﾝと言ったらこれしかないと思っています(笑)お店で買うより安かったので、まとめて買いました。ﾏｾﾞﾝﾀ､ﾌﾞﾙｰｸﾞﾘｰﾝ､ﾍﾟｰﾙﾌﾞﾙｰ､ﾑﾗｻｷ､ﾚｯﾄﾞｵﾚﾝｼﾞ､茶の0.4です。少し細いので手帳向けの様に感じます。また0.4だとｻﾗｻﾗは書けないです。0.7だとSARASAと言う様にｻﾗｻﾗ書けますｮ☆特にﾌﾞﾙｰｸﾞﾘｰﾝの色はｵｽｽﾒです!!
</v>
      </c>
    </row>
    <row r="152" spans="1:1">
      <c r="A152" t="s">
        <v>102</v>
      </c>
    </row>
    <row r="153" spans="1:1">
      <c r="A153" t="s">
        <v>97</v>
      </c>
    </row>
    <row r="154" spans="1:1">
      <c r="A154" t="str">
        <f>CONCATENATE("[reviewLink id=","""", 入力シート!D12,"""][/reviewLink]")</f>
        <v>[reviewLink id="244"][/reviewLink]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2018-08-17T00:45:04Z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