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<sst xmlns="http://schemas.openxmlformats.org/spreadsheetml/2006/main" count="268" uniqueCount="194">
  <si>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</si>
  <si>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</si>
  <si>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</si>
  <si>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</si>
  <si>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</si>
  <si>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</si>
  <si>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</si>
  <si>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</si>
  <si>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</si>
  <si>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</si>
  <si>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</si>
  <si>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</si>
  <si>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</si>
  <si>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</si>
  <si>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</si>
  <si>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</si>
  <si>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</si>
  <si>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</si>
  <si>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</si>
  <si>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</si>
  <si>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</si>
  <si>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</si>
  <si>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</si>
  <si>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</si>
  <si>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</si>
  <si>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</si>
  <si>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</si>
  <si>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</si>
  <si>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</si>
  <si>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</si>
  <si>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</si>
  <si>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</si>
  <si>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</si>
  <si>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</si>
  <si>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</si>
  <si>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</si>
  <si>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</si>
  <si>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</si>
  <si>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</si>
  <si>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</si>
  <si>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</si>
  <si>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</si>
  <si>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</si>
  <si>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</si>
  <si>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</si>
  <si>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</si>
  <si>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</si>
  <si>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</si>
  <si>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</si>
  <si>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</si>
  <si>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</si>
  <si>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</si>
  <si>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</si>
  <si>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</si>
  <si>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</si>
  <si>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</si>
  <si>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</si>
  <si>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</si>
  <si>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</si>
  <si>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</si>
  <si>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</si>
  <si>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</si>
  <si>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</si>
  <si>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</si>
  <si>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</si>
  <si>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</si>
  <si>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</si>
  <si>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</si>
  <si>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</si>
  <si>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</si>
  <si>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</si>
  <si>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</si>
  <si>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</si>
  <si>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</si>
  <si>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</si>
  <si>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</si>
  <si>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</si>
  <si>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</si>
  <si>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</si>
  <si>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</si>
  <si>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</si>
  <si>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</si>
  <si>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</si>
  <si>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</si>
  <si>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</si>
  <si>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</si>
  <si>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</si>
  <si>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</si>
  <si>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</si>
  <si>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</si>
  <si>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</si>
  <si>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</si>
  <si>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</si>
  <si>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</si>
  <si>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</si>
  <si>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</si>
  <si>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</si>
  <si>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</si>
  <si>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</si>
  <si>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</si>
  <si>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</si>
  <si>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</si>
  <si>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</si>
  <si>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</si>
  <si>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</si>
  <si>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</si>
  <si>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</si>
  <si>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</si>
  <si>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</si>
  <si>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</si>
  <si>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</si>
  <si>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</si>
  <si>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</si>
  <si>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</si>
  <si>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</si>
  <si>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</si>
  <si>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</si>
  <si>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</si>
  <si>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</si>
  <si>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</si>
  <si>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</si>
  <si>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</si>
  <si>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</si>
  <si>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</si>
  <si>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</si>
  <si>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</si>
  <si>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</si>
  <si>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</si>
  <si>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</si>
  <si>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</si>
  <si>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消しゴム</t>
  </si>
  <si>
    <t>MONO消し</t>
  </si>
  <si>
    <t>まとまるくん</t>
  </si>
  <si>
    <t>AIR IN</t>
  </si>
  <si>
    <t>しっかり消えるのか</t>
  </si>
  <si>
    <t>消しくずはバラバラにならないのか</t>
  </si>
  <si>
    <t>すぐにかけたりしないか</t>
  </si>
  <si>
    <t>もちはいいのか</t>
  </si>
  <si>
    <t>場所をとらないか</t>
  </si>
  <si>
    <t>※比較表に記入</t>
  </si>
  <si>
    <t>軽い力で消すことができる</t>
  </si>
  <si>
    <t>ぱっくり割れることがない</t>
  </si>
  <si>
    <t>カスのまとまりがいい</t>
  </si>
  <si>
    <t>鉛筆のあとが伸びない</t>
  </si>
  <si>
    <t>コンビニなどで売られていない</t>
  </si>
  <si>
    <t>知名度があまりない</t>
  </si>
  <si>
    <t>他のものより少し値段が高い</t>
  </si>
  <si>
    <t>へりがはやい</t>
  </si>
  <si>
    <t>新たな使いやすい消しゴムを探している人</t>
  </si>
  <si>
    <r>
      <t xml:space="preserve">１位の商品のためになった（なる）口コミやレビューを２つ記入してください。
</t>
    </r>
    <r>
      <rPr>
        <sz val="9"/>
        <color rgb="FFFF0000"/>
        <rFont val="Arial"/>
        <family val="2"/>
      </rPr>
      <t>※短文すぎない（100文字程度）口コミをお願いします。</t>
    </r>
  </si>
  <si>
    <t>これにはビックリしました。 
自分はMONO以外の消ゴムを使ったことがないので、感動しました。MONOよりも消える！軽い力で沢山消せるし、カスのまとまりも良い。素晴らしい商品です。メイン使用の消ゴムが入れ替わりました。</t>
  </si>
  <si>
    <t>学生時代から愛用しています！消しクズがまとまりやすく、軽いタッチで消すことが出来て大好きなんです＾＾ペンケースには必ずコレが入ってます！！見た目もホワイトが基調で清潔感がありシャープな感じで気に入ってます。</t>
  </si>
  <si>
    <t>２０代男性</t>
  </si>
  <si>
    <t>３０代男性</t>
  </si>
  <si>
    <r>
      <t xml:space="preserve">参考にしたサイトのURLを記入してください。
</t>
    </r>
    <r>
      <rPr>
        <sz val="9"/>
        <color rgb="FFFF0000"/>
        <rFont val="Arial"/>
        <family val="2"/>
      </rPr>
      <t>（※レビューや口コミが一覧になっているページを添付してください。）</t>
    </r>
  </si>
  <si>
    <t>https://www.amazon.co.jp/プラス-消しゴム-エアイン-13g-36-406/dp/B001P070GG/ref=sr_1_5?ie=UTF8&amp;qid=1531211193&amp;sr=8-5&amp;keywords=%E6%B6%88%E3%81%97%E3%82%B4%E3%83%A0air-in</t>
  </si>
  <si>
    <t>とにかく消しやすい</t>
  </si>
  <si>
    <t>軽い</t>
  </si>
  <si>
    <t>消しくずがまとまる</t>
  </si>
  <si>
    <t>柔らかすぎて鉛筆の後が伸びる</t>
  </si>
  <si>
    <t>すぐに割れる</t>
  </si>
  <si>
    <t>へりが早い</t>
  </si>
  <si>
    <t>消しゴム選びに消しやすさをとにかく求める方</t>
  </si>
  <si>
    <r>
      <t xml:space="preserve">２位の商品のためになった（なる）口コミやレビューを２つ記入してください。
</t>
    </r>
    <r>
      <rPr>
        <sz val="9"/>
        <color rgb="FFFF0000"/>
        <rFont val="Arial"/>
        <family val="2"/>
      </rPr>
      <t>※短文すぎない（100文字程度）口コミをお願いします。</t>
    </r>
  </si>
  <si>
    <t>消しゴムの消し心地ってかなりピンキリで、消し心地が悪いと一気に手書きが嫌になるし、さらに紙が黒く汚くなったりするのがとても嫌なので、モノ消し以外はほとんど使いません。サイズの大きいものをスケッチ用の筆箱きいつも入れています。</t>
  </si>
  <si>
    <t>学生の時に良く使っていました。綺麗に文字を消せるし消しカスもしっかりまとまるので机の周りがあまり汚れませんでした。普通のサイズもありますが私はミニサイズを使っています。大きいサイズでもそこまででかくないので筆箱に入れやすいのも魅力の一つです。</t>
  </si>
  <si>
    <t>30代　女性</t>
  </si>
  <si>
    <t>１０代　女性</t>
  </si>
  <si>
    <t>http://www.ranking-gogo.net/products/view/92/</t>
  </si>
  <si>
    <t>安い</t>
  </si>
  <si>
    <t>切れない</t>
  </si>
  <si>
    <t>消しかすがまとまる</t>
  </si>
  <si>
    <t>細かいところが消しにくい</t>
  </si>
  <si>
    <t>コンビニなどであまり見かけない</t>
  </si>
  <si>
    <t>すぐに消費してしまう</t>
  </si>
  <si>
    <t>消しかすをまとめることを重視したい人</t>
  </si>
  <si>
    <r>
      <t xml:space="preserve">３位の商品のためになった（なる）口コミやレビューを２つ記入してください。
</t>
    </r>
    <r>
      <rPr>
        <sz val="9"/>
        <color rgb="FFFF0000"/>
        <rFont val="Arial"/>
        <family val="2"/>
      </rPr>
      <t>※短文すぎない（100文字程度）口コミをお願いします。</t>
    </r>
  </si>
  <si>
    <t>消しカスがわりと綺麗にまとまるのでお掃除が楽です。学生時代一時期はまって使っていました。今では技術の進歩からかわりと消しカスがまとまる消しゴムが増えたなあと感じます。高い値段ではないので使いやすいです。</t>
  </si>
  <si>
    <t>忘れ物しやすい幼稚園児に求めました。明るくく、近所では売ってないので自分の物とすぐ分かるようです。消しやすく、消しカスも名前通りまとまっています。大きな筆箱でも探しやすく、機能面では優れています。</t>
  </si>
  <si>
    <t>２０代女性</t>
  </si>
  <si>
    <t>20代女性</t>
  </si>
  <si>
    <t>https://www.amazon.co.jp/dp/B00IWMRU88/ref=psdc_86732051_t2_B0091G51NU</t>
  </si>
  <si>
    <t>今回取り上げたアイテムは、「何を求めてる人」にピッタリだと思いますか？
具体的に3つ記入してください。</t>
  </si>
  <si>
    <t>今の消しゴムに満足していない人</t>
  </si>
  <si>
    <t>自分に合った消しゴムを探している人</t>
  </si>
  <si>
    <t>消しゴムをよく使う方</t>
  </si>
  <si>
    <t>合計点数</t>
  </si>
  <si>
    <t>&lt;a target="_blank" href="//af.moshimo.com/af/c/click?a_id=988731&amp;amp;p_id=170&amp;amp;pc_id=185&amp;amp;pl_id=4062&amp;amp;url=https%3A%2F%2Fwww.amazon.co.jp%2F%25E3%2583%2597%25E3%2583%25A9%25E3%2582%25B9-%25E6%25B6%2588%25E3%2581%2597%25E3%2582%25B4%25E3%2583%25A0-%25E3%2582%25A8%25E3%2582%25A2%25E3%2582%25A4%25E3%2583%25B3-13g-36-406%2Fdp%2FB001P070GG" rel="nofollow"&gt;&lt;img src="https://images-fe.ssl-images-amazon.com/images/I/41CEGwk9tVL.jpg" alt="" style="border: none;" /&gt;&lt;br /&gt;プラス 消しゴム エアイン 13g 36-406&lt;/a&gt;&lt;img src="//i.moshimo.com/af/i/impression?a_id=988731&amp;amp;p_id=170&amp;amp;pc_id=185&amp;amp;pl_id=4062" alt="" width="1" height="1" style="border: 0px;" /&gt;</t>
  </si>
  <si>
    <t>&lt;a target="_blank" href="//af.moshimo.com/af/c/click?a_id=988729&amp;amp;p_id=54&amp;amp;pc_id=54&amp;amp;pl_id=616&amp;amp;url=https%3A%2F%2Fitem.rakuten.co.jp%2Fbunkidou-shop%2Fer-200ai%2F&amp;amp;m=http%3A%2F%2Fm.rakuten.co.jp%2Fbunkidou-shop%2Fi%2F10018922%2F&amp;amp;r_v=g00qgq43.9tq3ed5f.g00qgq43.9tq3f701" rel="nofollow"&gt;&lt;img src="//thumbnail.image.rakuten.co.jp/@0_mall/bunkidou-shop/cabinet/05586190/05586193/imgrc0090858101.jpg?_ex=128x128" alt="" style="border: none;" /&gt;&lt;br /&gt;【プラス】プラスチック消しゴムAIR-IN 特大サイズ[合計800円（税別)から ゆうパケットで送料無料][後払い対応]【文房具 文具 ステーショナリー / 字消し イレーザー】&lt;/a&gt;&lt;img src="//i.moshimo.com/af/i/impression?a_id=988729&amp;amp;p_id=54&amp;amp;pc_id=54&amp;amp;pl_id=616" alt="" width="1" height="1" style="border: 0px;" /&gt;</t>
  </si>
  <si>
    <t>&lt;a target="_blank" href="//af.moshimo.com/af/c/click?a_id=988731&amp;amp;p_id=170&amp;amp;pc_id=185&amp;amp;pl_id=4062&amp;amp;url=https%3A%2F%2Fwww.amazon.co.jp%2F%25E3%2583%2588%25E3%2583%25B3%25E3%2583%259C%25E9%2589%259B%25E7%25AD%2586-PE-01A-%25E4%25BA%258B%25E5%258B%2599%25E7%2594%25A8%25E3%2583%25BB%25E8%25A3%25BD%25E5%259B%25B3%25E7%2594%25A8%25E6%25B6%2588%25E3%2581%2597%25E3%2582%25B4%25E3%2583%25A0%2Fdp%2FB001BAN0E6" rel="nofollow"&gt;&lt;img src="https://images-fe.ssl-images-amazon.com/images/I/41Sc6PxXP1L.jpg" alt="" style="border: none;" /&gt;&lt;br /&gt;事務用・製図用消しゴム PE-01A&lt;/a&gt;&lt;img src="//i.moshimo.com/af/i/impression?a_id=988731&amp;amp;p_id=170&amp;amp;pc_id=185&amp;amp;pl_id=4062" alt="" width="1" height="1" style="border: 0px;" /&gt;</t>
  </si>
  <si>
    <t>&lt;a target="_blank" href="//af.moshimo.com/af/c/click?a_id=988729&amp;amp;p_id=54&amp;amp;pc_id=54&amp;amp;pl_id=616&amp;amp;url=https%3A%2F%2Fitem.rakuten.co.jp%2Fbunbougu-shibuya%2Fs4212150%2F&amp;amp;m=http%3A%2F%2Fm.rakuten.co.jp%2Fbunbougu-shibuya%2Fi%2F10083540%2F&amp;amp;r_v=g00q6563.9tq3e635.g00q6563.9tq3fff6" rel="nofollow"&gt;&lt;img src="//thumbnail.image.rakuten.co.jp/@0_mall/bunbougu-shibuya/cabinet/35/s4212150.jpg?_ex=128x128" alt="" style="border: none;" /&gt;&lt;br /&gt;ミッキーマウス　MONO消しゴム　4901770515182　【disneyzone】&lt;/a&gt;&lt;img src="//i.moshimo.com/af/i/impression?a_id=988729&amp;amp;p_id=54&amp;amp;pc_id=54&amp;amp;pl_id=616" alt="" width="1" height="1" style="border: 0px;" /&gt;</t>
  </si>
  <si>
    <t>&lt;a target="_blank" href="//af.moshimo.com/af/c/click?a_id=988731&amp;amp;p_id=170&amp;amp;pc_id=185&amp;amp;pl_id=4062&amp;amp;url=https%3A%2F%2Fwww.amazon.co.jp%2F%25E3%2583%2592%25E3%2583%258E%25E3%2583%2587%25E3%2583%25AF%25E3%2582%25B7-%25E3%2581%25BE%25E3%2581%25A8%25E3%2581%25BE%25E3%2582%258B%25E3%2581%258F%25E3%2582%2593-%25E6%25B6%2588%25E3%2581%2597%25E3%2582%25B4%25E3%2583%25A0-MM-100%2Fdp%2FB0091G51NU" rel="nofollow"&gt;&lt;img src="https://images-fe.ssl-images-amazon.com/images/I/31MZ7%2Bg0xKL.jpg" alt="" style="border: none;" /&gt;&lt;br /&gt;ヒノデワシ まとまるくん 消しゴム MM-100&lt;/a&gt;&lt;img src="//i.moshimo.com/af/i/impression?a_id=988731&amp;amp;p_id=170&amp;amp;pc_id=185&amp;amp;pl_id=4062" alt="" width="1" height="1" style="border: 0px;" /&gt;</t>
  </si>
  <si>
    <t>&lt;a target="_blank" href="//af.moshimo.com/af/c/click?a_id=988729&amp;amp;p_id=54&amp;amp;pc_id=54&amp;amp;pl_id=616&amp;amp;url=https%3A%2F%2Fitem.rakuten.co.jp%2Fcocodecow%2F787869%2F&amp;amp;m=http%3A%2F%2Fm.rakuten.co.jp%2Fcocodecow%2Fi%2F10036799%2F&amp;amp;r_v=g00qq8t3.9tq3e63c.g00qq8t3.9tq3f41d" rel="nofollow"&gt;&lt;img src="//thumbnail.image.rakuten.co.jp/@0_mall/cocodecow/cabinet/214/671527.jpg?_ex=128x128" alt="" style="border: none;" /&gt;&lt;br /&gt;ヒノデワシ/まとまるくん/MM-100&lt;/a&gt;&lt;img src="//i.moshimo.com/af/i/impression?a_id=988729&amp;amp;p_id=54&amp;amp;pc_id=54&amp;amp;pl_id=616" alt="" width="1" height="1" style="border: 0px;" /&gt;</t>
  </si>
  <si>
    <t>消しゴムのおすすめ３選。消しゴムにも特徴があるの？</t>
    <rPh sb="0" eb="1">
      <t>ケ</t>
    </rPh>
    <rPh sb="10" eb="11">
      <t>セン</t>
    </rPh>
    <rPh sb="12" eb="13">
      <t>ケ</t>
    </rPh>
    <rPh sb="18" eb="20">
      <t>トクチョウ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</si>
</sst>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4" fillId="4" borderId="12" xfId="0" applyFont="1" applyFill="1" applyBorder="1">
      <alignment vertical="center"/>
    </xf>
    <xf numFmtId="0" fontId="3" fillId="5" borderId="12" xfId="0" applyFont="1" applyFill="1" applyBorder="1">
      <alignment vertical="center"/>
    </xf>
    <xf numFmtId="0" fontId="3" fillId="6" borderId="12" xfId="0" applyFont="1" applyFill="1" applyBorder="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mazon.co.jp/dp/B00IWMRU88/ref=psdc_86732051_t2_B0091G51NU" TargetMode="External"/><Relationship Id="rId1" Type="http://schemas.openxmlformats.org/officeDocument/2006/relationships/hyperlink" Target="http://www.ranking-gogo.net/products/view/9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37"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8"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9"/>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0"/>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72</v>
      </c>
      <c r="C6" s="23">
        <v>9</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1" t="s">
        <v>73</v>
      </c>
      <c r="C7" s="7" t="s">
        <v>134</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2"/>
      <c r="C8" s="7" t="s">
        <v>135</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2"/>
      <c r="C9" s="7" t="s">
        <v>136</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2"/>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3"/>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133</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4"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5"/>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5"/>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6"/>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4"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5"/>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5"/>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6"/>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4" t="s">
        <v>149</v>
      </c>
      <c r="C23" s="66" t="s">
        <v>150</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6"/>
      <c r="C24" s="67"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4"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6"/>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5" t="s">
        <v>154</v>
      </c>
      <c r="C27" s="6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6" t="s">
        <v>131</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7" t="s">
        <v>42</v>
      </c>
      <c r="C29" s="26"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8"/>
      <c r="C30" s="26"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9"/>
      <c r="C31" s="26"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7" t="s">
        <v>46</v>
      </c>
      <c r="C32" s="26"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8"/>
      <c r="C33" s="26"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9"/>
      <c r="C34" s="26"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6"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7" t="s">
        <v>163</v>
      </c>
      <c r="C36" s="68" t="s">
        <v>164</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9"/>
      <c r="C37" s="68"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7" t="s">
        <v>76</v>
      </c>
      <c r="C38" s="26"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9"/>
      <c r="C39" s="26" t="s">
        <v>167</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7" t="s">
        <v>154</v>
      </c>
      <c r="C40" s="36"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8" t="s">
        <v>132</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0" t="s">
        <v>54</v>
      </c>
      <c r="C42" s="28"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1"/>
      <c r="C43" s="28"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2"/>
      <c r="C44" s="28"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0" t="s">
        <v>58</v>
      </c>
      <c r="C45" s="28"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1"/>
      <c r="C46" s="28"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2"/>
      <c r="C47" s="28"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8" t="s">
        <v>175</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0" t="s">
        <v>176</v>
      </c>
      <c r="C49" s="69"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2"/>
      <c r="C50" s="69"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0" t="s">
        <v>76</v>
      </c>
      <c r="C51" s="28" t="s">
        <v>179</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2"/>
      <c r="C52" s="28" t="s">
        <v>180</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7" t="s">
        <v>181</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8" t="s">
        <v>182</v>
      </c>
      <c r="C54" s="5" t="s">
        <v>183</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39"/>
      <c r="C55" s="7" t="s">
        <v>184</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0"/>
      <c r="C56" s="7" t="s">
        <v>185</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40" r:id="rId1"/>
    <hyperlink ref="C53" r:id="rId2"/>
  </hyperlinks>
  <pageMargins left="0.7" right="0.7" top="0.75" bottom="0.75" header="0.3" footer="0.3"/>
  <pageSetup paperSize="9" orientation="portrait"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6" sqref="C16"/>
    </sheetView>
  </sheetViews>
  <sheetFormatPr defaultRowHeight="13.5"/>
  <cols>
    <col min="1" max="1" width="23.75" customWidth="1"/>
    <col min="2" max="2" width="23.125" bestFit="1" customWidth="1"/>
    <col min="3" max="4" width="40.625" customWidth="1"/>
  </cols>
  <sheetData>
    <row r="1" spans="1:26" ht="88.5" customHeight="1" thickBot="1">
      <c r="A1" s="12" t="s">
        <v>65</v>
      </c>
      <c r="B1" s="53" t="s">
        <v>66</v>
      </c>
      <c r="C1" s="54"/>
      <c r="D1" s="55"/>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5" t="s">
        <v>133</v>
      </c>
      <c r="E3" s="3"/>
      <c r="F3" s="3"/>
      <c r="G3" s="3"/>
      <c r="H3" s="3"/>
      <c r="I3" s="3"/>
      <c r="J3" s="3"/>
      <c r="K3" s="3"/>
      <c r="L3" s="3"/>
      <c r="M3" s="3"/>
      <c r="N3" s="3"/>
      <c r="O3" s="3"/>
      <c r="P3" s="3"/>
      <c r="Q3" s="3"/>
      <c r="R3" s="3"/>
      <c r="S3" s="3"/>
      <c r="T3" s="3"/>
      <c r="U3" s="3"/>
      <c r="V3" s="3"/>
      <c r="W3" s="3"/>
      <c r="X3" s="3"/>
      <c r="Y3" s="3"/>
      <c r="Z3" s="3"/>
    </row>
    <row r="4" spans="1:26" ht="15.75" thickBot="1">
      <c r="A4" s="32" t="s">
        <v>134</v>
      </c>
      <c r="B4" s="16">
        <v>5</v>
      </c>
      <c r="C4" s="16">
        <v>2</v>
      </c>
      <c r="D4" s="16">
        <v>5</v>
      </c>
      <c r="E4" s="3"/>
      <c r="F4" s="3"/>
      <c r="G4" s="3"/>
      <c r="H4" s="3"/>
      <c r="I4" s="3"/>
      <c r="J4" s="3"/>
      <c r="K4" s="3"/>
      <c r="L4" s="3"/>
      <c r="M4" s="3"/>
      <c r="N4" s="3"/>
      <c r="O4" s="3"/>
      <c r="P4" s="3"/>
      <c r="Q4" s="3"/>
      <c r="R4" s="3"/>
      <c r="S4" s="3"/>
      <c r="T4" s="3"/>
      <c r="U4" s="3"/>
      <c r="V4" s="3"/>
      <c r="W4" s="3"/>
      <c r="X4" s="3"/>
      <c r="Y4" s="3"/>
      <c r="Z4" s="3"/>
    </row>
    <row r="5" spans="1:26" ht="30.75" thickBot="1">
      <c r="A5" s="32" t="s">
        <v>135</v>
      </c>
      <c r="B5" s="16">
        <v>4</v>
      </c>
      <c r="C5" s="16">
        <v>5</v>
      </c>
      <c r="D5" s="16">
        <v>5</v>
      </c>
      <c r="E5" s="3"/>
      <c r="F5" s="3"/>
      <c r="G5" s="3"/>
      <c r="H5" s="3"/>
      <c r="I5" s="3"/>
      <c r="J5" s="3"/>
      <c r="K5" s="3"/>
      <c r="L5" s="3"/>
      <c r="M5" s="3"/>
      <c r="N5" s="3"/>
      <c r="O5" s="3"/>
      <c r="P5" s="3"/>
      <c r="Q5" s="3"/>
      <c r="R5" s="3"/>
      <c r="S5" s="3"/>
      <c r="T5" s="3"/>
      <c r="U5" s="3"/>
      <c r="V5" s="3"/>
      <c r="W5" s="3"/>
      <c r="X5" s="3"/>
      <c r="Y5" s="3"/>
      <c r="Z5" s="3"/>
    </row>
    <row r="6" spans="1:26" ht="30.75" thickBot="1">
      <c r="A6" s="32" t="s">
        <v>136</v>
      </c>
      <c r="B6" s="16">
        <v>1</v>
      </c>
      <c r="C6" s="16">
        <v>4</v>
      </c>
      <c r="D6" s="16">
        <v>5</v>
      </c>
      <c r="E6" s="3"/>
      <c r="F6" s="3"/>
      <c r="G6" s="3"/>
      <c r="H6" s="3"/>
      <c r="I6" s="3"/>
      <c r="J6" s="3"/>
      <c r="K6" s="3"/>
      <c r="L6" s="3"/>
      <c r="M6" s="3"/>
      <c r="N6" s="3"/>
      <c r="O6" s="3"/>
      <c r="P6" s="3"/>
      <c r="Q6" s="3"/>
      <c r="R6" s="3"/>
      <c r="S6" s="3"/>
      <c r="T6" s="3"/>
      <c r="U6" s="3"/>
      <c r="V6" s="3"/>
      <c r="W6" s="3"/>
      <c r="X6" s="3"/>
      <c r="Y6" s="3"/>
      <c r="Z6" s="3"/>
    </row>
    <row r="7" spans="1:26" ht="15.75" thickBot="1">
      <c r="A7" s="32" t="s">
        <v>137</v>
      </c>
      <c r="B7" s="16">
        <v>3</v>
      </c>
      <c r="C7" s="16">
        <v>2</v>
      </c>
      <c r="D7" s="16">
        <v>5</v>
      </c>
      <c r="E7" s="3"/>
      <c r="F7" s="3"/>
      <c r="G7" s="3"/>
      <c r="H7" s="3"/>
      <c r="I7" s="3"/>
      <c r="J7" s="3"/>
      <c r="K7" s="3"/>
      <c r="L7" s="3"/>
      <c r="M7" s="3"/>
      <c r="N7" s="3"/>
      <c r="O7" s="3"/>
      <c r="P7" s="3"/>
      <c r="Q7" s="3"/>
      <c r="R7" s="3"/>
      <c r="S7" s="3"/>
      <c r="T7" s="3"/>
      <c r="U7" s="3"/>
      <c r="V7" s="3"/>
      <c r="W7" s="3"/>
      <c r="X7" s="3"/>
      <c r="Y7" s="3"/>
      <c r="Z7" s="3"/>
    </row>
    <row r="8" spans="1:26" ht="15.75" thickBot="1">
      <c r="A8" s="32" t="s">
        <v>138</v>
      </c>
      <c r="B8" s="16">
        <v>4</v>
      </c>
      <c r="C8" s="16">
        <v>4</v>
      </c>
      <c r="D8" s="16">
        <v>2</v>
      </c>
      <c r="E8" s="3"/>
      <c r="F8" s="3"/>
      <c r="G8" s="3"/>
      <c r="H8" s="3"/>
      <c r="I8" s="3"/>
      <c r="J8" s="3"/>
      <c r="K8" s="3"/>
      <c r="L8" s="3"/>
      <c r="M8" s="3"/>
      <c r="N8" s="3"/>
      <c r="O8" s="3"/>
      <c r="P8" s="3"/>
      <c r="Q8" s="3"/>
      <c r="R8" s="3"/>
      <c r="S8" s="3"/>
      <c r="T8" s="3"/>
      <c r="U8" s="3"/>
      <c r="V8" s="3"/>
      <c r="W8" s="3"/>
      <c r="X8" s="3"/>
      <c r="Y8" s="3"/>
      <c r="Z8" s="3"/>
    </row>
    <row r="9" spans="1:26" ht="15" thickBot="1">
      <c r="A9" s="17" t="s">
        <v>186</v>
      </c>
      <c r="B9" s="18">
        <v>17</v>
      </c>
      <c r="C9" s="18">
        <v>17</v>
      </c>
      <c r="D9" s="18">
        <v>22</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D6" sqref="D6"/>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103</v>
      </c>
      <c r="C2" s="21" t="s">
        <v>193</v>
      </c>
      <c r="D2" s="30"/>
      <c r="F2">
        <f>LEN(C1)</f>
        <v>0</v>
      </c>
      <c r="G2" t="s">
        <v>126</v>
      </c>
    </row>
    <row r="3" spans="2:8">
      <c r="B3" s="33"/>
      <c r="C3" s="30"/>
      <c r="D3" s="30"/>
      <c r="H3" t="s">
        <v>127</v>
      </c>
    </row>
    <row r="4" spans="2:8">
      <c r="B4" s="22" t="s">
        <v>116</v>
      </c>
      <c r="C4" s="22" t="s">
        <v>117</v>
      </c>
      <c r="D4" s="22" t="s">
        <v>118</v>
      </c>
      <c r="H4" t="s">
        <v>128</v>
      </c>
    </row>
    <row r="5" spans="2:8">
      <c r="B5" s="22" t="s">
        <v>101</v>
      </c>
      <c r="C5" s="21" t="str">
        <f>IF(C22="","",SUBSTITUTE(MID(C22,FIND("src=",C22)+5,FIND("alt",C22)-FIND("src=",C22)-7),"amp;",""))</f>
        <v>https://images-fe.ssl-images-amazon.com/images/I/41CEGwk9tVL.jpg</v>
      </c>
      <c r="D5" s="21" t="str">
        <f>アンケート!C13</f>
        <v>AIR IN</v>
      </c>
      <c r="E5" t="s">
        <v>119</v>
      </c>
    </row>
    <row r="6" spans="2:8">
      <c r="B6" s="22" t="s">
        <v>100</v>
      </c>
      <c r="C6" s="21" t="str">
        <f>IF(C24="","",SUBSTITUTE(MID(C24,FIND("src=",C24)+5,FIND("alt",C24)-FIND("src=",C24)-7),"amp;",""))</f>
        <v>https://images-fe.ssl-images-amazon.com/images/I/41Sc6PxXP1L.jpg</v>
      </c>
      <c r="D6" s="21" t="str">
        <f>アンケート!C28</f>
        <v>MONO消し</v>
      </c>
      <c r="E6" t="s">
        <v>119</v>
      </c>
    </row>
    <row r="7" spans="2:8">
      <c r="B7" s="22" t="s">
        <v>99</v>
      </c>
      <c r="C7" s="21" t="str">
        <f>IF(C26="","",SUBSTITUTE(MID(C26,FIND("src=",C26)+5,FIND("alt",C26)-FIND("src=",C26)-7),"amp;",""))</f>
        <v>https://images-fe.ssl-images-amazon.com/images/I/31MZ7%2Bg0xKL.jpg</v>
      </c>
      <c r="D7" s="21" t="str">
        <f>アンケート!C41</f>
        <v>まとまるくん</v>
      </c>
      <c r="E7" t="s">
        <v>119</v>
      </c>
    </row>
    <row r="10" spans="2:8">
      <c r="B10" s="59" t="s">
        <v>98</v>
      </c>
      <c r="C10" s="60"/>
      <c r="D10" s="60"/>
      <c r="E10" s="60"/>
      <c r="F10" s="61"/>
    </row>
    <row r="11" spans="2:8">
      <c r="B11" s="31" t="s">
        <v>104</v>
      </c>
      <c r="C11" s="31" t="s">
        <v>105</v>
      </c>
      <c r="D11" s="31" t="s">
        <v>106</v>
      </c>
      <c r="E11" s="31" t="s">
        <v>107</v>
      </c>
      <c r="F11" s="31" t="s">
        <v>108</v>
      </c>
    </row>
    <row r="12" spans="2:8">
      <c r="B12" s="56" t="s">
        <v>101</v>
      </c>
      <c r="C12" s="58" t="str">
        <f>アンケート!C27</f>
        <v>https://www.amazon.co.jp/プラス-消しゴム-エアイン-13g-36-406/dp/B001P070GG/ref=sr_1_5?ie=UTF8&amp;qid=1531211193&amp;sr=8-5&amp;keywords=%E6%B6%88%E3%81%97%E3%82%B4%E3%83%A0air-in</v>
      </c>
      <c r="D12" s="62">
        <f>SQL!A11+1</f>
        <v>241</v>
      </c>
      <c r="E12" s="21" t="str">
        <f>アンケート!C25</f>
        <v>２０代男性</v>
      </c>
      <c r="F12" s="21" t="str">
        <f>IF(ISERROR(FIND("女",E12)),"m","w")&amp;"_"&amp;LEFT(E12,2)&amp;"_"&amp;"2"</f>
        <v>m_２０_2</v>
      </c>
    </row>
    <row r="13" spans="2:8">
      <c r="B13" s="57"/>
      <c r="C13" s="58"/>
      <c r="D13" s="63"/>
      <c r="E13" s="21" t="str">
        <f>アンケート!C26</f>
        <v>３０代男性</v>
      </c>
      <c r="F13" s="21" t="str">
        <f>IF(ISERROR(FIND("女",E13)),"m","w")&amp;"_"&amp;LEFT(E13,2)&amp;"_"&amp;"1"</f>
        <v>m_３０_1</v>
      </c>
    </row>
    <row r="14" spans="2:8">
      <c r="B14" s="56" t="s">
        <v>100</v>
      </c>
      <c r="C14" s="58" t="str">
        <f>アンケート!C40</f>
        <v>http://www.ranking-gogo.net/products/view/92/</v>
      </c>
      <c r="D14" s="62">
        <f>IF(D12="","",D12+1)</f>
        <v>242</v>
      </c>
      <c r="E14" s="21" t="str">
        <f>アンケート!C38</f>
        <v>30代　女性</v>
      </c>
      <c r="F14" s="21" t="str">
        <f>IF(ISERROR(FIND("女",E14)),"m","w")&amp;"_"&amp;LEFT(E14,2)&amp;"_"&amp;"2"</f>
        <v>w_30_2</v>
      </c>
    </row>
    <row r="15" spans="2:8">
      <c r="B15" s="57"/>
      <c r="C15" s="58"/>
      <c r="D15" s="63"/>
      <c r="E15" s="21" t="str">
        <f>アンケート!C39</f>
        <v>１０代　女性</v>
      </c>
      <c r="F15" s="21" t="str">
        <f>IF(ISERROR(FIND("女",E15)),"m","w")&amp;"_"&amp;LEFT(E15,2)&amp;"_"&amp;"1"</f>
        <v>w_１０_1</v>
      </c>
    </row>
    <row r="16" spans="2:8">
      <c r="B16" s="56" t="s">
        <v>99</v>
      </c>
      <c r="C16" s="58" t="str">
        <f>アンケート!C53</f>
        <v>https://www.amazon.co.jp/dp/B00IWMRU88/ref=psdc_86732051_t2_B0091G51NU</v>
      </c>
      <c r="D16" s="62">
        <f>IF(D14="","",D14+1)</f>
        <v>243</v>
      </c>
      <c r="E16" s="21" t="str">
        <f>アンケート!C51</f>
        <v>２０代女性</v>
      </c>
      <c r="F16" s="21" t="str">
        <f>IF(ISERROR(FIND("女",E16)),"m","w")&amp;"_"&amp;LEFT(E16,2)&amp;"_"&amp;"2"</f>
        <v>w_２０_2</v>
      </c>
    </row>
    <row r="17" spans="2:6">
      <c r="B17" s="57"/>
      <c r="C17" s="58"/>
      <c r="D17" s="63"/>
      <c r="E17" s="21" t="str">
        <f>アンケート!C52</f>
        <v>20代女性</v>
      </c>
      <c r="F17" s="21" t="str">
        <f t="shared" ref="F17" si="0">IF(ISERROR(FIND("女",E17)),"m","w")&amp;"_"&amp;LEFT(E17,2)&amp;"_"&amp;"1"</f>
        <v>w_20_1</v>
      </c>
    </row>
    <row r="18" spans="2:6">
      <c r="D18" s="30"/>
    </row>
    <row r="19" spans="2:6">
      <c r="D19" s="30"/>
    </row>
    <row r="20" spans="2:6">
      <c r="B20" s="64" t="s">
        <v>109</v>
      </c>
      <c r="C20" s="64"/>
      <c r="D20" s="64"/>
      <c r="E20" s="64"/>
      <c r="F20" s="64"/>
    </row>
    <row r="21" spans="2:6">
      <c r="B21" s="34" t="s">
        <v>116</v>
      </c>
      <c r="C21" s="34" t="s">
        <v>113</v>
      </c>
      <c r="D21" s="64" t="s">
        <v>114</v>
      </c>
      <c r="E21" s="64"/>
      <c r="F21" s="34" t="s">
        <v>115</v>
      </c>
    </row>
    <row r="22" spans="2:6">
      <c r="B22" s="64" t="s">
        <v>110</v>
      </c>
      <c r="C22" s="21" t="s">
        <v>187</v>
      </c>
      <c r="D22" s="65" t="str">
        <f t="shared" ref="D22:D27" si="1">IF(C22="","",SUBSTITUTE(MID(C22,FIND("href=",C22)+6,FIND("rel=",C22)-FIND("href=",C22)-8),"amp;",""))</f>
        <v>//af.moshimo.com/af/c/click?a_id=988731&amp;p_id=170&amp;pc_id=185&amp;pl_id=4062&amp;url=https%3A%2F%2Fwww.amazon.co.jp%2F%25E3%2583%2597%25E3%2583%25A9%25E3%2582%25B9-%25E6%25B6%2588%25E3%2581%2597%25E3%2582%25B4%25E3%2583%25A0-%25E3%2582%25A8%25E3%2582%25A2%25E3%2582%25A4%25E3%2583%25B3-13g-36-406%2Fdp%2FB001P070GG</v>
      </c>
      <c r="E22" s="65"/>
      <c r="F22" s="21" t="str">
        <f>IF(ISERROR(FIND("amazon",C22)),IF(ISERROR(FIND("rakuten",C22)),"","楽天"),"Amazon")</f>
        <v>Amazon</v>
      </c>
    </row>
    <row r="23" spans="2:6">
      <c r="B23" s="64"/>
      <c r="C23" s="21" t="s">
        <v>188</v>
      </c>
      <c r="D23" s="65" t="str">
        <f t="shared" si="1"/>
        <v>//af.moshimo.com/af/c/click?a_id=988729&amp;p_id=54&amp;pc_id=54&amp;pl_id=616&amp;url=https%3A%2F%2Fitem.rakuten.co.jp%2Fbunkidou-shop%2Fer-200ai%2F&amp;m=http%3A%2F%2Fm.rakuten.co.jp%2Fbunkidou-shop%2Fi%2F10018922%2F&amp;r_v=g00qgq43.9tq3ed5f.g00qgq43.9tq3f701</v>
      </c>
      <c r="E23" s="65"/>
      <c r="F23" s="21" t="str">
        <f t="shared" ref="F23:F27" si="2">IF(ISERROR(FIND("amazon",C23)),IF(ISERROR(FIND("rakuten",C23)),"","楽天"),"Amazon")</f>
        <v>楽天</v>
      </c>
    </row>
    <row r="24" spans="2:6">
      <c r="B24" s="64" t="s">
        <v>111</v>
      </c>
      <c r="C24" s="21" t="s">
        <v>189</v>
      </c>
      <c r="D24" s="65" t="str">
        <f t="shared" si="1"/>
        <v>//af.moshimo.com/af/c/click?a_id=988731&amp;p_id=170&amp;pc_id=185&amp;pl_id=4062&amp;url=https%3A%2F%2Fwww.amazon.co.jp%2F%25E3%2583%2588%25E3%2583%25B3%25E3%2583%259C%25E9%2589%259B%25E7%25AD%2586-PE-01A-%25E4%25BA%258B%25E5%258B%2599%25E7%2594%25A8%25E3%2583%25BB%25E8%25A3%25BD%25E5%259B%25B3%25E7%2594%25A8%25E6%25B6%2588%25E3%2581%2597%25E3%2582%25B4%25E3%2583%25A0%2Fdp%2FB001BAN0E6</v>
      </c>
      <c r="E24" s="65"/>
      <c r="F24" s="21" t="str">
        <f t="shared" si="2"/>
        <v>Amazon</v>
      </c>
    </row>
    <row r="25" spans="2:6">
      <c r="B25" s="64"/>
      <c r="C25" s="21" t="s">
        <v>190</v>
      </c>
      <c r="D25" s="65" t="str">
        <f t="shared" si="1"/>
        <v>//af.moshimo.com/af/c/click?a_id=988729&amp;p_id=54&amp;pc_id=54&amp;pl_id=616&amp;url=https%3A%2F%2Fitem.rakuten.co.jp%2Fbunbougu-shibuya%2Fs4212150%2F&amp;m=http%3A%2F%2Fm.rakuten.co.jp%2Fbunbougu-shibuya%2Fi%2F10083540%2F&amp;r_v=g00q6563.9tq3e635.g00q6563.9tq3fff6</v>
      </c>
      <c r="E25" s="65"/>
      <c r="F25" s="21" t="str">
        <f t="shared" si="2"/>
        <v>楽天</v>
      </c>
    </row>
    <row r="26" spans="2:6">
      <c r="B26" s="64" t="s">
        <v>112</v>
      </c>
      <c r="C26" s="21" t="s">
        <v>191</v>
      </c>
      <c r="D26" s="65" t="str">
        <f t="shared" si="1"/>
        <v>//af.moshimo.com/af/c/click?a_id=988731&amp;p_id=170&amp;pc_id=185&amp;pl_id=4062&amp;url=https%3A%2F%2Fwww.amazon.co.jp%2F%25E3%2583%2592%25E3%2583%258E%25E3%2583%2587%25E3%2583%25AF%25E3%2582%25B7-%25E3%2581%25BE%25E3%2581%25A8%25E3%2581%25BE%25E3%2582%258B%25E3%2581%258F%25E3%2582%2593-%25E6%25B6%2588%25E3%2581%2597%25E3%2582%25B4%25E3%2583%25A0-MM-100%2Fdp%2FB0091G51NU</v>
      </c>
      <c r="E26" s="65"/>
      <c r="F26" s="21" t="str">
        <f t="shared" si="2"/>
        <v>Amazon</v>
      </c>
    </row>
    <row r="27" spans="2:6">
      <c r="B27" s="64"/>
      <c r="C27" s="21" t="s">
        <v>192</v>
      </c>
      <c r="D27" s="65" t="str">
        <f t="shared" si="1"/>
        <v>//af.moshimo.com/af/c/click?a_id=988729&amp;p_id=54&amp;pc_id=54&amp;pl_id=616&amp;url=https%3A%2F%2Fitem.rakuten.co.jp%2Fcocodecow%2F787869%2F&amp;m=http%3A%2F%2Fm.rakuten.co.jp%2Fcocodecow%2Fi%2F10036799%2F&amp;r_v=g00qq8t3.9tq3e63c.g00qq8t3.9tq3f41d</v>
      </c>
      <c r="E27" s="65"/>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(241,'//af.moshimo.com/af/c/click?a_id=988731&amp;p_id=170&amp;pc_id=185&amp;pl_id=4062&amp;url=https%3A%2F%2Fwww.amazon.co.jp%2F%25E3%2583%2597%25E3%2583%25A9%25E3%2582%25B9-%25E6%25B6%2588%25E3%2581%2597%25E3%2582%25B4%25E3%2583%25A0-%25E3%2582%25A8%25E3%2582%25A2%25E3%2582%25A4%25E3%2583%25B3-13g-36-406%2Fdp%2FB001P070GG', '//af.moshimo.com/af/c/click?a_id=988729&amp;p_id=54&amp;pc_id=54&amp;pl_id=616&amp;url=https%3A%2F%2Fitem.rakuten.co.jp%2Fbunkidou-shop%2Fer-200ai%2F&amp;m=http%3A%2F%2Fm.rakuten.co.jp%2Fbunkidou-shop%2Fi%2F10018922%2F&amp;r_v=g00qgq43.9tq3ed5f.g00qgq43.9tq3f701', 'https://www.amazon.co.jp/プラス-消しゴム-エアイン-13g-36-406/dp/B001P070GG/ref=sr_1_5?ie=UTF8&amp;qid=1531211193&amp;sr=8-5&amp;keywords=%E6%B6%88%E3%81%97%E3%82%B4%E3%83%A0air-in', 'https://images-fe.ssl-images-amazon.com/images/I/41CEGwk9tVL.jpg', 'AIR IN'),</v>
      </c>
    </row>
    <row r="3" spans="1:1">
      <c r="A3" t="str">
        <f>"("&amp;入力シート!D14&amp;","&amp;"'"&amp;入力シート!D24&amp;"', '"&amp;入力シート!D25&amp;"', '"&amp;入力シート!C14&amp;"', '"&amp;入力シート!C6&amp;"', '"&amp;入力シート!D6&amp;"'),"</f>
        <v>(242,'//af.moshimo.com/af/c/click?a_id=988731&amp;p_id=170&amp;pc_id=185&amp;pl_id=4062&amp;url=https%3A%2F%2Fwww.amazon.co.jp%2F%25E3%2583%2588%25E3%2583%25B3%25E3%2583%259C%25E9%2589%259B%25E7%25AD%2586-PE-01A-%25E4%25BA%258B%25E5%258B%2599%25E7%2594%25A8%25E3%2583%25BB%25E8%25A3%25BD%25E5%259B%25B3%25E7%2594%25A8%25E6%25B6%2588%25E3%2581%2597%25E3%2582%25B4%25E3%2583%25A0%2Fdp%2FB001BAN0E6', '//af.moshimo.com/af/c/click?a_id=988729&amp;p_id=54&amp;pc_id=54&amp;pl_id=616&amp;url=https%3A%2F%2Fitem.rakuten.co.jp%2Fbunbougu-shibuya%2Fs4212150%2F&amp;m=http%3A%2F%2Fm.rakuten.co.jp%2Fbunbougu-shibuya%2Fi%2F10083540%2F&amp;r_v=g00q6563.9tq3e635.g00q6563.9tq3fff6', 'http://www.ranking-gogo.net/products/view/92/', 'https://images-fe.ssl-images-amazon.com/images/I/41Sc6PxXP1L.jpg', 'MONO消し'),</v>
      </c>
    </row>
    <row r="4" spans="1:1">
      <c r="A4" t="str">
        <f>"("&amp;入力シート!D16&amp;","&amp;"'"&amp;入力シート!D26&amp;"', '"&amp;入力シート!D27&amp;"', '"&amp;入力シート!C16&amp;"', '"&amp;入力シート!C7&amp;"', '"&amp;入力シート!D7&amp;"');"</f>
        <v>(243,'//af.moshimo.com/af/c/click?a_id=988731&amp;p_id=170&amp;pc_id=185&amp;pl_id=4062&amp;url=https%3A%2F%2Fwww.amazon.co.jp%2F%25E3%2583%2592%25E3%2583%258E%25E3%2583%2587%25E3%2583%25AF%25E3%2582%25B7-%25E3%2581%25BE%25E3%2581%25A8%25E3%2581%25BE%25E3%2582%258B%25E3%2581%258F%25E3%2582%2593-%25E6%25B6%2588%25E3%2581%2597%25E3%2582%25B4%25E3%2583%25A0-MM-100%2Fdp%2FB0091G51NU', '//af.moshimo.com/af/c/click?a_id=988729&amp;p_id=54&amp;pc_id=54&amp;pl_id=616&amp;url=https%3A%2F%2Fitem.rakuten.co.jp%2Fcocodecow%2F787869%2F&amp;m=http%3A%2F%2Fm.rakuten.co.jp%2Fcocodecow%2Fi%2F10036799%2F&amp;r_v=g00qq8t3.9tq3e63c.g00qq8t3.9tq3f41d', 'https://www.amazon.co.jp/dp/B00IWMRU88/ref=psdc_86732051_t2_B0091G51NU', 'https://images-fe.ssl-images-amazon.com/images/I/31MZ7%2Bg0xKL.jpg', 'まとまるくん');</v>
      </c>
    </row>
    <row r="9" spans="1:1">
      <c r="A9" s="35" t="s">
        <v>121</v>
      </c>
    </row>
    <row r="10" spans="1:1">
      <c r="A10" t="s">
        <v>120</v>
      </c>
    </row>
    <row r="11" spans="1:1" ht="18.75">
      <c r="A11" s="70">
        <v>240</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82" workbookViewId="0">
      <selection activeCell="A82" sqref="A1:A1048576"/>
    </sheetView>
  </sheetViews>
  <sheetFormatPr defaultRowHeight="13.5"/>
  <cols>
    <col min="1" max="1" width="67.375" bestFit="1" customWidth="1"/>
  </cols>
  <sheetData>
    <row r="1" spans="1:1">
      <c r="A1" s="19" t="str">
        <f>CONCATENATE("&lt;h2&gt;",入力シート!C2,"&lt;/h2&gt;")</f>
        <v>&lt;h2&gt;消しゴムのおすすめ３選。消しゴムにも特徴があるの？&lt;/h2&gt;</v>
      </c>
    </row>
    <row r="2" spans="1:1">
      <c r="A2" s="19" t="s">
        <v>84</v>
      </c>
    </row>
    <row r="3" spans="1:1">
      <c r="A3" s="20" t="s">
        <v>85</v>
      </c>
    </row>
    <row r="4" spans="1:1">
      <c r="A4" s="19" t="str">
        <f>CONCATENATE("&lt;li&gt;", アンケート!C54, "&lt;/li&gt;")</f>
        <v>&lt;li&gt;今の消しゴムに満足していない人&lt;/li&gt;</v>
      </c>
    </row>
    <row r="5" spans="1:1">
      <c r="A5" s="19" t="str">
        <f>CONCATENATE("&lt;li&gt;", アンケート!C55, "&lt;/li&gt;")</f>
        <v>&lt;li&gt;自分に合った消しゴムを探している人&lt;/li&gt;</v>
      </c>
    </row>
    <row r="6" spans="1:1">
      <c r="A6" s="19" t="str">
        <f>CONCATENATE("&lt;li&gt;", アンケート!C56, "&lt;/li&gt;")</f>
        <v>&lt;li&gt;消しゴムをよく使う方&lt;/li&gt;</v>
      </c>
    </row>
    <row r="7" spans="1:1">
      <c r="A7" s="19" t="s">
        <v>86</v>
      </c>
    </row>
    <row r="8" spans="1:1">
      <c r="A8" s="19" t="s">
        <v>87</v>
      </c>
    </row>
    <row r="9" spans="1:1">
      <c r="A9" s="19"/>
    </row>
    <row r="10" spans="1:1">
      <c r="A10" s="19" t="s">
        <v>124</v>
      </c>
    </row>
    <row r="11" spans="1:1">
      <c r="A11" s="19" t="s">
        <v>88</v>
      </c>
    </row>
    <row r="12" spans="1:1">
      <c r="A12" s="19" t="str">
        <f>CONCATENATE("&lt;img src=","""http://shomty.com/wp-content/uploads/img/parts/positionMap/",アンケート!$C$6,".jpg", """ /&gt;")</f>
        <v>&lt;img src="http://shomty.com/wp-content/uploads/img/parts/positionMap/9.jpg" /&gt;</v>
      </c>
    </row>
    <row r="13" spans="1:1">
      <c r="A13" s="29" t="str">
        <f>CONCATENATE("今回紹介する『", アンケート!C2,"』は","「価格と品質」どちらを重要視したのかをあらわした図です。")</f>
        <v>今回紹介する『消しゴム』は「価格と品質」どちらを重要視したのかをあらわした図です。</v>
      </c>
    </row>
    <row r="14" spans="1:1">
      <c r="A14" s="29"/>
    </row>
    <row r="15" spans="1:1">
      <c r="A15" s="29" t="s">
        <v>125</v>
      </c>
    </row>
    <row r="16" spans="1:1">
      <c r="A16" s="29" t="s">
        <v>123</v>
      </c>
    </row>
    <row r="17" spans="1:2">
      <c r="A17" s="19" t="s">
        <v>87</v>
      </c>
    </row>
    <row r="18" spans="1:2">
      <c r="A18" t="s">
        <v>70</v>
      </c>
    </row>
    <row r="19" spans="1:2">
      <c r="A19" t="str">
        <f>CONCATENATE("&lt;h2&gt;『",アンケート!C2,"』 ランキング&lt;/h2&gt;")</f>
        <v>&lt;h2&gt;『消しゴム』 ランキング&lt;/h2&gt;</v>
      </c>
    </row>
    <row r="20" spans="1:2">
      <c r="A20" t="s">
        <v>89</v>
      </c>
    </row>
    <row r="22" spans="1:2">
      <c r="A22" t="str">
        <f>CONCATENATE("&lt;h3&gt;3位 ",アンケート!C41,"&lt;/h3&gt;")</f>
        <v>&lt;h3&gt;3位 まとまるくん&lt;/h3&gt;</v>
      </c>
    </row>
    <row r="23" spans="1:2">
      <c r="A23" t="s">
        <v>90</v>
      </c>
    </row>
    <row r="24" spans="1:2">
      <c r="A24" t="s">
        <v>68</v>
      </c>
    </row>
    <row r="25" spans="1:2">
      <c r="A25" t="str">
        <f>アンケート!C48</f>
        <v>消しかすをまとめることを重視したい人</v>
      </c>
    </row>
    <row r="26" spans="1:2">
      <c r="A26" t="s">
        <v>69</v>
      </c>
    </row>
    <row r="27" spans="1:2">
      <c r="A27" s="6" t="str">
        <f>CONCATENATE("[tblStart num=5]", 入力シート!C7, "[/tblStart]")</f>
        <v>[tblStart num=5]https://images-fe.ssl-images-amazon.com/images/I/31MZ7%2Bg0xKL.jpg[/tblStart]</v>
      </c>
    </row>
    <row r="28" spans="1:2">
      <c r="A28" t="str">
        <f>CONCATENATE("[tdLevel type=", B28, "]", 比較表!A4, "[/tdLevel]")</f>
        <v>[tdLevel type=2]しっかり消えるのか[/tdLevel]</v>
      </c>
      <c r="B28">
        <f>HLOOKUP(アンケート!$C$41,比較表!$B$3:$D$8,2)</f>
        <v>2</v>
      </c>
    </row>
    <row r="29" spans="1:2">
      <c r="A29" t="str">
        <f>CONCATENATE("[tdLevel type=", B29, "]", 比較表!A5, "[/tdLevel]")</f>
        <v>[tdLevel type=5]消しくずはバラバラにならないのか[/tdLevel]</v>
      </c>
      <c r="B29">
        <f>HLOOKUP(アンケート!$C$41,比較表!$B$3:$D$8,3)</f>
        <v>5</v>
      </c>
    </row>
    <row r="30" spans="1:2">
      <c r="A30" t="str">
        <f>CONCATENATE("[tdLevel type=", B30, "]", 比較表!A6, "[/tdLevel]")</f>
        <v>[tdLevel type=4]すぐにかけたりしないか[/tdLevel]</v>
      </c>
      <c r="B30">
        <f>HLOOKUP(アンケート!$C$41,比較表!$B$3:$D$8,4)</f>
        <v>4</v>
      </c>
    </row>
    <row r="31" spans="1:2">
      <c r="A31" t="str">
        <f>CONCATENATE("[tdLevel type=", B31, "]", 比較表!A7, "[/tdLevel]")</f>
        <v>[tdLevel type=2]もちはいいのか[/tdLevel]</v>
      </c>
      <c r="B31">
        <f>HLOOKUP(アンケート!$C$41,比較表!$B$3:$D$8,5)</f>
        <v>2</v>
      </c>
    </row>
    <row r="32" spans="1:2">
      <c r="A32" t="str">
        <f>CONCATENATE("[tdLevel type=", B32, "]", 比較表!A8, "[/tdLevel]")</f>
        <v>[tdLevel type=4]場所をとらないか[/tdLevel]</v>
      </c>
      <c r="B32">
        <f>HLOOKUP(アンケート!$C$41,比較表!$B$3:$D$8,6)</f>
        <v>4</v>
      </c>
    </row>
    <row r="33" spans="1:1">
      <c r="A33" t="s">
        <v>71</v>
      </c>
    </row>
    <row r="35" spans="1:1">
      <c r="A35" s="6" t="str">
        <f>CONCATENATE("[product_link id=",入力シート!D16,"][/product_link]")</f>
        <v>[product_link id=243][/product_link]</v>
      </c>
    </row>
    <row r="36" spans="1:1">
      <c r="A36" t="s">
        <v>91</v>
      </c>
    </row>
    <row r="37" spans="1:1">
      <c r="A37" t="s">
        <v>92</v>
      </c>
    </row>
    <row r="38" spans="1:1">
      <c r="A38" t="s">
        <v>93</v>
      </c>
    </row>
    <row r="39" spans="1:1">
      <c r="A39" t="s">
        <v>85</v>
      </c>
    </row>
    <row r="40" spans="1:1">
      <c r="A40" t="str">
        <f>CONCATENATE("&lt;li&gt;", アンケート!C42,"&lt;/li&gt;")</f>
        <v>&lt;li&gt;安い&lt;/li&gt;</v>
      </c>
    </row>
    <row r="41" spans="1:1">
      <c r="A41" t="str">
        <f>CONCATENATE("&lt;li&gt;", アンケート!C43,"&lt;/li&gt;")</f>
        <v>&lt;li&gt;切れない&lt;/li&gt;</v>
      </c>
    </row>
    <row r="42" spans="1:1">
      <c r="A42" t="str">
        <f>CONCATENATE("&lt;li&gt;", アンケート!C44,"&lt;/li&gt;")</f>
        <v>&lt;li&gt;消しかすがまとまる&lt;/li&gt;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&lt;li&gt;細かいところが消しにくい&lt;/li&gt;</v>
      </c>
    </row>
    <row r="51" spans="1:1">
      <c r="A51" t="str">
        <f>CONCATENATE("&lt;li&gt;", アンケート!C46,"&lt;/li&gt;")</f>
        <v>&lt;li&gt;コンビニなどであまり見かけない&lt;/li&gt;</v>
      </c>
    </row>
    <row r="52" spans="1:1">
      <c r="A52" t="str">
        <f>CONCATENATE("&lt;li&gt;", アンケート!C47,"&lt;/li&gt;")</f>
        <v>&lt;li&gt;すぐに消費してしまう&lt;/li&gt;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icon="http://shomty.com/wp-content/uploads/img/parts/review/w_２０_2.jpg" name="２０代女性" type="l"]</v>
      </c>
    </row>
    <row r="58" spans="1:1">
      <c r="A58" t="str">
        <f>アンケート!C49</f>
        <v>消しカスがわりと綺麗にまとまるのでお掃除が楽です。学生時代一時期はまって使っていました。今では技術の進歩からかわりと消しカスがまとまる消しゴムが増えたなあと感じます。高い値段ではないので使いやすいです。</v>
      </c>
    </row>
    <row r="59" spans="1:1">
      <c r="A59" t="s">
        <v>102</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忘れ物しやすい幼稚園児に求めました。明るくく、近所では売ってないので自分の物とすぐ分かるようです。消しやすく、消しカスも名前通りまとまっています。大きな筆箱でも探しやすく、機能面では優れています。</v>
      </c>
    </row>
    <row r="62" spans="1:1">
      <c r="A62" t="s">
        <v>102</v>
      </c>
    </row>
    <row r="63" spans="1:1">
      <c r="A63" t="s">
        <v>97</v>
      </c>
    </row>
    <row r="64" spans="1:1">
      <c r="A64" t="str">
        <f>CONCATENATE("[reviewLink id=","""", 入力シート!D16,"""][/reviewLink]")</f>
        <v>[reviewLink id="243"][/reviewLink]</v>
      </c>
    </row>
    <row r="66" spans="1:2">
      <c r="A66" t="str">
        <f>CONCATENATE("&lt;h3&gt;2位 ",アンケート!C28,"&lt;/h3&gt;")</f>
        <v>&lt;h3&gt;2位 MONO消し&lt;/h3&gt;</v>
      </c>
    </row>
    <row r="67" spans="1:2">
      <c r="A67" t="s">
        <v>90</v>
      </c>
    </row>
    <row r="68" spans="1:2">
      <c r="A68" t="s">
        <v>68</v>
      </c>
    </row>
    <row r="69" spans="1:2">
      <c r="A69" t="str">
        <f>アンケート!C35</f>
        <v>消しゴム選びに消しやすさをとにかく求める方</v>
      </c>
    </row>
    <row r="70" spans="1:2">
      <c r="A70" t="s">
        <v>69</v>
      </c>
    </row>
    <row r="71" spans="1:2" ht="27">
      <c r="A71" s="6" t="str">
        <f>CONCATENATE("[tblStart num=5]", 入力シート!$C$6, "[/tblStart]")</f>
        <v>[tblStart num=5]https://images-fe.ssl-images-amazon.com/images/I/41Sc6PxXP1L.jpg[/tblStart]</v>
      </c>
    </row>
    <row r="72" spans="1:2">
      <c r="A72" t="str">
        <f>CONCATENATE("[tdLevel type=", B72, "]", 比較表!A4, "[/tdLevel]")</f>
        <v>[tdLevel type=5]しっかり消えるのか[/tdLevel]</v>
      </c>
      <c r="B72">
        <f>HLOOKUP(アンケート!$C$28,比較表!$B$3:$D$8,2,FALSE)</f>
        <v>5</v>
      </c>
    </row>
    <row r="73" spans="1:2">
      <c r="A73" t="str">
        <f>CONCATENATE("[tdLevel type=", B73, "]", 比較表!A5, "[/tdLevel]")</f>
        <v>[tdLevel type=4]消しくずはバラバラにならないのか[/tdLevel]</v>
      </c>
      <c r="B73">
        <f>HLOOKUP(アンケート!$C$28,比較表!$B$3:$D$8,3,FALSE)</f>
        <v>4</v>
      </c>
    </row>
    <row r="74" spans="1:2">
      <c r="A74" t="str">
        <f>CONCATENATE("[tdLevel type=", B74, "]", 比較表!A6, "[/tdLevel]")</f>
        <v>[tdLevel type=1]すぐにかけたりしないか[/tdLevel]</v>
      </c>
      <c r="B74">
        <f>HLOOKUP(アンケート!$C$28,比較表!$B$3:$D$8,4,FALSE)</f>
        <v>1</v>
      </c>
    </row>
    <row r="75" spans="1:2">
      <c r="A75" t="str">
        <f>CONCATENATE("[tdLevel type=", B75, "]", 比較表!A7, "[/tdLevel]")</f>
        <v>[tdLevel type=3]もちはいいのか[/tdLevel]</v>
      </c>
      <c r="B75">
        <f>HLOOKUP(アンケート!$C$28,比較表!$B$3:$D$8,5,FALSE)</f>
        <v>3</v>
      </c>
    </row>
    <row r="76" spans="1:2">
      <c r="A76" t="str">
        <f>CONCATENATE("[tdLevel type=", B76, "]", 比較表!A8, "[/tdLevel]")</f>
        <v>[tdLevel type=4]場所をとらないか[/tdLevel]</v>
      </c>
      <c r="B76">
        <f>HLOOKUP(アンケート!$C$28,比較表!$B$3:$D$8,6,FALSE)</f>
        <v>4</v>
      </c>
    </row>
    <row r="77" spans="1:2">
      <c r="A77" t="s">
        <v>71</v>
      </c>
    </row>
    <row r="79" spans="1:2">
      <c r="A79" s="6" t="str">
        <f>CONCATENATE("[product_link id=",入力シート!D14,"][/product_link]")</f>
        <v>[product_link id=242][/product_link]</v>
      </c>
    </row>
    <row r="80" spans="1:2">
      <c r="A80" t="s">
        <v>91</v>
      </c>
    </row>
    <row r="81" spans="1:1">
      <c r="A81" t="s">
        <v>92</v>
      </c>
    </row>
    <row r="82" spans="1:1">
      <c r="A82" t="s">
        <v>93</v>
      </c>
    </row>
    <row r="83" spans="1:1">
      <c r="A83" t="s">
        <v>85</v>
      </c>
    </row>
    <row r="84" spans="1:1">
      <c r="A84" t="str">
        <f>CONCATENATE("&lt;li&gt;", アンケート!C29,"&lt;/li&gt;")</f>
        <v>&lt;li&gt;とにかく消しやすい&lt;/li&gt;</v>
      </c>
    </row>
    <row r="85" spans="1:1">
      <c r="A85" t="str">
        <f>CONCATENATE("&lt;li&gt;", アンケート!C30,"&lt;/li&gt;")</f>
        <v>&lt;li&gt;軽い&lt;/li&gt;</v>
      </c>
    </row>
    <row r="86" spans="1:1">
      <c r="A86" t="str">
        <f>CONCATENATE("&lt;li&gt;", アンケート!C31,"&lt;/li&gt;")</f>
        <v>&lt;li&gt;消しくずがまとまる&lt;/li&gt;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&lt;li&gt;柔らかすぎて鉛筆の後が伸びる&lt;/li&gt;</v>
      </c>
    </row>
    <row r="95" spans="1:1">
      <c r="A95" t="str">
        <f>CONCATENATE("&lt;li&gt;", アンケート!C33,"&lt;/li&gt;")</f>
        <v>&lt;li&gt;すぐに割れる&lt;/li&gt;</v>
      </c>
    </row>
    <row r="96" spans="1:1">
      <c r="A96" t="str">
        <f>CONCATENATE("&lt;li&gt;", アンケート!C34,"&lt;/li&gt;")</f>
        <v>&lt;li&gt;へりが早い&lt;/li&gt;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icon="http://shomty.com/wp-content/uploads/img/parts/review/w_30_2.jpg" name="30代　女性" type="l"]</v>
      </c>
    </row>
    <row r="102" spans="1:1">
      <c r="A102" t="str">
        <f>アンケート!C36</f>
        <v>消しゴムの消し心地ってかなりピンキリで、消し心地が悪いと一気に手書きが嫌になるし、さらに紙が黒く汚くなったりするのがとても嫌なので、モノ消し以外はほとんど使いません。サイズの大きいものをスケッチ用の筆箱きいつも入れています。</v>
      </c>
    </row>
    <row r="103" spans="1:1">
      <c r="A103" t="s">
        <v>102</v>
      </c>
    </row>
    <row r="104" spans="1:1">
      <c r="A104" t="str">
        <f>CONCATENATE("[voice icon=","""http://shomty.com/wp-content/uploads/img/parts/review/", 入力シート!F15, ".jpg", """ name=""", 入力シート!E15, """ type=""", "r", """]")</f>
        <v>[voice icon="http://shomty.com/wp-content/uploads/img/parts/review/w_１０_1.jpg" name="１０代　女性" type="r"]</v>
      </c>
    </row>
    <row r="105" spans="1:1">
      <c r="A105" t="str">
        <f>アンケート!C37</f>
        <v>学生の時に良く使っていました。綺麗に文字を消せるし消しカスもしっかりまとまるので机の周りがあまり汚れませんでした。普通のサイズもありますが私はミニサイズを使っています。大きいサイズでもそこまででかくないので筆箱に入れやすいのも魅力の一つです。</v>
      </c>
    </row>
    <row r="106" spans="1:1">
      <c r="A106" t="s">
        <v>102</v>
      </c>
    </row>
    <row r="107" spans="1:1">
      <c r="A107" t="s">
        <v>97</v>
      </c>
    </row>
    <row r="108" spans="1:1">
      <c r="A108" t="str">
        <f>CONCATENATE("[reviewLink id=","""", 入力シート!D14,"""][/reviewLink]")</f>
        <v>[reviewLink id="242"][/reviewLink]</v>
      </c>
    </row>
    <row r="110" spans="1:1">
      <c r="A110" t="str">
        <f>CONCATENATE("&lt;h3&gt;1位 ",アンケート!C13,"&lt;/h3&gt;")</f>
        <v>&lt;h3&gt;1位 AIR IN&lt;/h3&gt;</v>
      </c>
    </row>
    <row r="111" spans="1:1">
      <c r="A111" t="s">
        <v>90</v>
      </c>
    </row>
    <row r="112" spans="1:1">
      <c r="A112" t="s">
        <v>68</v>
      </c>
    </row>
    <row r="113" spans="1:2">
      <c r="A113" t="str">
        <f>アンケート!C22</f>
        <v>新たな使いやすい消しゴムを探している人</v>
      </c>
    </row>
    <row r="114" spans="1:2">
      <c r="A114" t="s">
        <v>69</v>
      </c>
    </row>
    <row r="115" spans="1:2" ht="27">
      <c r="A115" s="6" t="str">
        <f>CONCATENATE("[tblStart num=5]", 入力シート!C5, "[/tblStart]")</f>
        <v>[tblStart num=5]https://images-fe.ssl-images-amazon.com/images/I/41CEGwk9tVL.jpg[/tblStart]</v>
      </c>
    </row>
    <row r="116" spans="1:2">
      <c r="A116" t="str">
        <f>CONCATENATE("[tdLevel type=", B116, "]", 比較表!A4, "[/tdLevel]")</f>
        <v>[tdLevel type=5]しっかり消えるのか[/tdLevel]</v>
      </c>
      <c r="B116">
        <f>HLOOKUP(アンケート!$C$13,比較表!$B$3:$D$8,2,FALSE)</f>
        <v>5</v>
      </c>
    </row>
    <row r="117" spans="1:2">
      <c r="A117" t="str">
        <f>CONCATENATE("[tdLevel type=", B117, "]", 比較表!A5, "[/tdLevel]")</f>
        <v>[tdLevel type=5]消しくずはバラバラにならないのか[/tdLevel]</v>
      </c>
      <c r="B117">
        <f>HLOOKUP(アンケート!$C$13,比較表!$B$3:$D$8,3,FALSE)</f>
        <v>5</v>
      </c>
    </row>
    <row r="118" spans="1:2">
      <c r="A118" t="str">
        <f>CONCATENATE("[tdLevel type=", B118, "]", 比較表!A6, "[/tdLevel]")</f>
        <v>[tdLevel type=5]すぐにかけたりしないか[/tdLevel]</v>
      </c>
      <c r="B118">
        <f>HLOOKUP(アンケート!$C$13,比較表!$B$3:$D$8,4,FALSE)</f>
        <v>5</v>
      </c>
    </row>
    <row r="119" spans="1:2">
      <c r="A119" t="str">
        <f>CONCATENATE("[tdLevel type=", B119, "]", 比較表!A7, "[/tdLevel]")</f>
        <v>[tdLevel type=5]もちはいいのか[/tdLevel]</v>
      </c>
      <c r="B119">
        <f>HLOOKUP(アンケート!$C$13,比較表!$B$3:$D$8,5,FALSE)</f>
        <v>5</v>
      </c>
    </row>
    <row r="120" spans="1:2">
      <c r="A120" t="str">
        <f>CONCATENATE("[tdLevel type=", B120, "]", 比較表!A8, "[/tdLevel]")</f>
        <v>[tdLevel type=2]場所をとらないか[/tdLevel]</v>
      </c>
      <c r="B120">
        <f>HLOOKUP(アンケート!$C$13,比較表!$B$3:$D$8,6,FALSE)</f>
        <v>2</v>
      </c>
    </row>
    <row r="121" spans="1:2">
      <c r="A121" t="s">
        <v>71</v>
      </c>
    </row>
    <row r="123" spans="1:2">
      <c r="A123" s="6" t="str">
        <f>CONCATENATE("[product_link id=",入力シート!D12,"][/product_link]")</f>
        <v>[product_link id=241][/product_link]</v>
      </c>
    </row>
    <row r="124" spans="1:2">
      <c r="A124" t="s">
        <v>91</v>
      </c>
    </row>
    <row r="125" spans="1:2">
      <c r="A125" t="s">
        <v>92</v>
      </c>
    </row>
    <row r="126" spans="1:2">
      <c r="A126" t="s">
        <v>93</v>
      </c>
    </row>
    <row r="127" spans="1:2">
      <c r="A127" t="s">
        <v>85</v>
      </c>
    </row>
    <row r="128" spans="1:2">
      <c r="A128" t="str">
        <f>CONCATENATE("&lt;li&gt;", アンケート!C14,"&lt;/li&gt;")</f>
        <v>&lt;li&gt;軽い力で消すことができる&lt;/li&gt;</v>
      </c>
    </row>
    <row r="129" spans="1:1">
      <c r="A129" t="str">
        <f>CONCATENATE("&lt;li&gt;", アンケート!C15,"&lt;/li&gt;")</f>
        <v>&lt;li&gt;ぱっくり割れることがない&lt;/li&gt;</v>
      </c>
    </row>
    <row r="130" spans="1:1">
      <c r="A130" t="str">
        <f>CONCATENATE("&lt;li&gt;", アンケート!C16,"&lt;/li&gt;")</f>
        <v>&lt;li&gt;カスのまとまりがいい&lt;/li&gt;</v>
      </c>
    </row>
    <row r="131" spans="1:1">
      <c r="A131" t="str">
        <f>CONCATENATE("&lt;li&gt;", アンケート!C17,"&lt;/li&gt;")</f>
        <v>&lt;li&gt;鉛筆のあとが伸びない&lt;/li&gt;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&lt;li&gt;コンビニなどで売られていない&lt;/li&gt;</v>
      </c>
    </row>
    <row r="140" spans="1:1">
      <c r="A140" t="str">
        <f>CONCATENATE("&lt;li&gt;", アンケート!C19,"&lt;/li&gt;")</f>
        <v>&lt;li&gt;知名度があまりない&lt;/li&gt;</v>
      </c>
    </row>
    <row r="141" spans="1:1">
      <c r="A141" t="str">
        <f>CONCATENATE("&lt;li&gt;", アンケート!C20,"&lt;/li&gt;")</f>
        <v>&lt;li&gt;他のものより少し値段が高い&lt;/li&gt;</v>
      </c>
    </row>
    <row r="142" spans="1:1">
      <c r="A142" t="str">
        <f>CONCATENATE("&lt;li&gt;", アンケート!C21,"&lt;/li&gt;")</f>
        <v>&lt;li&gt;へりがはやい&lt;/li&gt;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icon="http://shomty.com/wp-content/uploads/img/parts/review/m_２０_2.jpg" name="２０代男性" type="l"]</v>
      </c>
    </row>
    <row r="148" spans="1:1">
      <c r="A148" t="str">
        <f>アンケート!C23</f>
        <v>これにはビックリしました。 
自分はMONO以外の消ゴムを使ったことがないので、感動しました。MONOよりも消える！軽い力で沢山消せるし、カスのまとまりも良い。素晴らしい商品です。メイン使用の消ゴムが入れ替わりました。</v>
      </c>
    </row>
    <row r="149" spans="1:1">
      <c r="A149" t="s">
        <v>102</v>
      </c>
    </row>
    <row r="150" spans="1:1">
      <c r="A150" t="str">
        <f>CONCATENATE("[voice icon=","""http://shomty.com/wp-content/uploads/img/parts/review/", 入力シート!F13, ".jpg", """ name=""", 入力シート!E13, """ type=""", "r", """]")</f>
        <v>[voice icon="http://shomty.com/wp-content/uploads/img/parts/review/m_３０_1.jpg" name="３０代男性" type="r"]</v>
      </c>
    </row>
    <row r="151" spans="1:1">
      <c r="A151" t="str">
        <f>アンケート!C24</f>
        <v>学生時代から愛用しています！消しクズがまとまりやすく、軽いタッチで消すことが出来て大好きなんです＾＾ペンケースには必ずコレが入ってます！！見た目もホワイトが基調で清潔感がありシャープな感じで気に入ってます。</v>
      </c>
    </row>
    <row r="152" spans="1:1">
      <c r="A152" t="s">
        <v>102</v>
      </c>
    </row>
    <row r="153" spans="1:1">
      <c r="A153" t="s">
        <v>97</v>
      </c>
    </row>
    <row r="154" spans="1:1">
      <c r="A154" t="str">
        <f>CONCATENATE("[reviewLink id=","""", 入力シート!D12,"""][/reviewLink]")</f>
        <v>[reviewLink id="241"][/reviewLink]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2018-08-16T23:41:29Z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