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activeTab="4"/>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<sst xmlns="http://schemas.openxmlformats.org/spreadsheetml/2006/main" count="268" uniqueCount="191">
  <si>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</si>
  <si>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</si>
  <si>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</si>
  <si>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</si>
  <si>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</si>
  <si>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</si>
  <si>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</si>
  <si>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</si>
  <si>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</si>
  <si>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</si>
  <si>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</si>
  <si>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</si>
  <si>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</si>
  <si>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</si>
  <si>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</si>
  <si>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</si>
  <si>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</si>
  <si>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</si>
  <si>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</si>
  <si>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</si>
  <si>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</si>
  <si>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</si>
  <si>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</si>
  <si>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</si>
  <si>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</si>
  <si>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</si>
  <si>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</si>
  <si>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</si>
  <si>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</si>
  <si>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</si>
  <si>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</si>
  <si>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</si>
  <si>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</si>
  <si>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</si>
  <si>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</si>
  <si>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</si>
  <si>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</si>
  <si>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</si>
  <si>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</si>
  <si>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</si>
  <si>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</si>
  <si>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</si>
  <si>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</si>
  <si>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</si>
  <si>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</si>
  <si>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</si>
  <si>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</si>
  <si>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</si>
  <si>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</si>
  <si>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</si>
  <si>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</si>
  <si>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</si>
  <si>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</si>
  <si>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</si>
  <si>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</si>
  <si>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</si>
  <si>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</si>
  <si>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</si>
  <si>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</si>
  <si>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</si>
  <si>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</si>
  <si>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</si>
  <si>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</si>
  <si>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</si>
  <si>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</si>
  <si>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</si>
  <si>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</si>
  <si>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</si>
  <si>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</si>
  <si>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</si>
  <si>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</si>
  <si>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</si>
  <si>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</si>
  <si>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</si>
  <si>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</si>
  <si>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</si>
  <si>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</si>
  <si>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</si>
  <si>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</si>
  <si>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</si>
  <si>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</si>
  <si>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</si>
  <si>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</si>
  <si>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</si>
  <si>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</si>
  <si>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</si>
  <si>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</si>
  <si>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</si>
  <si>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</si>
  <si>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</si>
  <si>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</si>
  <si>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</si>
  <si>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</si>
  <si>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</si>
  <si>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</si>
  <si>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</si>
  <si>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</si>
  <si>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</si>
  <si>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</si>
  <si>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</si>
  <si>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</si>
  <si>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</si>
  <si>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</si>
  <si>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</si>
  <si>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</si>
  <si>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</si>
  <si>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</si>
  <si>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</si>
  <si>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</si>
  <si>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</si>
  <si>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</si>
  <si>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</si>
  <si>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</si>
  <si>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</si>
  <si>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</si>
  <si>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</si>
  <si>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</si>
  <si>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</si>
  <si>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</si>
  <si>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</si>
  <si>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</si>
  <si>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</si>
  <si>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</si>
  <si>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</si>
  <si>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</si>
  <si>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</si>
  <si>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</si>
  <si>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</si>
  <si>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</si>
  <si>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</si>
  <si>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市販セルフカラー</t>
  </si>
  <si>
    <t>エンシェールズ　カラーバター</t>
  </si>
  <si>
    <t>ビューティーラボ　ホイップヘアカラー</t>
  </si>
  <si>
    <t>ルシード　ミルクジャムヘアカラー</t>
  </si>
  <si>
    <t>綺麗に染まる</t>
  </si>
  <si>
    <t>髪の毛が痛みにくい</t>
  </si>
  <si>
    <t>染めるのが簡単</t>
  </si>
  <si>
    <t>価格</t>
  </si>
  <si>
    <t>カラーバリエーション</t>
  </si>
  <si>
    <t>※比較表に記入</t>
  </si>
  <si>
    <t>トリートメントなので、髪が綺麗になる</t>
  </si>
  <si>
    <t>トリートメントカラーなので、シャンプー後の塗れた髪にも使用でき、使い勝手が楽。</t>
  </si>
  <si>
    <t>使い捨てではないので、1度開封してもなくなるまで使用できる。</t>
  </si>
  <si>
    <t>カラーを自由に混ぜて使用できるので、自分好みのオリジナルカラーを作ることができる。</t>
  </si>
  <si>
    <t>ブリーチしていない髪の毛だと色が入りにくい</t>
  </si>
  <si>
    <t>価格が高い</t>
  </si>
  <si>
    <t>重い</t>
  </si>
  <si>
    <t>ドラッグストアでは販売していない</t>
  </si>
  <si>
    <t>ブリーチしている人</t>
  </si>
  <si>
    <r>
      <t xml:space="preserve">１位の商品のためになった（なる）口コミやレビューを２つ記入してください。
</t>
    </r>
    <r>
      <rPr>
        <sz val="9"/>
        <color rgb="FFFF0000"/>
        <rFont val="Arial"/>
        <family val="2"/>
      </rPr>
      <t>※短文すぎない（100文字程度）口コミをお願いします。</t>
    </r>
  </si>
  <si>
    <t>カラーリングや紫外線で髪の毛が痛んでいたため、以前から髪の毛が綺麗になると聞き気になっていたカラーバターを購入しました。
ブリーチしていたので、カラーも綺麗に入り、髪の毛もサラサラになったので満足です。</t>
  </si>
  <si>
    <t xml:space="preserve">ユーチューバーさんが紹介していて気になったのがきっかけで購入しました。
初めてはアッシュミルクティー単品で使用しましたが、最近ではアッシュミルクティーに少しピンクを混ぜたりと、オリジナルカラーを作って楽しんでいます。
</t>
  </si>
  <si>
    <t>20代女性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</si>
  <si>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</si>
  <si>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https://www.cosme.net/product/product_id/2926126/reviews</t>
  </si>
  <si>
    <t>泡カラーなので、シャンプーのように使用できむらなく簡単に使用できる</t>
  </si>
  <si>
    <t>ドラッグストアでも購入できる</t>
  </si>
  <si>
    <t>アフタートリートメントが入っている。</t>
  </si>
  <si>
    <t>使い捨て</t>
  </si>
  <si>
    <t>ミルクティベージュを置いている店舗が少ない</t>
  </si>
  <si>
    <t>緩い泡なので、添付時垂れやすい</t>
  </si>
  <si>
    <t>泡カラーで簡単に染めたい方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</si>
  <si>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</si>
  <si>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様々なメーカーのヘアカラーを使用していますが、泡カラーは簡単ですしムラなく染めることができるので、気に入っています。
付属のアフタートリートメントも優秀で、髪の毛の痛みを抑えてくれるので、ドライヤー後の髪の毛がしっとりしています。
</t>
  </si>
  <si>
    <t xml:space="preserve">ミスティアッシュを使用しました。
アッシュ系のカラーが好きなのですが、美容院でアッシュ系のカラーに染めてもらうとイメージよりも暗い髪色で、思ったようなカラーにならなかったので、こちらを使用。
セルフカラーなので、美容院に比べると髪の毛の痛みはありますが、理想のカラーになり嬉しかったです。
</t>
  </si>
  <si>
    <t>30代女性</t>
  </si>
  <si>
    <t>https://www.cosme.net/product/product_id/10106143/reviews</t>
  </si>
  <si>
    <t>先端に櫛がついたボトルなので、染めやすい</t>
  </si>
  <si>
    <t>アフタートリートメンがついている</t>
  </si>
  <si>
    <t>カラーの名前がお洒落</t>
  </si>
  <si>
    <t>他のメーカーに比べると、カラーバリエーションが少ない</t>
  </si>
  <si>
    <t>泡カラーになれている人はブロッキングしないといけないので、使い方が難しく感じる場合がある</t>
  </si>
  <si>
    <t>黒髪から染めるとどのカラーでも似たブラウンになる。</t>
  </si>
  <si>
    <t>泡カラーだと痛みが気になる方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</si>
  <si>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</si>
  <si>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ずっと美容院でカラーをしてもらっていたのですが、行きたい日に予約いっぱいで行けなかったため、急遽セルフカラーをすることに。
評価のよかったこちらを使用しました。
肌が弱いのですが染みることもなく、髪の毛の痛みも少なかったです。
カラーも綺麗に染めることができました。
</t>
  </si>
  <si>
    <t>金欠だったため、セルフカラーをしようと思い、生チョコガナッシュを使用しました。
色落ちし黄色っぽく汚い髪色になっていたのですが、綺麗なダークブラウンになり、髪色が落ちついたからか、髪の毛が綺麗に見えます。</t>
  </si>
  <si>
    <t>10代女性</t>
  </si>
  <si>
    <t>https://www.cosme.net/product/product_id/2938025/reviews</t>
  </si>
  <si>
    <t>今回取り上げたアイテムは、「何を求めてる人」にピッタリだと思いますか？
具体的に3つ記入してください。</t>
  </si>
  <si>
    <t>セルフカラーでも髪の毛を痛めたくない人</t>
  </si>
  <si>
    <t>楽にセルフカラーをしたい人</t>
  </si>
  <si>
    <t>自分好みのカラーで染めたい人</t>
  </si>
  <si>
    <t>合計点数</t>
  </si>
  <si>
    <t>&lt;a target="_blank" href="//af.moshimo.com/af/c/click?a_id=988729&amp;amp;p_id=54&amp;amp;pc_id=54&amp;amp;pl_id=616&amp;amp;url=https%3A%2F%2Fitem.rakuten.co.jp%2Fleafvillage-beauty%2Fcb2-sale%2F&amp;amp;m=http%3A%2F%2Fm.rakuten.co.jp%2Fleafvillage-beauty%2Fi%2F10001948%2F&amp;amp;r_v=g00rfp43.9tq3e30a.g00rfp43.9tq3fd76" rel="nofollow"&gt;&lt;img src="//thumbnail.image.rakuten.co.jp/@0_mall/leafvillage-beauty/cabinet/butter/imgrc0070539811.jpg?_ex=128x128" alt="" style="border: none;" /&gt;&lt;br /&gt;数量限定価格！【あす楽】【正規品】【送料無料】ランキング1位獲得 エンシェールズ　カラーバター 200g選べる2個セット ヘアカラ ヘアマニキュア カラートリートメント ヘアカラートリートメント【プレゼント付】&lt;/a&gt;&lt;img src="//i.moshimo.com/af/i/impression?a_id=988729&amp;amp;p_id=54&amp;amp;pc_id=54&amp;amp;pl_id=616" alt="" width="1" height="1" style="border: 0px;" /&gt;</t>
  </si>
  <si>
    <t>&lt;a target="_blank" href="//af.moshimo.com/af/c/click?a_id=988731&amp;amp;p_id=170&amp;amp;pc_id=185&amp;amp;pl_id=4062&amp;amp;url=https%3A%2F%2Fwww.amazon.co.jp%2F%25E3%2582%25A8%25E3%2583%25B3%25E3%2582%25B7%25E3%2582%25A7%25E3%2583%25BC%25E3%2583%25AB%25E3%2582%25BA-%25E3%2582%25AF%25E3%2583%25AA%25E3%2583%2583%25E3%2583%2597%25E3%2582%25B8%25E3%2583%25A7%25E3%2582%25A4%25E3%2583%25B3%25E3%2583%2588-%25E3%2582%25AB%25E3%2583%25A9%25E3%2583%25BC%25E3%2583%2590%25E3%2582%25BF%25E3%2583%25BC-925%25E3%2582%25B7%25E3%2583%25AB%25E3%2583%2590%25E3%2583%25BC-200g%2Fdp%2FB008CN689Y" rel="nofollow"&gt;&lt;img src="https://images-fe.ssl-images-amazon.com/images/I/41oXAmQu9TL.jpg" alt="" style="border: none;" /&gt;&lt;br /&gt;クリップジョイント カラーバター 925シルバー 200g&lt;/a&gt;&lt;img src="//i.moshimo.com/af/i/impression?a_id=988731&amp;amp;p_id=170&amp;amp;pc_id=185&amp;amp;pl_id=4062" alt="" width="1" height="1" style="border: 0px;" /&gt;</t>
  </si>
  <si>
    <t>&lt;a target="_blank" href="//af.moshimo.com/af/c/click?a_id=988731&amp;amp;p_id=170&amp;amp;pc_id=185&amp;amp;pl_id=4062&amp;amp;url=https%3A%2F%2Fwww.amazon.co.jp%2F%25E3%2583%2593%25E3%2583%25A5%25E3%2583%25BC%25E3%2583%2586%25E3%2582%25A3%25E3%2583%25A9%25E3%2583%259C-%25E3%2583%259B%25E3%2582%25A4%25E3%2583%2583%25E3%2583%2597%25E3%2583%2598%25E3%2582%25A2%25E3%2582%25AB%25E3%2583%25A9%25E3%2583%25BC-%25E3%2582%25B5%25E3%2582%25AF%25E3%2583%25A9%25E3%2583%2594%25E3%2583%25B3%25E3%2582%25AF-2%25E5%2589%25A480mL-%25E7%25BE%258E%25E5%25AE%25B9%25E6%25B6%25B25mL%2Fdp%2FB01AFQFHBU" rel="nofollow"&gt;&lt;img src="https://images-fe.ssl-images-amazon.com/images/I/514HWaWX%2BoL.jpg" alt="" style="border: none;" /&gt;&lt;br /&gt;ホーユー ビューティラボ ホイップヘアカラー(サクラピンク) 1剤40g+2剤80mL+美容液5mL&lt;/a&gt;&lt;img src="//i.moshimo.com/af/i/impression?a_id=988731&amp;amp;p_id=170&amp;amp;pc_id=185&amp;amp;pl_id=4062" alt="" width="1" height="1" style="border: 0px;" /&gt;</t>
  </si>
  <si>
    <t>&lt;a target="_blank" href="//af.moshimo.com/af/c/click?a_id=988729&amp;amp;p_id=54&amp;amp;pc_id=54&amp;amp;pl_id=616&amp;amp;url=https%3A%2F%2Fitem.rakuten.co.jp%2Fakibamac%2F4987205310584%2F&amp;amp;m=http%3A%2F%2Fm.rakuten.co.jp%2Fakibamac%2Fi%2F10630894%2F&amp;amp;r_v=g00q37i3.9tq3e375.g00q37i3.9tq3f374" rel="nofollow"&gt;&lt;img src="//thumbnail.image.rakuten.co.jp/@0_mall/akibamac/cabinet/05440785/4987205310584.jpg?_ex=128x128" alt="" style="border: none;" /&gt;&lt;br /&gt;ホーユービューティーラボ ホイップヘアカラー アンティークショコラ (BLホイップアンティークショ)&lt;/a&gt;&lt;img src="//i.moshimo.com/af/i/impression?a_id=988729&amp;amp;p_id=54&amp;amp;pc_id=54&amp;amp;pl_id=616" alt="" width="1" height="1" style="border: 0px;" /&gt;</t>
  </si>
  <si>
    <t>&lt;a target="_blank" href="//af.moshimo.com/af/c/click?a_id=988731&amp;amp;p_id=170&amp;amp;pc_id=185&amp;amp;pl_id=4062&amp;amp;url=https%3A%2F%2Fwww.amazon.co.jp%2F%25E3%2580%2590%25E3%2581%25BE%25E3%2581%25A8%25E3%2582%2581%25E8%25B2%25B7%25E3%2581%2584%25E3%2580%2591LUCIDO-L-%25E3%2583%25AB%25E3%2582%25B7%25E3%2583%25BC%25E3%2583%2589%25E3%2582%25A8%25E3%2583%25AB-%25E3%2583%259F%25E3%2583%25AB%25E3%2582%25AF%25E3%2582%25B8%25E3%2583%25A3%25E3%2583%25A0%25E3%2583%2598%25E3%2582%25A2%25E3%2582%25AB%25E3%2583%25A9%25E3%2583%25BC-%25E7%2594%259F%25E3%2583%2581%25E3%2583%25A7%25E3%2582%25B3%25E3%2582%25AC%25E3%2583%258A%25E3%2583%2583%25E3%2582%25B7%25E3%2583%25A5%25C3%25972%25E5%2580%258B%25E3%2583%2591%25E3%2583%2583%25E3%2582%25AF-%25E5%258C%25BB%25E8%2596%25AC%25E9%2583%25A8%25E5%25A4%2596%25E5%2593%2581%2Fdp%2FB07CFXJWTC" rel="nofollow"&gt;&lt;img src="https://images-fe.ssl-images-amazon.com/images/I/618VzvncDHL.jpg" alt="" style="border: none;" /&gt;&lt;br /&gt;【まとめ買い】LUCIDO-L (ルシードエル) ミルクジャムヘアカラー #生チョコガナッシュ×2個パック (医薬部外品)&lt;/a&gt;&lt;img src="//i.moshimo.com/af/i/impression?a_id=988731&amp;amp;p_id=170&amp;amp;pc_id=185&amp;amp;pl_id=4062" alt="" width="1" height="1" style="border: 0px;" /&gt;</t>
  </si>
  <si>
    <t>&lt;a target="_blank" href="//af.moshimo.com/af/c/click?a_id=988729&amp;amp;p_id=54&amp;amp;pc_id=54&amp;amp;pl_id=616&amp;amp;url=https%3A%2F%2Fitem.rakuten.co.jp%2Fcosmebox%2Fj4902806234299%2F&amp;amp;m=http%3A%2F%2Fm.rakuten.co.jp%2Fcosmebox%2Fi%2F10008752%2F&amp;amp;r_v=g00q7yx3.9tq3e95b.g00q7yx3.9tq3f7ab" rel="nofollow"&gt;&lt;img src="//thumbnail.image.rakuten.co.jp/@0_mall/cosmebox/cabinet/item15/4902806234299.jpg?_ex=128x128" alt="" style="border: none;" /&gt;&lt;br /&gt;ルシードエル ミルクジャムヘアカラー ＃カフェシフォン LUCIDO-L mandom&lt;/a&gt;&lt;img src="//i.moshimo.com/af/i/impression?a_id=988729&amp;amp;p_id=54&amp;amp;pc_id=54&amp;amp;pl_id=616" alt="" width="1" height="1" style="border: 0px;" /&gt;</t>
  </si>
  <si>
    <t>市販セルフカラ―のおすすめ3選。トリートメントや髪染めで人気なのは？</t>
    <rPh sb="0" eb="2">
      <t>シハン</t>
    </rPh>
    <rPh sb="14" eb="15">
      <t>セン</t>
    </rPh>
    <rPh sb="24" eb="25">
      <t>カミ</t>
    </rPh>
    <rPh sb="25" eb="26">
      <t>ゾ</t>
    </rPh>
    <rPh sb="28" eb="30">
      <t>ニンキ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</si>
</sst>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2">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4" fillId="4" borderId="12" xfId="0" applyFont="1" applyFill="1" applyBorder="1" applyAlignment="1">
      <alignment vertical="center"/>
    </xf>
    <xf numFmtId="0" fontId="3" fillId="5" borderId="12" xfId="0" applyFont="1" applyFill="1" applyBorder="1" applyAlignment="1">
      <alignment vertical="center"/>
    </xf>
    <xf numFmtId="0" fontId="3" fillId="6" borderId="12" xfId="0" applyFont="1" applyFill="1" applyBorder="1" applyAlignment="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2938025/reviews" TargetMode="External"/><Relationship Id="rId2" Type="http://schemas.openxmlformats.org/officeDocument/2006/relationships/hyperlink" Target="https://www.cosme.net/product/product_id/10106143/reviews" TargetMode="External"/><Relationship Id="rId1" Type="http://schemas.openxmlformats.org/officeDocument/2006/relationships/hyperlink" Target="https://www.cosme.net/product/product_id/2926126/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9" workbookViewId="0">
      <selection activeCell="C16" sqref="C16"/>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0"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1"/>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42"/>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72</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43" t="s">
        <v>73</v>
      </c>
      <c r="C7" s="7" t="s">
        <v>134</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44"/>
      <c r="C8" s="7" t="s">
        <v>135</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44"/>
      <c r="C9" s="7" t="s">
        <v>136</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44"/>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5"/>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131</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6" t="s">
        <v>28</v>
      </c>
      <c r="C14" s="9"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7"/>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7"/>
      <c r="C16" s="9" t="s">
        <v>142</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8"/>
      <c r="C17" s="9" t="s">
        <v>143</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6" t="s">
        <v>33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7"/>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7"/>
      <c r="C20" s="9"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8"/>
      <c r="C21" s="9" t="s">
        <v>147</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148</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6" t="s">
        <v>149</v>
      </c>
      <c r="C23" s="68" t="s">
        <v>150</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8"/>
      <c r="C24" s="68" t="s">
        <v>151</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6" t="s">
        <v>75</v>
      </c>
      <c r="C25" s="9" t="s">
        <v>152</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8"/>
      <c r="C26" s="9" t="s">
        <v>152</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153</v>
      </c>
      <c r="C27" s="37" t="s">
        <v>154</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132</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9" t="s">
        <v>42</v>
      </c>
      <c r="C29" s="27" t="s">
        <v>155</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50"/>
      <c r="C30" s="27" t="s">
        <v>156</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1"/>
      <c r="C31" s="27" t="s">
        <v>157</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9" t="s">
        <v>46</v>
      </c>
      <c r="C32" s="27" t="s">
        <v>158</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50"/>
      <c r="C33" s="27" t="s">
        <v>159</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1"/>
      <c r="C34" s="27" t="s">
        <v>160</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161</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9" t="s">
        <v>162</v>
      </c>
      <c r="C36" s="69" t="s">
        <v>163</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51"/>
      <c r="C37" s="69" t="s">
        <v>164</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9" t="s">
        <v>76</v>
      </c>
      <c r="C38" s="27" t="s">
        <v>152</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1"/>
      <c r="C39" s="27" t="s">
        <v>165</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153</v>
      </c>
      <c r="C40" s="38" t="s">
        <v>166</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133</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2" t="s">
        <v>54</v>
      </c>
      <c r="C42" s="29" t="s">
        <v>167</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3"/>
      <c r="C43" s="29" t="s">
        <v>168</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4"/>
      <c r="C44" s="29" t="s">
        <v>169</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2" t="s">
        <v>58</v>
      </c>
      <c r="C45" s="29" t="s">
        <v>170</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3"/>
      <c r="C46" s="29" t="s">
        <v>171</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4"/>
      <c r="C47" s="29" t="s">
        <v>172</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173</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2" t="s">
        <v>174</v>
      </c>
      <c r="C49" s="70" t="s">
        <v>175</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77</v>
      </c>
      <c r="B50" s="54"/>
      <c r="C50" s="70" t="s">
        <v>176</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52" t="s">
        <v>76</v>
      </c>
      <c r="C51" s="29" t="s">
        <v>152</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4"/>
      <c r="C52" s="29" t="s">
        <v>177</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153</v>
      </c>
      <c r="C53" s="39"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40"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41"/>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42"/>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131</v>
      </c>
      <c r="C3" s="15" t="s">
        <v>132</v>
      </c>
      <c r="D3" s="16" t="s">
        <v>133</v>
      </c>
      <c r="E3" s="3"/>
      <c r="F3" s="3"/>
      <c r="G3" s="3"/>
      <c r="H3" s="3"/>
      <c r="I3" s="3"/>
      <c r="J3" s="3"/>
      <c r="K3" s="3"/>
      <c r="L3" s="3"/>
      <c r="M3" s="3"/>
      <c r="N3" s="3"/>
      <c r="O3" s="3"/>
      <c r="P3" s="3"/>
      <c r="Q3" s="3"/>
      <c r="R3" s="3"/>
      <c r="S3" s="3"/>
      <c r="T3" s="3"/>
      <c r="U3" s="3"/>
      <c r="V3" s="3"/>
      <c r="W3" s="3"/>
      <c r="X3" s="3"/>
      <c r="Y3" s="3"/>
      <c r="Z3" s="3"/>
    </row>
    <row r="4" spans="1:26" ht="15.75" thickBot="1">
      <c r="A4" s="33" t="s">
        <v>134</v>
      </c>
      <c r="B4" s="17">
        <v>3</v>
      </c>
      <c r="C4" s="17">
        <v>4</v>
      </c>
      <c r="D4" s="17">
        <v>4</v>
      </c>
      <c r="E4" s="3"/>
      <c r="F4" s="3"/>
      <c r="G4" s="3"/>
      <c r="H4" s="3"/>
      <c r="I4" s="3"/>
      <c r="J4" s="3"/>
      <c r="K4" s="3"/>
      <c r="L4" s="3"/>
      <c r="M4" s="3"/>
      <c r="N4" s="3"/>
      <c r="O4" s="3"/>
      <c r="P4" s="3"/>
      <c r="Q4" s="3"/>
      <c r="R4" s="3"/>
      <c r="S4" s="3"/>
      <c r="T4" s="3"/>
      <c r="U4" s="3"/>
      <c r="V4" s="3"/>
      <c r="W4" s="3"/>
      <c r="X4" s="3"/>
      <c r="Y4" s="3"/>
      <c r="Z4" s="3"/>
    </row>
    <row r="5" spans="1:26" ht="15.75" thickBot="1">
      <c r="A5" s="33" t="s">
        <v>135</v>
      </c>
      <c r="B5" s="17">
        <v>5</v>
      </c>
      <c r="C5" s="17">
        <v>2</v>
      </c>
      <c r="D5" s="17">
        <v>3</v>
      </c>
      <c r="E5" s="3"/>
      <c r="F5" s="3"/>
      <c r="G5" s="3"/>
      <c r="H5" s="3"/>
      <c r="I5" s="3"/>
      <c r="J5" s="3"/>
      <c r="K5" s="3"/>
      <c r="L5" s="3"/>
      <c r="M5" s="3"/>
      <c r="N5" s="3"/>
      <c r="O5" s="3"/>
      <c r="P5" s="3"/>
      <c r="Q5" s="3"/>
      <c r="R5" s="3"/>
      <c r="S5" s="3"/>
      <c r="T5" s="3"/>
      <c r="U5" s="3"/>
      <c r="V5" s="3"/>
      <c r="W5" s="3"/>
      <c r="X5" s="3"/>
      <c r="Y5" s="3"/>
      <c r="Z5" s="3"/>
    </row>
    <row r="6" spans="1:26" ht="15.75" thickBot="1">
      <c r="A6" s="33" t="s">
        <v>136</v>
      </c>
      <c r="B6" s="17">
        <v>4</v>
      </c>
      <c r="C6" s="17">
        <v>4</v>
      </c>
      <c r="D6" s="17">
        <v>2</v>
      </c>
      <c r="E6" s="3"/>
      <c r="F6" s="3"/>
      <c r="G6" s="3"/>
      <c r="H6" s="3"/>
      <c r="I6" s="3"/>
      <c r="J6" s="3"/>
      <c r="K6" s="3"/>
      <c r="L6" s="3"/>
      <c r="M6" s="3"/>
      <c r="N6" s="3"/>
      <c r="O6" s="3"/>
      <c r="P6" s="3"/>
      <c r="Q6" s="3"/>
      <c r="R6" s="3"/>
      <c r="S6" s="3"/>
      <c r="T6" s="3"/>
      <c r="U6" s="3"/>
      <c r="V6" s="3"/>
      <c r="W6" s="3"/>
      <c r="X6" s="3"/>
      <c r="Y6" s="3"/>
      <c r="Z6" s="3"/>
    </row>
    <row r="7" spans="1:26" ht="15.75" thickBot="1">
      <c r="A7" s="33" t="s">
        <v>137</v>
      </c>
      <c r="B7" s="17">
        <v>3</v>
      </c>
      <c r="C7" s="17">
        <v>3</v>
      </c>
      <c r="D7" s="17">
        <v>3</v>
      </c>
      <c r="E7" s="3"/>
      <c r="F7" s="3"/>
      <c r="G7" s="3"/>
      <c r="H7" s="3"/>
      <c r="I7" s="3"/>
      <c r="J7" s="3"/>
      <c r="K7" s="3"/>
      <c r="L7" s="3"/>
      <c r="M7" s="3"/>
      <c r="N7" s="3"/>
      <c r="O7" s="3"/>
      <c r="P7" s="3"/>
      <c r="Q7" s="3"/>
      <c r="R7" s="3"/>
      <c r="S7" s="3"/>
      <c r="T7" s="3"/>
      <c r="U7" s="3"/>
      <c r="V7" s="3"/>
      <c r="W7" s="3"/>
      <c r="X7" s="3"/>
      <c r="Y7" s="3"/>
      <c r="Z7" s="3"/>
    </row>
    <row r="8" spans="1:26" ht="15.75" thickBot="1">
      <c r="A8" s="33" t="s">
        <v>138</v>
      </c>
      <c r="B8" s="17">
        <v>5</v>
      </c>
      <c r="C8" s="17">
        <v>4</v>
      </c>
      <c r="D8" s="17">
        <v>2</v>
      </c>
      <c r="E8" s="3"/>
      <c r="F8" s="3"/>
      <c r="G8" s="3"/>
      <c r="H8" s="3"/>
      <c r="I8" s="3"/>
      <c r="J8" s="3"/>
      <c r="K8" s="3"/>
      <c r="L8" s="3"/>
      <c r="M8" s="3"/>
      <c r="N8" s="3"/>
      <c r="O8" s="3"/>
      <c r="P8" s="3"/>
      <c r="Q8" s="3"/>
      <c r="R8" s="3"/>
      <c r="S8" s="3"/>
      <c r="T8" s="3"/>
      <c r="U8" s="3"/>
      <c r="V8" s="3"/>
      <c r="W8" s="3"/>
      <c r="X8" s="3"/>
      <c r="Y8" s="3"/>
      <c r="Z8" s="3"/>
    </row>
    <row r="9" spans="1:26" ht="15" thickBot="1">
      <c r="A9" s="18" t="s">
        <v>183</v>
      </c>
      <c r="B9" s="19">
        <v>20</v>
      </c>
      <c r="C9" s="19">
        <v>17</v>
      </c>
      <c r="D9" s="19">
        <v>14</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F16" sqref="F16:F17"/>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103</v>
      </c>
      <c r="C2" s="22" t="s">
        <v>190</v>
      </c>
      <c r="D2" s="31"/>
      <c r="F2">
        <f>LEN(C1)</f>
        <v>0</v>
      </c>
      <c r="G2" t="s">
        <v>126</v>
      </c>
    </row>
    <row r="3" spans="2:8">
      <c r="B3" s="34"/>
      <c r="C3" s="31"/>
      <c r="D3" s="31"/>
      <c r="H3" t="s">
        <v>127</v>
      </c>
    </row>
    <row r="4" spans="2:8">
      <c r="B4" s="23" t="s">
        <v>116</v>
      </c>
      <c r="C4" s="23" t="s">
        <v>117</v>
      </c>
      <c r="D4" s="23" t="s">
        <v>118</v>
      </c>
      <c r="H4" t="s">
        <v>128</v>
      </c>
    </row>
    <row r="5" spans="2:8">
      <c r="B5" s="23" t="s">
        <v>101</v>
      </c>
      <c r="C5" s="22" t="str">
        <f>IF(C22="","",SUBSTITUTE(MID(C22,FIND("src=",C22)+5,FIND("alt",C22)-FIND("src=",C22)-7),"amp;",""))</f>
        <v>https://images-fe.ssl-images-amazon.com/images/I/41oXAmQu9TL.jpg</v>
      </c>
      <c r="D5" s="22" t="str">
        <f>アンケート!C13</f>
        <v>エンシェールズ　カラーバター</v>
      </c>
      <c r="E5" t="s">
        <v>119</v>
      </c>
    </row>
    <row r="6" spans="2:8">
      <c r="B6" s="23" t="s">
        <v>100</v>
      </c>
      <c r="C6" s="22" t="str">
        <f>IF(C24="","",SUBSTITUTE(MID(C24,FIND("src=",C24)+5,FIND("alt",C24)-FIND("src=",C24)-7),"amp;",""))</f>
        <v>https://images-fe.ssl-images-amazon.com/images/I/514HWaWX%2BoL.jpg</v>
      </c>
      <c r="D6" s="22" t="str">
        <f>アンケート!C28</f>
        <v>ビューティーラボ　ホイップヘアカラー</v>
      </c>
      <c r="E6" t="s">
        <v>119</v>
      </c>
    </row>
    <row r="7" spans="2:8">
      <c r="B7" s="23" t="s">
        <v>99</v>
      </c>
      <c r="C7" s="22" t="str">
        <f>IF(C26="","",SUBSTITUTE(MID(C26,FIND("src=",C26)+5,FIND("alt",C26)-FIND("src=",C26)-7),"amp;",""))</f>
        <v>https://images-fe.ssl-images-amazon.com/images/I/618VzvncDHL.jpg</v>
      </c>
      <c r="D7" s="22" t="str">
        <f>アンケート!C41</f>
        <v>ルシード　ミルクジャムヘアカラー</v>
      </c>
      <c r="E7" t="s">
        <v>119</v>
      </c>
    </row>
    <row r="10" spans="2:8">
      <c r="B10" s="61" t="s">
        <v>98</v>
      </c>
      <c r="C10" s="62"/>
      <c r="D10" s="62"/>
      <c r="E10" s="62"/>
      <c r="F10" s="63"/>
    </row>
    <row r="11" spans="2:8">
      <c r="B11" s="32" t="s">
        <v>104</v>
      </c>
      <c r="C11" s="32" t="s">
        <v>105</v>
      </c>
      <c r="D11" s="32" t="s">
        <v>106</v>
      </c>
      <c r="E11" s="32" t="s">
        <v>107</v>
      </c>
      <c r="F11" s="32" t="s">
        <v>108</v>
      </c>
    </row>
    <row r="12" spans="2:8">
      <c r="B12" s="58" t="s">
        <v>101</v>
      </c>
      <c r="C12" s="60" t="str">
        <f>アンケート!C27</f>
        <v>https://www.cosme.net/product/product_id/2926126/reviews</v>
      </c>
      <c r="D12" s="64">
        <f>SQL!A11+1</f>
        <v>259</v>
      </c>
      <c r="E12" s="22" t="str">
        <f>アンケート!C25</f>
        <v>20代女性</v>
      </c>
      <c r="F12" s="22" t="str">
        <f>IF(ISERROR(FIND("女",E12)),"m","w")&amp;"_"&amp;LEFT(E12,2)&amp;"_"&amp;"2"</f>
        <v>w_20_2</v>
      </c>
    </row>
    <row r="13" spans="2:8">
      <c r="B13" s="59"/>
      <c r="C13" s="60"/>
      <c r="D13" s="65"/>
      <c r="E13" s="22" t="str">
        <f>アンケート!C26</f>
        <v>20代女性</v>
      </c>
      <c r="F13" s="22" t="str">
        <f>IF(ISERROR(FIND("女",E13)),"m","w")&amp;"_"&amp;LEFT(E13,2)&amp;"_"&amp;"1"</f>
        <v>w_20_1</v>
      </c>
    </row>
    <row r="14" spans="2:8">
      <c r="B14" s="58" t="s">
        <v>100</v>
      </c>
      <c r="C14" s="60" t="str">
        <f>アンケート!C40</f>
        <v>https://www.cosme.net/product/product_id/10106143/reviews</v>
      </c>
      <c r="D14" s="64">
        <f>IF(D12="","",D12+1)</f>
        <v>260</v>
      </c>
      <c r="E14" s="22" t="str">
        <f>アンケート!C38</f>
        <v>20代女性</v>
      </c>
      <c r="F14" s="22" t="str">
        <f>IF(ISERROR(FIND("女",E14)),"m","w")&amp;"_"&amp;LEFT(E14,2)&amp;"_"&amp;"2"</f>
        <v>w_20_2</v>
      </c>
    </row>
    <row r="15" spans="2:8">
      <c r="B15" s="59"/>
      <c r="C15" s="60"/>
      <c r="D15" s="65"/>
      <c r="E15" s="22" t="str">
        <f>アンケート!C39</f>
        <v>30代女性</v>
      </c>
      <c r="F15" s="22" t="str">
        <f>IF(ISERROR(FIND("女",E15)),"m","w")&amp;"_"&amp;LEFT(E15,2)&amp;"_"&amp;"1"</f>
        <v>w_30_1</v>
      </c>
    </row>
    <row r="16" spans="2:8">
      <c r="B16" s="58" t="s">
        <v>99</v>
      </c>
      <c r="C16" s="60" t="str">
        <f>アンケート!C53</f>
        <v>https://www.cosme.net/product/product_id/2938025/reviews</v>
      </c>
      <c r="D16" s="64">
        <f>IF(D14="","",D14+1)</f>
        <v>261</v>
      </c>
      <c r="E16" s="22" t="str">
        <f>アンケート!C51</f>
        <v>20代女性</v>
      </c>
      <c r="F16" s="22" t="str">
        <f>IF(ISERROR(FIND("女",E16)),"m","w")&amp;"_"&amp;LEFT(E16,2)&amp;"_"&amp;"2"</f>
        <v>w_20_2</v>
      </c>
    </row>
    <row r="17" spans="2:6">
      <c r="B17" s="59"/>
      <c r="C17" s="60"/>
      <c r="D17" s="65"/>
      <c r="E17" s="22" t="str">
        <f>アンケート!C52</f>
        <v>10代女性</v>
      </c>
      <c r="F17" s="22" t="str">
        <f t="shared" ref="F17" si="0">IF(ISERROR(FIND("女",E17)),"m","w")&amp;"_"&amp;LEFT(E17,2)&amp;"_"&amp;"1"</f>
        <v>w_10_1</v>
      </c>
    </row>
    <row r="18" spans="2:6">
      <c r="D18" s="31"/>
    </row>
    <row r="19" spans="2:6">
      <c r="D19" s="31"/>
    </row>
    <row r="20" spans="2:6">
      <c r="B20" s="66" t="s">
        <v>109</v>
      </c>
      <c r="C20" s="66"/>
      <c r="D20" s="66"/>
      <c r="E20" s="66"/>
      <c r="F20" s="66"/>
    </row>
    <row r="21" spans="2:6">
      <c r="B21" s="35" t="s">
        <v>116</v>
      </c>
      <c r="C21" s="35" t="s">
        <v>113</v>
      </c>
      <c r="D21" s="66" t="s">
        <v>114</v>
      </c>
      <c r="E21" s="66"/>
      <c r="F21" s="35" t="s">
        <v>115</v>
      </c>
    </row>
    <row r="22" spans="2:6">
      <c r="B22" s="66" t="s">
        <v>110</v>
      </c>
      <c r="C22" s="22" t="s">
        <v>185</v>
      </c>
      <c r="D22" s="67" t="str">
        <f t="shared" ref="D22:D27" si="1">IF(C22="","",SUBSTITUTE(MID(C22,FIND("href=",C22)+6,FIND("rel=",C22)-FIND("href=",C22)-8),"amp;",""))</f>
        <v>//af.moshimo.com/af/c/click?a_id=988731&amp;p_id=170&amp;pc_id=185&amp;pl_id=4062&amp;url=https%3A%2F%2Fwww.amazon.co.jp%2F%25E3%2582%25A8%25E3%2583%25B3%25E3%2582%25B7%25E3%2582%25A7%25E3%2583%25BC%25E3%2583%25AB%25E3%2582%25BA-%25E3%2582%25AF%25E3%2583%25AA%25E3%2583%2583%25E3%2583%2597%25E3%2582%25B8%25E3%2583%25A7%25E3%2582%25A4%25E3%2583%25B3%25E3%2583%2588-%25E3%2582%25AB%25E3%2583%25A9%25E3%2583%25BC%25E3%2583%2590%25E3%2582%25BF%25E3%2583%25BC-925%25E3%2582%25B7%25E3%2583%25AB%25E3%2583%2590%25E3%2583%25BC-200g%2Fdp%2FB008CN689Y</v>
      </c>
      <c r="E22" s="67"/>
      <c r="F22" s="22" t="str">
        <f>IF(ISERROR(FIND("amazon",C22)),IF(ISERROR(FIND("rakuten",C22)),"","楽天"),"Amazon")</f>
        <v>Amazon</v>
      </c>
    </row>
    <row r="23" spans="2:6">
      <c r="B23" s="66"/>
      <c r="C23" s="22" t="s">
        <v>184</v>
      </c>
      <c r="D23" s="67" t="str">
        <f t="shared" si="1"/>
        <v>//af.moshimo.com/af/c/click?a_id=988729&amp;p_id=54&amp;pc_id=54&amp;pl_id=616&amp;url=https%3A%2F%2Fitem.rakuten.co.jp%2Fleafvillage-beauty%2Fcb2-sale%2F&amp;m=http%3A%2F%2Fm.rakuten.co.jp%2Fleafvillage-beauty%2Fi%2F10001948%2F&amp;r_v=g00rfp43.9tq3e30a.g00rfp43.9tq3fd76</v>
      </c>
      <c r="E23" s="67"/>
      <c r="F23" s="22" t="str">
        <f t="shared" ref="F23:F27" si="2">IF(ISERROR(FIND("amazon",C23)),IF(ISERROR(FIND("rakuten",C23)),"","楽天"),"Amazon")</f>
        <v>楽天</v>
      </c>
    </row>
    <row r="24" spans="2:6">
      <c r="B24" s="66" t="s">
        <v>111</v>
      </c>
      <c r="C24" s="22" t="s">
        <v>186</v>
      </c>
      <c r="D24" s="67" t="str">
        <f t="shared" si="1"/>
        <v>//af.moshimo.com/af/c/click?a_id=988731&amp;p_id=170&amp;pc_id=185&amp;pl_id=4062&amp;url=https%3A%2F%2Fwww.amazon.co.jp%2F%25E3%2583%2593%25E3%2583%25A5%25E3%2583%25BC%25E3%2583%2586%25E3%2582%25A3%25E3%2583%25A9%25E3%2583%259C-%25E3%2583%259B%25E3%2582%25A4%25E3%2583%2583%25E3%2583%2597%25E3%2583%2598%25E3%2582%25A2%25E3%2582%25AB%25E3%2583%25A9%25E3%2583%25BC-%25E3%2582%25B5%25E3%2582%25AF%25E3%2583%25A9%25E3%2583%2594%25E3%2583%25B3%25E3%2582%25AF-2%25E5%2589%25A480mL-%25E7%25BE%258E%25E5%25AE%25B9%25E6%25B6%25B25mL%2Fdp%2FB01AFQFHBU</v>
      </c>
      <c r="E24" s="67"/>
      <c r="F24" s="22" t="str">
        <f t="shared" si="2"/>
        <v>Amazon</v>
      </c>
    </row>
    <row r="25" spans="2:6">
      <c r="B25" s="66"/>
      <c r="C25" s="22" t="s">
        <v>187</v>
      </c>
      <c r="D25" s="67" t="str">
        <f t="shared" si="1"/>
        <v>//af.moshimo.com/af/c/click?a_id=988729&amp;p_id=54&amp;pc_id=54&amp;pl_id=616&amp;url=https%3A%2F%2Fitem.rakuten.co.jp%2Fakibamac%2F4987205310584%2F&amp;m=http%3A%2F%2Fm.rakuten.co.jp%2Fakibamac%2Fi%2F10630894%2F&amp;r_v=g00q37i3.9tq3e375.g00q37i3.9tq3f374</v>
      </c>
      <c r="E25" s="67"/>
      <c r="F25" s="22" t="str">
        <f t="shared" si="2"/>
        <v>楽天</v>
      </c>
    </row>
    <row r="26" spans="2:6">
      <c r="B26" s="66" t="s">
        <v>112</v>
      </c>
      <c r="C26" s="22" t="s">
        <v>188</v>
      </c>
      <c r="D26" s="67" t="str">
        <f t="shared" si="1"/>
        <v>//af.moshimo.com/af/c/click?a_id=988731&amp;p_id=170&amp;pc_id=185&amp;pl_id=4062&amp;url=https%3A%2F%2Fwww.amazon.co.jp%2F%25E3%2580%2590%25E3%2581%25BE%25E3%2581%25A8%25E3%2582%2581%25E8%25B2%25B7%25E3%2581%2584%25E3%2580%2591LUCIDO-L-%25E3%2583%25AB%25E3%2582%25B7%25E3%2583%25BC%25E3%2583%2589%25E3%2582%25A8%25E3%2583%25AB-%25E3%2583%259F%25E3%2583%25AB%25E3%2582%25AF%25E3%2582%25B8%25E3%2583%25A3%25E3%2583%25A0%25E3%2583%2598%25E3%2582%25A2%25E3%2582%25AB%25E3%2583%25A9%25E3%2583%25BC-%25E7%2594%259F%25E3%2583%2581%25E3%2583%25A7%25E3%2582%25B3%25E3%2582%25AC%25E3%2583%258A%25E3%2583%2583%25E3%2582%25B7%25E3%2583%25A5%25C3%25972%25E5%2580%258B%25E3%2583%2591%25E3%2583%2583%25E3%2582%25AF-%25E5%258C%25BB%25E8%2596%25AC%25E9%2583%25A8%25E5%25A4%2596%25E5%2593%2581%2Fdp%2FB07CFXJWTC</v>
      </c>
      <c r="E26" s="67"/>
      <c r="F26" s="22" t="str">
        <f t="shared" si="2"/>
        <v>Amazon</v>
      </c>
    </row>
    <row r="27" spans="2:6">
      <c r="B27" s="66"/>
      <c r="C27" s="22" t="s">
        <v>189</v>
      </c>
      <c r="D27" s="67" t="str">
        <f t="shared" si="1"/>
        <v>//af.moshimo.com/af/c/click?a_id=988729&amp;p_id=54&amp;pc_id=54&amp;pl_id=616&amp;url=https%3A%2F%2Fitem.rakuten.co.jp%2Fcosmebox%2Fj4902806234299%2F&amp;m=http%3A%2F%2Fm.rakuten.co.jp%2Fcosmebox%2Fi%2F10008752%2F&amp;r_v=g00q7yx3.9tq3e95b.g00q7yx3.9tq3f7ab</v>
      </c>
      <c r="E27" s="67"/>
      <c r="F27" s="22" t="str">
        <f t="shared" si="2"/>
        <v>楽天</v>
      </c>
    </row>
    <row r="28" spans="2:6">
      <c r="D28" s="31"/>
    </row>
    <row r="29" spans="2:6">
      <c r="D29" s="31"/>
    </row>
    <row r="30" spans="2:6">
      <c r="D30" s="31"/>
    </row>
    <row r="31" spans="2:6">
      <c r="D31" s="31"/>
    </row>
    <row r="32" spans="2:6">
      <c r="D32" s="31"/>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(259,'//af.moshimo.com/af/c/click?a_id=988731&amp;p_id=170&amp;pc_id=185&amp;pl_id=4062&amp;url=https%3A%2F%2Fwww.amazon.co.jp%2F%25E3%2582%25A8%25E3%2583%25B3%25E3%2582%25B7%25E3%2582%25A7%25E3%2583%25BC%25E3%2583%25AB%25E3%2582%25BA-%25E3%2582%25AF%25E3%2583%25AA%25E3%2583%2583%25E3%2583%2597%25E3%2582%25B8%25E3%2583%25A7%25E3%2582%25A4%25E3%2583%25B3%25E3%2583%2588-%25E3%2582%25AB%25E3%2583%25A9%25E3%2583%25BC%25E3%2583%2590%25E3%2582%25BF%25E3%2583%25BC-925%25E3%2582%25B7%25E3%2583%25AB%25E3%2583%2590%25E3%2583%25BC-200g%2Fdp%2FB008CN689Y', '//af.moshimo.com/af/c/click?a_id=988729&amp;p_id=54&amp;pc_id=54&amp;pl_id=616&amp;url=https%3A%2F%2Fitem.rakuten.co.jp%2Fleafvillage-beauty%2Fcb2-sale%2F&amp;m=http%3A%2F%2Fm.rakuten.co.jp%2Fleafvillage-beauty%2Fi%2F10001948%2F&amp;r_v=g00rfp43.9tq3e30a.g00rfp43.9tq3fd76', 'https://www.cosme.net/product/product_id/2926126/reviews', 'https://images-fe.ssl-images-amazon.com/images/I/41oXAmQu9TL.jpg', 'エンシェールズ　カラーバター'),</v>
      </c>
    </row>
    <row r="3" spans="1:1">
      <c r="A3" t="str">
        <f>"("&amp;入力シート!D14&amp;","&amp;"'"&amp;入力シート!D24&amp;"', '"&amp;入力シート!D25&amp;"', '"&amp;入力シート!C14&amp;"', '"&amp;入力シート!C6&amp;"', '"&amp;入力シート!D6&amp;"'),"</f>
        <v>(260,'//af.moshimo.com/af/c/click?a_id=988731&amp;p_id=170&amp;pc_id=185&amp;pl_id=4062&amp;url=https%3A%2F%2Fwww.amazon.co.jp%2F%25E3%2583%2593%25E3%2583%25A5%25E3%2583%25BC%25E3%2583%2586%25E3%2582%25A3%25E3%2583%25A9%25E3%2583%259C-%25E3%2583%259B%25E3%2582%25A4%25E3%2583%2583%25E3%2583%2597%25E3%2583%2598%25E3%2582%25A2%25E3%2582%25AB%25E3%2583%25A9%25E3%2583%25BC-%25E3%2582%25B5%25E3%2582%25AF%25E3%2583%25A9%25E3%2583%2594%25E3%2583%25B3%25E3%2582%25AF-2%25E5%2589%25A480mL-%25E7%25BE%258E%25E5%25AE%25B9%25E6%25B6%25B25mL%2Fdp%2FB01AFQFHBU', '//af.moshimo.com/af/c/click?a_id=988729&amp;p_id=54&amp;pc_id=54&amp;pl_id=616&amp;url=https%3A%2F%2Fitem.rakuten.co.jp%2Fakibamac%2F4987205310584%2F&amp;m=http%3A%2F%2Fm.rakuten.co.jp%2Fakibamac%2Fi%2F10630894%2F&amp;r_v=g00q37i3.9tq3e375.g00q37i3.9tq3f374', 'https://www.cosme.net/product/product_id/10106143/reviews', 'https://images-fe.ssl-images-amazon.com/images/I/514HWaWX%2BoL.jpg', 'ビューティーラボ　ホイップヘアカラー'),</v>
      </c>
    </row>
    <row r="4" spans="1:1">
      <c r="A4" t="str">
        <f>"("&amp;入力シート!D16&amp;","&amp;"'"&amp;入力シート!D26&amp;"', '"&amp;入力シート!D27&amp;"', '"&amp;入力シート!C16&amp;"', '"&amp;入力シート!C7&amp;"', '"&amp;入力シート!D7&amp;"');"</f>
        <v>(261,'//af.moshimo.com/af/c/click?a_id=988731&amp;p_id=170&amp;pc_id=185&amp;pl_id=4062&amp;url=https%3A%2F%2Fwww.amazon.co.jp%2F%25E3%2580%2590%25E3%2581%25BE%25E3%2581%25A8%25E3%2582%2581%25E8%25B2%25B7%25E3%2581%2584%25E3%2580%2591LUCIDO-L-%25E3%2583%25AB%25E3%2582%25B7%25E3%2583%25BC%25E3%2583%2589%25E3%2582%25A8%25E3%2583%25AB-%25E3%2583%259F%25E3%2583%25AB%25E3%2582%25AF%25E3%2582%25B8%25E3%2583%25A3%25E3%2583%25A0%25E3%2583%2598%25E3%2582%25A2%25E3%2582%25AB%25E3%2583%25A9%25E3%2583%25BC-%25E7%2594%259F%25E3%2583%2581%25E3%2583%25A7%25E3%2582%25B3%25E3%2582%25AC%25E3%2583%258A%25E3%2583%2583%25E3%2582%25B7%25E3%2583%25A5%25C3%25972%25E5%2580%258B%25E3%2583%2591%25E3%2583%2583%25E3%2582%25AF-%25E5%258C%25BB%25E8%2596%25AC%25E9%2583%25A8%25E5%25A4%2596%25E5%2593%2581%2Fdp%2FB07CFXJWTC', '//af.moshimo.com/af/c/click?a_id=988729&amp;p_id=54&amp;pc_id=54&amp;pl_id=616&amp;url=https%3A%2F%2Fitem.rakuten.co.jp%2Fcosmebox%2Fj4902806234299%2F&amp;m=http%3A%2F%2Fm.rakuten.co.jp%2Fcosmebox%2Fi%2F10008752%2F&amp;r_v=g00q7yx3.9tq3e95b.g00q7yx3.9tq3f7ab', 'https://www.cosme.net/product/product_id/2938025/reviews', 'https://images-fe.ssl-images-amazon.com/images/I/618VzvncDHL.jpg', 'ルシード　ミルクジャムヘアカラー');</v>
      </c>
    </row>
    <row r="9" spans="1:1">
      <c r="A9" s="36" t="s">
        <v>121</v>
      </c>
    </row>
    <row r="10" spans="1:1">
      <c r="A10" t="s">
        <v>120</v>
      </c>
    </row>
    <row r="11" spans="1:1" ht="18.75">
      <c r="A11" s="71">
        <v>258</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109" workbookViewId="0">
      <selection activeCell="A109" sqref="A1:A1048576"/>
    </sheetView>
  </sheetViews>
  <sheetFormatPr defaultRowHeight="13.5"/>
  <cols>
    <col min="1" max="1" width="67.375" bestFit="1" customWidth="1"/>
  </cols>
  <sheetData>
    <row r="1" spans="1:1">
      <c r="A1" s="20" t="str">
        <f>CONCATENATE("&lt;h2&gt;",入力シート!C2,"&lt;/h2&gt;")</f>
        <v>&lt;h2&gt;市販セルフカラ―のおすすめ3選。トリートメントや髪染めで人気なのは？&lt;/h2&gt;</v>
      </c>
    </row>
    <row r="2" spans="1:1">
      <c r="A2" s="20" t="s">
        <v>84</v>
      </c>
    </row>
    <row r="3" spans="1:1">
      <c r="A3" s="21" t="s">
        <v>85</v>
      </c>
    </row>
    <row r="4" spans="1:1">
      <c r="A4" s="20" t="str">
        <f>CONCATENATE("&lt;li&gt;", アンケート!C54, "&lt;/li&gt;")</f>
        <v>&lt;li&gt;セルフカラーでも髪の毛を痛めたくない人&lt;/li&gt;</v>
      </c>
    </row>
    <row r="5" spans="1:1">
      <c r="A5" s="20" t="str">
        <f>CONCATENATE("&lt;li&gt;", アンケート!C55, "&lt;/li&gt;")</f>
        <v>&lt;li&gt;楽にセルフカラーをしたい人&lt;/li&gt;</v>
      </c>
    </row>
    <row r="6" spans="1:1">
      <c r="A6" s="20" t="str">
        <f>CONCATENATE("&lt;li&gt;", アンケート!C56, "&lt;/li&gt;")</f>
        <v>&lt;li&gt;自分好みのカラーで染めたい人&lt;/li&gt;</v>
      </c>
    </row>
    <row r="7" spans="1:1">
      <c r="A7" s="20" t="s">
        <v>86</v>
      </c>
    </row>
    <row r="8" spans="1:1">
      <c r="A8" s="20" t="s">
        <v>87</v>
      </c>
    </row>
    <row r="9" spans="1:1">
      <c r="A9" s="20"/>
    </row>
    <row r="10" spans="1:1">
      <c r="A10" s="20" t="s">
        <v>124</v>
      </c>
    </row>
    <row r="11" spans="1:1">
      <c r="A11" s="20" t="s">
        <v>88</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今回紹介する『市販セルフカラー』は「価格と品質」どちらを重要視したのかをあらわした図です。</v>
      </c>
    </row>
    <row r="14" spans="1:1">
      <c r="A14" s="30"/>
    </row>
    <row r="15" spans="1:1">
      <c r="A15" s="30" t="s">
        <v>125</v>
      </c>
    </row>
    <row r="16" spans="1:1">
      <c r="A16" s="30" t="s">
        <v>123</v>
      </c>
    </row>
    <row r="17" spans="1:2">
      <c r="A17" s="20" t="s">
        <v>87</v>
      </c>
    </row>
    <row r="18" spans="1:2">
      <c r="A18" t="s">
        <v>70</v>
      </c>
    </row>
    <row r="19" spans="1:2">
      <c r="A19" t="str">
        <f>CONCATENATE("&lt;h2&gt;『",アンケート!C2,"』 ランキング&lt;/h2&gt;")</f>
        <v>&lt;h2&gt;『市販セルフカラー』 ランキング&lt;/h2&gt;</v>
      </c>
    </row>
    <row r="20" spans="1:2">
      <c r="A20" t="s">
        <v>89</v>
      </c>
    </row>
    <row r="22" spans="1:2">
      <c r="A22" t="str">
        <f>CONCATENATE("&lt;h3&gt;3位 ",アンケート!C41,"&lt;/h3&gt;")</f>
        <v>&lt;h3&gt;3位 ルシード　ミルクジャムヘアカラー&lt;/h3&gt;</v>
      </c>
    </row>
    <row r="23" spans="1:2">
      <c r="A23" t="s">
        <v>90</v>
      </c>
    </row>
    <row r="24" spans="1:2">
      <c r="A24" t="s">
        <v>68</v>
      </c>
    </row>
    <row r="25" spans="1:2">
      <c r="A25" t="str">
        <f>アンケート!C48</f>
        <v>泡カラーだと痛みが気になる方</v>
      </c>
    </row>
    <row r="26" spans="1:2">
      <c r="A26" t="s">
        <v>69</v>
      </c>
    </row>
    <row r="27" spans="1:2">
      <c r="A27" s="6" t="str">
        <f>CONCATENATE("[tblStart num=5]", 入力シート!C7, "[/tblStart]")</f>
        <v>[tblStart num=5]https://images-fe.ssl-images-amazon.com/images/I/618VzvncDHL.jpg[/tblStart]</v>
      </c>
    </row>
    <row r="28" spans="1:2">
      <c r="A28" t="str">
        <f>CONCATENATE("[tdLevel type=", B28, "]", 比較表!A4, "[/tdLevel]")</f>
        <v>[tdLevel type=4]綺麗に染まる[/tdLevel]</v>
      </c>
      <c r="B28">
        <f>HLOOKUP(アンケート!$C$41,比較表!$B$3:$D$8,2)</f>
        <v>4</v>
      </c>
    </row>
    <row r="29" spans="1:2">
      <c r="A29" t="str">
        <f>CONCATENATE("[tdLevel type=", B29, "]", 比較表!A5, "[/tdLevel]")</f>
        <v>[tdLevel type=3]髪の毛が痛みにくい[/tdLevel]</v>
      </c>
      <c r="B29">
        <f>HLOOKUP(アンケート!$C$41,比較表!$B$3:$D$8,3)</f>
        <v>3</v>
      </c>
    </row>
    <row r="30" spans="1:2">
      <c r="A30" t="str">
        <f>CONCATENATE("[tdLevel type=", B30, "]", 比較表!A6, "[/tdLevel]")</f>
        <v>[tdLevel type=2]染めるのが簡単[/tdLevel]</v>
      </c>
      <c r="B30">
        <f>HLOOKUP(アンケート!$C$41,比較表!$B$3:$D$8,4)</f>
        <v>2</v>
      </c>
    </row>
    <row r="31" spans="1:2">
      <c r="A31" t="str">
        <f>CONCATENATE("[tdLevel type=", B31, "]", 比較表!A7, "[/tdLevel]")</f>
        <v>[tdLevel type=3]価格[/tdLevel]</v>
      </c>
      <c r="B31">
        <f>HLOOKUP(アンケート!$C$41,比較表!$B$3:$D$8,5)</f>
        <v>3</v>
      </c>
    </row>
    <row r="32" spans="1:2">
      <c r="A32" t="str">
        <f>CONCATENATE("[tdLevel type=", B32, "]", 比較表!A8, "[/tdLevel]")</f>
        <v>[tdLevel type=2]カラーバリエーション[/tdLevel]</v>
      </c>
      <c r="B32">
        <f>HLOOKUP(アンケート!$C$41,比較表!$B$3:$D$8,6)</f>
        <v>2</v>
      </c>
    </row>
    <row r="33" spans="1:1">
      <c r="A33" t="s">
        <v>71</v>
      </c>
    </row>
    <row r="35" spans="1:1">
      <c r="A35" s="6" t="str">
        <f>CONCATENATE("[product_link id=",入力シート!D16,"][/product_link]")</f>
        <v>[product_link id=261][/product_link]</v>
      </c>
    </row>
    <row r="36" spans="1:1">
      <c r="A36" t="s">
        <v>91</v>
      </c>
    </row>
    <row r="37" spans="1:1">
      <c r="A37" t="s">
        <v>92</v>
      </c>
    </row>
    <row r="38" spans="1:1">
      <c r="A38" t="s">
        <v>93</v>
      </c>
    </row>
    <row r="39" spans="1:1">
      <c r="A39" t="s">
        <v>85</v>
      </c>
    </row>
    <row r="40" spans="1:1">
      <c r="A40" t="str">
        <f>CONCATENATE("&lt;li&gt;", アンケート!C42,"&lt;/li&gt;")</f>
        <v>&lt;li&gt;先端に櫛がついたボトルなので、染めやすい&lt;/li&gt;</v>
      </c>
    </row>
    <row r="41" spans="1:1">
      <c r="A41" t="str">
        <f>CONCATENATE("&lt;li&gt;", アンケート!C43,"&lt;/li&gt;")</f>
        <v>&lt;li&gt;アフタートリートメンがついている&lt;/li&gt;</v>
      </c>
    </row>
    <row r="42" spans="1:1">
      <c r="A42" t="str">
        <f>CONCATENATE("&lt;li&gt;", アンケート!C44,"&lt;/li&gt;")</f>
        <v>&lt;li&gt;カラーの名前がお洒落&lt;/li&gt;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&lt;li&gt;他のメーカーに比べると、カラーバリエーションが少ない&lt;/li&gt;</v>
      </c>
    </row>
    <row r="51" spans="1:1">
      <c r="A51" t="str">
        <f>CONCATENATE("&lt;li&gt;", アンケート!C46,"&lt;/li&gt;")</f>
        <v>&lt;li&gt;泡カラーになれている人はブロッキングしないといけないので、使い方が難しく感じる場合がある&lt;/li&gt;</v>
      </c>
    </row>
    <row r="52" spans="1:1">
      <c r="A52" t="str">
        <f>CONCATENATE("&lt;li&gt;", アンケート!C47,"&lt;/li&gt;")</f>
        <v>&lt;li&gt;黒髪から染めるとどのカラーでも似たブラウンになる。&lt;/li&gt;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ずっと美容院でカラーをしてもらっていたのですが、行きたい日に予約いっぱいで行けなかったため、急遽セルフカラーをすることに。
評価のよかったこちらを使用しました。
肌が弱いのですが染みることもなく、髪の毛の痛みも少なかったです。
カラーも綺麗に染めることができました。
</v>
      </c>
    </row>
    <row r="59" spans="1:1">
      <c r="A59" t="s">
        <v>102</v>
      </c>
    </row>
    <row r="60" spans="1:1">
      <c r="A60" t="str">
        <f>CONCATENATE("[voice icon=","""http://shomty.com/wp-content/uploads/img/parts/review/", 入力シート!F17, ".jpg", """ name=""", 入力シート!E17, """ type=""", "r", """]")</f>
        <v>[voice icon="http://shomty.com/wp-content/uploads/img/parts/review/w_10_1.jpg" name="10代女性" type="r"]</v>
      </c>
    </row>
    <row r="61" spans="1:1">
      <c r="A61" t="str">
        <f>アンケート!C50</f>
        <v>金欠だったため、セルフカラーをしようと思い、生チョコガナッシュを使用しました。
色落ちし黄色っぽく汚い髪色になっていたのですが、綺麗なダークブラウンになり、髪色が落ちついたからか、髪の毛が綺麗に見えます。</v>
      </c>
    </row>
    <row r="62" spans="1:1">
      <c r="A62" t="s">
        <v>102</v>
      </c>
    </row>
    <row r="63" spans="1:1">
      <c r="A63" t="s">
        <v>97</v>
      </c>
    </row>
    <row r="64" spans="1:1">
      <c r="A64" t="str">
        <f>CONCATENATE("[reviewLink id=","""", 入力シート!D16,"""][/reviewLink]")</f>
        <v>[reviewLink id="261"][/reviewLink]</v>
      </c>
    </row>
    <row r="66" spans="1:2">
      <c r="A66" t="str">
        <f>CONCATENATE("&lt;h3&gt;2位 ",アンケート!C28,"&lt;/h3&gt;")</f>
        <v>&lt;h3&gt;2位 ビューティーラボ　ホイップヘアカラー&lt;/h3&gt;</v>
      </c>
    </row>
    <row r="67" spans="1:2">
      <c r="A67" t="s">
        <v>90</v>
      </c>
    </row>
    <row r="68" spans="1:2">
      <c r="A68" t="s">
        <v>68</v>
      </c>
    </row>
    <row r="69" spans="1:2">
      <c r="A69" t="str">
        <f>アンケート!C35</f>
        <v>泡カラーで簡単に染めたい方</v>
      </c>
    </row>
    <row r="70" spans="1:2">
      <c r="A70" t="s">
        <v>69</v>
      </c>
    </row>
    <row r="71" spans="1:2" ht="27">
      <c r="A71" s="6" t="str">
        <f>CONCATENATE("[tblStart num=5]", 入力シート!$C$6, "[/tblStart]")</f>
        <v>[tblStart num=5]https://images-fe.ssl-images-amazon.com/images/I/514HWaWX%2BoL.jpg[/tblStart]</v>
      </c>
    </row>
    <row r="72" spans="1:2">
      <c r="A72" t="str">
        <f>CONCATENATE("[tdLevel type=", B72, "]", 比較表!A4, "[/tdLevel]")</f>
        <v>[tdLevel type=4]綺麗に染まる[/tdLevel]</v>
      </c>
      <c r="B72">
        <f>HLOOKUP(アンケート!$C$28,比較表!$B$3:$D$8,2,FALSE)</f>
        <v>4</v>
      </c>
    </row>
    <row r="73" spans="1:2">
      <c r="A73" t="str">
        <f>CONCATENATE("[tdLevel type=", B73, "]", 比較表!A5, "[/tdLevel]")</f>
        <v>[tdLevel type=2]髪の毛が痛みにくい[/tdLevel]</v>
      </c>
      <c r="B73">
        <f>HLOOKUP(アンケート!$C$28,比較表!$B$3:$D$8,3,FALSE)</f>
        <v>2</v>
      </c>
    </row>
    <row r="74" spans="1:2">
      <c r="A74" t="str">
        <f>CONCATENATE("[tdLevel type=", B74, "]", 比較表!A6, "[/tdLevel]")</f>
        <v>[tdLevel type=4]染めるのが簡単[/tdLevel]</v>
      </c>
      <c r="B74">
        <f>HLOOKUP(アンケート!$C$28,比較表!$B$3:$D$8,4,FALSE)</f>
        <v>4</v>
      </c>
    </row>
    <row r="75" spans="1:2">
      <c r="A75" t="str">
        <f>CONCATENATE("[tdLevel type=", B75, "]", 比較表!A7, "[/tdLevel]")</f>
        <v>[tdLevel type=3]価格[/tdLevel]</v>
      </c>
      <c r="B75">
        <f>HLOOKUP(アンケート!$C$28,比較表!$B$3:$D$8,5,FALSE)</f>
        <v>3</v>
      </c>
    </row>
    <row r="76" spans="1:2">
      <c r="A76" t="str">
        <f>CONCATENATE("[tdLevel type=", B76, "]", 比較表!A8, "[/tdLevel]")</f>
        <v>[tdLevel type=4]カラーバリエーション[/tdLevel]</v>
      </c>
      <c r="B76">
        <f>HLOOKUP(アンケート!$C$28,比較表!$B$3:$D$8,6,FALSE)</f>
        <v>4</v>
      </c>
    </row>
    <row r="77" spans="1:2">
      <c r="A77" t="s">
        <v>71</v>
      </c>
    </row>
    <row r="79" spans="1:2">
      <c r="A79" s="6" t="str">
        <f>CONCATENATE("[product_link id=",入力シート!D14,"][/product_link]")</f>
        <v>[product_link id=260][/product_link]</v>
      </c>
    </row>
    <row r="80" spans="1:2">
      <c r="A80" t="s">
        <v>91</v>
      </c>
    </row>
    <row r="81" spans="1:1">
      <c r="A81" t="s">
        <v>92</v>
      </c>
    </row>
    <row r="82" spans="1:1">
      <c r="A82" t="s">
        <v>93</v>
      </c>
    </row>
    <row r="83" spans="1:1">
      <c r="A83" t="s">
        <v>85</v>
      </c>
    </row>
    <row r="84" spans="1:1">
      <c r="A84" t="str">
        <f>CONCATENATE("&lt;li&gt;", アンケート!C29,"&lt;/li&gt;")</f>
        <v>&lt;li&gt;泡カラーなので、シャンプーのように使用できむらなく簡単に使用できる&lt;/li&gt;</v>
      </c>
    </row>
    <row r="85" spans="1:1">
      <c r="A85" t="str">
        <f>CONCATENATE("&lt;li&gt;", アンケート!C30,"&lt;/li&gt;")</f>
        <v>&lt;li&gt;ドラッグストアでも購入できる&lt;/li&gt;</v>
      </c>
    </row>
    <row r="86" spans="1:1">
      <c r="A86" t="str">
        <f>CONCATENATE("&lt;li&gt;", アンケート!C31,"&lt;/li&gt;")</f>
        <v>&lt;li&gt;アフタートリートメントが入っている。&lt;/li&gt;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&lt;li&gt;使い捨て&lt;/li&gt;</v>
      </c>
    </row>
    <row r="95" spans="1:1">
      <c r="A95" t="str">
        <f>CONCATENATE("&lt;li&gt;", アンケート!C33,"&lt;/li&gt;")</f>
        <v>&lt;li&gt;ミルクティベージュを置いている店舗が少ない&lt;/li&gt;</v>
      </c>
    </row>
    <row r="96" spans="1:1">
      <c r="A96" t="str">
        <f>CONCATENATE("&lt;li&gt;", アンケート!C34,"&lt;/li&gt;")</f>
        <v>&lt;li&gt;緩い泡なので、添付時垂れやすい&lt;/li&gt;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 xml:space="preserve">様々なメーカーのヘアカラーを使用していますが、泡カラーは簡単ですしムラなく染めることができるので、気に入っています。
付属のアフタートリートメントも優秀で、髪の毛の痛みを抑えてくれるので、ドライヤー後の髪の毛がしっとりしています。
</v>
      </c>
    </row>
    <row r="103" spans="1:1">
      <c r="A103" t="s">
        <v>102</v>
      </c>
    </row>
    <row r="104" spans="1:1">
      <c r="A104" t="str">
        <f>CONCATENATE("[voice icon=","""http://shomty.com/wp-content/uploads/img/parts/review/", 入力シート!F15, ".jpg", """ name=""", 入力シート!E15, """ type=""", "r", """]")</f>
        <v>[voice icon="http://shomty.com/wp-content/uploads/img/parts/review/w_30_1.jpg" name="30代女性" type="r"]</v>
      </c>
    </row>
    <row r="105" spans="1:1">
      <c r="A105" t="str">
        <f>アンケート!C37</f>
        <v xml:space="preserve">ミスティアッシュを使用しました。
アッシュ系のカラーが好きなのですが、美容院でアッシュ系のカラーに染めてもらうとイメージよりも暗い髪色で、思ったようなカラーにならなかったので、こちらを使用。
セルフカラーなので、美容院に比べると髪の毛の痛みはありますが、理想のカラーになり嬉しかったです。
</v>
      </c>
    </row>
    <row r="106" spans="1:1">
      <c r="A106" t="s">
        <v>102</v>
      </c>
    </row>
    <row r="107" spans="1:1">
      <c r="A107" t="s">
        <v>97</v>
      </c>
    </row>
    <row r="108" spans="1:1">
      <c r="A108" t="str">
        <f>CONCATENATE("[reviewLink id=","""", 入力シート!D14,"""][/reviewLink]")</f>
        <v>[reviewLink id="260"][/reviewLink]</v>
      </c>
    </row>
    <row r="110" spans="1:1">
      <c r="A110" t="str">
        <f>CONCATENATE("&lt;h3&gt;1位 ",アンケート!C13,"&lt;/h3&gt;")</f>
        <v>&lt;h3&gt;1位 エンシェールズ　カラーバター&lt;/h3&gt;</v>
      </c>
    </row>
    <row r="111" spans="1:1">
      <c r="A111" t="s">
        <v>90</v>
      </c>
    </row>
    <row r="112" spans="1:1">
      <c r="A112" t="s">
        <v>68</v>
      </c>
    </row>
    <row r="113" spans="1:2">
      <c r="A113" t="str">
        <f>アンケート!C22</f>
        <v>ブリーチしている人</v>
      </c>
    </row>
    <row r="114" spans="1:2">
      <c r="A114" t="s">
        <v>69</v>
      </c>
    </row>
    <row r="115" spans="1:2" ht="27">
      <c r="A115" s="6" t="str">
        <f>CONCATENATE("[tblStart num=5]", 入力シート!C5, "[/tblStart]")</f>
        <v>[tblStart num=5]https://images-fe.ssl-images-amazon.com/images/I/41oXAmQu9TL.jpg[/tblStart]</v>
      </c>
    </row>
    <row r="116" spans="1:2">
      <c r="A116" t="str">
        <f>CONCATENATE("[tdLevel type=", B116, "]", 比較表!A4, "[/tdLevel]")</f>
        <v>[tdLevel type=3]綺麗に染まる[/tdLevel]</v>
      </c>
      <c r="B116">
        <f>HLOOKUP(アンケート!$C$13,比較表!$B$3:$D$8,2,FALSE)</f>
        <v>3</v>
      </c>
    </row>
    <row r="117" spans="1:2">
      <c r="A117" t="str">
        <f>CONCATENATE("[tdLevel type=", B117, "]", 比較表!A5, "[/tdLevel]")</f>
        <v>[tdLevel type=5]髪の毛が痛みにくい[/tdLevel]</v>
      </c>
      <c r="B117">
        <f>HLOOKUP(アンケート!$C$13,比較表!$B$3:$D$8,3,FALSE)</f>
        <v>5</v>
      </c>
    </row>
    <row r="118" spans="1:2">
      <c r="A118" t="str">
        <f>CONCATENATE("[tdLevel type=", B118, "]", 比較表!A6, "[/tdLevel]")</f>
        <v>[tdLevel type=4]染めるのが簡単[/tdLevel]</v>
      </c>
      <c r="B118">
        <f>HLOOKUP(アンケート!$C$13,比較表!$B$3:$D$8,4,FALSE)</f>
        <v>4</v>
      </c>
    </row>
    <row r="119" spans="1:2">
      <c r="A119" t="str">
        <f>CONCATENATE("[tdLevel type=", B119, "]", 比較表!A7, "[/tdLevel]")</f>
        <v>[tdLevel type=3]価格[/tdLevel]</v>
      </c>
      <c r="B119">
        <f>HLOOKUP(アンケート!$C$13,比較表!$B$3:$D$8,5,FALSE)</f>
        <v>3</v>
      </c>
    </row>
    <row r="120" spans="1:2">
      <c r="A120" t="str">
        <f>CONCATENATE("[tdLevel type=", B120, "]", 比較表!A8, "[/tdLevel]")</f>
        <v>[tdLevel type=5]カラーバリエーション[/tdLevel]</v>
      </c>
      <c r="B120">
        <f>HLOOKUP(アンケート!$C$13,比較表!$B$3:$D$8,6,FALSE)</f>
        <v>5</v>
      </c>
    </row>
    <row r="121" spans="1:2">
      <c r="A121" t="s">
        <v>71</v>
      </c>
    </row>
    <row r="123" spans="1:2">
      <c r="A123" s="6" t="str">
        <f>CONCATENATE("[product_link id=",入力シート!D12,"][/product_link]")</f>
        <v>[product_link id=259][/product_link]</v>
      </c>
    </row>
    <row r="124" spans="1:2">
      <c r="A124" t="s">
        <v>91</v>
      </c>
    </row>
    <row r="125" spans="1:2">
      <c r="A125" t="s">
        <v>92</v>
      </c>
    </row>
    <row r="126" spans="1:2">
      <c r="A126" t="s">
        <v>93</v>
      </c>
    </row>
    <row r="127" spans="1:2">
      <c r="A127" t="s">
        <v>85</v>
      </c>
    </row>
    <row r="128" spans="1:2">
      <c r="A128" t="str">
        <f>CONCATENATE("&lt;li&gt;", アンケート!C14,"&lt;/li&gt;")</f>
        <v>&lt;li&gt;トリートメントなので、髪が綺麗になる&lt;/li&gt;</v>
      </c>
    </row>
    <row r="129" spans="1:1">
      <c r="A129" t="str">
        <f>CONCATENATE("&lt;li&gt;", アンケート!C15,"&lt;/li&gt;")</f>
        <v>&lt;li&gt;トリートメントカラーなので、シャンプー後の塗れた髪にも使用でき、使い勝手が楽。&lt;/li&gt;</v>
      </c>
    </row>
    <row r="130" spans="1:1">
      <c r="A130" t="str">
        <f>CONCATENATE("&lt;li&gt;", アンケート!C16,"&lt;/li&gt;")</f>
        <v>&lt;li&gt;使い捨てではないので、1度開封してもなくなるまで使用できる。&lt;/li&gt;</v>
      </c>
    </row>
    <row r="131" spans="1:1">
      <c r="A131" t="str">
        <f>CONCATENATE("&lt;li&gt;", アンケート!C17,"&lt;/li&gt;")</f>
        <v>&lt;li&gt;カラーを自由に混ぜて使用できるので、自分好みのオリジナルカラーを作ることができる。&lt;/li&gt;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&lt;li&gt;ブリーチしていない髪の毛だと色が入りにくい&lt;/li&gt;</v>
      </c>
    </row>
    <row r="140" spans="1:1">
      <c r="A140" t="str">
        <f>CONCATENATE("&lt;li&gt;", アンケート!C19,"&lt;/li&gt;")</f>
        <v>&lt;li&gt;価格が高い&lt;/li&gt;</v>
      </c>
    </row>
    <row r="141" spans="1:1">
      <c r="A141" t="str">
        <f>CONCATENATE("&lt;li&gt;", アンケート!C20,"&lt;/li&gt;")</f>
        <v>&lt;li&gt;重い&lt;/li&gt;</v>
      </c>
    </row>
    <row r="142" spans="1:1">
      <c r="A142" t="str">
        <f>CONCATENATE("&lt;li&gt;", アンケート!C21,"&lt;/li&gt;")</f>
        <v>&lt;li&gt;ドラッグストアでは販売していない&lt;/li&gt;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カラーリングや紫外線で髪の毛が痛んでいたため、以前から髪の毛が綺麗になると聞き気になっていたカラーバターを購入しました。
ブリーチしていたので、カラーも綺麗に入り、髪の毛もサラサラになったので満足です。</v>
      </c>
    </row>
    <row r="149" spans="1:1">
      <c r="A149" t="s">
        <v>102</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 xml:space="preserve">ユーチューバーさんが紹介していて気になったのがきっかけで購入しました。
初めてはアッシュミルクティー単品で使用しましたが、最近ではアッシュミルクティーに少しピンクを混ぜたりと、オリジナルカラーを作って楽しんでいます。
</v>
      </c>
    </row>
    <row r="152" spans="1:1">
      <c r="A152" t="s">
        <v>102</v>
      </c>
    </row>
    <row r="153" spans="1:1">
      <c r="A153" t="s">
        <v>97</v>
      </c>
    </row>
    <row r="154" spans="1:1">
      <c r="A154" t="str">
        <f>CONCATENATE("[reviewLink id=","""", 入力シート!D12,"""][/reviewLink]")</f>
        <v>[reviewLink id="259"][/reviewLink]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2018-09-01T23:23:19Z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