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18210" windowHeight="7200"/>
  </bookViews>
  <sheets>
    <sheet name="アンケート" sheetId="1" r:id="rId1"/>
    <sheet name="比較表" sheetId="2" r:id="rId2"/>
    <sheet name="入力シート" sheetId="4" r:id="rId3"/>
    <sheet name="SQL" sheetId="5" r:id="rId4"/>
    <sheet name="出力" sheetId="3"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<sst xmlns="http://schemas.openxmlformats.org/spreadsheetml/2006/main" count="266" uniqueCount="193">
  <si>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</si>
  <si>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</si>
  <si>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</si>
  <si>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</si>
  <si>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</si>
  <si>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</si>
  <si>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</si>
  <si>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</si>
  <si>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</si>
  <si>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</si>
  <si>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</si>
  <si>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</si>
  <si>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</si>
  <si>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</si>
  <si>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</si>
  <si>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</si>
  <si>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</si>
  <si>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</si>
  <si>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</si>
  <si>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</si>
  <si>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</si>
  <si>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</si>
  <si>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</si>
  <si>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</si>
  <si>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</si>
  <si>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</si>
  <si>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</si>
  <si>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</si>
  <si>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</si>
  <si>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</si>
  <si>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</si>
  <si>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</si>
  <si>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</si>
  <si>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</si>
  <si>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</si>
  <si>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</si>
  <si>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</si>
  <si>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</si>
  <si>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</si>
  <si>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</si>
  <si>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</si>
  <si>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</si>
  <si>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</si>
  <si>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</si>
  <si>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</si>
  <si>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</si>
  <si>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</si>
  <si>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</si>
  <si>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</si>
  <si>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</si>
  <si>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</si>
  <si>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</si>
  <si>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</si>
  <si>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</si>
  <si>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</si>
  <si>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</si>
  <si>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</si>
  <si>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</si>
  <si>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</si>
  <si>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</si>
  <si>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</si>
  <si>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</si>
  <si>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</si>
  <si>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</si>
  <si>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</si>
  <si>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</si>
  <si>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</si>
  <si>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</si>
  <si>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</si>
  <si>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</si>
  <si>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</si>
  <si>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</si>
  <si>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</si>
  <si>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</si>
  <si>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</si>
  <si>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１位の商品のためになった（なる）口コミやレビューを２つ記入してください。</t>
  </si>
  <si>
    <t>上記の口コミは何十代の男性/女性ですか？
※不明な場合は、予想で構いません。</t>
  </si>
  <si>
    <t>参考にしたサイトのURLを記入してください。</t>
  </si>
  <si>
    <t>２位の商品のためになった（なる）口コミやレビューを２つ記入してください。</t>
  </si>
  <si>
    <t>上記の口コミは何十代の男性/女性ですか？ 
※不明な場合は、予想で構いません。</t>
  </si>
  <si>
    <t>３位の商品のためになった（なる）口コミやレビューを２つ記入してください。</t>
  </si>
  <si>
    <t>Q49</t>
  </si>
  <si>
    <t>Q50</t>
  </si>
  <si>
    <t>Q51</t>
  </si>
  <si>
    <t>Q52</t>
  </si>
  <si>
    <t>Q53</t>
  </si>
  <si>
    <t>このアンケートはどんな人に参考になると思いますか？
具体的に3つ記入してください。</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</si>
  <si>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</si>
  <si>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</si>
  <si>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</si>
  <si>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</si>
  <si>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</si>
  <si>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</si>
  <si>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</si>
  <si>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</si>
  <si>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</si>
  <si>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</si>
  <si>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</si>
  <si>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</si>
  <si>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</si>
  <si>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</si>
  <si>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</si>
  <si>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</si>
  <si>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</si>
  <si>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</si>
  <si>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</si>
  <si>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</si>
  <si>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</si>
  <si>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</si>
  <si>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</si>
  <si>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</si>
  <si>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</si>
  <si>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</si>
  <si>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</si>
  <si>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</si>
  <si>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</si>
  <si>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</si>
  <si>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</si>
  <si>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</si>
  <si>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</si>
  <si>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</si>
  <si>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</si>
  <si>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</si>
  <si>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</si>
  <si>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</si>
  <si>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</si>
  <si>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</si>
  <si>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</si>
  <si>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</si>
  <si>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</si>
  <si>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</si>
  <si>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</si>
  <si>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</si>
  <si>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</si>
  <si>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</si>
  <si>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男性向けおすすめ洗顔</t>
    <phoneticPr fontId="1"/>
  </si>
  <si>
    <t>BULK HOMME</t>
    <phoneticPr fontId="1"/>
  </si>
  <si>
    <t>つかってみんしゃい　よか石け</t>
    <phoneticPr fontId="1"/>
  </si>
  <si>
    <r>
      <t xml:space="preserve">BUSO </t>
    </r>
    <r>
      <rPr>
        <sz val="9"/>
        <color rgb="FF000000"/>
        <rFont val="ＭＳ Ｐゴシック"/>
        <family val="3"/>
        <charset val="128"/>
      </rPr>
      <t>武装</t>
    </r>
  </si>
  <si>
    <t>泡立ち</t>
    <rPh sb="0" eb="1">
      <t>アワ</t>
    </rPh>
    <rPh sb="1" eb="2">
      <t>ダ</t>
    </rPh>
    <phoneticPr fontId="1"/>
  </si>
  <si>
    <t>値段</t>
    <rPh sb="0" eb="2">
      <t>ネダン</t>
    </rPh>
    <phoneticPr fontId="1"/>
  </si>
  <si>
    <t>洗浄力</t>
    <rPh sb="0" eb="3">
      <t>センジョウリョク</t>
    </rPh>
    <phoneticPr fontId="1"/>
  </si>
  <si>
    <t>低刺激</t>
    <rPh sb="0" eb="3">
      <t>テイシゲキ</t>
    </rPh>
    <phoneticPr fontId="1"/>
  </si>
  <si>
    <t>使用後の調子</t>
    <rPh sb="0" eb="3">
      <t>シヨウゴ</t>
    </rPh>
    <rPh sb="4" eb="6">
      <t>チョウシ</t>
    </rPh>
    <phoneticPr fontId="1"/>
  </si>
  <si>
    <t>泡立ちがきめ細かい</t>
    <rPh sb="0" eb="1">
      <t>アワ</t>
    </rPh>
    <rPh sb="1" eb="2">
      <t>ダ</t>
    </rPh>
    <rPh sb="6" eb="7">
      <t>コマ</t>
    </rPh>
    <phoneticPr fontId="1"/>
  </si>
  <si>
    <t>パッケージがかっこいい</t>
    <phoneticPr fontId="1"/>
  </si>
  <si>
    <t>洗顔以外に化粧水や乳液のシリーズがある</t>
    <rPh sb="0" eb="2">
      <t>センガン</t>
    </rPh>
    <rPh sb="2" eb="4">
      <t>イガイ</t>
    </rPh>
    <rPh sb="5" eb="8">
      <t>ケショウスイ</t>
    </rPh>
    <rPh sb="9" eb="11">
      <t>ニュウエキ</t>
    </rPh>
    <phoneticPr fontId="1"/>
  </si>
  <si>
    <t>ネットでしか購入できない</t>
    <rPh sb="6" eb="8">
      <t>コウニュウ</t>
    </rPh>
    <phoneticPr fontId="1"/>
  </si>
  <si>
    <t>男性用に開発された洗顔料なので、男性向け</t>
    <rPh sb="0" eb="3">
      <t>ダンセイヨウ</t>
    </rPh>
    <rPh sb="4" eb="6">
      <t>カイハツ</t>
    </rPh>
    <rPh sb="9" eb="12">
      <t>センガンリョウ</t>
    </rPh>
    <rPh sb="16" eb="18">
      <t>ダンセイ</t>
    </rPh>
    <rPh sb="18" eb="19">
      <t>ム</t>
    </rPh>
    <phoneticPr fontId="1"/>
  </si>
  <si>
    <t>値段がちょっと高い</t>
    <rPh sb="0" eb="2">
      <t>ネダン</t>
    </rPh>
    <rPh sb="7" eb="8">
      <t>タカ</t>
    </rPh>
    <phoneticPr fontId="1"/>
  </si>
  <si>
    <t>パッケージが蓋タイプなので、開け閉めが手間</t>
    <rPh sb="6" eb="7">
      <t>フタ</t>
    </rPh>
    <rPh sb="14" eb="15">
      <t>ア</t>
    </rPh>
    <rPh sb="16" eb="17">
      <t>シ</t>
    </rPh>
    <rPh sb="19" eb="21">
      <t>テマ</t>
    </rPh>
    <phoneticPr fontId="1"/>
  </si>
  <si>
    <t>知名度が上がってきて、人と被ることがある</t>
    <rPh sb="0" eb="3">
      <t>チメイド</t>
    </rPh>
    <rPh sb="4" eb="5">
      <t>ア</t>
    </rPh>
    <rPh sb="11" eb="12">
      <t>ヒト</t>
    </rPh>
    <rPh sb="13" eb="14">
      <t>カブ</t>
    </rPh>
    <phoneticPr fontId="1"/>
  </si>
  <si>
    <t>市販の洗顔料では少し物足りなさを感じている人向け</t>
    <rPh sb="0" eb="2">
      <t>シハン</t>
    </rPh>
    <rPh sb="3" eb="6">
      <t>センガンリョウ</t>
    </rPh>
    <rPh sb="8" eb="9">
      <t>スコ</t>
    </rPh>
    <rPh sb="10" eb="12">
      <t>モノタ</t>
    </rPh>
    <rPh sb="16" eb="17">
      <t>カン</t>
    </rPh>
    <rPh sb="21" eb="22">
      <t>ヒト</t>
    </rPh>
    <rPh sb="22" eb="23">
      <t>ム</t>
    </rPh>
    <phoneticPr fontId="1"/>
  </si>
  <si>
    <t>品質へのこだわりがあり、りんご幹細胞を配合してたりなど、保湿効果の高い化粧品です。
よくニキビに効果があったという口コミがありますが、バルクオムには有効成分は配合されていないので、直接ニキビに有効であるということはないでしょう。
ただ実際に使うと保湿力が高いため、肌ももちもちするので、すべすべな肌にすることは期待できます！
香りもほんのりフルーティーな香りがしますので、香りも楽しめます！</t>
    <phoneticPr fontId="1"/>
  </si>
  <si>
    <r>
      <rPr>
        <sz val="9"/>
        <color rgb="FF000000"/>
        <rFont val="ＭＳ Ｐゴシック"/>
        <family val="3"/>
        <charset val="128"/>
      </rPr>
      <t>友人が愛用していたことをきっかけに出会った洗顔料。少量でもモコモコの泡が出来ます。</t>
    </r>
    <r>
      <rPr>
        <sz val="9"/>
        <color rgb="FF000000"/>
        <rFont val="Arial"/>
        <family val="2"/>
      </rPr>
      <t>(</t>
    </r>
    <r>
      <rPr>
        <sz val="9"/>
        <color rgb="FF000000"/>
        <rFont val="ＭＳ Ｐゴシック"/>
        <family val="3"/>
        <charset val="128"/>
      </rPr>
      <t>泡だてネット使用</t>
    </r>
    <r>
      <rPr>
        <sz val="9"/>
        <color rgb="FF000000"/>
        <rFont val="Arial"/>
        <family val="2"/>
      </rPr>
      <t>)</t>
    </r>
    <r>
      <rPr>
        <sz val="9"/>
        <color rgb="FF000000"/>
        <rFont val="ＭＳ Ｐゴシック"/>
        <family val="3"/>
        <charset val="128"/>
      </rPr>
      <t>クリームのように弾力のある泡が出来ます。洗い上がりはサッパリ。しかしつっぱることもなく、すべすべです。脂性肌で、メイク浮きが気になるけど、口周りは少し乾燥する私の肌にはぴったりです。香りは、メンズラインの割には可愛らしい控えめなフローラルで癒されます♪</t>
    </r>
    <phoneticPr fontId="1"/>
  </si>
  <si>
    <r>
      <t>30</t>
    </r>
    <r>
      <rPr>
        <sz val="9"/>
        <color rgb="FF000000"/>
        <rFont val="ＭＳ Ｐゴシック"/>
        <family val="3"/>
        <charset val="128"/>
      </rPr>
      <t>代男性</t>
    </r>
    <rPh sb="2" eb="3">
      <t>ダイ</t>
    </rPh>
    <rPh sb="3" eb="5">
      <t>ダンセイ</t>
    </rPh>
    <phoneticPr fontId="1"/>
  </si>
  <si>
    <r>
      <t>20</t>
    </r>
    <r>
      <rPr>
        <sz val="9"/>
        <color rgb="FF000000"/>
        <rFont val="ＭＳ Ｐゴシック"/>
        <family val="3"/>
        <charset val="128"/>
      </rPr>
      <t>代男性</t>
    </r>
    <rPh sb="2" eb="3">
      <t>ダイ</t>
    </rPh>
    <rPh sb="3" eb="5">
      <t>ダンセイ</t>
    </rPh>
    <phoneticPr fontId="1"/>
  </si>
  <si>
    <t>https://www.cosme.net/brand/brand_id/107442/reviews</t>
    <phoneticPr fontId="1"/>
  </si>
  <si>
    <t>もっちり泡で洗顔する時気持ちいい</t>
    <rPh sb="4" eb="5">
      <t>アワ</t>
    </rPh>
    <rPh sb="6" eb="8">
      <t>センガン</t>
    </rPh>
    <rPh sb="10" eb="11">
      <t>トキ</t>
    </rPh>
    <rPh sb="11" eb="13">
      <t>キモ</t>
    </rPh>
    <phoneticPr fontId="1"/>
  </si>
  <si>
    <t>とにかく低刺激</t>
    <rPh sb="4" eb="7">
      <t>テイシゲキ</t>
    </rPh>
    <phoneticPr fontId="1"/>
  </si>
  <si>
    <t>洗浄力が男性専用洗顔料と比べると劣る</t>
    <rPh sb="0" eb="3">
      <t>センジョウリョク</t>
    </rPh>
    <rPh sb="4" eb="6">
      <t>ダンセイ</t>
    </rPh>
    <rPh sb="6" eb="8">
      <t>センヨウ</t>
    </rPh>
    <rPh sb="8" eb="11">
      <t>センガンリョウ</t>
    </rPh>
    <rPh sb="12" eb="13">
      <t>クラ</t>
    </rPh>
    <rPh sb="16" eb="17">
      <t>オト</t>
    </rPh>
    <phoneticPr fontId="1"/>
  </si>
  <si>
    <t>女性でも使用できるので家族で使用できる</t>
    <rPh sb="0" eb="2">
      <t>ジョセイ</t>
    </rPh>
    <rPh sb="4" eb="6">
      <t>シヨウ</t>
    </rPh>
    <rPh sb="11" eb="13">
      <t>カゾク</t>
    </rPh>
    <rPh sb="14" eb="16">
      <t>シヨウ</t>
    </rPh>
    <phoneticPr fontId="1"/>
  </si>
  <si>
    <t>蓋の開け閉めが少し手間</t>
    <rPh sb="0" eb="1">
      <t>フタ</t>
    </rPh>
    <rPh sb="2" eb="3">
      <t>ア</t>
    </rPh>
    <rPh sb="4" eb="5">
      <t>シ</t>
    </rPh>
    <rPh sb="7" eb="8">
      <t>スコ</t>
    </rPh>
    <rPh sb="9" eb="11">
      <t>テマ</t>
    </rPh>
    <phoneticPr fontId="1"/>
  </si>
  <si>
    <t>パッケージが使いづらい</t>
    <rPh sb="6" eb="7">
      <t>ツカ</t>
    </rPh>
    <phoneticPr fontId="1"/>
  </si>
  <si>
    <t>敏感肌向け。また、女性の方と共有で使える洗顔を探している人</t>
    <rPh sb="0" eb="2">
      <t>ビンカン</t>
    </rPh>
    <rPh sb="2" eb="3">
      <t>ハダ</t>
    </rPh>
    <rPh sb="3" eb="4">
      <t>ム</t>
    </rPh>
    <rPh sb="9" eb="11">
      <t>ジョセイ</t>
    </rPh>
    <rPh sb="12" eb="13">
      <t>カタ</t>
    </rPh>
    <rPh sb="14" eb="16">
      <t>キョウユウ</t>
    </rPh>
    <rPh sb="17" eb="18">
      <t>ツカ</t>
    </rPh>
    <rPh sb="20" eb="22">
      <t>センガン</t>
    </rPh>
    <rPh sb="23" eb="24">
      <t>サガ</t>
    </rPh>
    <rPh sb="28" eb="29">
      <t>ヒト</t>
    </rPh>
    <phoneticPr fontId="1"/>
  </si>
  <si>
    <t>化粧品ジプシーの私が浮気しつつも、我が家の定番になってます。
ネットでもっちりと弾力のある泡で丁寧に洗うと、スツキリサッパリでもしっとり。
これを使っている娘は、肌が白くなったんじゃない？と言われていました。</t>
    <phoneticPr fontId="1"/>
  </si>
  <si>
    <r>
      <t>20</t>
    </r>
    <r>
      <rPr>
        <sz val="10"/>
        <color theme="1"/>
        <rFont val="ＭＳ Ｐゴシック"/>
        <family val="3"/>
        <charset val="128"/>
      </rPr>
      <t>代女性</t>
    </r>
    <rPh sb="2" eb="3">
      <t>ダイ</t>
    </rPh>
    <rPh sb="3" eb="5">
      <t>ジョセイ</t>
    </rPh>
    <phoneticPr fontId="1"/>
  </si>
  <si>
    <r>
      <t>50</t>
    </r>
    <r>
      <rPr>
        <sz val="10"/>
        <color theme="1"/>
        <rFont val="ＭＳ Ｐゴシック"/>
        <family val="3"/>
        <charset val="128"/>
      </rPr>
      <t>代女性</t>
    </r>
    <rPh sb="2" eb="3">
      <t>ダイ</t>
    </rPh>
    <rPh sb="3" eb="5">
      <t>ジョセイ</t>
    </rPh>
    <phoneticPr fontId="1"/>
  </si>
  <si>
    <t>https://www.cosme.net/product/product_id/10072440/top</t>
    <phoneticPr fontId="1"/>
  </si>
  <si>
    <t>https://buso.jp/index.html</t>
    <phoneticPr fontId="1"/>
  </si>
  <si>
    <t>洗浄力が凄い</t>
    <rPh sb="0" eb="3">
      <t>センジョウリョク</t>
    </rPh>
    <rPh sb="4" eb="5">
      <t>スゴ</t>
    </rPh>
    <phoneticPr fontId="1"/>
  </si>
  <si>
    <t>毛穴の黒ずみなどが改善される</t>
    <rPh sb="0" eb="2">
      <t>ケアナ</t>
    </rPh>
    <rPh sb="3" eb="4">
      <t>クロ</t>
    </rPh>
    <rPh sb="9" eb="11">
      <t>カイゼン</t>
    </rPh>
    <phoneticPr fontId="1"/>
  </si>
  <si>
    <t>固形石鹸タイプとチューブタイプを選べる</t>
    <rPh sb="0" eb="2">
      <t>コケイ</t>
    </rPh>
    <rPh sb="2" eb="4">
      <t>セッケン</t>
    </rPh>
    <rPh sb="16" eb="17">
      <t>エラ</t>
    </rPh>
    <phoneticPr fontId="1"/>
  </si>
  <si>
    <t>女性向けではない</t>
    <rPh sb="0" eb="2">
      <t>ジョセイ</t>
    </rPh>
    <rPh sb="2" eb="3">
      <t>ム</t>
    </rPh>
    <phoneticPr fontId="1"/>
  </si>
  <si>
    <t>値段が少し高い</t>
    <rPh sb="0" eb="2">
      <t>ネダン</t>
    </rPh>
    <rPh sb="3" eb="4">
      <t>スコ</t>
    </rPh>
    <rPh sb="5" eb="6">
      <t>タカ</t>
    </rPh>
    <phoneticPr fontId="1"/>
  </si>
  <si>
    <t>市販では購入できない</t>
    <rPh sb="0" eb="2">
      <t>シハン</t>
    </rPh>
    <rPh sb="4" eb="6">
      <t>コウニュウ</t>
    </rPh>
    <phoneticPr fontId="1"/>
  </si>
  <si>
    <t>毛穴の黒ずみが気になる人やテカリ肌が気になる人向け</t>
    <rPh sb="0" eb="2">
      <t>ケアナ</t>
    </rPh>
    <rPh sb="3" eb="4">
      <t>クロ</t>
    </rPh>
    <rPh sb="7" eb="8">
      <t>キ</t>
    </rPh>
    <rPh sb="11" eb="12">
      <t>ヒト</t>
    </rPh>
    <rPh sb="16" eb="17">
      <t>ハダ</t>
    </rPh>
    <rPh sb="18" eb="19">
      <t>キ</t>
    </rPh>
    <rPh sb="22" eb="23">
      <t>ヒト</t>
    </rPh>
    <rPh sb="23" eb="24">
      <t>ム</t>
    </rPh>
    <phoneticPr fontId="1"/>
  </si>
  <si>
    <r>
      <t xml:space="preserve">
</t>
    </r>
    <r>
      <rPr>
        <sz val="10"/>
        <color theme="1"/>
        <rFont val="ＭＳ Ｐゴシック"/>
        <family val="3"/>
        <charset val="128"/>
      </rPr>
      <t>化粧特有の匂いもなく、もちもちの泡が汚れを包んでくれる感じです。「男性用？」と言っていた妻も「中年用でしょ？」と言っていた中学生の息子も、今では一緒に使っています。今までは</t>
    </r>
    <r>
      <rPr>
        <sz val="10"/>
        <color theme="1"/>
        <rFont val="Arial"/>
        <family val="2"/>
      </rPr>
      <t>3</t>
    </r>
    <r>
      <rPr>
        <sz val="10"/>
        <color theme="1"/>
        <rFont val="ＭＳ Ｐゴシック"/>
        <family val="3"/>
        <charset val="128"/>
      </rPr>
      <t>種類の洗顔フォームの置かれていたお風呂場も、今ではこれだけです。</t>
    </r>
    <phoneticPr fontId="1"/>
  </si>
  <si>
    <r>
      <rPr>
        <sz val="10"/>
        <color theme="1"/>
        <rFont val="ＭＳ Ｐゴシック"/>
        <family val="3"/>
        <charset val="128"/>
      </rPr>
      <t>今までドラッグストアにある安い洗顔料を使っていましたが、皮脂が取れすぎてツッパった感触が毎回ありました。
それがこの</t>
    </r>
    <r>
      <rPr>
        <sz val="10"/>
        <color theme="1"/>
        <rFont val="Arial"/>
        <family val="2"/>
      </rPr>
      <t>BUSO</t>
    </r>
    <r>
      <rPr>
        <sz val="10"/>
        <color theme="1"/>
        <rFont val="ＭＳ Ｐゴシック"/>
        <family val="3"/>
        <charset val="128"/>
      </rPr>
      <t>石鹸を試したところ</t>
    </r>
    <r>
      <rPr>
        <sz val="10"/>
        <color theme="1"/>
        <rFont val="Arial"/>
        <family val="2"/>
      </rPr>
      <t>…</t>
    </r>
    <r>
      <rPr>
        <sz val="10"/>
        <color theme="1"/>
        <rFont val="ＭＳ Ｐゴシック"/>
        <family val="3"/>
        <charset val="128"/>
      </rPr>
      <t>たった</t>
    </r>
    <r>
      <rPr>
        <sz val="10"/>
        <color theme="1"/>
        <rFont val="Arial"/>
        <family val="2"/>
      </rPr>
      <t>1</t>
    </r>
    <r>
      <rPr>
        <sz val="10"/>
        <color theme="1"/>
        <rFont val="ＭＳ Ｐゴシック"/>
        <family val="3"/>
        <charset val="128"/>
      </rPr>
      <t>回の洗顔なのに肌はしっとり滑らかになりました。
さらに、気になっていた毛穴の開きや黒ずみも少し減った気がします。</t>
    </r>
    <phoneticPr fontId="1"/>
  </si>
  <si>
    <r>
      <t>40</t>
    </r>
    <r>
      <rPr>
        <sz val="10"/>
        <color theme="1"/>
        <rFont val="ＭＳ Ｐゴシック"/>
        <family val="3"/>
        <charset val="128"/>
      </rPr>
      <t>代男性</t>
    </r>
    <rPh sb="2" eb="3">
      <t>ダイ</t>
    </rPh>
    <rPh sb="3" eb="5">
      <t>ダンセイ</t>
    </rPh>
    <phoneticPr fontId="1"/>
  </si>
  <si>
    <r>
      <t>20</t>
    </r>
    <r>
      <rPr>
        <sz val="10"/>
        <color theme="1"/>
        <rFont val="ＭＳ Ｐゴシック"/>
        <family val="3"/>
        <charset val="128"/>
      </rPr>
      <t>代男性</t>
    </r>
    <rPh sb="2" eb="3">
      <t>ダイ</t>
    </rPh>
    <rPh sb="3" eb="5">
      <t>ダンセイ</t>
    </rPh>
    <phoneticPr fontId="1"/>
  </si>
  <si>
    <t>男性向けの洗顔料を探している人</t>
    <rPh sb="0" eb="2">
      <t>ダンセイ</t>
    </rPh>
    <rPh sb="2" eb="3">
      <t>ム</t>
    </rPh>
    <rPh sb="5" eb="8">
      <t>センガンリョウ</t>
    </rPh>
    <rPh sb="9" eb="10">
      <t>サガ</t>
    </rPh>
    <rPh sb="14" eb="15">
      <t>ヒト</t>
    </rPh>
    <phoneticPr fontId="1"/>
  </si>
  <si>
    <t>市販の洗顔に満足できない人</t>
    <rPh sb="0" eb="2">
      <t>シハン</t>
    </rPh>
    <rPh sb="3" eb="5">
      <t>センガン</t>
    </rPh>
    <rPh sb="6" eb="8">
      <t>マンゾク</t>
    </rPh>
    <rPh sb="12" eb="13">
      <t>ヒト</t>
    </rPh>
    <phoneticPr fontId="1"/>
  </si>
  <si>
    <t>毛穴の黒ずみやテカリ肌に効く洗顔料を探している人</t>
    <rPh sb="0" eb="2">
      <t>ケアナ</t>
    </rPh>
    <rPh sb="3" eb="4">
      <t>クロ</t>
    </rPh>
    <rPh sb="10" eb="11">
      <t>ハダ</t>
    </rPh>
    <rPh sb="12" eb="13">
      <t>キ</t>
    </rPh>
    <rPh sb="14" eb="17">
      <t>センガンリョウ</t>
    </rPh>
    <rPh sb="18" eb="19">
      <t>サガ</t>
    </rPh>
    <rPh sb="23" eb="24">
      <t>ヒト</t>
    </rPh>
    <phoneticPr fontId="1"/>
  </si>
  <si>
    <t>男性向け洗顔料のおすすめ3選。メンズ専用の洗顔料ってないの？</t>
    <rPh sb="0" eb="2">
      <t>ダンセイ</t>
    </rPh>
    <rPh sb="2" eb="3">
      <t>ム</t>
    </rPh>
    <rPh sb="4" eb="7">
      <t>センガンリョウ</t>
    </rPh>
    <rPh sb="13" eb="14">
      <t>セン</t>
    </rPh>
    <rPh sb="18" eb="20">
      <t>センヨウ</t>
    </rPh>
    <rPh sb="21" eb="24">
      <t>センガンリョウ</t>
    </rPh>
    <phoneticPr fontId="1"/>
  </si>
  <si>
    <t>&lt;a target="_blank" href="//af.moshimo.com/af/c/click?a_id=988729&amp;amp;p_id=54&amp;amp;pc_id=54&amp;amp;pl_id=616&amp;amp;url=https%3A%2F%2Fitem.rakuten.co.jp%2Fauc-tansera%2F4589917790014%2F&amp;amp;m=http%3A%2F%2Fm.rakuten.co.jp%2Fauc-tansera%2Fi%2F10188870%2F&amp;amp;r_v=g00rs0p3.9tq3ef9b.g00rs0p3.9tq3fcab" rel="nofollow"&gt;&lt;img src="//thumbnail.image.rakuten.co.jp/@0_mall/auc-tansera/cabinet/syouhingazou16/4589917790014_01.jpg?_ex=500x500" alt="" style="border: none;" /&gt;&lt;br /&gt;【メール便送料無料】【BULKHOMME 正規代理店】バルクオム ザ フェイス ウォッシュ THE FACE WASH （洗顔料）100g&lt;/a&gt;&lt;img src="//i.moshimo.com/af/i/impression?a_id=988729&amp;amp;p_id=54&amp;amp;pc_id=54&amp;amp;pl_id=616" alt="" width="1" height="1" style="border: 0px;" /&gt;</t>
  </si>
  <si>
    <t>&lt;a target="_blank" href="//af.moshimo.com/af/c/click?a_id=988731&amp;amp;p_id=170&amp;amp;pc_id=185&amp;amp;pl_id=4062&amp;amp;url=https%3A%2F%2Fwww.amazon.co.jp%2FBULK-HOMME-FACE-WASH-100g%2Fdp%2FB00O2P9ALO" rel="nofollow"&gt;&lt;img src="https://images-fe.ssl-images-amazon.com/images/I/31V-cNYKw4L.jpg" alt="" style="border: none;" /&gt;&lt;br /&gt;BULK HOMME THE FACE WASH 洗顔料 100g&lt;/a&gt;&lt;img src="//i.moshimo.com/af/i/impression?a_id=988731&amp;amp;p_id=170&amp;amp;pc_id=185&amp;amp;pl_id=4062" alt="" width="1" height="1" style="border: 0px;" /&gt;</t>
  </si>
  <si>
    <t>つかってみんしゃい　よか石けん</t>
    <phoneticPr fontId="1"/>
  </si>
  <si>
    <t>&lt;a target="_blank" href="//af.moshimo.com/af/c/click?a_id=988729&amp;amp;p_id=54&amp;amp;pc_id=54&amp;amp;pl_id=616&amp;amp;url=https%3A%2F%2Fitem.rakuten.co.jp%2Fkumokumo-square%2F10020116%2F&amp;amp;m=http%3A%2F%2Fm.rakuten.co.jp%2Fkumokumo-square%2Fi%2F10019942%2F&amp;amp;r_v=g00rz293.9tq3ecc4.g00rz293.9tq3f807" rel="nofollow"&gt;&lt;img src="//thumbnail.image.rakuten.co.jp/@0_mall/kumokumo-square/cabinet/stylecube/003/10020116.jpg?_ex=128x128" alt="" style="border: none;" /&gt;&lt;br /&gt;【 定形外 送料無料 】 【泡立てネットオマケ付】 火山灰でできたすごか石けん 100g ( つかってみんしゃいよか石けん とともに人気 )[ 洗顔ソープ / 石けん 石鹸 / 火山灰 シラス / 天然成分 / すごか石けん 洗顔 ]『3』&lt;/a&gt;&lt;img src="//i.moshimo.com/af/i/impression?a_id=988729&amp;amp;p_id=54&amp;amp;pc_id=54&amp;amp;pl_id=616" alt="" width="1" height="1" style="border: 0px;" /&gt;</t>
  </si>
  <si>
    <t>&lt;a target="_blank" href="//af.moshimo.com/af/c/click?a_id=988731&amp;amp;p_id=170&amp;amp;pc_id=185&amp;amp;pl_id=4062&amp;amp;url=https%3A%2F%2Fwww.amazon.co.jp%2F%25E9%2595%25B7%25E5%25AF%25BF%25E3%2581%25AE%25E9%2587%258C-%25E7%2584%25B6%25EF%25BC%258D%25E3%2581%2597%25E3%2581%258B%25E3%2582%258A%25EF%25BC%258D-%25E3%2582%2588%25E3%2581%258B%25E3%2581%259B%25E3%2581%25A3%25E3%2581%2591%25E3%2582%2593-%25E3%2582%25B8%25E3%2583%25A3%25E3%2583%25BC%25E3%2582%25BF%25E3%2582%25A4%25E3%2583%2597-80g%2Fdp%2FB00BX28OJS" rel="nofollow"&gt;&lt;img src="https://images-fe.ssl-images-amazon.com/images/I/31VdLXk0xJL.jpg" alt="" style="border: none;" /&gt;&lt;br /&gt;長寿の里 然－しかり－ よかせっけん ジャータイプ 80g&lt;/a&gt;&lt;img src="//i.moshimo.com/af/i/impression?a_id=988731&amp;amp;p_id=170&amp;amp;pc_id=185&amp;amp;pl_id=4062" alt="" width="1" height="1" style="border: 0px;" /&gt;</t>
  </si>
  <si>
    <t>&lt;a target="_blank" href="//af.moshimo.com/af/c/click?a_id=988731&amp;amp;p_id=170&amp;amp;pc_id=185&amp;amp;pl_id=4062&amp;amp;url=https%3A%2F%2Fwww.amazon.co.jp%2F%25E7%2594%25B7%25E6%2580%25A7%25E7%25BE%258E%25E5%25AE%25B9%25E7%259F%25B3%25E9%25B9%25B8-BUSO-%25E6%25AD%25A6%25E8%25A3%2585-%25E3%2583%25A1%25E3%2583%25B3%25E3%2582%25BA%25E3%2582%25BD%25E3%2583%25BC%25E3%2583%2597-%25EF%25BC%2588%25E6%25B3%25A1%25E7%25AB%258B%25E3%2581%25A6%25E3%2583%258D%25E3%2583%2583%25E3%2583%2588%25E4%25BB%2598%25E3%2581%258D%25EF%25BC%2589%2Fdp%2FB00C48S07G" rel="nofollow"&gt;&lt;img src="https://images-fe.ssl-images-amazon.com/images/I/41emcDcoCbL.jpg" alt="" style="border: none;" /&gt;&lt;br /&gt;男性美容石鹸 BUSO 武装 メンズソープ 1個 （泡立てネット付き）&lt;/a&gt;&lt;img src="//i.moshimo.com/af/i/impression?a_id=988731&amp;amp;p_id=170&amp;amp;pc_id=185&amp;amp;pl_id=4062" alt="" width="1" height="1" style="border: 0px;" /&gt;</t>
  </si>
  <si>
    <t>&lt;a target="_blank" href="//af.moshimo.com/af/c/click?a_id=988729&amp;amp;p_id=54&amp;amp;pc_id=54&amp;amp;pl_id=616&amp;amp;url=https%3A%2F%2Fitem.rakuten.co.jp%2Fbuso%2F10000000%2F&amp;amp;m=http%3A%2F%2Fm.rakuten.co.jp%2Fbuso%2Fi%2F10000000%2F&amp;amp;r_v=g00scja3.9tq3ed1a.g00scja3.9tq3f4d3" rel="nofollow"&gt;&lt;img src="//thumbnail.image.rakuten.co.jp/@0_mall/buso/cabinet/04862741/04864172/item_01.jpg?_ex=128x128" alt="" style="border: none;" /&gt;&lt;br /&gt;★★★男性洗顔料ランキング2位★★★【送料無料】メンズ 洗顔BUSO 男性洗顔石けんブソウ メンズ洗顔石鹸 メンズ洗顔料 メンズスキンケア 泡立てネット付き&lt;/a&gt;&lt;img src="//i.moshimo.com/af/i/impression?a_id=988729&amp;amp;p_id=54&amp;amp;pc_id=54&amp;amp;pl_id=616" alt="" width="1" height="1" style="border: 0px;" /&gt;</t>
  </si>
  <si>
    <t>少量でもったりとした泡が大量にできます。
洗った～！というほどよいさっぱり感が魅力です。
洗い終わりはつっぱることもありません。
また、これを使い続けたら、鼻の頭の毛穴が少なくなった気がします。
顔の肌が敏感で、かゆくなってしまう洗顔料が多いのですが、よか石鹸は大丈夫でした。
肌の相性の問題かもしれませんが、いままで使った洗顔料のなかで一番刺激が少なく肌に優しいなと思いました。</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</si>
</sst>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9"/>
      <color rgb="FF000000"/>
      <name val="ＭＳ Ｐゴシック"/>
      <family val="3"/>
      <charset val="128"/>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20">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CCCCCC"/>
      </left>
      <right style="medium">
        <color rgb="FF000000"/>
      </right>
      <top/>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72">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0" fillId="0" borderId="0" xfId="0" applyFont="1">
      <alignment vertical="center"/>
    </xf>
    <xf numFmtId="0" fontId="11"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3"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0" fillId="0" borderId="0" xfId="0" applyFill="1" applyBorder="1">
      <alignment vertical="center"/>
    </xf>
    <xf numFmtId="0" fontId="0" fillId="8" borderId="13" xfId="0" applyFill="1" applyBorder="1">
      <alignment vertical="center"/>
    </xf>
    <xf numFmtId="0" fontId="14" fillId="0" borderId="0" xfId="0" applyFont="1">
      <alignment vertical="center"/>
    </xf>
    <xf numFmtId="0" fontId="12" fillId="4" borderId="5" xfId="1" applyFill="1" applyBorder="1" applyAlignment="1">
      <alignment wrapText="1"/>
    </xf>
    <xf numFmtId="0" fontId="12" fillId="5" borderId="5" xfId="1" applyFill="1" applyBorder="1" applyAlignment="1">
      <alignment wrapText="1"/>
    </xf>
    <xf numFmtId="0" fontId="12" fillId="6" borderId="5" xfId="1" applyFill="1" applyBorder="1" applyAlignment="1">
      <alignment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6" xfId="0" applyFont="1" applyFill="1" applyBorder="1" applyAlignment="1">
      <alignment vertical="center" wrapText="1"/>
    </xf>
    <xf numFmtId="0" fontId="4" fillId="4" borderId="7"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15" fillId="0" borderId="5" xfId="0" applyFont="1" applyBorder="1" applyAlignment="1">
      <alignment wrapText="1"/>
    </xf>
    <xf numFmtId="0" fontId="15" fillId="3" borderId="5" xfId="0" applyFont="1" applyFill="1" applyBorder="1" applyAlignment="1">
      <alignment wrapText="1"/>
    </xf>
    <xf numFmtId="0" fontId="13" fillId="0" borderId="3" xfId="0" applyFont="1" applyBorder="1" applyAlignment="1">
      <alignment wrapText="1"/>
    </xf>
    <xf numFmtId="0" fontId="15" fillId="4" borderId="5" xfId="0" applyFont="1" applyFill="1" applyBorder="1" applyAlignment="1">
      <alignment wrapText="1"/>
    </xf>
    <xf numFmtId="0" fontId="13" fillId="5" borderId="5" xfId="0" applyFont="1" applyFill="1" applyBorder="1" applyAlignment="1">
      <alignment wrapText="1"/>
    </xf>
    <xf numFmtId="0" fontId="13" fillId="5" borderId="19" xfId="0" applyFont="1" applyFill="1" applyBorder="1" applyAlignment="1">
      <alignment wrapText="1"/>
    </xf>
    <xf numFmtId="0" fontId="13" fillId="6" borderId="5" xfId="0" applyFont="1" applyFill="1" applyBorder="1" applyAlignment="1">
      <alignment wrapText="1"/>
    </xf>
    <xf numFmtId="0" fontId="16"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uso.jp/index.html" TargetMode="External"/><Relationship Id="rId2" Type="http://schemas.openxmlformats.org/officeDocument/2006/relationships/hyperlink" Target="https://www.cosme.net/product/product_id/10072440/top" TargetMode="External"/><Relationship Id="rId1" Type="http://schemas.openxmlformats.org/officeDocument/2006/relationships/hyperlink" Target="https://www.cosme.net/brand/brand_id/107442/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abSelected="1" topLeftCell="B46" workbookViewId="0">
      <selection activeCell="C35" sqref="C35"/>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64" t="s">
        <v>135</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36" t="s">
        <v>13</v>
      </c>
      <c r="C3" s="5" t="s">
        <v>136</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37"/>
      <c r="C4" s="65" t="s">
        <v>187</v>
      </c>
      <c r="D4" s="3"/>
      <c r="E4" s="3"/>
      <c r="F4" s="3"/>
      <c r="G4" s="3"/>
      <c r="H4" s="3"/>
      <c r="I4" s="3"/>
      <c r="J4" s="3"/>
      <c r="K4" s="3"/>
      <c r="L4" s="3"/>
      <c r="M4" s="3"/>
      <c r="N4" s="3"/>
      <c r="O4" s="3"/>
      <c r="P4" s="3"/>
      <c r="Q4" s="3"/>
      <c r="R4" s="3"/>
      <c r="S4" s="3"/>
      <c r="T4" s="3"/>
      <c r="U4" s="3"/>
      <c r="V4" s="3"/>
      <c r="W4" s="3"/>
      <c r="X4" s="3"/>
      <c r="Y4" s="3"/>
      <c r="Z4" s="3"/>
    </row>
    <row r="5" spans="1:26" ht="14.25" thickBot="1">
      <c r="A5" s="4" t="s">
        <v>7</v>
      </c>
      <c r="B5" s="38"/>
      <c r="C5" s="5" t="s">
        <v>138</v>
      </c>
      <c r="D5" s="3"/>
      <c r="E5" s="3"/>
      <c r="F5" s="3"/>
      <c r="G5" s="3"/>
      <c r="H5" s="3"/>
      <c r="I5" s="3"/>
      <c r="J5" s="3"/>
      <c r="K5" s="3"/>
      <c r="L5" s="3"/>
      <c r="M5" s="3"/>
      <c r="N5" s="3"/>
      <c r="O5" s="3"/>
      <c r="P5" s="3"/>
      <c r="Q5" s="3"/>
      <c r="R5" s="3"/>
      <c r="S5" s="3"/>
      <c r="T5" s="3"/>
      <c r="U5" s="3"/>
      <c r="V5" s="3"/>
      <c r="W5" s="3"/>
      <c r="X5" s="3"/>
      <c r="Y5" s="3"/>
      <c r="Z5" s="3"/>
    </row>
    <row r="6" spans="1:26" ht="24.75" thickBot="1">
      <c r="A6" s="4" t="s">
        <v>8</v>
      </c>
      <c r="B6" s="21" t="s">
        <v>72</v>
      </c>
      <c r="C6" s="21">
        <v>6</v>
      </c>
      <c r="D6" s="22"/>
      <c r="E6" s="22"/>
      <c r="F6" s="22"/>
      <c r="G6" s="22"/>
      <c r="H6" s="22"/>
      <c r="I6" s="22"/>
      <c r="J6" s="22"/>
      <c r="K6" s="22"/>
      <c r="L6" s="22"/>
      <c r="M6" s="22"/>
      <c r="N6" s="22"/>
      <c r="O6" s="22"/>
      <c r="P6" s="22"/>
      <c r="Q6" s="22"/>
      <c r="R6" s="22"/>
      <c r="S6" s="22"/>
      <c r="T6" s="22"/>
      <c r="U6" s="22"/>
      <c r="V6" s="22"/>
      <c r="W6" s="22"/>
      <c r="X6" s="22"/>
      <c r="Y6" s="22"/>
      <c r="Z6" s="22"/>
    </row>
    <row r="7" spans="1:26" ht="14.25" thickBot="1">
      <c r="A7" s="4" t="s">
        <v>9</v>
      </c>
      <c r="B7" s="39" t="s">
        <v>73</v>
      </c>
      <c r="C7" s="65" t="s">
        <v>139</v>
      </c>
      <c r="D7" s="22"/>
      <c r="E7" s="22"/>
      <c r="F7" s="22"/>
      <c r="G7" s="22"/>
      <c r="H7" s="22"/>
      <c r="I7" s="22"/>
      <c r="J7" s="22"/>
      <c r="K7" s="22"/>
      <c r="L7" s="22"/>
      <c r="M7" s="22"/>
      <c r="N7" s="22"/>
      <c r="O7" s="22"/>
      <c r="P7" s="22"/>
      <c r="Q7" s="22"/>
      <c r="R7" s="22"/>
      <c r="S7" s="22"/>
      <c r="T7" s="22"/>
      <c r="U7" s="22"/>
      <c r="V7" s="22"/>
      <c r="W7" s="22"/>
      <c r="X7" s="22"/>
      <c r="Y7" s="22"/>
      <c r="Z7" s="22"/>
    </row>
    <row r="8" spans="1:26" ht="14.25" thickBot="1">
      <c r="A8" s="4" t="s">
        <v>10</v>
      </c>
      <c r="B8" s="40"/>
      <c r="C8" s="65" t="s">
        <v>140</v>
      </c>
      <c r="D8" s="22"/>
      <c r="E8" s="22"/>
      <c r="F8" s="22"/>
      <c r="G8" s="22"/>
      <c r="H8" s="22"/>
      <c r="I8" s="22"/>
      <c r="J8" s="22"/>
      <c r="K8" s="22"/>
      <c r="L8" s="22"/>
      <c r="M8" s="22"/>
      <c r="N8" s="22"/>
      <c r="O8" s="22"/>
      <c r="P8" s="22"/>
      <c r="Q8" s="22"/>
      <c r="R8" s="22"/>
      <c r="S8" s="22"/>
      <c r="T8" s="22"/>
      <c r="U8" s="22"/>
      <c r="V8" s="22"/>
      <c r="W8" s="22"/>
      <c r="X8" s="22"/>
      <c r="Y8" s="22"/>
      <c r="Z8" s="22"/>
    </row>
    <row r="9" spans="1:26" ht="14.25" thickBot="1">
      <c r="A9" s="4" t="s">
        <v>11</v>
      </c>
      <c r="B9" s="40"/>
      <c r="C9" s="65" t="s">
        <v>141</v>
      </c>
      <c r="D9" s="22"/>
      <c r="E9" s="22"/>
      <c r="F9" s="22"/>
      <c r="G9" s="22"/>
      <c r="H9" s="22"/>
      <c r="I9" s="22"/>
      <c r="J9" s="22"/>
      <c r="K9" s="22"/>
      <c r="L9" s="22"/>
      <c r="M9" s="22"/>
      <c r="N9" s="22"/>
      <c r="O9" s="22"/>
      <c r="P9" s="22"/>
      <c r="Q9" s="22"/>
      <c r="R9" s="22"/>
      <c r="S9" s="22"/>
      <c r="T9" s="22"/>
      <c r="U9" s="22"/>
      <c r="V9" s="22"/>
      <c r="W9" s="22"/>
      <c r="X9" s="22"/>
      <c r="Y9" s="22"/>
      <c r="Z9" s="22"/>
    </row>
    <row r="10" spans="1:26" ht="14.25" thickBot="1">
      <c r="A10" s="4" t="s">
        <v>12</v>
      </c>
      <c r="B10" s="40"/>
      <c r="C10" s="64" t="s">
        <v>142</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41"/>
      <c r="C11" s="64" t="s">
        <v>143</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74</v>
      </c>
      <c r="C12" s="7"/>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8" t="s">
        <v>26</v>
      </c>
      <c r="C13" s="5" t="s">
        <v>136</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2" t="s">
        <v>28</v>
      </c>
      <c r="C14" s="66" t="s">
        <v>148</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43"/>
      <c r="C15" s="67" t="s">
        <v>146</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43"/>
      <c r="C16" s="67"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4"/>
      <c r="C17" s="67"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2" t="s">
        <v>33</v>
      </c>
      <c r="C18" s="67" t="s">
        <v>147</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43"/>
      <c r="C19" s="67" t="s">
        <v>149</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43"/>
      <c r="C20" s="66" t="s">
        <v>150</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4"/>
      <c r="C21" s="67" t="s">
        <v>151</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8" t="s">
        <v>38</v>
      </c>
      <c r="C22" s="67" t="s">
        <v>152</v>
      </c>
      <c r="D22" s="3"/>
      <c r="E22" s="3"/>
      <c r="F22" s="3"/>
      <c r="G22" s="3"/>
      <c r="H22" s="3"/>
      <c r="I22" s="3"/>
      <c r="J22" s="3"/>
      <c r="K22" s="3"/>
      <c r="L22" s="3"/>
      <c r="M22" s="3"/>
      <c r="N22" s="3"/>
      <c r="O22" s="3"/>
      <c r="P22" s="3"/>
      <c r="Q22" s="3"/>
      <c r="R22" s="3"/>
      <c r="S22" s="3"/>
      <c r="T22" s="3"/>
      <c r="U22" s="3"/>
      <c r="V22" s="3"/>
      <c r="W22" s="3"/>
      <c r="X22" s="3"/>
      <c r="Y22" s="3"/>
      <c r="Z22" s="3"/>
    </row>
    <row r="23" spans="1:26" ht="36" thickBot="1">
      <c r="A23" s="4" t="s">
        <v>27</v>
      </c>
      <c r="B23" s="42" t="s">
        <v>75</v>
      </c>
      <c r="C23" s="8" t="s">
        <v>154</v>
      </c>
      <c r="D23" s="3"/>
      <c r="E23" s="3"/>
      <c r="F23" s="3"/>
      <c r="G23" s="3"/>
      <c r="H23" s="3"/>
      <c r="I23" s="3"/>
      <c r="J23" s="3"/>
      <c r="K23" s="3"/>
      <c r="L23" s="3"/>
      <c r="M23" s="3"/>
      <c r="N23" s="3"/>
      <c r="O23" s="3"/>
      <c r="P23" s="3"/>
      <c r="Q23" s="3"/>
      <c r="R23" s="3"/>
      <c r="S23" s="3"/>
      <c r="T23" s="3"/>
      <c r="U23" s="3"/>
      <c r="V23" s="3"/>
      <c r="W23" s="3"/>
      <c r="X23" s="3"/>
      <c r="Y23" s="3"/>
      <c r="Z23" s="3"/>
    </row>
    <row r="24" spans="1:26" ht="80.25" thickBot="1">
      <c r="A24" s="4" t="s">
        <v>29</v>
      </c>
      <c r="B24" s="44"/>
      <c r="C24" s="67"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2" t="s">
        <v>76</v>
      </c>
      <c r="C25" s="8" t="s">
        <v>155</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4"/>
      <c r="C26" s="8" t="s">
        <v>156</v>
      </c>
      <c r="D26" s="3"/>
      <c r="E26" s="3"/>
      <c r="F26" s="3"/>
      <c r="G26" s="3"/>
      <c r="H26" s="3"/>
      <c r="I26" s="3"/>
      <c r="J26" s="3"/>
      <c r="K26" s="3"/>
      <c r="L26" s="3"/>
      <c r="M26" s="3"/>
      <c r="N26" s="3"/>
      <c r="O26" s="3"/>
      <c r="P26" s="3"/>
      <c r="Q26" s="3"/>
      <c r="R26" s="3"/>
      <c r="S26" s="3"/>
      <c r="T26" s="3"/>
      <c r="U26" s="3"/>
      <c r="V26" s="3"/>
      <c r="W26" s="3"/>
      <c r="X26" s="3"/>
      <c r="Y26" s="3"/>
      <c r="Z26" s="3"/>
    </row>
    <row r="27" spans="1:26" ht="15" thickBot="1">
      <c r="A27" s="4" t="s">
        <v>32</v>
      </c>
      <c r="B27" s="23" t="s">
        <v>77</v>
      </c>
      <c r="C27" s="33"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9" t="s">
        <v>40</v>
      </c>
      <c r="C28" s="65" t="s">
        <v>137</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5" t="s">
        <v>42</v>
      </c>
      <c r="C29" s="68" t="s">
        <v>158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6"/>
      <c r="C30" s="68" t="s">
        <v>159</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7"/>
      <c r="C31" s="68" t="s">
        <v>161</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5" t="s">
        <v>46</v>
      </c>
      <c r="C32" s="68" t="s">
        <v>160</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6"/>
      <c r="C33" s="68" t="s">
        <v>162</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7"/>
      <c r="C34" s="68" t="s">
        <v>163</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9" t="s">
        <v>50</v>
      </c>
      <c r="C35" s="69" t="s">
        <v>164</v>
      </c>
      <c r="D35" s="3"/>
      <c r="E35" s="3"/>
      <c r="F35" s="3"/>
      <c r="G35" s="3"/>
      <c r="H35" s="3"/>
      <c r="I35" s="3"/>
      <c r="J35" s="3"/>
      <c r="K35" s="3"/>
      <c r="L35" s="3"/>
      <c r="M35" s="3"/>
      <c r="N35" s="3"/>
      <c r="O35" s="3"/>
      <c r="P35" s="3"/>
      <c r="Q35" s="3"/>
      <c r="R35" s="3"/>
      <c r="S35" s="3"/>
      <c r="T35" s="3"/>
      <c r="U35" s="3"/>
      <c r="V35" s="3"/>
      <c r="W35" s="3"/>
      <c r="X35" s="3"/>
      <c r="Y35" s="3"/>
      <c r="Z35" s="3"/>
    </row>
    <row r="36" spans="1:26" ht="85.5" thickBot="1">
      <c r="A36" s="4" t="s">
        <v>45</v>
      </c>
      <c r="B36" s="45" t="s">
        <v>78</v>
      </c>
      <c r="C36" s="68" t="s">
        <v>192</v>
      </c>
      <c r="D36" s="3"/>
      <c r="E36" s="3"/>
      <c r="F36" s="3"/>
      <c r="G36" s="3"/>
      <c r="H36" s="3"/>
      <c r="I36" s="3"/>
      <c r="J36" s="3"/>
      <c r="K36" s="3"/>
      <c r="L36" s="3"/>
      <c r="M36" s="3"/>
      <c r="N36" s="3"/>
      <c r="O36" s="3"/>
      <c r="P36" s="3"/>
      <c r="Q36" s="3"/>
      <c r="R36" s="3"/>
      <c r="S36" s="3"/>
      <c r="T36" s="3"/>
      <c r="U36" s="3"/>
      <c r="V36" s="3"/>
      <c r="W36" s="3"/>
      <c r="X36" s="3"/>
      <c r="Y36" s="3"/>
      <c r="Z36" s="3"/>
    </row>
    <row r="37" spans="1:26" ht="37.5" thickBot="1">
      <c r="A37" s="4" t="s">
        <v>47</v>
      </c>
      <c r="B37" s="47"/>
      <c r="C37" s="68" t="s">
        <v>165</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5" t="s">
        <v>79</v>
      </c>
      <c r="C38" s="24" t="s">
        <v>166</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7"/>
      <c r="C39" s="24" t="s">
        <v>167</v>
      </c>
      <c r="D39" s="3"/>
      <c r="E39" s="3"/>
      <c r="F39" s="3"/>
      <c r="G39" s="3"/>
      <c r="H39" s="3"/>
      <c r="I39" s="3"/>
      <c r="J39" s="3"/>
      <c r="K39" s="3"/>
      <c r="L39" s="3"/>
      <c r="M39" s="3"/>
      <c r="N39" s="3"/>
      <c r="O39" s="3"/>
      <c r="P39" s="3"/>
      <c r="Q39" s="3"/>
      <c r="R39" s="3"/>
      <c r="S39" s="3"/>
      <c r="T39" s="3"/>
      <c r="U39" s="3"/>
      <c r="V39" s="3"/>
      <c r="W39" s="3"/>
      <c r="X39" s="3"/>
      <c r="Y39" s="3"/>
      <c r="Z39" s="3"/>
    </row>
    <row r="40" spans="1:26" ht="15" thickBot="1">
      <c r="A40" s="4" t="s">
        <v>51</v>
      </c>
      <c r="B40" s="25" t="s">
        <v>77</v>
      </c>
      <c r="C40" s="34"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0" t="s">
        <v>52</v>
      </c>
      <c r="C41" s="5" t="s">
        <v>138</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66" t="s">
        <v>170</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70" t="s">
        <v>171</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70" t="s">
        <v>172</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70" t="s">
        <v>173</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70" t="s">
        <v>174</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70" t="s">
        <v>175</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0" t="s">
        <v>62</v>
      </c>
      <c r="C48" s="70" t="s">
        <v>176</v>
      </c>
      <c r="D48" s="3"/>
      <c r="E48" s="3"/>
      <c r="F48" s="3"/>
      <c r="G48" s="3"/>
      <c r="H48" s="3"/>
      <c r="I48" s="3"/>
      <c r="J48" s="3"/>
      <c r="K48" s="3"/>
      <c r="L48" s="3"/>
      <c r="M48" s="3"/>
      <c r="N48" s="3"/>
      <c r="O48" s="3"/>
      <c r="P48" s="3"/>
      <c r="Q48" s="3"/>
      <c r="R48" s="3"/>
      <c r="S48" s="3"/>
      <c r="T48" s="3"/>
      <c r="U48" s="3"/>
      <c r="V48" s="3"/>
      <c r="W48" s="3"/>
      <c r="X48" s="3"/>
      <c r="Y48" s="3"/>
      <c r="Z48" s="3"/>
    </row>
    <row r="49" spans="1:26" ht="62.25" thickBot="1">
      <c r="A49" s="4" t="s">
        <v>64</v>
      </c>
      <c r="B49" s="48" t="s">
        <v>80</v>
      </c>
      <c r="C49" s="26" t="s">
        <v>178</v>
      </c>
      <c r="D49" s="3"/>
      <c r="E49" s="3"/>
      <c r="F49" s="3"/>
      <c r="G49" s="3"/>
      <c r="H49" s="3"/>
      <c r="I49" s="3"/>
      <c r="J49" s="3"/>
      <c r="K49" s="3"/>
      <c r="L49" s="3"/>
      <c r="M49" s="3"/>
      <c r="N49" s="3"/>
      <c r="O49" s="3"/>
      <c r="P49" s="3"/>
      <c r="Q49" s="3"/>
      <c r="R49" s="3"/>
      <c r="S49" s="3"/>
      <c r="T49" s="3"/>
      <c r="U49" s="3"/>
      <c r="V49" s="3"/>
      <c r="W49" s="3"/>
      <c r="X49" s="3"/>
      <c r="Y49" s="3"/>
      <c r="Z49" s="3"/>
    </row>
    <row r="50" spans="1:26" ht="38.25" thickBot="1">
      <c r="A50" s="4" t="s">
        <v>81</v>
      </c>
      <c r="B50" s="50"/>
      <c r="C50" s="26"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82</v>
      </c>
      <c r="B51" s="48" t="s">
        <v>79</v>
      </c>
      <c r="C51" s="26" t="s">
        <v>180</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83</v>
      </c>
      <c r="B52" s="50"/>
      <c r="C52" s="26" t="s">
        <v>179</v>
      </c>
      <c r="D52" s="3"/>
      <c r="E52" s="3"/>
      <c r="F52" s="3"/>
      <c r="G52" s="3"/>
      <c r="H52" s="3"/>
      <c r="I52" s="3"/>
      <c r="J52" s="3"/>
      <c r="K52" s="3"/>
      <c r="L52" s="3"/>
      <c r="M52" s="3"/>
      <c r="N52" s="3"/>
      <c r="O52" s="3"/>
      <c r="P52" s="3"/>
      <c r="Q52" s="3"/>
      <c r="R52" s="3"/>
      <c r="S52" s="3"/>
      <c r="T52" s="3"/>
      <c r="U52" s="3"/>
      <c r="V52" s="3"/>
      <c r="W52" s="3"/>
      <c r="X52" s="3"/>
      <c r="Y52" s="3"/>
      <c r="Z52" s="3"/>
    </row>
    <row r="53" spans="1:26" ht="15" thickBot="1">
      <c r="A53" s="4" t="s">
        <v>84</v>
      </c>
      <c r="B53" s="10" t="s">
        <v>77</v>
      </c>
      <c r="C53" s="35" t="s">
        <v>169</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85</v>
      </c>
      <c r="B54" s="36" t="s">
        <v>86</v>
      </c>
      <c r="C54" s="64" t="s">
        <v>181</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87</v>
      </c>
      <c r="B55" s="37"/>
      <c r="C55" s="65" t="s">
        <v>182</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88</v>
      </c>
      <c r="B56" s="38"/>
      <c r="C56" s="65" t="s">
        <v>183</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25:B26"/>
    <mergeCell ref="B29:B31"/>
    <mergeCell ref="B32:B34"/>
    <mergeCell ref="B36:B37"/>
    <mergeCell ref="B54:B56"/>
    <mergeCell ref="B38:B39"/>
    <mergeCell ref="B42:B44"/>
    <mergeCell ref="B45:B47"/>
    <mergeCell ref="B49:B50"/>
    <mergeCell ref="B51:B52"/>
    <mergeCell ref="B3:B5"/>
    <mergeCell ref="B7:B11"/>
    <mergeCell ref="B14:B17"/>
    <mergeCell ref="B18:B21"/>
    <mergeCell ref="B23:B24"/>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11" sqref="B11"/>
    </sheetView>
  </sheetViews>
  <sheetFormatPr defaultRowHeight="13.5"/>
  <cols>
    <col min="1" max="1" width="23.75" customWidth="1"/>
    <col min="2" max="2" width="23.125" bestFit="1" customWidth="1"/>
    <col min="3" max="4" width="40.625" customWidth="1"/>
  </cols>
  <sheetData>
    <row r="1" spans="1:26" ht="88.5" customHeight="1" thickBot="1">
      <c r="A1" s="11" t="s">
        <v>65</v>
      </c>
      <c r="B1" s="51" t="s">
        <v>66</v>
      </c>
      <c r="C1" s="52"/>
      <c r="D1" s="53"/>
      <c r="E1" s="3"/>
      <c r="F1" s="3"/>
      <c r="G1" s="3"/>
      <c r="H1" s="3"/>
      <c r="I1" s="3"/>
      <c r="J1" s="3"/>
      <c r="K1" s="3"/>
      <c r="L1" s="3"/>
      <c r="M1" s="3"/>
      <c r="N1" s="3"/>
      <c r="O1" s="3"/>
      <c r="P1" s="3"/>
      <c r="Q1" s="3"/>
      <c r="R1" s="3"/>
      <c r="S1" s="3"/>
      <c r="T1" s="3"/>
      <c r="U1" s="3"/>
      <c r="V1" s="3"/>
      <c r="W1" s="3"/>
      <c r="X1" s="3"/>
      <c r="Y1" s="3"/>
      <c r="Z1" s="3"/>
    </row>
    <row r="2" spans="1:26" ht="18.75" thickBot="1">
      <c r="A2" s="12"/>
      <c r="B2" s="12"/>
      <c r="C2" s="12"/>
      <c r="D2" s="12"/>
      <c r="E2" s="3"/>
      <c r="F2" s="3"/>
      <c r="G2" s="3"/>
      <c r="H2" s="3"/>
      <c r="I2" s="3"/>
      <c r="J2" s="3"/>
      <c r="K2" s="3"/>
      <c r="L2" s="3"/>
      <c r="M2" s="3"/>
      <c r="N2" s="3"/>
      <c r="O2" s="3"/>
      <c r="P2" s="3"/>
      <c r="Q2" s="3"/>
      <c r="R2" s="3"/>
      <c r="S2" s="3"/>
      <c r="T2" s="3"/>
      <c r="U2" s="3"/>
      <c r="V2" s="3"/>
      <c r="W2" s="3"/>
      <c r="X2" s="3"/>
      <c r="Y2" s="3"/>
      <c r="Z2" s="3"/>
    </row>
    <row r="3" spans="1:26" ht="15" thickBot="1">
      <c r="A3" s="13" t="s">
        <v>67</v>
      </c>
      <c r="B3" s="5" t="s">
        <v>136</v>
      </c>
      <c r="C3" s="65" t="s">
        <v>137</v>
      </c>
      <c r="D3" s="5" t="s">
        <v>138</v>
      </c>
      <c r="E3" s="3"/>
      <c r="F3" s="3"/>
      <c r="G3" s="3"/>
      <c r="H3" s="3"/>
      <c r="I3" s="3"/>
      <c r="J3" s="3"/>
      <c r="K3" s="3"/>
      <c r="L3" s="3"/>
      <c r="M3" s="3"/>
      <c r="N3" s="3"/>
      <c r="O3" s="3"/>
      <c r="P3" s="3"/>
      <c r="Q3" s="3"/>
      <c r="R3" s="3"/>
      <c r="S3" s="3"/>
      <c r="T3" s="3"/>
      <c r="U3" s="3"/>
      <c r="V3" s="3"/>
      <c r="W3" s="3"/>
      <c r="X3" s="3"/>
      <c r="Y3" s="3"/>
      <c r="Z3" s="3"/>
    </row>
    <row r="4" spans="1:26" ht="15.75" thickBot="1">
      <c r="A4" s="65" t="s">
        <v>139</v>
      </c>
      <c r="B4" s="14">
        <v>5</v>
      </c>
      <c r="C4" s="14">
        <v>5</v>
      </c>
      <c r="D4" s="14">
        <v>4</v>
      </c>
      <c r="E4" s="3"/>
      <c r="F4" s="3"/>
      <c r="G4" s="3"/>
      <c r="H4" s="3"/>
      <c r="I4" s="3"/>
      <c r="J4" s="3"/>
      <c r="K4" s="3"/>
      <c r="L4" s="3"/>
      <c r="M4" s="3"/>
      <c r="N4" s="3"/>
      <c r="O4" s="3"/>
      <c r="P4" s="3"/>
      <c r="Q4" s="3"/>
      <c r="R4" s="3"/>
      <c r="S4" s="3"/>
      <c r="T4" s="3"/>
      <c r="U4" s="3"/>
      <c r="V4" s="3"/>
      <c r="W4" s="3"/>
      <c r="X4" s="3"/>
      <c r="Y4" s="3"/>
      <c r="Z4" s="3"/>
    </row>
    <row r="5" spans="1:26" ht="15.75" thickBot="1">
      <c r="A5" s="65" t="s">
        <v>140</v>
      </c>
      <c r="B5" s="14">
        <v>2</v>
      </c>
      <c r="C5" s="14">
        <v>4</v>
      </c>
      <c r="D5" s="14">
        <v>2</v>
      </c>
      <c r="E5" s="3"/>
      <c r="F5" s="3"/>
      <c r="G5" s="3"/>
      <c r="H5" s="3"/>
      <c r="I5" s="3"/>
      <c r="J5" s="3"/>
      <c r="K5" s="3"/>
      <c r="L5" s="3"/>
      <c r="M5" s="3"/>
      <c r="N5" s="3"/>
      <c r="O5" s="3"/>
      <c r="P5" s="3"/>
      <c r="Q5" s="3"/>
      <c r="R5" s="3"/>
      <c r="S5" s="3"/>
      <c r="T5" s="3"/>
      <c r="U5" s="3"/>
      <c r="V5" s="3"/>
      <c r="W5" s="3"/>
      <c r="X5" s="3"/>
      <c r="Y5" s="3"/>
      <c r="Z5" s="3"/>
    </row>
    <row r="6" spans="1:26" ht="15.75" thickBot="1">
      <c r="A6" s="65" t="s">
        <v>141</v>
      </c>
      <c r="B6" s="14">
        <v>4</v>
      </c>
      <c r="C6" s="14">
        <v>3</v>
      </c>
      <c r="D6" s="14">
        <v>5</v>
      </c>
      <c r="E6" s="3"/>
      <c r="F6" s="3"/>
      <c r="G6" s="3"/>
      <c r="H6" s="3"/>
      <c r="I6" s="3"/>
      <c r="J6" s="3"/>
      <c r="K6" s="3"/>
      <c r="L6" s="3"/>
      <c r="M6" s="3"/>
      <c r="N6" s="3"/>
      <c r="O6" s="3"/>
      <c r="P6" s="3"/>
      <c r="Q6" s="3"/>
      <c r="R6" s="3"/>
      <c r="S6" s="3"/>
      <c r="T6" s="3"/>
      <c r="U6" s="3"/>
      <c r="V6" s="3"/>
      <c r="W6" s="3"/>
      <c r="X6" s="3"/>
      <c r="Y6" s="3"/>
      <c r="Z6" s="3"/>
    </row>
    <row r="7" spans="1:26" ht="15.75" thickBot="1">
      <c r="A7" s="64" t="s">
        <v>142</v>
      </c>
      <c r="B7" s="14">
        <v>4</v>
      </c>
      <c r="C7" s="14">
        <v>3</v>
      </c>
      <c r="D7" s="14">
        <v>2</v>
      </c>
      <c r="E7" s="3"/>
      <c r="F7" s="3"/>
      <c r="G7" s="3"/>
      <c r="H7" s="3"/>
      <c r="I7" s="3"/>
      <c r="J7" s="3"/>
      <c r="K7" s="3"/>
      <c r="L7" s="3"/>
      <c r="M7" s="3"/>
      <c r="N7" s="3"/>
      <c r="O7" s="3"/>
      <c r="P7" s="3"/>
      <c r="Q7" s="3"/>
      <c r="R7" s="3"/>
      <c r="S7" s="3"/>
      <c r="T7" s="3"/>
      <c r="U7" s="3"/>
      <c r="V7" s="3"/>
      <c r="W7" s="3"/>
      <c r="X7" s="3"/>
      <c r="Y7" s="3"/>
      <c r="Z7" s="3"/>
    </row>
    <row r="8" spans="1:26" ht="15.75" thickBot="1">
      <c r="A8" s="64" t="s">
        <v>143</v>
      </c>
      <c r="B8" s="14">
        <v>5</v>
      </c>
      <c r="C8" s="14">
        <v>3</v>
      </c>
      <c r="D8" s="14">
        <v>3</v>
      </c>
      <c r="E8" s="3"/>
      <c r="F8" s="3"/>
      <c r="G8" s="3"/>
      <c r="H8" s="3"/>
      <c r="I8" s="3"/>
      <c r="J8" s="3"/>
      <c r="K8" s="3"/>
      <c r="L8" s="3"/>
      <c r="M8" s="3"/>
      <c r="N8" s="3"/>
      <c r="O8" s="3"/>
      <c r="P8" s="3"/>
      <c r="Q8" s="3"/>
      <c r="R8" s="3"/>
      <c r="S8" s="3"/>
      <c r="T8" s="3"/>
      <c r="U8" s="3"/>
      <c r="V8" s="3"/>
      <c r="W8" s="3"/>
      <c r="X8" s="3"/>
      <c r="Y8" s="3"/>
      <c r="Z8" s="3"/>
    </row>
    <row r="9" spans="1:26" ht="15" thickBot="1">
      <c r="A9" s="15"/>
      <c r="B9" s="16"/>
      <c r="C9" s="16"/>
      <c r="D9" s="16"/>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topLeftCell="A7" workbookViewId="0">
      <selection activeCell="I22" sqref="I22"/>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0" t="s">
        <v>108</v>
      </c>
      <c r="C2" s="19" t="s">
        <v>184</v>
      </c>
      <c r="D2" s="28"/>
      <c r="F2">
        <f>LEN(C1)</f>
        <v>0</v>
      </c>
      <c r="G2" t="s">
        <v>131</v>
      </c>
    </row>
    <row r="3" spans="2:8">
      <c r="B3" s="30"/>
      <c r="C3" s="28"/>
      <c r="D3" s="28"/>
      <c r="H3" t="s">
        <v>132</v>
      </c>
    </row>
    <row r="4" spans="2:8">
      <c r="B4" s="20" t="s">
        <v>121</v>
      </c>
      <c r="C4" s="20" t="s">
        <v>122</v>
      </c>
      <c r="D4" s="20" t="s">
        <v>123</v>
      </c>
      <c r="H4" t="s">
        <v>133</v>
      </c>
    </row>
    <row r="5" spans="2:8">
      <c r="B5" s="20" t="s">
        <v>106</v>
      </c>
      <c r="C5" s="19" t="str">
        <f>IF(C22="","",SUBSTITUTE(MID(C22,FIND("src=",C22)+5,FIND("alt",C22)-FIND("src=",C22)-7),"amp;",""))</f>
        <v>https://images-fe.ssl-images-amazon.com/images/I/31V-cNYKw4L.jpg</v>
      </c>
      <c r="D5" s="19" t="str">
        <f>アンケート!C13</f>
        <v>BULK HOMME</v>
      </c>
      <c r="E5" t="s">
        <v>124</v>
      </c>
    </row>
    <row r="6" spans="2:8">
      <c r="B6" s="20" t="s">
        <v>105</v>
      </c>
      <c r="C6" s="19" t="str">
        <f>IF(C24="","",SUBSTITUTE(MID(C24,FIND("src=",C24)+5,FIND("alt",C24)-FIND("src=",C24)-7),"amp;",""))</f>
        <v>https://images-fe.ssl-images-amazon.com/images/I/31VdLXk0xJL.jpg</v>
      </c>
      <c r="D6" s="19" t="str">
        <f>アンケート!C28</f>
        <v>つかってみんしゃい　よか石け</v>
      </c>
      <c r="E6" t="s">
        <v>124</v>
      </c>
    </row>
    <row r="7" spans="2:8">
      <c r="B7" s="20" t="s">
        <v>104</v>
      </c>
      <c r="C7" s="19" t="str">
        <f>IF(C26="","",SUBSTITUTE(MID(C26,FIND("src=",C26)+5,FIND("alt",C26)-FIND("src=",C26)-7),"amp;",""))</f>
        <v>https://images-fe.ssl-images-amazon.com/images/I/41emcDcoCbL.jpg</v>
      </c>
      <c r="D7" s="19" t="str">
        <f>アンケート!C41</f>
        <v>BUSO 武装</v>
      </c>
      <c r="E7" t="s">
        <v>124</v>
      </c>
    </row>
    <row r="10" spans="2:8">
      <c r="B10" s="57" t="s">
        <v>103</v>
      </c>
      <c r="C10" s="58"/>
      <c r="D10" s="58"/>
      <c r="E10" s="58"/>
      <c r="F10" s="59"/>
    </row>
    <row r="11" spans="2:8">
      <c r="B11" s="29" t="s">
        <v>109</v>
      </c>
      <c r="C11" s="29" t="s">
        <v>110</v>
      </c>
      <c r="D11" s="29" t="s">
        <v>111</v>
      </c>
      <c r="E11" s="29" t="s">
        <v>112</v>
      </c>
      <c r="F11" s="29" t="s">
        <v>113</v>
      </c>
    </row>
    <row r="12" spans="2:8">
      <c r="B12" s="54" t="s">
        <v>106</v>
      </c>
      <c r="C12" s="56" t="str">
        <f>アンケート!C27</f>
        <v>https://www.cosme.net/brand/brand_id/107442/reviews</v>
      </c>
      <c r="D12" s="60">
        <f>SQL!A11+1</f>
        <v>304</v>
      </c>
      <c r="E12" s="19" t="str">
        <f>アンケート!C25</f>
        <v>30代男性</v>
      </c>
      <c r="F12" s="19" t="str">
        <f>IF(ISERROR(FIND("女",E12)),"m","w")&amp;"_"&amp;LEFT(E12,2)&amp;"_"&amp;"2"</f>
        <v>m_30_2</v>
      </c>
    </row>
    <row r="13" spans="2:8">
      <c r="B13" s="55"/>
      <c r="C13" s="56"/>
      <c r="D13" s="61"/>
      <c r="E13" s="19" t="str">
        <f>アンケート!C26</f>
        <v>20代男性</v>
      </c>
      <c r="F13" s="19" t="str">
        <f>IF(ISERROR(FIND("女",E13)),"m","w")&amp;"_"&amp;LEFT(E13,2)&amp;"_"&amp;"1"</f>
        <v>m_20_1</v>
      </c>
    </row>
    <row r="14" spans="2:8">
      <c r="B14" s="54" t="s">
        <v>105</v>
      </c>
      <c r="C14" s="56" t="str">
        <f>アンケート!C40</f>
        <v>https://www.cosme.net/product/product_id/10072440/top</v>
      </c>
      <c r="D14" s="60">
        <f>IF(D12="","",D12+1)</f>
        <v>305</v>
      </c>
      <c r="E14" s="19" t="str">
        <f>アンケート!C38</f>
        <v>20代女性</v>
      </c>
      <c r="F14" s="19" t="str">
        <f>IF(ISERROR(FIND("女",E14)),"m","w")&amp;"_"&amp;LEFT(E14,2)&amp;"_"&amp;"2"</f>
        <v>w_20_2</v>
      </c>
    </row>
    <row r="15" spans="2:8">
      <c r="B15" s="55"/>
      <c r="C15" s="56"/>
      <c r="D15" s="61"/>
      <c r="E15" s="19" t="str">
        <f>アンケート!C39</f>
        <v>50代女性</v>
      </c>
      <c r="F15" s="19" t="str">
        <f>IF(ISERROR(FIND("女",E15)),"m","w")&amp;"_"&amp;LEFT(E15,2)&amp;"_"&amp;"1"</f>
        <v>w_50_1</v>
      </c>
    </row>
    <row r="16" spans="2:8">
      <c r="B16" s="54" t="s">
        <v>104</v>
      </c>
      <c r="C16" s="56" t="str">
        <f>アンケート!C53</f>
        <v>https://buso.jp/index.html</v>
      </c>
      <c r="D16" s="60">
        <f>IF(D14="","",D14+1)</f>
        <v>306</v>
      </c>
      <c r="E16" s="19" t="str">
        <f>アンケート!C51</f>
        <v>20代男性</v>
      </c>
      <c r="F16" s="19" t="str">
        <f>IF(ISERROR(FIND("女",E16)),"m","w")&amp;"_"&amp;LEFT(E16,2)&amp;"_"&amp;"2"</f>
        <v>m_20_2</v>
      </c>
    </row>
    <row r="17" spans="2:6">
      <c r="B17" s="55"/>
      <c r="C17" s="56"/>
      <c r="D17" s="61"/>
      <c r="E17" s="19" t="str">
        <f>アンケート!C52</f>
        <v>40代男性</v>
      </c>
      <c r="F17" s="19" t="str">
        <f t="shared" ref="F17" si="0">IF(ISERROR(FIND("女",E17)),"m","w")&amp;"_"&amp;LEFT(E17,2)&amp;"_"&amp;"1"</f>
        <v>m_40_1</v>
      </c>
    </row>
    <row r="18" spans="2:6">
      <c r="D18" s="28"/>
    </row>
    <row r="19" spans="2:6">
      <c r="D19" s="28"/>
    </row>
    <row r="20" spans="2:6">
      <c r="B20" s="62" t="s">
        <v>114</v>
      </c>
      <c r="C20" s="62"/>
      <c r="D20" s="62"/>
      <c r="E20" s="62"/>
      <c r="F20" s="62"/>
    </row>
    <row r="21" spans="2:6">
      <c r="B21" s="31" t="s">
        <v>121</v>
      </c>
      <c r="C21" s="31" t="s">
        <v>118</v>
      </c>
      <c r="D21" s="62" t="s">
        <v>119</v>
      </c>
      <c r="E21" s="62"/>
      <c r="F21" s="31" t="s">
        <v>120</v>
      </c>
    </row>
    <row r="22" spans="2:6">
      <c r="B22" s="62" t="s">
        <v>115</v>
      </c>
      <c r="C22" s="19" t="s">
        <v>186</v>
      </c>
      <c r="D22" s="63" t="str">
        <f t="shared" ref="D22:D27" si="1">IF(C22="","",SUBSTITUTE(MID(C22,FIND("href=",C22)+6,FIND("rel=",C22)-FIND("href=",C22)-8),"amp;",""))</f>
        <v>//af.moshimo.com/af/c/click?a_id=988731&amp;p_id=170&amp;pc_id=185&amp;pl_id=4062&amp;url=https%3A%2F%2Fwww.amazon.co.jp%2FBULK-HOMME-FACE-WASH-100g%2Fdp%2FB00O2P9ALO</v>
      </c>
      <c r="E22" s="63"/>
      <c r="F22" s="19" t="str">
        <f>IF(ISERROR(FIND("amazon",C22)),IF(ISERROR(FIND("rakuten",C22)),"","楽天"),"Amazon")</f>
        <v>Amazon</v>
      </c>
    </row>
    <row r="23" spans="2:6">
      <c r="B23" s="62"/>
      <c r="C23" s="19" t="s">
        <v>185</v>
      </c>
      <c r="D23" s="63" t="str">
        <f t="shared" si="1"/>
        <v>//af.moshimo.com/af/c/click?a_id=988729&amp;p_id=54&amp;pc_id=54&amp;pl_id=616&amp;url=https%3A%2F%2Fitem.rakuten.co.jp%2Fauc-tansera%2F4589917790014%2F&amp;m=http%3A%2F%2Fm.rakuten.co.jp%2Fauc-tansera%2Fi%2F10188870%2F&amp;r_v=g00rs0p3.9tq3ef9b.g00rs0p3.9tq3fcab</v>
      </c>
      <c r="E23" s="63"/>
      <c r="F23" s="19" t="str">
        <f t="shared" ref="F23:F27" si="2">IF(ISERROR(FIND("amazon",C23)),IF(ISERROR(FIND("rakuten",C23)),"","楽天"),"Amazon")</f>
        <v>楽天</v>
      </c>
    </row>
    <row r="24" spans="2:6">
      <c r="B24" s="62" t="s">
        <v>116</v>
      </c>
      <c r="C24" s="19" t="s">
        <v>189</v>
      </c>
      <c r="D24" s="63" t="str">
        <f t="shared" si="1"/>
        <v>//af.moshimo.com/af/c/click?a_id=988731&amp;p_id=170&amp;pc_id=185&amp;pl_id=4062&amp;url=https%3A%2F%2Fwww.amazon.co.jp%2F%25E9%2595%25B7%25E5%25AF%25BF%25E3%2581%25AE%25E9%2587%258C-%25E7%2584%25B6%25EF%25BC%258D%25E3%2581%2597%25E3%2581%258B%25E3%2582%258A%25EF%25BC%258D-%25E3%2582%2588%25E3%2581%258B%25E3%2581%259B%25E3%2581%25A3%25E3%2581%2591%25E3%2582%2593-%25E3%2582%25B8%25E3%2583%25A3%25E3%2583%25BC%25E3%2582%25BF%25E3%2582%25A4%25E3%2583%2597-80g%2Fdp%2FB00BX28OJS</v>
      </c>
      <c r="E24" s="63"/>
      <c r="F24" s="19" t="str">
        <f t="shared" si="2"/>
        <v>Amazon</v>
      </c>
    </row>
    <row r="25" spans="2:6">
      <c r="B25" s="62"/>
      <c r="C25" s="19" t="s">
        <v>188</v>
      </c>
      <c r="D25" s="63" t="str">
        <f t="shared" si="1"/>
        <v>//af.moshimo.com/af/c/click?a_id=988729&amp;p_id=54&amp;pc_id=54&amp;pl_id=616&amp;url=https%3A%2F%2Fitem.rakuten.co.jp%2Fkumokumo-square%2F10020116%2F&amp;m=http%3A%2F%2Fm.rakuten.co.jp%2Fkumokumo-square%2Fi%2F10019942%2F&amp;r_v=g00rz293.9tq3ecc4.g00rz293.9tq3f807</v>
      </c>
      <c r="E25" s="63"/>
      <c r="F25" s="19" t="str">
        <f t="shared" si="2"/>
        <v>楽天</v>
      </c>
    </row>
    <row r="26" spans="2:6">
      <c r="B26" s="62" t="s">
        <v>117</v>
      </c>
      <c r="C26" s="19" t="s">
        <v>190</v>
      </c>
      <c r="D26" s="63" t="str">
        <f t="shared" si="1"/>
        <v>//af.moshimo.com/af/c/click?a_id=988731&amp;p_id=170&amp;pc_id=185&amp;pl_id=4062&amp;url=https%3A%2F%2Fwww.amazon.co.jp%2F%25E7%2594%25B7%25E6%2580%25A7%25E7%25BE%258E%25E5%25AE%25B9%25E7%259F%25B3%25E9%25B9%25B8-BUSO-%25E6%25AD%25A6%25E8%25A3%2585-%25E3%2583%25A1%25E3%2583%25B3%25E3%2582%25BA%25E3%2582%25BD%25E3%2583%25BC%25E3%2583%2597-%25EF%25BC%2588%25E6%25B3%25A1%25E7%25AB%258B%25E3%2581%25A6%25E3%2583%258D%25E3%2583%2583%25E3%2583%2588%25E4%25BB%2598%25E3%2581%258D%25EF%25BC%2589%2Fdp%2FB00C48S07G</v>
      </c>
      <c r="E26" s="63"/>
      <c r="F26" s="19" t="str">
        <f t="shared" si="2"/>
        <v>Amazon</v>
      </c>
    </row>
    <row r="27" spans="2:6">
      <c r="B27" s="62"/>
      <c r="C27" s="19" t="s">
        <v>191</v>
      </c>
      <c r="D27" s="63" t="str">
        <f t="shared" si="1"/>
        <v>//af.moshimo.com/af/c/click?a_id=988729&amp;p_id=54&amp;pc_id=54&amp;pl_id=616&amp;url=https%3A%2F%2Fitem.rakuten.co.jp%2Fbuso%2F10000000%2F&amp;m=http%3A%2F%2Fm.rakuten.co.jp%2Fbuso%2Fi%2F10000000%2F&amp;r_v=g00scja3.9tq3ed1a.g00scja3.9tq3f4d3</v>
      </c>
      <c r="E27" s="63"/>
      <c r="F27" s="19" t="str">
        <f t="shared" si="2"/>
        <v>楽天</v>
      </c>
    </row>
    <row r="28" spans="2:6">
      <c r="D28" s="28"/>
    </row>
    <row r="29" spans="2:6">
      <c r="D29" s="28"/>
    </row>
    <row r="30" spans="2:6">
      <c r="D30" s="28"/>
    </row>
    <row r="31" spans="2:6">
      <c r="D31" s="28"/>
    </row>
    <row r="32" spans="2:6">
      <c r="D32" s="28"/>
    </row>
  </sheetData>
  <mergeCells count="21">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 ref="B14:B15"/>
    <mergeCell ref="B12:B13"/>
    <mergeCell ref="C16:C17"/>
    <mergeCell ref="C14:C15"/>
    <mergeCell ref="C12:C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4" sqref="A1:A4"/>
    </sheetView>
  </sheetViews>
  <sheetFormatPr defaultRowHeight="13.5"/>
  <sheetData>
    <row r="1" spans="1:1">
      <c r="A1" t="s">
        <v>127</v>
      </c>
    </row>
    <row r="2" spans="1:1">
      <c r="A2" t="str">
        <f>"("&amp;入力シート!D12&amp;","&amp;"'"&amp;入力シート!D22&amp;"', '"&amp;入力シート!D23&amp;"', '"&amp;入力シート!C12&amp;"', '"&amp;入力シート!C5&amp;"', '"&amp;入力シート!D5&amp;"'),"</f>
        <v>(304,'//af.moshimo.com/af/c/click?a_id=988731&amp;p_id=170&amp;pc_id=185&amp;pl_id=4062&amp;url=https%3A%2F%2Fwww.amazon.co.jp%2FBULK-HOMME-FACE-WASH-100g%2Fdp%2FB00O2P9ALO', '//af.moshimo.com/af/c/click?a_id=988729&amp;p_id=54&amp;pc_id=54&amp;pl_id=616&amp;url=https%3A%2F%2Fitem.rakuten.co.jp%2Fauc-tansera%2F4589917790014%2F&amp;m=http%3A%2F%2Fm.rakuten.co.jp%2Fauc-tansera%2Fi%2F10188870%2F&amp;r_v=g00rs0p3.9tq3ef9b.g00rs0p3.9tq3fcab', 'https://www.cosme.net/brand/brand_id/107442/reviews', 'https://images-fe.ssl-images-amazon.com/images/I/31V-cNYKw4L.jpg', 'BULK HOMME'),</v>
      </c>
    </row>
    <row r="3" spans="1:1">
      <c r="A3" t="str">
        <f>"("&amp;入力シート!D14&amp;","&amp;"'"&amp;入力シート!D24&amp;"', '"&amp;入力シート!D25&amp;"', '"&amp;入力シート!C14&amp;"', '"&amp;入力シート!C6&amp;"', '"&amp;入力シート!D6&amp;"'),"</f>
        <v>(305,'//af.moshimo.com/af/c/click?a_id=988731&amp;p_id=170&amp;pc_id=185&amp;pl_id=4062&amp;url=https%3A%2F%2Fwww.amazon.co.jp%2F%25E9%2595%25B7%25E5%25AF%25BF%25E3%2581%25AE%25E9%2587%258C-%25E7%2584%25B6%25EF%25BC%258D%25E3%2581%2597%25E3%2581%258B%25E3%2582%258A%25EF%25BC%258D-%25E3%2582%2588%25E3%2581%258B%25E3%2581%259B%25E3%2581%25A3%25E3%2581%2591%25E3%2582%2593-%25E3%2582%25B8%25E3%2583%25A3%25E3%2583%25BC%25E3%2582%25BF%25E3%2582%25A4%25E3%2583%2597-80g%2Fdp%2FB00BX28OJS', '//af.moshimo.com/af/c/click?a_id=988729&amp;p_id=54&amp;pc_id=54&amp;pl_id=616&amp;url=https%3A%2F%2Fitem.rakuten.co.jp%2Fkumokumo-square%2F10020116%2F&amp;m=http%3A%2F%2Fm.rakuten.co.jp%2Fkumokumo-square%2Fi%2F10019942%2F&amp;r_v=g00rz293.9tq3ecc4.g00rz293.9tq3f807', 'https://www.cosme.net/product/product_id/10072440/top', 'https://images-fe.ssl-images-amazon.com/images/I/31VdLXk0xJL.jpg', 'つかってみんしゃい　よか石け'),</v>
      </c>
    </row>
    <row r="4" spans="1:1">
      <c r="A4" t="str">
        <f>"("&amp;入力シート!D16&amp;","&amp;"'"&amp;入力シート!D26&amp;"', '"&amp;入力シート!D27&amp;"', '"&amp;入力シート!C16&amp;"', '"&amp;入力シート!C7&amp;"', '"&amp;入力シート!D7&amp;"');"</f>
        <v>(306,'//af.moshimo.com/af/c/click?a_id=988731&amp;p_id=170&amp;pc_id=185&amp;pl_id=4062&amp;url=https%3A%2F%2Fwww.amazon.co.jp%2F%25E7%2594%25B7%25E6%2580%25A7%25E7%25BE%258E%25E5%25AE%25B9%25E7%259F%25B3%25E9%25B9%25B8-BUSO-%25E6%25AD%25A6%25E8%25A3%2585-%25E3%2583%25A1%25E3%2583%25B3%25E3%2582%25BA%25E3%2582%25BD%25E3%2583%25BC%25E3%2583%2597-%25EF%25BC%2588%25E6%25B3%25A1%25E7%25AB%258B%25E3%2581%25A6%25E3%2583%258D%25E3%2583%2583%25E3%2583%2588%25E4%25BB%2598%25E3%2581%258D%25EF%25BC%2589%2Fdp%2FB00C48S07G', '//af.moshimo.com/af/c/click?a_id=988729&amp;p_id=54&amp;pc_id=54&amp;pl_id=616&amp;url=https%3A%2F%2Fitem.rakuten.co.jp%2Fbuso%2F10000000%2F&amp;m=http%3A%2F%2Fm.rakuten.co.jp%2Fbuso%2Fi%2F10000000%2F&amp;r_v=g00scja3.9tq3ed1a.g00scja3.9tq3f4d3', 'https://buso.jp/index.html', 'https://images-fe.ssl-images-amazon.com/images/I/41emcDcoCbL.jpg', 'BUSO 武装');</v>
      </c>
    </row>
    <row r="9" spans="1:1">
      <c r="A9" s="32" t="s">
        <v>126</v>
      </c>
    </row>
    <row r="10" spans="1:1">
      <c r="A10" t="s">
        <v>125</v>
      </c>
    </row>
    <row r="11" spans="1:1" ht="18.75">
      <c r="A11" s="71">
        <v>303</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sqref="A1:A1048576"/>
    </sheetView>
  </sheetViews>
  <sheetFormatPr defaultRowHeight="13.5"/>
  <cols>
    <col min="1" max="1" width="67.375" bestFit="1" customWidth="1"/>
  </cols>
  <sheetData>
    <row r="1" spans="1:1">
      <c r="A1" s="17" t="str">
        <f>CONCATENATE("&lt;h2&gt;",入力シート!C2,"&lt;/h2&gt;")</f>
        <v>&lt;h2&gt;男性向け洗顔料のおすすめ3選。メンズ専用の洗顔料ってないの？&lt;/h2&gt;</v>
      </c>
    </row>
    <row r="2" spans="1:1">
      <c r="A2" s="17" t="s">
        <v>89</v>
      </c>
    </row>
    <row r="3" spans="1:1">
      <c r="A3" s="18" t="s">
        <v>90</v>
      </c>
    </row>
    <row r="4" spans="1:1">
      <c r="A4" s="17" t="str">
        <f>CONCATENATE("&lt;li&gt;", アンケート!C54, "&lt;/li&gt;")</f>
        <v>&lt;li&gt;男性向けの洗顔料を探している人&lt;/li&gt;</v>
      </c>
    </row>
    <row r="5" spans="1:1">
      <c r="A5" s="17" t="str">
        <f>CONCATENATE("&lt;li&gt;", アンケート!C55, "&lt;/li&gt;")</f>
        <v>&lt;li&gt;市販の洗顔に満足できない人&lt;/li&gt;</v>
      </c>
    </row>
    <row r="6" spans="1:1">
      <c r="A6" s="17" t="str">
        <f>CONCATENATE("&lt;li&gt;", アンケート!C56, "&lt;/li&gt;")</f>
        <v>&lt;li&gt;毛穴の黒ずみやテカリ肌に効く洗顔料を探している人&lt;/li&gt;</v>
      </c>
    </row>
    <row r="7" spans="1:1">
      <c r="A7" s="17" t="s">
        <v>91</v>
      </c>
    </row>
    <row r="8" spans="1:1">
      <c r="A8" s="17" t="s">
        <v>92</v>
      </c>
    </row>
    <row r="9" spans="1:1">
      <c r="A9" s="17"/>
    </row>
    <row r="10" spans="1:1">
      <c r="A10" s="17" t="s">
        <v>129</v>
      </c>
    </row>
    <row r="11" spans="1:1">
      <c r="A11" s="17" t="s">
        <v>93</v>
      </c>
    </row>
    <row r="12" spans="1:1">
      <c r="A12" s="17" t="str">
        <f>CONCATENATE("&lt;img src=","""http://shomty.com/wp-content/uploads/img/parts/positionMap/",アンケート!$C$6,".jpg", """ /&gt;")</f>
        <v>&lt;img src="http://shomty.com/wp-content/uploads/img/parts/positionMap/6.jpg" /&gt;</v>
      </c>
    </row>
    <row r="13" spans="1:1">
      <c r="A13" s="27" t="str">
        <f>CONCATENATE("今回紹介する『", アンケート!C2,"』は","「価格と品質」どちらを重要視したのかをあらわした図です。")</f>
        <v>今回紹介する『男性向けおすすめ洗顔』は「価格と品質」どちらを重要視したのかをあらわした図です。</v>
      </c>
    </row>
    <row r="14" spans="1:1">
      <c r="A14" s="27"/>
    </row>
    <row r="15" spans="1:1">
      <c r="A15" s="27" t="s">
        <v>130</v>
      </c>
    </row>
    <row r="16" spans="1:1">
      <c r="A16" s="27" t="s">
        <v>128</v>
      </c>
    </row>
    <row r="17" spans="1:2">
      <c r="A17" s="17" t="s">
        <v>92</v>
      </c>
    </row>
    <row r="18" spans="1:2">
      <c r="A18" t="s">
        <v>70</v>
      </c>
    </row>
    <row r="19" spans="1:2">
      <c r="A19" t="str">
        <f>CONCATENATE("&lt;h2&gt;『",アンケート!C2,"』 ランキング&lt;/h2&gt;")</f>
        <v>&lt;h2&gt;『男性向けおすすめ洗顔』 ランキング&lt;/h2&gt;</v>
      </c>
    </row>
    <row r="20" spans="1:2">
      <c r="A20" t="s">
        <v>94</v>
      </c>
    </row>
    <row r="22" spans="1:2">
      <c r="A22" t="str">
        <f>CONCATENATE("&lt;h3&gt;3位 ",アンケート!C41,"&lt;/h3&gt;")</f>
        <v>&lt;h3&gt;3位 BUSO 武装&lt;/h3&gt;</v>
      </c>
    </row>
    <row r="23" spans="1:2">
      <c r="A23" t="s">
        <v>95</v>
      </c>
    </row>
    <row r="24" spans="1:2">
      <c r="A24" t="s">
        <v>68</v>
      </c>
    </row>
    <row r="25" spans="1:2">
      <c r="A25" t="str">
        <f>アンケート!C48</f>
        <v>毛穴の黒ずみが気になる人やテカリ肌が気になる人向け</v>
      </c>
    </row>
    <row r="26" spans="1:2">
      <c r="A26" t="s">
        <v>69</v>
      </c>
    </row>
    <row r="27" spans="1:2">
      <c r="A27" s="6" t="str">
        <f>CONCATENATE("[tblStart num=5]", 入力シート!C7, "[/tblStart]")</f>
        <v>[tblStart num=5]https://images-fe.ssl-images-amazon.com/images/I/41emcDcoCbL.jpg[/tblStart]</v>
      </c>
    </row>
    <row r="28" spans="1:2">
      <c r="A28" t="str">
        <f>CONCATENATE("[tdLevel type=", B28, "]", 比較表!A4, "[/tdLevel]")</f>
        <v>[tdLevel type=5]泡立ち[/tdLevel]</v>
      </c>
      <c r="B28">
        <f>HLOOKUP(アンケート!$C$41,比較表!$B$3:$D$8,2)</f>
        <v>5</v>
      </c>
    </row>
    <row r="29" spans="1:2">
      <c r="A29" t="str">
        <f>CONCATENATE("[tdLevel type=", B29, "]", 比較表!A5, "[/tdLevel]")</f>
        <v>[tdLevel type=2]値段[/tdLevel]</v>
      </c>
      <c r="B29">
        <f>HLOOKUP(アンケート!$C$41,比較表!$B$3:$D$8,3)</f>
        <v>2</v>
      </c>
    </row>
    <row r="30" spans="1:2">
      <c r="A30" t="str">
        <f>CONCATENATE("[tdLevel type=", B30, "]", 比較表!A6, "[/tdLevel]")</f>
        <v>[tdLevel type=4]洗浄力[/tdLevel]</v>
      </c>
      <c r="B30">
        <f>HLOOKUP(アンケート!$C$41,比較表!$B$3:$D$8,4)</f>
        <v>4</v>
      </c>
    </row>
    <row r="31" spans="1:2">
      <c r="A31" t="str">
        <f>CONCATENATE("[tdLevel type=", B31, "]", 比較表!A7, "[/tdLevel]")</f>
        <v>[tdLevel type=4]低刺激[/tdLevel]</v>
      </c>
      <c r="B31">
        <f>HLOOKUP(アンケート!$C$41,比較表!$B$3:$D$8,5)</f>
        <v>4</v>
      </c>
    </row>
    <row r="32" spans="1:2">
      <c r="A32" t="str">
        <f>CONCATENATE("[tdLevel type=", B32, "]", 比較表!A8, "[/tdLevel]")</f>
        <v>[tdLevel type=5]使用後の調子[/tdLevel]</v>
      </c>
      <c r="B32">
        <f>HLOOKUP(アンケート!$C$41,比較表!$B$3:$D$8,6)</f>
        <v>5</v>
      </c>
    </row>
    <row r="33" spans="1:1">
      <c r="A33" t="s">
        <v>71</v>
      </c>
    </row>
    <row r="35" spans="1:1">
      <c r="A35" s="6" t="str">
        <f>CONCATENATE("[product_link id=",入力シート!D16,"][/product_link]")</f>
        <v>[product_link id=306][/product_link]</v>
      </c>
    </row>
    <row r="36" spans="1:1">
      <c r="A36" t="s">
        <v>96</v>
      </c>
    </row>
    <row r="37" spans="1:1">
      <c r="A37" t="s">
        <v>97</v>
      </c>
    </row>
    <row r="38" spans="1:1">
      <c r="A38" t="s">
        <v>98</v>
      </c>
    </row>
    <row r="39" spans="1:1">
      <c r="A39" t="s">
        <v>90</v>
      </c>
    </row>
    <row r="40" spans="1:1">
      <c r="A40" t="str">
        <f>CONCATENATE("&lt;li&gt;", アンケート!C42,"&lt;/li&gt;")</f>
        <v>&lt;li&gt;洗浄力が凄い&lt;/li&gt;</v>
      </c>
    </row>
    <row r="41" spans="1:1">
      <c r="A41" t="str">
        <f>CONCATENATE("&lt;li&gt;", アンケート!C43,"&lt;/li&gt;")</f>
        <v>&lt;li&gt;毛穴の黒ずみなどが改善される&lt;/li&gt;</v>
      </c>
    </row>
    <row r="42" spans="1:1">
      <c r="A42" t="str">
        <f>CONCATENATE("&lt;li&gt;", アンケート!C44,"&lt;/li&gt;")</f>
        <v>&lt;li&gt;固形石鹸タイプとチューブタイプを選べる&lt;/li&gt;</v>
      </c>
    </row>
    <row r="43" spans="1:1">
      <c r="A43" t="s">
        <v>91</v>
      </c>
    </row>
    <row r="44" spans="1:1">
      <c r="A44" t="s">
        <v>92</v>
      </c>
    </row>
    <row r="45" spans="1:1">
      <c r="A45" t="s">
        <v>99</v>
      </c>
    </row>
    <row r="46" spans="1:1">
      <c r="A46" t="s">
        <v>100</v>
      </c>
    </row>
    <row r="47" spans="1:1">
      <c r="A47" t="s">
        <v>97</v>
      </c>
    </row>
    <row r="48" spans="1:1">
      <c r="A48" t="s">
        <v>101</v>
      </c>
    </row>
    <row r="49" spans="1:1">
      <c r="A49" t="s">
        <v>90</v>
      </c>
    </row>
    <row r="50" spans="1:1">
      <c r="A50" t="str">
        <f>CONCATENATE("&lt;li&gt;", アンケート!C45,"&lt;/li&gt;")</f>
        <v>&lt;li&gt;女性向けではない&lt;/li&gt;</v>
      </c>
    </row>
    <row r="51" spans="1:1">
      <c r="A51" t="str">
        <f>CONCATENATE("&lt;li&gt;", アンケート!C46,"&lt;/li&gt;")</f>
        <v>&lt;li&gt;値段が少し高い&lt;/li&gt;</v>
      </c>
    </row>
    <row r="52" spans="1:1">
      <c r="A52" t="str">
        <f>CONCATENATE("&lt;li&gt;", アンケート!C47,"&lt;/li&gt;")</f>
        <v>&lt;li&gt;市販では購入できない&lt;/li&gt;</v>
      </c>
    </row>
    <row r="53" spans="1:1">
      <c r="A53" t="s">
        <v>91</v>
      </c>
    </row>
    <row r="54" spans="1:1">
      <c r="A54" t="s">
        <v>92</v>
      </c>
    </row>
    <row r="55" spans="1:1">
      <c r="A55" t="s">
        <v>99</v>
      </c>
    </row>
    <row r="56" spans="1:1">
      <c r="A56" t="s">
        <v>134</v>
      </c>
    </row>
    <row r="57" spans="1:1">
      <c r="A57" t="str">
        <f>CONCATENATE("[voice icon=","""http://shomty.com/wp-content/uploads/img/parts/review/", 入力シート!F16, ".jpg", """ name=""", 入力シート!E16, """ type=""", "l", """]")</f>
        <v>[voice icon="http://shomty.com/wp-content/uploads/img/parts/review/m_20_2.jpg" name="20代男性" type="l"]</v>
      </c>
    </row>
    <row r="58" spans="1:1">
      <c r="A58" t="str">
        <f>アンケート!C49</f>
        <v>今までドラッグストアにある安い洗顔料を使っていましたが、皮脂が取れすぎてツッパった感触が毎回ありました。
それがこのBUSO石鹸を試したところ…たった1回の洗顔なのに肌はしっとり滑らかになりました。
さらに、気になっていた毛穴の開きや黒ずみも少し減った気がします。</v>
      </c>
    </row>
    <row r="59" spans="1:1">
      <c r="A59" t="s">
        <v>107</v>
      </c>
    </row>
    <row r="60" spans="1:1">
      <c r="A60" t="str">
        <f>CONCATENATE("[voice icon=","""http://shomty.com/wp-content/uploads/img/parts/review/", 入力シート!F17, ".jpg", """ name=""", 入力シート!E17, """ type=""", "r", """]")</f>
        <v>[voice icon="http://shomty.com/wp-content/uploads/img/parts/review/m_40_1.jpg" name="40代男性" type="r"]</v>
      </c>
    </row>
    <row r="61" spans="1:1">
      <c r="A61" t="str">
        <f>アンケート!C50</f>
        <v xml:space="preserve">
化粧特有の匂いもなく、もちもちの泡が汚れを包んでくれる感じです。「男性用？」と言っていた妻も「中年用でしょ？」と言っていた中学生の息子も、今では一緒に使っています。今までは3種類の洗顔フォームの置かれていたお風呂場も、今ではこれだけです。</v>
      </c>
    </row>
    <row r="62" spans="1:1">
      <c r="A62" t="s">
        <v>107</v>
      </c>
    </row>
    <row r="63" spans="1:1">
      <c r="A63" t="s">
        <v>102</v>
      </c>
    </row>
    <row r="64" spans="1:1">
      <c r="A64" t="str">
        <f>CONCATENATE("[reviewLink id=","""", 入力シート!D16,"""][/reviewLink]")</f>
        <v>[reviewLink id="306"][/reviewLink]</v>
      </c>
    </row>
    <row r="66" spans="1:2">
      <c r="A66" t="str">
        <f>CONCATENATE("&lt;h3&gt;2位 ",アンケート!C28,"&lt;/h3&gt;")</f>
        <v>&lt;h3&gt;2位 つかってみんしゃい　よか石け&lt;/h3&gt;</v>
      </c>
    </row>
    <row r="67" spans="1:2">
      <c r="A67" t="s">
        <v>95</v>
      </c>
    </row>
    <row r="68" spans="1:2">
      <c r="A68" t="s">
        <v>68</v>
      </c>
    </row>
    <row r="69" spans="1:2">
      <c r="A69" t="str">
        <f>アンケート!C36</f>
        <v>少量でもったりとした泡が大量にできます。
洗った～！というほどよいさっぱり感が魅力です。
洗い終わりはつっぱることもありません。
また、これを使い続けたら、鼻の頭の毛穴が少なくなった気がします。
顔の肌が敏感で、かゆくなってしまう洗顔料が多いのですが、よか石鹸は大丈夫でした。
肌の相性の問題かもしれませんが、いままで使った洗顔料のなかで一番刺激が少なく肌に優しいなと思いました。</v>
      </c>
    </row>
    <row r="70" spans="1:2">
      <c r="A70" t="s">
        <v>69</v>
      </c>
    </row>
    <row r="71" spans="1:2" ht="27">
      <c r="A71" s="6" t="str">
        <f>CONCATENATE("[tblStart num=5]", 入力シート!$C$6, "[/tblStart]")</f>
        <v>[tblStart num=5]https://images-fe.ssl-images-amazon.com/images/I/31VdLXk0xJL.jpg[/tblStart]</v>
      </c>
    </row>
    <row r="72" spans="1:2">
      <c r="A72" t="str">
        <f>CONCATENATE("[tdLevel type=", B72, "]", 比較表!A4, "[/tdLevel]")</f>
        <v>[tdLevel type=5]泡立ち[/tdLevel]</v>
      </c>
      <c r="B72">
        <f>HLOOKUP(アンケート!$C$28,比較表!$B$3:$D$8,2,FALSE)</f>
        <v>5</v>
      </c>
    </row>
    <row r="73" spans="1:2">
      <c r="A73" t="str">
        <f>CONCATENATE("[tdLevel type=", B73, "]", 比較表!A5, "[/tdLevel]")</f>
        <v>[tdLevel type=4]値段[/tdLevel]</v>
      </c>
      <c r="B73">
        <f>HLOOKUP(アンケート!$C$28,比較表!$B$3:$D$8,3,FALSE)</f>
        <v>4</v>
      </c>
    </row>
    <row r="74" spans="1:2">
      <c r="A74" t="str">
        <f>CONCATENATE("[tdLevel type=", B74, "]", 比較表!A6, "[/tdLevel]")</f>
        <v>[tdLevel type=3]洗浄力[/tdLevel]</v>
      </c>
      <c r="B74">
        <f>HLOOKUP(アンケート!$C$28,比較表!$B$3:$D$8,4,FALSE)</f>
        <v>3</v>
      </c>
    </row>
    <row r="75" spans="1:2">
      <c r="A75" t="str">
        <f>CONCATENATE("[tdLevel type=", B75, "]", 比較表!A7, "[/tdLevel]")</f>
        <v>[tdLevel type=3]低刺激[/tdLevel]</v>
      </c>
      <c r="B75">
        <f>HLOOKUP(アンケート!$C$28,比較表!$B$3:$D$8,5,FALSE)</f>
        <v>3</v>
      </c>
    </row>
    <row r="76" spans="1:2">
      <c r="A76" t="str">
        <f>CONCATENATE("[tdLevel type=", B76, "]", 比較表!A8, "[/tdLevel]")</f>
        <v>[tdLevel type=3]使用後の調子[/tdLevel]</v>
      </c>
      <c r="B76">
        <f>HLOOKUP(アンケート!$C$28,比較表!$B$3:$D$8,6,FALSE)</f>
        <v>3</v>
      </c>
    </row>
    <row r="77" spans="1:2">
      <c r="A77" t="s">
        <v>71</v>
      </c>
    </row>
    <row r="79" spans="1:2">
      <c r="A79" s="6" t="str">
        <f>CONCATENATE("[product_link id=",入力シート!D14,"][/product_link]")</f>
        <v>[product_link id=305][/product_link]</v>
      </c>
    </row>
    <row r="80" spans="1:2">
      <c r="A80" t="s">
        <v>96</v>
      </c>
    </row>
    <row r="81" spans="1:1">
      <c r="A81" t="s">
        <v>97</v>
      </c>
    </row>
    <row r="82" spans="1:1">
      <c r="A82" t="s">
        <v>98</v>
      </c>
    </row>
    <row r="83" spans="1:1">
      <c r="A83" t="s">
        <v>90</v>
      </c>
    </row>
    <row r="84" spans="1:1">
      <c r="A84" t="str">
        <f>CONCATENATE("&lt;li&gt;", アンケート!C29,"&lt;/li&gt;")</f>
        <v>&lt;li&gt;もっちり泡で洗顔する時気持ちいい&lt;/li&gt;</v>
      </c>
    </row>
    <row r="85" spans="1:1">
      <c r="A85" t="str">
        <f>CONCATENATE("&lt;li&gt;", アンケート!C30,"&lt;/li&gt;")</f>
        <v>&lt;li&gt;とにかく低刺激&lt;/li&gt;</v>
      </c>
    </row>
    <row r="86" spans="1:1">
      <c r="A86" t="str">
        <f>CONCATENATE("&lt;li&gt;", アンケート!C31,"&lt;/li&gt;")</f>
        <v>&lt;li&gt;女性でも使用できるので家族で使用できる&lt;/li&gt;</v>
      </c>
    </row>
    <row r="87" spans="1:1">
      <c r="A87" t="s">
        <v>91</v>
      </c>
    </row>
    <row r="88" spans="1:1">
      <c r="A88" t="s">
        <v>92</v>
      </c>
    </row>
    <row r="89" spans="1:1">
      <c r="A89" t="s">
        <v>99</v>
      </c>
    </row>
    <row r="90" spans="1:1">
      <c r="A90" t="s">
        <v>100</v>
      </c>
    </row>
    <row r="91" spans="1:1">
      <c r="A91" t="s">
        <v>97</v>
      </c>
    </row>
    <row r="92" spans="1:1">
      <c r="A92" t="s">
        <v>101</v>
      </c>
    </row>
    <row r="93" spans="1:1">
      <c r="A93" t="s">
        <v>90</v>
      </c>
    </row>
    <row r="94" spans="1:1">
      <c r="A94" t="str">
        <f>CONCATENATE("&lt;li&gt;", アンケート!C32,"&lt;/li&gt;")</f>
        <v>&lt;li&gt;洗浄力が男性専用洗顔料と比べると劣る&lt;/li&gt;</v>
      </c>
    </row>
    <row r="95" spans="1:1">
      <c r="A95" t="str">
        <f>CONCATENATE("&lt;li&gt;", アンケート!C33,"&lt;/li&gt;")</f>
        <v>&lt;li&gt;蓋の開け閉めが少し手間&lt;/li&gt;</v>
      </c>
    </row>
    <row r="96" spans="1:1">
      <c r="A96" t="str">
        <f>CONCATENATE("&lt;li&gt;", アンケート!C34,"&lt;/li&gt;")</f>
        <v>&lt;li&gt;パッケージが使いづらい&lt;/li&gt;</v>
      </c>
    </row>
    <row r="97" spans="1:1">
      <c r="A97" t="s">
        <v>91</v>
      </c>
    </row>
    <row r="98" spans="1:1">
      <c r="A98" t="s">
        <v>92</v>
      </c>
    </row>
    <row r="99" spans="1:1">
      <c r="A99" t="s">
        <v>99</v>
      </c>
    </row>
    <row r="100" spans="1:1">
      <c r="A100" t="s">
        <v>134</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e">
        <f>アンケート!#REF!</f>
        <v>#REF!</v>
      </c>
    </row>
    <row r="103" spans="1:1">
      <c r="A103" t="s">
        <v>107</v>
      </c>
    </row>
    <row r="104" spans="1:1">
      <c r="A104" t="str">
        <f>CONCATENATE("[voice icon=","""http://shomty.com/wp-content/uploads/img/parts/review/", 入力シート!F15, ".jpg", """ name=""", 入力シート!E15, """ type=""", "r", """]")</f>
        <v>[voice icon="http://shomty.com/wp-content/uploads/img/parts/review/w_50_1.jpg" name="50代女性" type="r"]</v>
      </c>
    </row>
    <row r="105" spans="1:1">
      <c r="A105" t="str">
        <f>アンケート!C37</f>
        <v>化粧品ジプシーの私が浮気しつつも、我が家の定番になってます。
ネットでもっちりと弾力のある泡で丁寧に洗うと、スツキリサッパリでもしっとり。
これを使っている娘は、肌が白くなったんじゃない？と言われていました。</v>
      </c>
    </row>
    <row r="106" spans="1:1">
      <c r="A106" t="s">
        <v>107</v>
      </c>
    </row>
    <row r="107" spans="1:1">
      <c r="A107" t="s">
        <v>102</v>
      </c>
    </row>
    <row r="108" spans="1:1">
      <c r="A108" t="str">
        <f>CONCATENATE("[reviewLink id=","""", 入力シート!D14,"""][/reviewLink]")</f>
        <v>[reviewLink id="305"][/reviewLink]</v>
      </c>
    </row>
    <row r="110" spans="1:1">
      <c r="A110" t="str">
        <f>CONCATENATE("&lt;h3&gt;1位 ",アンケート!C13,"&lt;/h3&gt;")</f>
        <v>&lt;h3&gt;1位 BULK HOMME&lt;/h3&gt;</v>
      </c>
    </row>
    <row r="111" spans="1:1">
      <c r="A111" t="s">
        <v>95</v>
      </c>
    </row>
    <row r="112" spans="1:1">
      <c r="A112" t="s">
        <v>68</v>
      </c>
    </row>
    <row r="113" spans="1:2">
      <c r="A113" t="str">
        <f>アンケート!C22</f>
        <v>市販の洗顔料では少し物足りなさを感じている人向け</v>
      </c>
    </row>
    <row r="114" spans="1:2">
      <c r="A114" t="s">
        <v>69</v>
      </c>
    </row>
    <row r="115" spans="1:2" ht="27">
      <c r="A115" s="6" t="str">
        <f>CONCATENATE("[tblStart num=5]", 入力シート!C5, "[/tblStart]")</f>
        <v>[tblStart num=5]https://images-fe.ssl-images-amazon.com/images/I/31V-cNYKw4L.jpg[/tblStart]</v>
      </c>
    </row>
    <row r="116" spans="1:2">
      <c r="A116" t="str">
        <f>CONCATENATE("[tdLevel type=", B116, "]", 比較表!A4, "[/tdLevel]")</f>
        <v>[tdLevel type=5]泡立ち[/tdLevel]</v>
      </c>
      <c r="B116">
        <f>HLOOKUP(アンケート!$C$13,比較表!$B$3:$D$8,2,FALSE)</f>
        <v>5</v>
      </c>
    </row>
    <row r="117" spans="1:2">
      <c r="A117" t="str">
        <f>CONCATENATE("[tdLevel type=", B117, "]", 比較表!A5, "[/tdLevel]")</f>
        <v>[tdLevel type=2]値段[/tdLevel]</v>
      </c>
      <c r="B117">
        <f>HLOOKUP(アンケート!$C$13,比較表!$B$3:$D$8,3,FALSE)</f>
        <v>2</v>
      </c>
    </row>
    <row r="118" spans="1:2">
      <c r="A118" t="str">
        <f>CONCATENATE("[tdLevel type=", B118, "]", 比較表!A6, "[/tdLevel]")</f>
        <v>[tdLevel type=4]洗浄力[/tdLevel]</v>
      </c>
      <c r="B118">
        <f>HLOOKUP(アンケート!$C$13,比較表!$B$3:$D$8,4,FALSE)</f>
        <v>4</v>
      </c>
    </row>
    <row r="119" spans="1:2">
      <c r="A119" t="str">
        <f>CONCATENATE("[tdLevel type=", B119, "]", 比較表!A7, "[/tdLevel]")</f>
        <v>[tdLevel type=4]低刺激[/tdLevel]</v>
      </c>
      <c r="B119">
        <f>HLOOKUP(アンケート!$C$13,比較表!$B$3:$D$8,5,FALSE)</f>
        <v>4</v>
      </c>
    </row>
    <row r="120" spans="1:2">
      <c r="A120" t="str">
        <f>CONCATENATE("[tdLevel type=", B120, "]", 比較表!A8, "[/tdLevel]")</f>
        <v>[tdLevel type=5]使用後の調子[/tdLevel]</v>
      </c>
      <c r="B120">
        <f>HLOOKUP(アンケート!$C$13,比較表!$B$3:$D$8,6,FALSE)</f>
        <v>5</v>
      </c>
    </row>
    <row r="121" spans="1:2">
      <c r="A121" t="s">
        <v>71</v>
      </c>
    </row>
    <row r="123" spans="1:2">
      <c r="A123" s="6" t="str">
        <f>CONCATENATE("[product_link id=",入力シート!D12,"][/product_link]")</f>
        <v>[product_link id=304][/product_link]</v>
      </c>
    </row>
    <row r="124" spans="1:2">
      <c r="A124" t="s">
        <v>96</v>
      </c>
    </row>
    <row r="125" spans="1:2">
      <c r="A125" t="s">
        <v>97</v>
      </c>
    </row>
    <row r="126" spans="1:2">
      <c r="A126" t="s">
        <v>98</v>
      </c>
    </row>
    <row r="127" spans="1:2">
      <c r="A127" t="s">
        <v>90</v>
      </c>
    </row>
    <row r="128" spans="1:2">
      <c r="A128" t="str">
        <f>CONCATENATE("&lt;li&gt;", アンケート!C14,"&lt;/li&gt;")</f>
        <v>&lt;li&gt;男性用に開発された洗顔料なので、男性向け&lt;/li&gt;</v>
      </c>
    </row>
    <row r="129" spans="1:1">
      <c r="A129" t="str">
        <f>CONCATENATE("&lt;li&gt;", アンケート!C15,"&lt;/li&gt;")</f>
        <v>&lt;li&gt;洗顔以外に化粧水や乳液のシリーズがある&lt;/li&gt;</v>
      </c>
    </row>
    <row r="130" spans="1:1">
      <c r="A130" t="str">
        <f>CONCATENATE("&lt;li&gt;", アンケート!C16,"&lt;/li&gt;")</f>
        <v>&lt;li&gt;泡立ちがきめ細かい&lt;/li&gt;</v>
      </c>
    </row>
    <row r="131" spans="1:1">
      <c r="A131" t="str">
        <f>CONCATENATE("&lt;li&gt;", アンケート!C17,"&lt;/li&gt;")</f>
        <v>&lt;li&gt;パッケージがかっこいい&lt;/li&gt;</v>
      </c>
    </row>
    <row r="132" spans="1:1">
      <c r="A132" t="s">
        <v>91</v>
      </c>
    </row>
    <row r="133" spans="1:1">
      <c r="A133" t="s">
        <v>92</v>
      </c>
    </row>
    <row r="134" spans="1:1">
      <c r="A134" t="s">
        <v>99</v>
      </c>
    </row>
    <row r="135" spans="1:1">
      <c r="A135" t="s">
        <v>100</v>
      </c>
    </row>
    <row r="136" spans="1:1">
      <c r="A136" t="s">
        <v>97</v>
      </c>
    </row>
    <row r="137" spans="1:1">
      <c r="A137" t="s">
        <v>101</v>
      </c>
    </row>
    <row r="138" spans="1:1">
      <c r="A138" t="s">
        <v>90</v>
      </c>
    </row>
    <row r="139" spans="1:1">
      <c r="A139" t="str">
        <f>CONCATENATE("&lt;li&gt;", アンケート!C18,"&lt;/li&gt;")</f>
        <v>&lt;li&gt;ネットでしか購入できない&lt;/li&gt;</v>
      </c>
    </row>
    <row r="140" spans="1:1">
      <c r="A140" t="str">
        <f>CONCATENATE("&lt;li&gt;", アンケート!C19,"&lt;/li&gt;")</f>
        <v>&lt;li&gt;値段がちょっと高い&lt;/li&gt;</v>
      </c>
    </row>
    <row r="141" spans="1:1">
      <c r="A141" t="str">
        <f>CONCATENATE("&lt;li&gt;", アンケート!C20,"&lt;/li&gt;")</f>
        <v>&lt;li&gt;パッケージが蓋タイプなので、開け閉めが手間&lt;/li&gt;</v>
      </c>
    </row>
    <row r="142" spans="1:1">
      <c r="A142" t="str">
        <f>CONCATENATE("&lt;li&gt;", アンケート!C21,"&lt;/li&gt;")</f>
        <v>&lt;li&gt;知名度が上がってきて、人と被ることがある&lt;/li&gt;</v>
      </c>
    </row>
    <row r="143" spans="1:1">
      <c r="A143" t="s">
        <v>91</v>
      </c>
    </row>
    <row r="144" spans="1:1">
      <c r="A144" t="s">
        <v>92</v>
      </c>
    </row>
    <row r="145" spans="1:1">
      <c r="A145" t="s">
        <v>99</v>
      </c>
    </row>
    <row r="146" spans="1:1">
      <c r="A146" t="s">
        <v>134</v>
      </c>
    </row>
    <row r="147" spans="1:1">
      <c r="A147" t="str">
        <f>CONCATENATE("[voice icon=","""http://shomty.com/wp-content/uploads/img/parts/review/", 入力シート!F12, ".jpg", """ name=""", 入力シート!E12, """ type=""", "l", """]")</f>
        <v>[voice icon="http://shomty.com/wp-content/uploads/img/parts/review/m_30_2.jpg" name="30代男性" type="l"]</v>
      </c>
    </row>
    <row r="148" spans="1:1">
      <c r="A148" t="str">
        <f>アンケート!C23</f>
        <v>友人が愛用していたことをきっかけに出会った洗顔料。少量でもモコモコの泡が出来ます。(泡だてネット使用)クリームのように弾力のある泡が出来ます。洗い上がりはサッパリ。しかしつっぱることもなく、すべすべです。脂性肌で、メイク浮きが気になるけど、口周りは少し乾燥する私の肌にはぴったりです。香りは、メンズラインの割には可愛らしい控えめなフローラルで癒されます♪</v>
      </c>
    </row>
    <row r="149" spans="1:1">
      <c r="A149" t="s">
        <v>107</v>
      </c>
    </row>
    <row r="150" spans="1:1">
      <c r="A150" t="str">
        <f>CONCATENATE("[voice icon=","""http://shomty.com/wp-content/uploads/img/parts/review/", 入力シート!F13, ".jpg", """ name=""", 入力シート!E13, """ type=""", "r", """]")</f>
        <v>[voice icon="http://shomty.com/wp-content/uploads/img/parts/review/m_20_1.jpg" name="20代男性" type="r"]</v>
      </c>
    </row>
    <row r="151" spans="1:1">
      <c r="A151" t="str">
        <f>アンケート!C24</f>
        <v>品質へのこだわりがあり、りんご幹細胞を配合してたりなど、保湿効果の高い化粧品です。
よくニキビに効果があったという口コミがありますが、バルクオムには有効成分は配合されていないので、直接ニキビに有効であるということはないでしょう。
ただ実際に使うと保湿力が高いため、肌ももちもちするので、すべすべな肌にすることは期待できます！
香りもほんのりフルーティーな香りがしますので、香りも楽しめます！</v>
      </c>
    </row>
    <row r="152" spans="1:1">
      <c r="A152" t="s">
        <v>107</v>
      </c>
    </row>
    <row r="153" spans="1:1">
      <c r="A153" t="s">
        <v>102</v>
      </c>
    </row>
    <row r="154" spans="1:1">
      <c r="A154" t="str">
        <f>CONCATENATE("[reviewLink id=","""", 入力シート!D12,"""][/reviewLink]")</f>
        <v>[reviewLink id="304"][/reviewLink]</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SQL</vt:lpstr>
      <vt:lpstr>出力</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2018-09-23T00:10:56Z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