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120" i="3" l="1"/>
  <c r="B119" i="3"/>
  <c r="B118" i="3"/>
  <c r="B117" i="3"/>
  <c r="B116" i="3"/>
  <c r="B32" i="3"/>
  <c r="B31" i="3"/>
  <c r="B30" i="3"/>
  <c r="B29" i="3"/>
  <c r="B28" i="3"/>
  <c r="D12" i="4" l="1"/>
  <c r="F2" i="4" l="1"/>
  <c r="B76" i="3" l="1"/>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<sst xmlns="http://schemas.openxmlformats.org/spreadsheetml/2006/main" count="267" uniqueCount="188">
  <si>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</si>
  <si>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</si>
  <si>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</si>
  <si>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</si>
  <si>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</si>
  <si>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</si>
  <si>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</si>
  <si>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</si>
  <si>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</si>
  <si>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</si>
  <si>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</si>
  <si>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</si>
  <si>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</si>
  <si>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</si>
  <si>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</si>
  <si>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</si>
  <si>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</si>
  <si>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</si>
  <si>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</si>
  <si>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</si>
  <si>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</si>
  <si>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</si>
  <si>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</si>
  <si>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</si>
  <si>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</si>
  <si>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</si>
  <si>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</si>
  <si>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</si>
  <si>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</si>
  <si>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</si>
  <si>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</si>
  <si>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</si>
  <si>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</si>
  <si>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</si>
  <si>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</si>
  <si>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</si>
  <si>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</si>
  <si>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</si>
  <si>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</si>
  <si>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</si>
  <si>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</si>
  <si>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</si>
  <si>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</si>
  <si>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</si>
  <si>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</si>
  <si>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</si>
  <si>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</si>
  <si>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</si>
  <si>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</si>
  <si>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</si>
  <si>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</si>
  <si>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</si>
  <si>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</si>
  <si>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</si>
  <si>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</si>
  <si>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</si>
  <si>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</si>
  <si>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</si>
  <si>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</si>
  <si>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</si>
  <si>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</si>
  <si>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</si>
  <si>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</si>
  <si>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</si>
  <si>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</si>
  <si>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</si>
  <si>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</si>
  <si>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</si>
  <si>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</si>
  <si>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</si>
  <si>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</si>
  <si>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</si>
  <si>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</si>
  <si>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</si>
  <si>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</si>
  <si>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</si>
  <si>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</si>
  <si>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</si>
  <si>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</si>
  <si>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</si>
  <si>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</si>
  <si>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</si>
  <si>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</si>
  <si>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</si>
  <si>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</si>
  <si>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</si>
  <si>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</si>
  <si>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</si>
  <si>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</si>
  <si>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</si>
  <si>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</si>
  <si>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</si>
  <si>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</si>
  <si>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</si>
  <si>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</si>
  <si>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</si>
  <si>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</si>
  <si>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</si>
  <si>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</si>
  <si>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</si>
  <si>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</si>
  <si>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</si>
  <si>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</si>
  <si>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</si>
  <si>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</si>
  <si>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</si>
  <si>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</si>
  <si>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</si>
  <si>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</si>
  <si>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</si>
  <si>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</si>
  <si>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</si>
  <si>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</si>
  <si>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</si>
  <si>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</si>
  <si>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</si>
  <si>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</si>
  <si>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</si>
  <si>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</si>
  <si>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</si>
  <si>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</si>
  <si>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</si>
  <si>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</si>
  <si>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</si>
  <si>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</si>
  <si>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</si>
  <si>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</si>
  <si>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</si>
  <si>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</si>
  <si>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秋メイクにお勧めチーク（プチプラ）</t>
  </si>
  <si>
    <t>セザンヌ　ナチュラルチークN　カシスローズ</t>
  </si>
  <si>
    <t>キャンメイク　ナチュラルチークス　プラムピンク</t>
  </si>
  <si>
    <t>キャンメイク　クリームチーク　アーモンドテラコッタ</t>
  </si>
  <si>
    <t>発色が良い</t>
  </si>
  <si>
    <t>落ちにくい</t>
  </si>
  <si>
    <t>秋メイクに合っている</t>
  </si>
  <si>
    <t>コスパ</t>
  </si>
  <si>
    <t>持ち運びに便利</t>
  </si>
  <si>
    <t>※比較表に記入</t>
  </si>
  <si>
    <t>セザンヌ　ナチュラルチークスN　カシスローズ</t>
  </si>
  <si>
    <t>粒子が細かい</t>
  </si>
  <si>
    <t>肌馴染みが良い</t>
  </si>
  <si>
    <t>価格が安い</t>
  </si>
  <si>
    <t>キャンメイクのプラムピンクに似ている</t>
  </si>
  <si>
    <t>ブラシが小さいので、大きめの別のブラシを使用した方がいい</t>
  </si>
  <si>
    <t>人気で売り切れている場合がある</t>
  </si>
  <si>
    <t>大型店舗限定カラー</t>
  </si>
  <si>
    <t>カシス系のチークを手軽に試したい方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</si>
  <si>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</si>
  <si>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新色のカシスローズを購入しました。
発色が良く秋らしいとっても可愛いカラーです。
発色がかなりいいので、ブラシにつけたあと、手の甲で色味を調節してから頬につけています。
チークが花柄になっているデザインも可愛いです。</t>
  </si>
  <si>
    <t xml:space="preserve">カシス系のカラーは可愛いなと思いながらも、イエローベースなので似合わないと思い今まで避けてきましたが、どうしても試してみたくてプチプラなこちらを購入しました。
肌に透明感が出て、肌馴染みの良いカラーで、イエベのわたしでも合うチークでした。
</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</si>
  <si>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</si>
  <si>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</si>
  <si>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https://www.cosme.net/product/product_id/274415/reviews</t>
  </si>
  <si>
    <t>ブラシ付き</t>
  </si>
  <si>
    <t>秋らしいカラー</t>
  </si>
  <si>
    <t>見たままのカラーとは少し違う</t>
  </si>
  <si>
    <t>秋らしいが若い子向けの可愛らしいカラー</t>
  </si>
  <si>
    <t>安いがセザンヌよりも少しだけ高い</t>
  </si>
  <si>
    <t>可愛らしい秋メイクがしたい方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</si>
  <si>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</si>
  <si>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プラムピンクを購入しました。
チークはずっとデパコスのものを使用していたので、プチプラには少し抵抗があったのですが、プラムピンクの色味に一目惚れし購入しました。
色持ちがよく発色も良かったので、プチプラなのに驚きました。</t>
  </si>
  <si>
    <t xml:space="preserve">秋メイク用にプラムピンクを購入しました。
意外と肌馴染みが良い色で、顔に透明感を与えてくれます。
秋メイクはアイシャドウにボルドーカラー・リップは赤リップによくするのですが、そのメイクとも相性のいいチークです。
</t>
  </si>
  <si>
    <t>https://www.cosme.net/product/product_id/474/reviews</t>
  </si>
  <si>
    <t>秋メイクにぴったりの赤とブラウンを合わせたようなカラー</t>
  </si>
  <si>
    <t>ブラシが付いている</t>
  </si>
  <si>
    <t>伸びが良い</t>
  </si>
  <si>
    <t>付属のスポンジがないので、手が汚れる</t>
  </si>
  <si>
    <t>秋冬以外の季節には使いにくいカラー</t>
  </si>
  <si>
    <t>想像以上にブラウンが強いという意見もある</t>
  </si>
  <si>
    <t>ブラウン味のあるカラーのチークを使用したい方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</si>
  <si>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</si>
  <si>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キャンメイクのクリームチークは大好きでいくつか持っているのですが、今回は大人っぽい秋メイクに合いそうなアーモンドテラコッタを購入しました。
アイシャドウやリップも秋カラーを使っているのですが、このチークと相性ぴったりです。</t>
  </si>
  <si>
    <t>愛用にレッドブラウンのようなカラーのコスメが欲しくて、チークはキャンメイクのアーモンドテラコッタがまさに理想のカラーだったので購入しました。
クリームチークなので、内側からじゅわーっと発色します。
プチプラなのも最高です。</t>
  </si>
  <si>
    <t>10代女性</t>
  </si>
  <si>
    <t>https://www.cosme.net/product/product_id/2948479/reviews</t>
  </si>
  <si>
    <t>今回取り上げたアイテムは、「何を求めてる人」にピッタリだと思いますか？
具体的に3つ記入してください。</t>
  </si>
  <si>
    <t>秋カラーのチークを求めている方</t>
  </si>
  <si>
    <t>プチプラで優秀なチークを求めている方</t>
  </si>
  <si>
    <t>透明感の出るチークを求めている方</t>
  </si>
  <si>
    <t>合計点数</t>
  </si>
  <si>
    <t>&lt;a target="_blank" href="//af.moshimo.com/af/c/click?a_id=988731&amp;amp;p_id=170&amp;amp;pc_id=185&amp;amp;pl_id=4062&amp;amp;url=https%3A%2F%2Fwww.amazon.co.jp%2F%25E3%2582%25BB%25E3%2582%25B6%25E3%2583%25B3%25E3%2583%258C%25E5%258C%2596%25E7%25B2%25A7%25E5%2593%2581-%25E3%2582%25BB%25E3%2582%25B6%25E3%2583%25B3%25E3%2583%258C-%25E3%2583%258A%25E3%2583%2581%25E3%2583%25A5%25E3%2583%25A9%25E3%2583%25AB%25E3%2583%2581%25E3%2583%25BC%25E3%2582%25AF%25EF%25BC%25AE-%25EF%25BC%2591%25EF%25BC%2596%25E3%2582%25AB%25E3%2582%25B7%25E3%2582%25B9%25E3%2583%25AD%25E3%2583%25BC%25E3%2582%25BA%2Fdp%2FB07H95M1H3" rel="nofollow"&gt;&lt;img src="https://images-fe.ssl-images-amazon.com/images/I/41%2BSqWe1T0L.jpg" alt="" style="border: none;" /&gt;&lt;br /&gt;セザンヌ化粧品 セザンヌ ナチュラルチークＮ １６カシスローズ&lt;/a&gt;&lt;img src="//i.moshimo.com/af/i/impression?a_id=988731&amp;amp;p_id=170&amp;amp;pc_id=185&amp;amp;pl_id=4062" alt="" width="1" height="1" style="border: 0px;" /&gt;</t>
  </si>
  <si>
    <t>&lt;a target="_blank" href="//af.moshimo.com/af/c/click?a_id=988729&amp;amp;p_id=54&amp;amp;pc_id=54&amp;amp;pl_id=616&amp;amp;url=https%3A%2F%2Fitem.rakuten.co.jp%2Fmatsukiyo%2F4939553041214%2F&amp;amp;m=http%3A%2F%2Fm.rakuten.co.jp%2Fmatsukiyo%2Fi%2F10485678%2F&amp;amp;r_v=g00rqsz3.9tq3edce.g00rqsz3.9tq3ff85" rel="nofollow"&gt;&lt;img src="//thumbnail.image.rakuten.co.jp/@0_mall/matsukiyo/cabinet/d0033/4939553041214_1.jpg?_ex=128x128" alt="" style="border: none;" /&gt;&lt;br /&gt;セザンヌ化粧品 セザンヌ ナチュラルチークN 16カシスローズ&lt;/a&gt;&lt;img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</si>
  <si>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3%25E3%2583%25B3%25E3%2583%25A1%25E3%2582%25A4%25E3%2582%25AF-%25E3%2583%2591%25E3%2582%25A6%25E3%2583%2580%25E3%2583%25BC%25E3%2583%2581%25E3%2583%25BC%25E3%2582%25AF%25E3%2582%25B9PW38-%25E3%2583%2597%25E3%2583%25A9%25E3%2583%25A0%25E3%2583%2594%25E3%2583%25B3%25E3%2582%25AF-4g%2Fdp%2FB01LWODT67" rel="nofollow"&gt;&lt;img src="https://images-fe.ssl-images-amazon.com/images/I/519PP7J98KL.jpg" alt="" style="border: none;" /&gt;&lt;br /&gt;キャンメイク パウダーチークスPW38 プラムピンク 4g&lt;/a&gt;&lt;img src="//i.moshimo.com/af/i/impression?a_id=988731&amp;amp;p_id=170&amp;amp;pc_id=185&amp;amp;pl_id=4062" alt="" width="1" height="1" style="border: 0px;" /&gt;</t>
  </si>
  <si>
    <t>&lt;a target="_blank" href="//af.moshimo.com/af/c/click?a_id=988729&amp;amp;p_id=54&amp;amp;pc_id=54&amp;amp;pl_id=616&amp;amp;url=https%3A%2F%2Fitem.rakuten.co.jp%2Ffutaba28%2F4901008309484m%2F&amp;amp;m=http%3A%2F%2Fm.rakuten.co.jp%2Ffutaba28%2Fi%2F10093668%2F&amp;amp;r_v=g00q3an3.9tq3e81f.g00q3an3.9tq3f80e" rel="nofollow"&gt;&lt;img src="//thumbnail.image.rakuten.co.jp/@0_mall/futaba28/cabinet/e/4901008309484m.jpg?_ex=128x128" alt="" style="border: none;" /&gt;&lt;br /&gt;［ネコポスで送料160円］キャンメイク　パウダーチークス　PW38　プラムピンク&lt;/a&gt;&lt;img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</si>
  <si>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3%25E3%2583%25B3%25E3%2583%25A1%25E3%2582%25A4%25E3%2582%25AF-%25E3%2582%25AF%25E3%2583%25AA%25E3%2583%25BC%25E3%2583%25A0%25E3%2583%2581%25E3%2583%25BC%25E3%2582%25AF16-%25E3%2582%25A2%25E3%2583%25BC%25E3%2583%25A2%25E3%2583%25B3%25E3%2583%2589%25E3%2583%2586%25E3%2583%25A9%25E3%2582%25B3%25E3%2583%2583%25E3%2582%25BF-2-2g%2Fdp%2FB07GHCMYWZ" rel="nofollow"&gt;&lt;img src="https://images-fe.ssl-images-amazon.com/images/I/41UAp5FEn-L.jpg" alt="" style="border: none;" /&gt;&lt;br /&gt;キャンメイク クリームチーク16 アーモンドテラコッタ 2.2g&lt;/a&gt;&lt;img src="//i.moshimo.com/af/i/impression?a_id=988731&amp;amp;p_id=170&amp;amp;pc_id=185&amp;amp;pl_id=4062" alt="" width="1" height="1" style="border: 0px;" /&gt;</t>
  </si>
  <si>
    <t>&lt;a target="_blank" href="//af.moshimo.com/af/c/click?a_id=988729&amp;amp;p_id=54&amp;amp;pc_id=54&amp;amp;pl_id=616&amp;amp;url=https%3A%2F%2Fitem.rakuten.co.jp%2Fzagzag%2Fg4901008310879%2F&amp;amp;m=http%3A%2F%2Fm.rakuten.co.jp%2Fzagzag%2Fi%2F10075566%2F&amp;amp;r_v=g00q9bv3.9tq3e9ab.g00q9bv3.9tq3f415" rel="nofollow"&gt;&lt;img src="//thumbnail.image.rakuten.co.jp/@0_mall/zagzag/cabinet/item40/4901008310879.jpg?_ex=128x128" alt="" style="border: none;" /&gt;&lt;br /&gt;キャンメイク クリームチーク 16 アーモンドテラコッタ&lt;/a&gt;&lt;img src="//i.moshimo.com/af/i/impression?a_id=988729&amp;amp;p_id=54&amp;amp;pc_id=54&amp;amp;pl_id=616" alt="" width="1" height="1" style="border: 0px;" /&gt;</t>
  </si>
  <si>
    <t>秋メイクにおすすめのチーク3選。プチプラで秋のトレンドはこれ？</t>
    <rPh sb="0" eb="1">
      <t>アキ</t>
    </rPh>
    <rPh sb="14" eb="15">
      <t>セン</t>
    </rPh>
    <rPh sb="21" eb="22">
      <t>アキ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</si>
</sst>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2" borderId="1" xfId="0" applyFont="1" applyFill="1" applyBorder="1" applyAlignment="1">
      <alignment wrapText="1"/>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948479/reviews" TargetMode="External"/><Relationship Id="rId2" Type="http://schemas.openxmlformats.org/officeDocument/2006/relationships/hyperlink" Target="https://www.cosme.net/product/product_id/474/reviews" TargetMode="External"/><Relationship Id="rId1" Type="http://schemas.openxmlformats.org/officeDocument/2006/relationships/hyperlink" Target="https://www.cosme.net/product/product_id/274415/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67"/>
      <c r="B1" s="1" t="s">
        <v>0</v>
      </c>
      <c r="C1" s="1" t="s">
        <v>1</v>
      </c>
      <c r="D1" s="2"/>
      <c r="E1" s="2"/>
      <c r="F1" s="2"/>
      <c r="G1" s="2"/>
      <c r="H1" s="2"/>
      <c r="I1" s="2"/>
      <c r="J1" s="2"/>
      <c r="K1" s="2"/>
      <c r="L1" s="2"/>
      <c r="M1" s="2"/>
      <c r="N1" s="2"/>
      <c r="O1" s="2"/>
      <c r="P1" s="2"/>
      <c r="Q1" s="2"/>
      <c r="R1" s="2"/>
      <c r="S1" s="2"/>
      <c r="T1" s="2"/>
      <c r="U1" s="2"/>
      <c r="V1" s="2"/>
      <c r="W1" s="2"/>
      <c r="X1" s="2"/>
      <c r="Y1" s="2"/>
      <c r="Z1" s="2"/>
    </row>
    <row r="2" spans="1:26" ht="15" customHeight="1" thickBot="1">
      <c r="A2" s="3" t="s">
        <v>2</v>
      </c>
      <c r="B2" s="4" t="s">
        <v>3</v>
      </c>
      <c r="C2" s="4" t="s">
        <v>129</v>
      </c>
      <c r="D2" s="2"/>
      <c r="E2" s="2"/>
      <c r="F2" s="2"/>
      <c r="G2" s="2"/>
      <c r="H2" s="2"/>
      <c r="I2" s="2"/>
      <c r="J2" s="2"/>
      <c r="K2" s="2"/>
      <c r="L2" s="2"/>
      <c r="M2" s="2"/>
      <c r="N2" s="2"/>
      <c r="O2" s="2"/>
      <c r="P2" s="2"/>
      <c r="Q2" s="2"/>
      <c r="R2" s="2"/>
      <c r="S2" s="2"/>
      <c r="T2" s="2"/>
      <c r="U2" s="2"/>
      <c r="V2" s="2"/>
      <c r="W2" s="2"/>
      <c r="X2" s="2"/>
      <c r="Y2" s="2"/>
      <c r="Z2" s="2"/>
    </row>
    <row r="3" spans="1:26" ht="15" customHeight="1" thickBot="1">
      <c r="A3" s="3" t="s">
        <v>4</v>
      </c>
      <c r="B3" s="39" t="s">
        <v>12</v>
      </c>
      <c r="C3" s="4" t="s">
        <v>130</v>
      </c>
      <c r="D3" s="2"/>
      <c r="E3" s="2"/>
      <c r="F3" s="2"/>
      <c r="G3" s="2"/>
      <c r="H3" s="2"/>
      <c r="I3" s="2"/>
      <c r="J3" s="2"/>
      <c r="K3" s="2"/>
      <c r="L3" s="2"/>
      <c r="M3" s="2"/>
      <c r="N3" s="2"/>
      <c r="O3" s="2"/>
      <c r="P3" s="2"/>
      <c r="Q3" s="2"/>
      <c r="R3" s="2"/>
      <c r="S3" s="2"/>
      <c r="T3" s="2"/>
      <c r="U3" s="2"/>
      <c r="V3" s="2"/>
      <c r="W3" s="2"/>
      <c r="X3" s="2"/>
      <c r="Y3" s="2"/>
      <c r="Z3" s="2"/>
    </row>
    <row r="4" spans="1:26" ht="12" customHeight="1" thickBot="1">
      <c r="A4" s="3" t="s">
        <v>5</v>
      </c>
      <c r="B4" s="40"/>
      <c r="C4" s="6" t="s">
        <v>131</v>
      </c>
      <c r="D4" s="2"/>
      <c r="E4" s="2"/>
      <c r="F4" s="2"/>
      <c r="G4" s="2"/>
      <c r="H4" s="2"/>
      <c r="I4" s="2"/>
      <c r="J4" s="2"/>
      <c r="K4" s="2"/>
      <c r="L4" s="2"/>
      <c r="M4" s="2"/>
      <c r="N4" s="2"/>
      <c r="O4" s="2"/>
      <c r="P4" s="2"/>
      <c r="Q4" s="2"/>
      <c r="R4" s="2"/>
      <c r="S4" s="2"/>
      <c r="T4" s="2"/>
      <c r="U4" s="2"/>
      <c r="V4" s="2"/>
      <c r="W4" s="2"/>
      <c r="X4" s="2"/>
      <c r="Y4" s="2"/>
      <c r="Z4" s="2"/>
    </row>
    <row r="5" spans="1:26" ht="14.25" thickBot="1">
      <c r="A5" s="3" t="s">
        <v>6</v>
      </c>
      <c r="B5" s="41"/>
      <c r="C5" s="4" t="s">
        <v>132</v>
      </c>
      <c r="D5" s="2"/>
      <c r="E5" s="2"/>
      <c r="F5" s="2"/>
      <c r="G5" s="2"/>
      <c r="H5" s="2"/>
      <c r="I5" s="2"/>
      <c r="J5" s="2"/>
      <c r="K5" s="2"/>
      <c r="L5" s="2"/>
      <c r="M5" s="2"/>
      <c r="N5" s="2"/>
      <c r="O5" s="2"/>
      <c r="P5" s="2"/>
      <c r="Q5" s="2"/>
      <c r="R5" s="2"/>
      <c r="S5" s="2"/>
      <c r="T5" s="2"/>
      <c r="U5" s="2"/>
      <c r="V5" s="2"/>
      <c r="W5" s="2"/>
      <c r="X5" s="2"/>
      <c r="Y5" s="2"/>
      <c r="Z5" s="2"/>
    </row>
    <row r="6" spans="1:26" ht="24.75" thickBot="1">
      <c r="A6" s="3" t="s">
        <v>7</v>
      </c>
      <c r="B6" s="23" t="s">
        <v>71</v>
      </c>
      <c r="C6" s="23">
        <v>5</v>
      </c>
      <c r="D6" s="24"/>
      <c r="E6" s="24"/>
      <c r="F6" s="24"/>
      <c r="G6" s="24"/>
      <c r="H6" s="24"/>
      <c r="I6" s="24"/>
      <c r="J6" s="24"/>
      <c r="K6" s="24"/>
      <c r="L6" s="24"/>
      <c r="M6" s="24"/>
      <c r="N6" s="24"/>
      <c r="O6" s="24"/>
      <c r="P6" s="24"/>
      <c r="Q6" s="24"/>
      <c r="R6" s="24"/>
      <c r="S6" s="24"/>
      <c r="T6" s="24"/>
      <c r="U6" s="24"/>
      <c r="V6" s="24"/>
      <c r="W6" s="24"/>
      <c r="X6" s="24"/>
      <c r="Y6" s="24"/>
      <c r="Z6" s="24"/>
    </row>
    <row r="7" spans="1:26" ht="14.25" thickBot="1">
      <c r="A7" s="3" t="s">
        <v>8</v>
      </c>
      <c r="B7" s="42" t="s">
        <v>72</v>
      </c>
      <c r="C7" s="6" t="s">
        <v>133</v>
      </c>
      <c r="D7" s="24"/>
      <c r="E7" s="24"/>
      <c r="F7" s="24"/>
      <c r="G7" s="24"/>
      <c r="H7" s="24"/>
      <c r="I7" s="24"/>
      <c r="J7" s="24"/>
      <c r="K7" s="24"/>
      <c r="L7" s="24"/>
      <c r="M7" s="24"/>
      <c r="N7" s="24"/>
      <c r="O7" s="24"/>
      <c r="P7" s="24"/>
      <c r="Q7" s="24"/>
      <c r="R7" s="24"/>
      <c r="S7" s="24"/>
      <c r="T7" s="24"/>
      <c r="U7" s="24"/>
      <c r="V7" s="24"/>
      <c r="W7" s="24"/>
      <c r="X7" s="24"/>
      <c r="Y7" s="24"/>
      <c r="Z7" s="24"/>
    </row>
    <row r="8" spans="1:26" ht="14.25" thickBot="1">
      <c r="A8" s="3" t="s">
        <v>9</v>
      </c>
      <c r="B8" s="43"/>
      <c r="C8" s="6" t="s">
        <v>134</v>
      </c>
      <c r="D8" s="24"/>
      <c r="E8" s="24"/>
      <c r="F8" s="24"/>
      <c r="G8" s="24"/>
      <c r="H8" s="24"/>
      <c r="I8" s="24"/>
      <c r="J8" s="24"/>
      <c r="K8" s="24"/>
      <c r="L8" s="24"/>
      <c r="M8" s="24"/>
      <c r="N8" s="24"/>
      <c r="O8" s="24"/>
      <c r="P8" s="24"/>
      <c r="Q8" s="24"/>
      <c r="R8" s="24"/>
      <c r="S8" s="24"/>
      <c r="T8" s="24"/>
      <c r="U8" s="24"/>
      <c r="V8" s="24"/>
      <c r="W8" s="24"/>
      <c r="X8" s="24"/>
      <c r="Y8" s="24"/>
      <c r="Z8" s="24"/>
    </row>
    <row r="9" spans="1:26" ht="14.25" thickBot="1">
      <c r="A9" s="3" t="s">
        <v>10</v>
      </c>
      <c r="B9" s="43"/>
      <c r="C9" s="6" t="s">
        <v>135</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3" t="s">
        <v>11</v>
      </c>
      <c r="B10" s="43"/>
      <c r="C10" s="4" t="s">
        <v>136</v>
      </c>
      <c r="D10" s="2"/>
      <c r="E10" s="2"/>
      <c r="F10" s="2"/>
      <c r="G10" s="2"/>
      <c r="H10" s="2"/>
      <c r="I10" s="2"/>
      <c r="J10" s="2"/>
      <c r="K10" s="2"/>
      <c r="L10" s="2"/>
      <c r="M10" s="2"/>
      <c r="N10" s="2"/>
      <c r="O10" s="2"/>
      <c r="P10" s="2"/>
      <c r="Q10" s="2"/>
      <c r="R10" s="2"/>
      <c r="S10" s="2"/>
      <c r="T10" s="2"/>
      <c r="U10" s="2"/>
      <c r="V10" s="2"/>
      <c r="W10" s="2"/>
      <c r="X10" s="2"/>
      <c r="Y10" s="2"/>
      <c r="Z10" s="2"/>
    </row>
    <row r="11" spans="1:26" ht="14.25" thickBot="1">
      <c r="A11" s="3" t="s">
        <v>13</v>
      </c>
      <c r="B11" s="44"/>
      <c r="C11" s="4" t="s">
        <v>137</v>
      </c>
      <c r="D11" s="2"/>
      <c r="E11" s="2"/>
      <c r="F11" s="2"/>
      <c r="G11" s="2"/>
      <c r="H11" s="2"/>
      <c r="I11" s="2"/>
      <c r="J11" s="2"/>
      <c r="K11" s="2"/>
      <c r="L11" s="2"/>
      <c r="M11" s="2"/>
      <c r="N11" s="2"/>
      <c r="O11" s="2"/>
      <c r="P11" s="2"/>
      <c r="Q11" s="2"/>
      <c r="R11" s="2"/>
      <c r="S11" s="2"/>
      <c r="T11" s="2"/>
      <c r="U11" s="2"/>
      <c r="V11" s="2"/>
      <c r="W11" s="2"/>
      <c r="X11" s="2"/>
      <c r="Y11" s="2"/>
      <c r="Z11" s="2"/>
    </row>
    <row r="12" spans="1:26" ht="14.25" thickBot="1">
      <c r="A12" s="3" t="s">
        <v>14</v>
      </c>
      <c r="B12" s="4" t="s">
        <v>73</v>
      </c>
      <c r="C12" s="7" t="s">
        <v>138</v>
      </c>
      <c r="D12" s="2"/>
      <c r="E12" s="2"/>
      <c r="F12" s="2"/>
      <c r="G12" s="2"/>
      <c r="H12" s="2"/>
      <c r="I12" s="2"/>
      <c r="J12" s="2"/>
      <c r="K12" s="2"/>
      <c r="L12" s="2"/>
      <c r="M12" s="2"/>
      <c r="N12" s="2"/>
      <c r="O12" s="2"/>
      <c r="P12" s="2"/>
      <c r="Q12" s="2"/>
      <c r="R12" s="2"/>
      <c r="S12" s="2"/>
      <c r="T12" s="2"/>
      <c r="U12" s="2"/>
      <c r="V12" s="2"/>
      <c r="W12" s="2"/>
      <c r="X12" s="2"/>
      <c r="Y12" s="2"/>
      <c r="Z12" s="2"/>
    </row>
    <row r="13" spans="1:26" ht="14.25" thickBot="1">
      <c r="A13" s="3" t="s">
        <v>15</v>
      </c>
      <c r="B13" s="8" t="s">
        <v>25</v>
      </c>
      <c r="C13" s="8" t="s">
        <v>139</v>
      </c>
      <c r="D13" s="2"/>
      <c r="E13" s="2"/>
      <c r="F13" s="2"/>
      <c r="G13" s="2"/>
      <c r="H13" s="2"/>
      <c r="I13" s="2"/>
      <c r="J13" s="2"/>
      <c r="K13" s="2"/>
      <c r="L13" s="2"/>
      <c r="M13" s="2"/>
      <c r="N13" s="2"/>
      <c r="O13" s="2"/>
      <c r="P13" s="2"/>
      <c r="Q13" s="2"/>
      <c r="R13" s="2"/>
      <c r="S13" s="2"/>
      <c r="T13" s="2"/>
      <c r="U13" s="2"/>
      <c r="V13" s="2"/>
      <c r="W13" s="2"/>
      <c r="X13" s="2"/>
      <c r="Y13" s="2"/>
      <c r="Z13" s="2"/>
    </row>
    <row r="14" spans="1:26" ht="14.25" thickBot="1">
      <c r="A14" s="3" t="s">
        <v>16</v>
      </c>
      <c r="B14" s="45" t="s">
        <v>27</v>
      </c>
      <c r="C14" s="8" t="s">
        <v>133</v>
      </c>
      <c r="D14" s="2"/>
      <c r="E14" s="2"/>
      <c r="F14" s="2"/>
      <c r="G14" s="2"/>
      <c r="H14" s="2"/>
      <c r="I14" s="2"/>
      <c r="J14" s="2"/>
      <c r="K14" s="2"/>
      <c r="L14" s="2"/>
      <c r="M14" s="2"/>
      <c r="N14" s="2"/>
      <c r="O14" s="2"/>
      <c r="P14" s="2"/>
      <c r="Q14" s="2"/>
      <c r="R14" s="2"/>
      <c r="S14" s="2"/>
      <c r="T14" s="2"/>
      <c r="U14" s="2"/>
      <c r="V14" s="2"/>
      <c r="W14" s="2"/>
      <c r="X14" s="2"/>
      <c r="Y14" s="2"/>
      <c r="Z14" s="2"/>
    </row>
    <row r="15" spans="1:26" ht="14.25" thickBot="1">
      <c r="A15" s="3" t="s">
        <v>17</v>
      </c>
      <c r="B15" s="46"/>
      <c r="C15" s="8" t="s">
        <v>140</v>
      </c>
      <c r="D15" s="2"/>
      <c r="E15" s="2"/>
      <c r="F15" s="2"/>
      <c r="G15" s="2"/>
      <c r="H15" s="2"/>
      <c r="I15" s="2"/>
      <c r="J15" s="2"/>
      <c r="K15" s="2"/>
      <c r="L15" s="2"/>
      <c r="M15" s="2"/>
      <c r="N15" s="2"/>
      <c r="O15" s="2"/>
      <c r="P15" s="2"/>
      <c r="Q15" s="2"/>
      <c r="R15" s="2"/>
      <c r="S15" s="2"/>
      <c r="T15" s="2"/>
      <c r="U15" s="2"/>
      <c r="V15" s="2"/>
      <c r="W15" s="2"/>
      <c r="X15" s="2"/>
      <c r="Y15" s="2"/>
      <c r="Z15" s="2"/>
    </row>
    <row r="16" spans="1:26" ht="14.25" thickBot="1">
      <c r="A16" s="3" t="s">
        <v>18</v>
      </c>
      <c r="B16" s="46"/>
      <c r="C16" s="8" t="s">
        <v>141</v>
      </c>
      <c r="D16" s="2"/>
      <c r="E16" s="2"/>
      <c r="F16" s="2"/>
      <c r="G16" s="2"/>
      <c r="H16" s="2"/>
      <c r="I16" s="2"/>
      <c r="J16" s="2"/>
      <c r="K16" s="2"/>
      <c r="L16" s="2"/>
      <c r="M16" s="2"/>
      <c r="N16" s="2"/>
      <c r="O16" s="2"/>
      <c r="P16" s="2"/>
      <c r="Q16" s="2"/>
      <c r="R16" s="2"/>
      <c r="S16" s="2"/>
      <c r="T16" s="2"/>
      <c r="U16" s="2"/>
      <c r="V16" s="2"/>
      <c r="W16" s="2"/>
      <c r="X16" s="2"/>
      <c r="Y16" s="2"/>
      <c r="Z16" s="2"/>
    </row>
    <row r="17" spans="1:26" ht="14.25" thickBot="1">
      <c r="A17" s="3" t="s">
        <v>19</v>
      </c>
      <c r="B17" s="47"/>
      <c r="C17" s="8" t="s">
        <v>142</v>
      </c>
      <c r="D17" s="2"/>
      <c r="E17" s="2"/>
      <c r="F17" s="2"/>
      <c r="G17" s="2"/>
      <c r="H17" s="2"/>
      <c r="I17" s="2"/>
      <c r="J17" s="2"/>
      <c r="K17" s="2"/>
      <c r="L17" s="2"/>
      <c r="M17" s="2"/>
      <c r="N17" s="2"/>
      <c r="O17" s="2"/>
      <c r="P17" s="2"/>
      <c r="Q17" s="2"/>
      <c r="R17" s="2"/>
      <c r="S17" s="2"/>
      <c r="T17" s="2"/>
      <c r="U17" s="2"/>
      <c r="V17" s="2"/>
      <c r="W17" s="2"/>
      <c r="X17" s="2"/>
      <c r="Y17" s="2"/>
      <c r="Z17" s="2"/>
    </row>
    <row r="18" spans="1:26" ht="14.25" thickBot="1">
      <c r="A18" s="3" t="s">
        <v>20</v>
      </c>
      <c r="B18" s="45" t="s">
        <v>32</v>
      </c>
      <c r="C18" s="8" t="s">
        <v>143</v>
      </c>
      <c r="D18" s="2"/>
      <c r="E18" s="2"/>
      <c r="F18" s="2"/>
      <c r="G18" s="2"/>
      <c r="H18" s="2"/>
      <c r="I18" s="2"/>
      <c r="J18" s="2"/>
      <c r="K18" s="2"/>
      <c r="L18" s="2"/>
      <c r="M18" s="2"/>
      <c r="N18" s="2"/>
      <c r="O18" s="2"/>
      <c r="P18" s="2"/>
      <c r="Q18" s="2"/>
      <c r="R18" s="2"/>
      <c r="S18" s="2"/>
      <c r="T18" s="2"/>
      <c r="U18" s="2"/>
      <c r="V18" s="2"/>
      <c r="W18" s="2"/>
      <c r="X18" s="2"/>
      <c r="Y18" s="2"/>
      <c r="Z18" s="2"/>
    </row>
    <row r="19" spans="1:26" ht="14.25" thickBot="1">
      <c r="A19" s="3" t="s">
        <v>21</v>
      </c>
      <c r="B19" s="46"/>
      <c r="C19" s="8" t="s">
        <v>144</v>
      </c>
      <c r="D19" s="2"/>
      <c r="E19" s="2"/>
      <c r="F19" s="2"/>
      <c r="G19" s="2"/>
      <c r="H19" s="2"/>
      <c r="I19" s="2"/>
      <c r="J19" s="2"/>
      <c r="K19" s="2"/>
      <c r="L19" s="2"/>
      <c r="M19" s="2"/>
      <c r="N19" s="2"/>
      <c r="O19" s="2"/>
      <c r="P19" s="2"/>
      <c r="Q19" s="2"/>
      <c r="R19" s="2"/>
      <c r="S19" s="2"/>
      <c r="T19" s="2"/>
      <c r="U19" s="2"/>
      <c r="V19" s="2"/>
      <c r="W19" s="2"/>
      <c r="X19" s="2"/>
      <c r="Y19" s="2"/>
      <c r="Z19" s="2"/>
    </row>
    <row r="20" spans="1:26" ht="14.25" thickBot="1">
      <c r="A20" s="3" t="s">
        <v>22</v>
      </c>
      <c r="B20" s="46"/>
      <c r="C20" s="8" t="s">
        <v>145</v>
      </c>
      <c r="D20" s="2"/>
      <c r="E20" s="2"/>
      <c r="F20" s="2"/>
      <c r="G20" s="2"/>
      <c r="H20" s="2"/>
      <c r="I20" s="2"/>
      <c r="J20" s="2"/>
      <c r="K20" s="2"/>
      <c r="L20" s="2"/>
      <c r="M20" s="2"/>
      <c r="N20" s="2"/>
      <c r="O20" s="2"/>
      <c r="P20" s="2"/>
      <c r="Q20" s="2"/>
      <c r="R20" s="2"/>
      <c r="S20" s="2"/>
      <c r="T20" s="2"/>
      <c r="U20" s="2"/>
      <c r="V20" s="2"/>
      <c r="W20" s="2"/>
      <c r="X20" s="2"/>
      <c r="Y20" s="2"/>
      <c r="Z20" s="2"/>
    </row>
    <row r="21" spans="1:26" ht="14.25" thickBot="1">
      <c r="A21" s="3" t="s">
        <v>23</v>
      </c>
      <c r="B21" s="47"/>
      <c r="C21" s="8" t="s">
        <v>146</v>
      </c>
      <c r="D21" s="2"/>
      <c r="E21" s="2"/>
      <c r="F21" s="2"/>
      <c r="G21" s="2"/>
      <c r="H21" s="2"/>
      <c r="I21" s="2"/>
      <c r="J21" s="2"/>
      <c r="K21" s="2"/>
      <c r="L21" s="2"/>
      <c r="M21" s="2"/>
      <c r="N21" s="2"/>
      <c r="O21" s="2"/>
      <c r="P21" s="2"/>
      <c r="Q21" s="2"/>
      <c r="R21" s="2"/>
      <c r="S21" s="2"/>
      <c r="T21" s="2"/>
      <c r="U21" s="2"/>
      <c r="V21" s="2"/>
      <c r="W21" s="2"/>
      <c r="X21" s="2"/>
      <c r="Y21" s="2"/>
      <c r="Z21" s="2"/>
    </row>
    <row r="22" spans="1:26" ht="14.25" thickBot="1">
      <c r="A22" s="3" t="s">
        <v>24</v>
      </c>
      <c r="B22" s="8" t="s">
        <v>37</v>
      </c>
      <c r="C22" s="8" t="s">
        <v>147</v>
      </c>
      <c r="D22" s="2"/>
      <c r="E22" s="2"/>
      <c r="F22" s="2"/>
      <c r="G22" s="2"/>
      <c r="H22" s="2"/>
      <c r="I22" s="2"/>
      <c r="J22" s="2"/>
      <c r="K22" s="2"/>
      <c r="L22" s="2"/>
      <c r="M22" s="2"/>
      <c r="N22" s="2"/>
      <c r="O22" s="2"/>
      <c r="P22" s="2"/>
      <c r="Q22" s="2"/>
      <c r="R22" s="2"/>
      <c r="S22" s="2"/>
      <c r="T22" s="2"/>
      <c r="U22" s="2"/>
      <c r="V22" s="2"/>
      <c r="W22" s="2"/>
      <c r="X22" s="2"/>
      <c r="Y22" s="2"/>
      <c r="Z22" s="2"/>
    </row>
    <row r="23" spans="1:26" ht="48.75" thickBot="1">
      <c r="A23" s="3" t="s">
        <v>26</v>
      </c>
      <c r="B23" s="45" t="s">
        <v>148</v>
      </c>
      <c r="C23" s="8" t="s">
        <v>149</v>
      </c>
      <c r="D23" s="2"/>
      <c r="E23" s="2"/>
      <c r="F23" s="2"/>
      <c r="G23" s="2"/>
      <c r="H23" s="2"/>
      <c r="I23" s="2"/>
      <c r="J23" s="2"/>
      <c r="K23" s="2"/>
      <c r="L23" s="2"/>
      <c r="M23" s="2"/>
      <c r="N23" s="2"/>
      <c r="O23" s="2"/>
      <c r="P23" s="2"/>
      <c r="Q23" s="2"/>
      <c r="R23" s="2"/>
      <c r="S23" s="2"/>
      <c r="T23" s="2"/>
      <c r="U23" s="2"/>
      <c r="V23" s="2"/>
      <c r="W23" s="2"/>
      <c r="X23" s="2"/>
      <c r="Y23" s="2"/>
      <c r="Z23" s="2"/>
    </row>
    <row r="24" spans="1:26" ht="14.25" thickBot="1">
      <c r="A24" s="3" t="s">
        <v>28</v>
      </c>
      <c r="B24" s="47"/>
      <c r="C24" s="68" t="s">
        <v>150</v>
      </c>
      <c r="D24" s="2"/>
      <c r="E24" s="2"/>
      <c r="F24" s="2"/>
      <c r="G24" s="2"/>
      <c r="H24" s="2"/>
      <c r="I24" s="2"/>
      <c r="J24" s="2"/>
      <c r="K24" s="2"/>
      <c r="L24" s="2"/>
      <c r="M24" s="2"/>
      <c r="N24" s="2"/>
      <c r="O24" s="2"/>
      <c r="P24" s="2"/>
      <c r="Q24" s="2"/>
      <c r="R24" s="2"/>
      <c r="S24" s="2"/>
      <c r="T24" s="2"/>
      <c r="U24" s="2"/>
      <c r="V24" s="2"/>
      <c r="W24" s="2"/>
      <c r="X24" s="2"/>
      <c r="Y24" s="2"/>
      <c r="Z24" s="2"/>
    </row>
    <row r="25" spans="1:26" ht="13.5" customHeight="1" thickBot="1">
      <c r="A25" s="3" t="s">
        <v>29</v>
      </c>
      <c r="B25" s="45" t="s">
        <v>74</v>
      </c>
      <c r="C25" s="8" t="s">
        <v>151</v>
      </c>
      <c r="D25" s="2"/>
      <c r="E25" s="2"/>
      <c r="F25" s="2"/>
      <c r="G25" s="2"/>
      <c r="H25" s="2"/>
      <c r="I25" s="2"/>
      <c r="J25" s="2"/>
      <c r="K25" s="2"/>
      <c r="L25" s="2"/>
      <c r="M25" s="2"/>
      <c r="N25" s="2"/>
      <c r="O25" s="2"/>
      <c r="P25" s="2"/>
      <c r="Q25" s="2"/>
      <c r="R25" s="2"/>
      <c r="S25" s="2"/>
      <c r="T25" s="2"/>
      <c r="U25" s="2"/>
      <c r="V25" s="2"/>
      <c r="W25" s="2"/>
      <c r="X25" s="2"/>
      <c r="Y25" s="2"/>
      <c r="Z25" s="2"/>
    </row>
    <row r="26" spans="1:26" ht="14.25" thickBot="1">
      <c r="A26" s="3" t="s">
        <v>30</v>
      </c>
      <c r="B26" s="47"/>
      <c r="C26" s="8" t="s">
        <v>151</v>
      </c>
      <c r="D26" s="2"/>
      <c r="E26" s="2"/>
      <c r="F26" s="2"/>
      <c r="G26" s="2"/>
      <c r="H26" s="2"/>
      <c r="I26" s="2"/>
      <c r="J26" s="2"/>
      <c r="K26" s="2"/>
      <c r="L26" s="2"/>
      <c r="M26" s="2"/>
      <c r="N26" s="2"/>
      <c r="O26" s="2"/>
      <c r="P26" s="2"/>
      <c r="Q26" s="2"/>
      <c r="R26" s="2"/>
      <c r="S26" s="2"/>
      <c r="T26" s="2"/>
      <c r="U26" s="2"/>
      <c r="V26" s="2"/>
      <c r="W26" s="2"/>
      <c r="X26" s="2"/>
      <c r="Y26" s="2"/>
      <c r="Z26" s="2"/>
    </row>
    <row r="27" spans="1:26" ht="24.75" thickBot="1">
      <c r="A27" s="3" t="s">
        <v>31</v>
      </c>
      <c r="B27" s="25" t="s">
        <v>152</v>
      </c>
      <c r="C27" s="36" t="s">
        <v>153</v>
      </c>
      <c r="D27" s="2"/>
      <c r="E27" s="2"/>
      <c r="F27" s="2"/>
      <c r="G27" s="2"/>
      <c r="H27" s="2"/>
      <c r="I27" s="2"/>
      <c r="J27" s="2"/>
      <c r="K27" s="2"/>
      <c r="L27" s="2"/>
      <c r="M27" s="2"/>
      <c r="N27" s="2"/>
      <c r="O27" s="2"/>
      <c r="P27" s="2"/>
      <c r="Q27" s="2"/>
      <c r="R27" s="2"/>
      <c r="S27" s="2"/>
      <c r="T27" s="2"/>
      <c r="U27" s="2"/>
      <c r="V27" s="2"/>
      <c r="W27" s="2"/>
      <c r="X27" s="2"/>
      <c r="Y27" s="2"/>
      <c r="Z27" s="2"/>
    </row>
    <row r="28" spans="1:26" ht="14.25" thickBot="1">
      <c r="A28" s="3" t="s">
        <v>33</v>
      </c>
      <c r="B28" s="9" t="s">
        <v>39</v>
      </c>
      <c r="C28" s="26" t="s">
        <v>131</v>
      </c>
      <c r="D28" s="2"/>
      <c r="E28" s="2"/>
      <c r="F28" s="2"/>
      <c r="G28" s="2"/>
      <c r="H28" s="2"/>
      <c r="I28" s="2"/>
      <c r="J28" s="2"/>
      <c r="K28" s="2"/>
      <c r="L28" s="2"/>
      <c r="M28" s="2"/>
      <c r="N28" s="2"/>
      <c r="O28" s="2"/>
      <c r="P28" s="2"/>
      <c r="Q28" s="2"/>
      <c r="R28" s="2"/>
      <c r="S28" s="2"/>
      <c r="T28" s="2"/>
      <c r="U28" s="2"/>
      <c r="V28" s="2"/>
      <c r="W28" s="2"/>
      <c r="X28" s="2"/>
      <c r="Y28" s="2"/>
      <c r="Z28" s="2"/>
    </row>
    <row r="29" spans="1:26" ht="14.25" thickBot="1">
      <c r="A29" s="3" t="s">
        <v>34</v>
      </c>
      <c r="B29" s="48" t="s">
        <v>41</v>
      </c>
      <c r="C29" s="26" t="s">
        <v>154</v>
      </c>
      <c r="D29" s="2"/>
      <c r="E29" s="2"/>
      <c r="F29" s="2"/>
      <c r="G29" s="2"/>
      <c r="H29" s="2"/>
      <c r="I29" s="2"/>
      <c r="J29" s="2"/>
      <c r="K29" s="2"/>
      <c r="L29" s="2"/>
      <c r="M29" s="2"/>
      <c r="N29" s="2"/>
      <c r="O29" s="2"/>
      <c r="P29" s="2"/>
      <c r="Q29" s="2"/>
      <c r="R29" s="2"/>
      <c r="S29" s="2"/>
      <c r="T29" s="2"/>
      <c r="U29" s="2"/>
      <c r="V29" s="2"/>
      <c r="W29" s="2"/>
      <c r="X29" s="2"/>
      <c r="Y29" s="2"/>
      <c r="Z29" s="2"/>
    </row>
    <row r="30" spans="1:26" ht="14.25" thickBot="1">
      <c r="A30" s="3" t="s">
        <v>35</v>
      </c>
      <c r="B30" s="49"/>
      <c r="C30" s="26" t="s">
        <v>155</v>
      </c>
      <c r="D30" s="2"/>
      <c r="E30" s="2"/>
      <c r="F30" s="2"/>
      <c r="G30" s="2"/>
      <c r="H30" s="2"/>
      <c r="I30" s="2"/>
      <c r="J30" s="2"/>
      <c r="K30" s="2"/>
      <c r="L30" s="2"/>
      <c r="M30" s="2"/>
      <c r="N30" s="2"/>
      <c r="O30" s="2"/>
      <c r="P30" s="2"/>
      <c r="Q30" s="2"/>
      <c r="R30" s="2"/>
      <c r="S30" s="2"/>
      <c r="T30" s="2"/>
      <c r="U30" s="2"/>
      <c r="V30" s="2"/>
      <c r="W30" s="2"/>
      <c r="X30" s="2"/>
      <c r="Y30" s="2"/>
      <c r="Z30" s="2"/>
    </row>
    <row r="31" spans="1:26" ht="14.25" thickBot="1">
      <c r="A31" s="3" t="s">
        <v>36</v>
      </c>
      <c r="B31" s="50"/>
      <c r="C31" s="26" t="s">
        <v>142</v>
      </c>
      <c r="D31" s="2"/>
      <c r="E31" s="2"/>
      <c r="F31" s="2"/>
      <c r="G31" s="2"/>
      <c r="H31" s="2"/>
      <c r="I31" s="2"/>
      <c r="J31" s="2"/>
      <c r="K31" s="2"/>
      <c r="L31" s="2"/>
      <c r="M31" s="2"/>
      <c r="N31" s="2"/>
      <c r="O31" s="2"/>
      <c r="P31" s="2"/>
      <c r="Q31" s="2"/>
      <c r="R31" s="2"/>
      <c r="S31" s="2"/>
      <c r="T31" s="2"/>
      <c r="U31" s="2"/>
      <c r="V31" s="2"/>
      <c r="W31" s="2"/>
      <c r="X31" s="2"/>
      <c r="Y31" s="2"/>
      <c r="Z31" s="2"/>
    </row>
    <row r="32" spans="1:26" ht="14.25" thickBot="1">
      <c r="A32" s="3" t="s">
        <v>38</v>
      </c>
      <c r="B32" s="48" t="s">
        <v>45</v>
      </c>
      <c r="C32" s="26" t="s">
        <v>156</v>
      </c>
      <c r="D32" s="2"/>
      <c r="E32" s="2"/>
      <c r="F32" s="2"/>
      <c r="G32" s="2"/>
      <c r="H32" s="2"/>
      <c r="I32" s="2"/>
      <c r="J32" s="2"/>
      <c r="K32" s="2"/>
      <c r="L32" s="2"/>
      <c r="M32" s="2"/>
      <c r="N32" s="2"/>
      <c r="O32" s="2"/>
      <c r="P32" s="2"/>
      <c r="Q32" s="2"/>
      <c r="R32" s="2"/>
      <c r="S32" s="2"/>
      <c r="T32" s="2"/>
      <c r="U32" s="2"/>
      <c r="V32" s="2"/>
      <c r="W32" s="2"/>
      <c r="X32" s="2"/>
      <c r="Y32" s="2"/>
      <c r="Z32" s="2"/>
    </row>
    <row r="33" spans="1:26" ht="14.25" thickBot="1">
      <c r="A33" s="3" t="s">
        <v>40</v>
      </c>
      <c r="B33" s="49"/>
      <c r="C33" s="2" t="s">
        <v>157</v>
      </c>
      <c r="D33" s="2"/>
      <c r="E33" s="2"/>
      <c r="F33" s="2"/>
      <c r="G33" s="2"/>
      <c r="H33" s="2"/>
      <c r="I33" s="2"/>
      <c r="J33" s="2"/>
      <c r="K33" s="2"/>
      <c r="L33" s="2"/>
      <c r="M33" s="2"/>
      <c r="N33" s="2"/>
      <c r="O33" s="2"/>
      <c r="P33" s="2"/>
      <c r="Q33" s="2"/>
      <c r="R33" s="2"/>
      <c r="S33" s="2"/>
      <c r="T33" s="2"/>
      <c r="U33" s="2"/>
      <c r="V33" s="2"/>
      <c r="W33" s="2"/>
      <c r="X33" s="2"/>
      <c r="Y33" s="2"/>
      <c r="Z33" s="2"/>
    </row>
    <row r="34" spans="1:26" ht="14.25" thickBot="1">
      <c r="A34" s="3" t="s">
        <v>42</v>
      </c>
      <c r="B34" s="50"/>
      <c r="C34" s="26" t="s">
        <v>158</v>
      </c>
      <c r="D34" s="2"/>
      <c r="E34" s="2"/>
      <c r="F34" s="2"/>
      <c r="G34" s="2"/>
      <c r="H34" s="2"/>
      <c r="I34" s="2"/>
      <c r="J34" s="2"/>
      <c r="K34" s="2"/>
      <c r="L34" s="2"/>
      <c r="M34" s="2"/>
      <c r="N34" s="2"/>
      <c r="O34" s="2"/>
      <c r="P34" s="2"/>
      <c r="Q34" s="2"/>
      <c r="R34" s="2"/>
      <c r="S34" s="2"/>
      <c r="T34" s="2"/>
      <c r="U34" s="2"/>
      <c r="V34" s="2"/>
      <c r="W34" s="2"/>
      <c r="X34" s="2"/>
      <c r="Y34" s="2"/>
      <c r="Z34" s="2"/>
    </row>
    <row r="35" spans="1:26" ht="14.25" thickBot="1">
      <c r="A35" s="3" t="s">
        <v>43</v>
      </c>
      <c r="B35" s="9" t="s">
        <v>49</v>
      </c>
      <c r="C35" s="26" t="s">
        <v>159</v>
      </c>
      <c r="D35" s="2"/>
      <c r="E35" s="2"/>
      <c r="F35" s="2"/>
      <c r="G35" s="2"/>
      <c r="H35" s="2"/>
      <c r="I35" s="2"/>
      <c r="J35" s="2"/>
      <c r="K35" s="2"/>
      <c r="L35" s="2"/>
      <c r="M35" s="2"/>
      <c r="N35" s="2"/>
      <c r="O35" s="2"/>
      <c r="P35" s="2"/>
      <c r="Q35" s="2"/>
      <c r="R35" s="2"/>
      <c r="S35" s="2"/>
      <c r="T35" s="2"/>
      <c r="U35" s="2"/>
      <c r="V35" s="2"/>
      <c r="W35" s="2"/>
      <c r="X35" s="2"/>
      <c r="Y35" s="2"/>
      <c r="Z35" s="2"/>
    </row>
    <row r="36" spans="1:26" ht="14.25" thickBot="1">
      <c r="A36" s="3" t="s">
        <v>44</v>
      </c>
      <c r="B36" s="48" t="s">
        <v>160</v>
      </c>
      <c r="C36" s="69" t="s">
        <v>161</v>
      </c>
      <c r="D36" s="2"/>
      <c r="E36" s="2"/>
      <c r="F36" s="2"/>
      <c r="G36" s="2"/>
      <c r="H36" s="2"/>
      <c r="I36" s="2"/>
      <c r="J36" s="2"/>
      <c r="K36" s="2"/>
      <c r="L36" s="2"/>
      <c r="M36" s="2"/>
      <c r="N36" s="2"/>
      <c r="O36" s="2"/>
      <c r="P36" s="2"/>
      <c r="Q36" s="2"/>
      <c r="R36" s="2"/>
      <c r="S36" s="2"/>
      <c r="T36" s="2"/>
      <c r="U36" s="2"/>
      <c r="V36" s="2"/>
      <c r="W36" s="2"/>
      <c r="X36" s="2"/>
      <c r="Y36" s="2"/>
      <c r="Z36" s="2"/>
    </row>
    <row r="37" spans="1:26" ht="14.25" thickBot="1">
      <c r="A37" s="3" t="s">
        <v>46</v>
      </c>
      <c r="B37" s="50"/>
      <c r="C37" s="69" t="s">
        <v>162</v>
      </c>
      <c r="D37" s="2"/>
      <c r="E37" s="2"/>
      <c r="F37" s="2"/>
      <c r="G37" s="2"/>
      <c r="H37" s="2"/>
      <c r="I37" s="2"/>
      <c r="J37" s="2"/>
      <c r="K37" s="2"/>
      <c r="L37" s="2"/>
      <c r="M37" s="2"/>
      <c r="N37" s="2"/>
      <c r="O37" s="2"/>
      <c r="P37" s="2"/>
      <c r="Q37" s="2"/>
      <c r="R37" s="2"/>
      <c r="S37" s="2"/>
      <c r="T37" s="2"/>
      <c r="U37" s="2"/>
      <c r="V37" s="2"/>
      <c r="W37" s="2"/>
      <c r="X37" s="2"/>
      <c r="Y37" s="2"/>
      <c r="Z37" s="2"/>
    </row>
    <row r="38" spans="1:26" ht="13.5" customHeight="1" thickBot="1">
      <c r="A38" s="3" t="s">
        <v>47</v>
      </c>
      <c r="B38" s="48" t="s">
        <v>75</v>
      </c>
      <c r="C38" s="26" t="s">
        <v>151</v>
      </c>
      <c r="D38" s="2"/>
      <c r="E38" s="2"/>
      <c r="F38" s="2"/>
      <c r="G38" s="2"/>
      <c r="H38" s="2"/>
      <c r="I38" s="2"/>
      <c r="J38" s="2"/>
      <c r="K38" s="2"/>
      <c r="L38" s="2"/>
      <c r="M38" s="2"/>
      <c r="N38" s="2"/>
      <c r="O38" s="2"/>
      <c r="P38" s="2"/>
      <c r="Q38" s="2"/>
      <c r="R38" s="2"/>
      <c r="S38" s="2"/>
      <c r="T38" s="2"/>
      <c r="U38" s="2"/>
      <c r="V38" s="2"/>
      <c r="W38" s="2"/>
      <c r="X38" s="2"/>
      <c r="Y38" s="2"/>
      <c r="Z38" s="2"/>
    </row>
    <row r="39" spans="1:26" ht="14.25" thickBot="1">
      <c r="A39" s="3" t="s">
        <v>48</v>
      </c>
      <c r="B39" s="50"/>
      <c r="C39" s="26" t="s">
        <v>151</v>
      </c>
      <c r="D39" s="2"/>
      <c r="E39" s="2"/>
      <c r="F39" s="2"/>
      <c r="G39" s="2"/>
      <c r="H39" s="2"/>
      <c r="I39" s="2"/>
      <c r="J39" s="2"/>
      <c r="K39" s="2"/>
      <c r="L39" s="2"/>
      <c r="M39" s="2"/>
      <c r="N39" s="2"/>
      <c r="O39" s="2"/>
      <c r="P39" s="2"/>
      <c r="Q39" s="2"/>
      <c r="R39" s="2"/>
      <c r="S39" s="2"/>
      <c r="T39" s="2"/>
      <c r="U39" s="2"/>
      <c r="V39" s="2"/>
      <c r="W39" s="2"/>
      <c r="X39" s="2"/>
      <c r="Y39" s="2"/>
      <c r="Z39" s="2"/>
    </row>
    <row r="40" spans="1:26" ht="24.75" thickBot="1">
      <c r="A40" s="3" t="s">
        <v>50</v>
      </c>
      <c r="B40" s="27" t="s">
        <v>152</v>
      </c>
      <c r="C40" s="37" t="s">
        <v>163</v>
      </c>
      <c r="D40" s="2"/>
      <c r="E40" s="2"/>
      <c r="F40" s="2"/>
      <c r="G40" s="2"/>
      <c r="H40" s="2"/>
      <c r="I40" s="2"/>
      <c r="J40" s="2"/>
      <c r="K40" s="2"/>
      <c r="L40" s="2"/>
      <c r="M40" s="2"/>
      <c r="N40" s="2"/>
      <c r="O40" s="2"/>
      <c r="P40" s="2"/>
      <c r="Q40" s="2"/>
      <c r="R40" s="2"/>
      <c r="S40" s="2"/>
      <c r="T40" s="2"/>
      <c r="U40" s="2"/>
      <c r="V40" s="2"/>
      <c r="W40" s="2"/>
      <c r="X40" s="2"/>
      <c r="Y40" s="2"/>
      <c r="Z40" s="2"/>
    </row>
    <row r="41" spans="1:26" ht="14.25" thickBot="1">
      <c r="A41" s="3" t="s">
        <v>52</v>
      </c>
      <c r="B41" s="10" t="s">
        <v>51</v>
      </c>
      <c r="C41" s="28" t="s">
        <v>132</v>
      </c>
      <c r="D41" s="2"/>
      <c r="E41" s="2"/>
      <c r="F41" s="2"/>
      <c r="G41" s="2"/>
      <c r="H41" s="2"/>
      <c r="I41" s="2"/>
      <c r="J41" s="2"/>
      <c r="K41" s="2"/>
      <c r="L41" s="2"/>
      <c r="M41" s="2"/>
      <c r="N41" s="2"/>
      <c r="O41" s="2"/>
      <c r="P41" s="2"/>
      <c r="Q41" s="2"/>
      <c r="R41" s="2"/>
      <c r="S41" s="2"/>
      <c r="T41" s="2"/>
      <c r="U41" s="2"/>
      <c r="V41" s="2"/>
      <c r="W41" s="2"/>
      <c r="X41" s="2"/>
      <c r="Y41" s="2"/>
      <c r="Z41" s="2"/>
    </row>
    <row r="42" spans="1:26" ht="14.25" thickBot="1">
      <c r="A42" s="3" t="s">
        <v>54</v>
      </c>
      <c r="B42" s="51" t="s">
        <v>53</v>
      </c>
      <c r="C42" s="28" t="s">
        <v>164</v>
      </c>
      <c r="D42" s="2"/>
      <c r="E42" s="2"/>
      <c r="F42" s="2"/>
      <c r="G42" s="2"/>
      <c r="H42" s="2"/>
      <c r="I42" s="2"/>
      <c r="J42" s="2"/>
      <c r="K42" s="2"/>
      <c r="L42" s="2"/>
      <c r="M42" s="2"/>
      <c r="N42" s="2"/>
      <c r="O42" s="2"/>
      <c r="P42" s="2"/>
      <c r="Q42" s="2"/>
      <c r="R42" s="2"/>
      <c r="S42" s="2"/>
      <c r="T42" s="2"/>
      <c r="U42" s="2"/>
      <c r="V42" s="2"/>
      <c r="W42" s="2"/>
      <c r="X42" s="2"/>
      <c r="Y42" s="2"/>
      <c r="Z42" s="2"/>
    </row>
    <row r="43" spans="1:26" ht="14.25" thickBot="1">
      <c r="A43" s="3" t="s">
        <v>55</v>
      </c>
      <c r="B43" s="52"/>
      <c r="C43" s="28" t="s">
        <v>165</v>
      </c>
      <c r="D43" s="2"/>
      <c r="E43" s="2"/>
      <c r="F43" s="2"/>
      <c r="G43" s="2"/>
      <c r="H43" s="2"/>
      <c r="I43" s="2"/>
      <c r="J43" s="2"/>
      <c r="K43" s="2"/>
      <c r="L43" s="2"/>
      <c r="M43" s="2"/>
      <c r="N43" s="2"/>
      <c r="O43" s="2"/>
      <c r="P43" s="2"/>
      <c r="Q43" s="2"/>
      <c r="R43" s="2"/>
      <c r="S43" s="2"/>
      <c r="T43" s="2"/>
      <c r="U43" s="2"/>
      <c r="V43" s="2"/>
      <c r="W43" s="2"/>
      <c r="X43" s="2"/>
      <c r="Y43" s="2"/>
      <c r="Z43" s="2"/>
    </row>
    <row r="44" spans="1:26" ht="14.25" thickBot="1">
      <c r="A44" s="3" t="s">
        <v>56</v>
      </c>
      <c r="B44" s="53"/>
      <c r="C44" s="28" t="s">
        <v>166</v>
      </c>
      <c r="D44" s="2"/>
      <c r="E44" s="2"/>
      <c r="F44" s="2"/>
      <c r="G44" s="2"/>
      <c r="H44" s="2"/>
      <c r="I44" s="2"/>
      <c r="J44" s="2"/>
      <c r="K44" s="2"/>
      <c r="L44" s="2"/>
      <c r="M44" s="2"/>
      <c r="N44" s="2"/>
      <c r="O44" s="2"/>
      <c r="P44" s="2"/>
      <c r="Q44" s="2"/>
      <c r="R44" s="2"/>
      <c r="S44" s="2"/>
      <c r="T44" s="2"/>
      <c r="U44" s="2"/>
      <c r="V44" s="2"/>
      <c r="W44" s="2"/>
      <c r="X44" s="2"/>
      <c r="Y44" s="2"/>
      <c r="Z44" s="2"/>
    </row>
    <row r="45" spans="1:26" ht="14.25" thickBot="1">
      <c r="A45" s="3" t="s">
        <v>58</v>
      </c>
      <c r="B45" s="51" t="s">
        <v>57</v>
      </c>
      <c r="C45" s="28" t="s">
        <v>167</v>
      </c>
      <c r="D45" s="2"/>
      <c r="E45" s="2"/>
      <c r="F45" s="2"/>
      <c r="G45" s="2"/>
      <c r="H45" s="2"/>
      <c r="I45" s="2"/>
      <c r="J45" s="2"/>
      <c r="K45" s="2"/>
      <c r="L45" s="2"/>
      <c r="M45" s="2"/>
      <c r="N45" s="2"/>
      <c r="O45" s="2"/>
      <c r="P45" s="2"/>
      <c r="Q45" s="2"/>
      <c r="R45" s="2"/>
      <c r="S45" s="2"/>
      <c r="T45" s="2"/>
      <c r="U45" s="2"/>
      <c r="V45" s="2"/>
      <c r="W45" s="2"/>
      <c r="X45" s="2"/>
      <c r="Y45" s="2"/>
      <c r="Z45" s="2"/>
    </row>
    <row r="46" spans="1:26" ht="14.25" thickBot="1">
      <c r="A46" s="3" t="s">
        <v>59</v>
      </c>
      <c r="B46" s="52"/>
      <c r="C46" s="28" t="s">
        <v>168</v>
      </c>
      <c r="D46" s="2"/>
      <c r="E46" s="2"/>
      <c r="F46" s="2"/>
      <c r="G46" s="2"/>
      <c r="H46" s="2"/>
      <c r="I46" s="2"/>
      <c r="J46" s="2"/>
      <c r="K46" s="2"/>
      <c r="L46" s="2"/>
      <c r="M46" s="2"/>
      <c r="N46" s="2"/>
      <c r="O46" s="2"/>
      <c r="P46" s="2"/>
      <c r="Q46" s="2"/>
      <c r="R46" s="2"/>
      <c r="S46" s="2"/>
      <c r="T46" s="2"/>
      <c r="U46" s="2"/>
      <c r="V46" s="2"/>
      <c r="W46" s="2"/>
      <c r="X46" s="2"/>
      <c r="Y46" s="2"/>
      <c r="Z46" s="2"/>
    </row>
    <row r="47" spans="1:26" ht="14.25" thickBot="1">
      <c r="A47" s="3" t="s">
        <v>60</v>
      </c>
      <c r="B47" s="53"/>
      <c r="C47" s="28" t="s">
        <v>169</v>
      </c>
      <c r="D47" s="2"/>
      <c r="E47" s="2"/>
      <c r="F47" s="2"/>
      <c r="G47" s="2"/>
      <c r="H47" s="2"/>
      <c r="I47" s="2"/>
      <c r="J47" s="2"/>
      <c r="K47" s="2"/>
      <c r="L47" s="2"/>
      <c r="M47" s="2"/>
      <c r="N47" s="2"/>
      <c r="O47" s="2"/>
      <c r="P47" s="2"/>
      <c r="Q47" s="2"/>
      <c r="R47" s="2"/>
      <c r="S47" s="2"/>
      <c r="T47" s="2"/>
      <c r="U47" s="2"/>
      <c r="V47" s="2"/>
      <c r="W47" s="2"/>
      <c r="X47" s="2"/>
      <c r="Y47" s="2"/>
      <c r="Z47" s="2"/>
    </row>
    <row r="48" spans="1:26" ht="14.25" thickBot="1">
      <c r="A48" s="3" t="s">
        <v>62</v>
      </c>
      <c r="B48" s="10" t="s">
        <v>61</v>
      </c>
      <c r="C48" s="28" t="s">
        <v>170</v>
      </c>
      <c r="D48" s="2"/>
      <c r="E48" s="2"/>
      <c r="F48" s="2"/>
      <c r="G48" s="2"/>
      <c r="H48" s="2"/>
      <c r="I48" s="2"/>
      <c r="J48" s="2"/>
      <c r="K48" s="2"/>
      <c r="L48" s="2"/>
      <c r="M48" s="2"/>
      <c r="N48" s="2"/>
      <c r="O48" s="2"/>
      <c r="P48" s="2"/>
      <c r="Q48" s="2"/>
      <c r="R48" s="2"/>
      <c r="S48" s="2"/>
      <c r="T48" s="2"/>
      <c r="U48" s="2"/>
      <c r="V48" s="2"/>
      <c r="W48" s="2"/>
      <c r="X48" s="2"/>
      <c r="Y48" s="2"/>
      <c r="Z48" s="2"/>
    </row>
    <row r="49" spans="1:26" ht="14.25" thickBot="1">
      <c r="A49" s="3" t="s">
        <v>63</v>
      </c>
      <c r="B49" s="51" t="s">
        <v>171</v>
      </c>
      <c r="C49" s="70" t="s">
        <v>172</v>
      </c>
      <c r="D49" s="2"/>
      <c r="E49" s="2"/>
      <c r="F49" s="2"/>
      <c r="G49" s="2"/>
      <c r="H49" s="2"/>
      <c r="I49" s="2"/>
      <c r="J49" s="2"/>
      <c r="K49" s="2"/>
      <c r="L49" s="2"/>
      <c r="M49" s="2"/>
      <c r="N49" s="2"/>
      <c r="O49" s="2"/>
      <c r="P49" s="2"/>
      <c r="Q49" s="2"/>
      <c r="R49" s="2"/>
      <c r="S49" s="2"/>
      <c r="T49" s="2"/>
      <c r="U49" s="2"/>
      <c r="V49" s="2"/>
      <c r="W49" s="2"/>
      <c r="X49" s="2"/>
      <c r="Y49" s="2"/>
      <c r="Z49" s="2"/>
    </row>
    <row r="50" spans="1:26" ht="14.25" thickBot="1">
      <c r="A50" s="3" t="s">
        <v>76</v>
      </c>
      <c r="B50" s="53"/>
      <c r="C50" s="70" t="s">
        <v>173</v>
      </c>
      <c r="D50" s="2"/>
      <c r="E50" s="2"/>
      <c r="F50" s="2"/>
      <c r="G50" s="2"/>
      <c r="H50" s="2"/>
      <c r="I50" s="2"/>
      <c r="J50" s="2"/>
      <c r="K50" s="2"/>
      <c r="L50" s="2"/>
      <c r="M50" s="2"/>
      <c r="N50" s="2"/>
      <c r="O50" s="2"/>
      <c r="P50" s="2"/>
      <c r="Q50" s="2"/>
      <c r="R50" s="2"/>
      <c r="S50" s="2"/>
      <c r="T50" s="2"/>
      <c r="U50" s="2"/>
      <c r="V50" s="2"/>
      <c r="W50" s="2"/>
      <c r="X50" s="2"/>
      <c r="Y50" s="2"/>
      <c r="Z50" s="2"/>
    </row>
    <row r="51" spans="1:26" ht="13.5" customHeight="1" thickBot="1">
      <c r="A51" s="3" t="s">
        <v>77</v>
      </c>
      <c r="B51" s="51" t="s">
        <v>75</v>
      </c>
      <c r="C51" s="28" t="s">
        <v>174</v>
      </c>
      <c r="D51" s="2"/>
      <c r="E51" s="2"/>
      <c r="F51" s="2"/>
      <c r="G51" s="2"/>
      <c r="H51" s="2"/>
      <c r="I51" s="2"/>
      <c r="J51" s="2"/>
      <c r="K51" s="2"/>
      <c r="L51" s="2"/>
      <c r="M51" s="2"/>
      <c r="N51" s="2"/>
      <c r="O51" s="2"/>
      <c r="P51" s="2"/>
      <c r="Q51" s="2"/>
      <c r="R51" s="2"/>
      <c r="S51" s="2"/>
      <c r="T51" s="2"/>
      <c r="U51" s="2"/>
      <c r="V51" s="2"/>
      <c r="W51" s="2"/>
      <c r="X51" s="2"/>
      <c r="Y51" s="2"/>
      <c r="Z51" s="2"/>
    </row>
    <row r="52" spans="1:26" ht="14.25" thickBot="1">
      <c r="A52" s="3" t="s">
        <v>78</v>
      </c>
      <c r="B52" s="53"/>
      <c r="C52" s="28" t="s">
        <v>151</v>
      </c>
      <c r="D52" s="2"/>
      <c r="E52" s="2"/>
      <c r="F52" s="2"/>
      <c r="G52" s="2"/>
      <c r="H52" s="2"/>
      <c r="I52" s="2"/>
      <c r="J52" s="2"/>
      <c r="K52" s="2"/>
      <c r="L52" s="2"/>
      <c r="M52" s="2"/>
      <c r="N52" s="2"/>
      <c r="O52" s="2"/>
      <c r="P52" s="2"/>
      <c r="Q52" s="2"/>
      <c r="R52" s="2"/>
      <c r="S52" s="2"/>
      <c r="T52" s="2"/>
      <c r="U52" s="2"/>
      <c r="V52" s="2"/>
      <c r="W52" s="2"/>
      <c r="X52" s="2"/>
      <c r="Y52" s="2"/>
      <c r="Z52" s="2"/>
    </row>
    <row r="53" spans="1:26" ht="24.75" thickBot="1">
      <c r="A53" s="3" t="s">
        <v>79</v>
      </c>
      <c r="B53" s="10" t="s">
        <v>152</v>
      </c>
      <c r="C53" s="38" t="s">
        <v>175</v>
      </c>
      <c r="D53" s="2"/>
      <c r="E53" s="2"/>
      <c r="F53" s="2"/>
      <c r="G53" s="2"/>
      <c r="H53" s="2"/>
      <c r="I53" s="2"/>
      <c r="J53" s="2"/>
      <c r="K53" s="2"/>
      <c r="L53" s="2"/>
      <c r="M53" s="2"/>
      <c r="N53" s="2"/>
      <c r="O53" s="2"/>
      <c r="P53" s="2"/>
      <c r="Q53" s="2"/>
      <c r="R53" s="2"/>
      <c r="S53" s="2"/>
      <c r="T53" s="2"/>
      <c r="U53" s="2"/>
      <c r="V53" s="2"/>
      <c r="W53" s="2"/>
      <c r="X53" s="2"/>
      <c r="Y53" s="2"/>
      <c r="Z53" s="2"/>
    </row>
    <row r="54" spans="1:26" ht="13.5" customHeight="1" thickBot="1">
      <c r="A54" s="3" t="s">
        <v>80</v>
      </c>
      <c r="B54" s="39" t="s">
        <v>176</v>
      </c>
      <c r="C54" s="4" t="s">
        <v>177</v>
      </c>
      <c r="D54" s="2"/>
      <c r="E54" s="2"/>
      <c r="F54" s="2"/>
      <c r="G54" s="2"/>
      <c r="H54" s="2"/>
      <c r="I54" s="2"/>
      <c r="J54" s="2"/>
      <c r="K54" s="2"/>
      <c r="L54" s="2"/>
      <c r="M54" s="2"/>
      <c r="N54" s="2"/>
      <c r="O54" s="2"/>
      <c r="P54" s="2"/>
      <c r="Q54" s="2"/>
      <c r="R54" s="2"/>
      <c r="S54" s="2"/>
      <c r="T54" s="2"/>
      <c r="U54" s="2"/>
      <c r="V54" s="2"/>
      <c r="W54" s="2"/>
      <c r="X54" s="2"/>
      <c r="Y54" s="2"/>
      <c r="Z54" s="2"/>
    </row>
    <row r="55" spans="1:26" ht="14.25" thickBot="1">
      <c r="A55" s="3" t="s">
        <v>81</v>
      </c>
      <c r="B55" s="40"/>
      <c r="C55" s="6" t="s">
        <v>178</v>
      </c>
      <c r="D55" s="2"/>
      <c r="E55" s="2"/>
      <c r="F55" s="2"/>
      <c r="G55" s="2"/>
      <c r="H55" s="2"/>
      <c r="I55" s="2"/>
      <c r="J55" s="2"/>
      <c r="K55" s="2"/>
      <c r="L55" s="2"/>
      <c r="M55" s="2"/>
      <c r="N55" s="2"/>
      <c r="O55" s="2"/>
      <c r="P55" s="2"/>
      <c r="Q55" s="2"/>
      <c r="R55" s="2"/>
      <c r="S55" s="2"/>
      <c r="T55" s="2"/>
      <c r="U55" s="2"/>
      <c r="V55" s="2"/>
      <c r="W55" s="2"/>
      <c r="X55" s="2"/>
      <c r="Y55" s="2"/>
      <c r="Z55" s="2"/>
    </row>
    <row r="56" spans="1:26" ht="14.25" thickBot="1">
      <c r="A56" s="3" t="s">
        <v>82</v>
      </c>
      <c r="B56" s="41"/>
      <c r="C56" s="6" t="s">
        <v>179</v>
      </c>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thickBo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thickBo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thickBo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25" thickBo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25" thickBo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25" thickBo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25" thickBo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25" thickBo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25" thickBo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25" thickBo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25" thickBo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25" thickBo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25" thickBo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4.25" thickBo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4.25" thickBo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4.25" thickBo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4.25" thickBo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4.25" thickBo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4.25" thickBo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4.25" thickBo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4.25" thickBo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4.25" thickBo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25" thickBo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25" thickBo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25" thickBo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25" thickBo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25" thickBo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25" thickBo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1" t="s">
        <v>64</v>
      </c>
      <c r="B1" s="54" t="s">
        <v>65</v>
      </c>
      <c r="C1" s="55"/>
      <c r="D1" s="56"/>
      <c r="E1" s="2"/>
      <c r="F1" s="2"/>
      <c r="G1" s="2"/>
      <c r="H1" s="2"/>
      <c r="I1" s="2"/>
      <c r="J1" s="2"/>
      <c r="K1" s="2"/>
      <c r="L1" s="2"/>
      <c r="M1" s="2"/>
      <c r="N1" s="2"/>
      <c r="O1" s="2"/>
      <c r="P1" s="2"/>
      <c r="Q1" s="2"/>
      <c r="R1" s="2"/>
      <c r="S1" s="2"/>
      <c r="T1" s="2"/>
      <c r="U1" s="2"/>
      <c r="V1" s="2"/>
      <c r="W1" s="2"/>
      <c r="X1" s="2"/>
      <c r="Y1" s="2"/>
      <c r="Z1" s="2"/>
    </row>
    <row r="2" spans="1:26" ht="18.75" thickBot="1">
      <c r="A2" s="12"/>
      <c r="B2" s="12"/>
      <c r="C2" s="12"/>
      <c r="D2" s="12"/>
      <c r="E2" s="2"/>
      <c r="F2" s="2"/>
      <c r="G2" s="2"/>
      <c r="H2" s="2"/>
      <c r="I2" s="2"/>
      <c r="J2" s="2"/>
      <c r="K2" s="2"/>
      <c r="L2" s="2"/>
      <c r="M2" s="2"/>
      <c r="N2" s="2"/>
      <c r="O2" s="2"/>
      <c r="P2" s="2"/>
      <c r="Q2" s="2"/>
      <c r="R2" s="2"/>
      <c r="S2" s="2"/>
      <c r="T2" s="2"/>
      <c r="U2" s="2"/>
      <c r="V2" s="2"/>
      <c r="W2" s="2"/>
      <c r="X2" s="2"/>
      <c r="Y2" s="2"/>
      <c r="Z2" s="2"/>
    </row>
    <row r="3" spans="1:26" ht="45.75" thickBot="1">
      <c r="A3" s="13" t="s">
        <v>66</v>
      </c>
      <c r="B3" s="14" t="s">
        <v>130</v>
      </c>
      <c r="C3" s="14" t="s">
        <v>131</v>
      </c>
      <c r="D3" s="15" t="s">
        <v>132</v>
      </c>
      <c r="E3" s="2"/>
      <c r="F3" s="2"/>
      <c r="G3" s="2"/>
      <c r="H3" s="2"/>
      <c r="I3" s="2"/>
      <c r="J3" s="2"/>
      <c r="K3" s="2"/>
      <c r="L3" s="2"/>
      <c r="M3" s="2"/>
      <c r="N3" s="2"/>
      <c r="O3" s="2"/>
      <c r="P3" s="2"/>
      <c r="Q3" s="2"/>
      <c r="R3" s="2"/>
      <c r="S3" s="2"/>
      <c r="T3" s="2"/>
      <c r="U3" s="2"/>
      <c r="V3" s="2"/>
      <c r="W3" s="2"/>
      <c r="X3" s="2"/>
      <c r="Y3" s="2"/>
      <c r="Z3" s="2"/>
    </row>
    <row r="4" spans="1:26" ht="15.75" thickBot="1">
      <c r="A4" s="32" t="s">
        <v>133</v>
      </c>
      <c r="B4" s="16">
        <v>5</v>
      </c>
      <c r="C4" s="16">
        <v>4</v>
      </c>
      <c r="D4" s="16">
        <v>5</v>
      </c>
      <c r="E4" s="2"/>
      <c r="F4" s="2"/>
      <c r="G4" s="2"/>
      <c r="H4" s="2"/>
      <c r="I4" s="2"/>
      <c r="J4" s="2"/>
      <c r="K4" s="2"/>
      <c r="L4" s="2"/>
      <c r="M4" s="2"/>
      <c r="N4" s="2"/>
      <c r="O4" s="2"/>
      <c r="P4" s="2"/>
      <c r="Q4" s="2"/>
      <c r="R4" s="2"/>
      <c r="S4" s="2"/>
      <c r="T4" s="2"/>
      <c r="U4" s="2"/>
      <c r="V4" s="2"/>
      <c r="W4" s="2"/>
      <c r="X4" s="2"/>
      <c r="Y4" s="2"/>
      <c r="Z4" s="2"/>
    </row>
    <row r="5" spans="1:26" ht="15.75" thickBot="1">
      <c r="A5" s="32" t="s">
        <v>134</v>
      </c>
      <c r="B5" s="16">
        <v>4</v>
      </c>
      <c r="C5" s="16">
        <v>4</v>
      </c>
      <c r="D5" s="16">
        <v>4</v>
      </c>
      <c r="E5" s="2"/>
      <c r="F5" s="2"/>
      <c r="G5" s="2"/>
      <c r="H5" s="2"/>
      <c r="I5" s="2"/>
      <c r="J5" s="2"/>
      <c r="K5" s="2"/>
      <c r="L5" s="2"/>
      <c r="M5" s="2"/>
      <c r="N5" s="2"/>
      <c r="O5" s="2"/>
      <c r="P5" s="2"/>
      <c r="Q5" s="2"/>
      <c r="R5" s="2"/>
      <c r="S5" s="2"/>
      <c r="T5" s="2"/>
      <c r="U5" s="2"/>
      <c r="V5" s="2"/>
      <c r="W5" s="2"/>
      <c r="X5" s="2"/>
      <c r="Y5" s="2"/>
      <c r="Z5" s="2"/>
    </row>
    <row r="6" spans="1:26" ht="15.75" thickBot="1">
      <c r="A6" s="32" t="s">
        <v>135</v>
      </c>
      <c r="B6" s="16">
        <v>5</v>
      </c>
      <c r="C6" s="16">
        <v>4</v>
      </c>
      <c r="D6" s="16">
        <v>5</v>
      </c>
      <c r="E6" s="2"/>
      <c r="F6" s="2"/>
      <c r="G6" s="2"/>
      <c r="H6" s="2"/>
      <c r="I6" s="2"/>
      <c r="J6" s="2"/>
      <c r="K6" s="2"/>
      <c r="L6" s="2"/>
      <c r="M6" s="2"/>
      <c r="N6" s="2"/>
      <c r="O6" s="2"/>
      <c r="P6" s="2"/>
      <c r="Q6" s="2"/>
      <c r="R6" s="2"/>
      <c r="S6" s="2"/>
      <c r="T6" s="2"/>
      <c r="U6" s="2"/>
      <c r="V6" s="2"/>
      <c r="W6" s="2"/>
      <c r="X6" s="2"/>
      <c r="Y6" s="2"/>
      <c r="Z6" s="2"/>
    </row>
    <row r="7" spans="1:26" ht="15.75" thickBot="1">
      <c r="A7" s="32" t="s">
        <v>136</v>
      </c>
      <c r="B7" s="16">
        <v>5</v>
      </c>
      <c r="C7" s="16">
        <v>5</v>
      </c>
      <c r="D7" s="16">
        <v>4</v>
      </c>
      <c r="E7" s="2"/>
      <c r="F7" s="2"/>
      <c r="G7" s="2"/>
      <c r="H7" s="2"/>
      <c r="I7" s="2"/>
      <c r="J7" s="2"/>
      <c r="K7" s="2"/>
      <c r="L7" s="2"/>
      <c r="M7" s="2"/>
      <c r="N7" s="2"/>
      <c r="O7" s="2"/>
      <c r="P7" s="2"/>
      <c r="Q7" s="2"/>
      <c r="R7" s="2"/>
      <c r="S7" s="2"/>
      <c r="T7" s="2"/>
      <c r="U7" s="2"/>
      <c r="V7" s="2"/>
      <c r="W7" s="2"/>
      <c r="X7" s="2"/>
      <c r="Y7" s="2"/>
      <c r="Z7" s="2"/>
    </row>
    <row r="8" spans="1:26" ht="15.75" thickBot="1">
      <c r="A8" s="32" t="s">
        <v>137</v>
      </c>
      <c r="B8" s="16">
        <v>5</v>
      </c>
      <c r="C8" s="16">
        <v>5</v>
      </c>
      <c r="D8" s="16">
        <v>3</v>
      </c>
      <c r="E8" s="2"/>
      <c r="F8" s="2"/>
      <c r="G8" s="2"/>
      <c r="H8" s="2"/>
      <c r="I8" s="2"/>
      <c r="J8" s="2"/>
      <c r="K8" s="2"/>
      <c r="L8" s="2"/>
      <c r="M8" s="2"/>
      <c r="N8" s="2"/>
      <c r="O8" s="2"/>
      <c r="P8" s="2"/>
      <c r="Q8" s="2"/>
      <c r="R8" s="2"/>
      <c r="S8" s="2"/>
      <c r="T8" s="2"/>
      <c r="U8" s="2"/>
      <c r="V8" s="2"/>
      <c r="W8" s="2"/>
      <c r="X8" s="2"/>
      <c r="Y8" s="2"/>
      <c r="Z8" s="2"/>
    </row>
    <row r="9" spans="1:26" ht="15" thickBot="1">
      <c r="A9" s="17" t="s">
        <v>180</v>
      </c>
      <c r="B9" s="18">
        <v>24</v>
      </c>
      <c r="C9" s="18">
        <v>22</v>
      </c>
      <c r="D9" s="18">
        <v>21</v>
      </c>
      <c r="E9" s="2"/>
      <c r="F9" s="2"/>
      <c r="G9" s="2"/>
      <c r="H9" s="2"/>
      <c r="I9" s="2"/>
      <c r="J9" s="2"/>
      <c r="K9" s="2"/>
      <c r="L9" s="2"/>
      <c r="M9" s="2"/>
      <c r="N9" s="2"/>
      <c r="O9" s="2"/>
      <c r="P9" s="2"/>
      <c r="Q9" s="2"/>
      <c r="R9" s="2"/>
      <c r="S9" s="2"/>
      <c r="T9" s="2"/>
      <c r="U9" s="2"/>
      <c r="V9" s="2"/>
      <c r="W9" s="2"/>
      <c r="X9" s="2"/>
      <c r="Y9" s="2"/>
      <c r="Z9" s="2"/>
    </row>
    <row r="10" spans="1:26" ht="14.25" thickBo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thickBo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thickBo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thickBo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thickBo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thickBo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thickBo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thickBo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thickBo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thickBo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thickBo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thickBo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thickBo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thickBo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thickBo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thickBo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thickBo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thickBo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thickBo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thickBo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thickBo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thickBo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thickBo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thickBo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thickBo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thickBo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thickBo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thickBo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thickBo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thickBo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thickBo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thickBo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thickBo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thickBo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thickBo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thickBo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8" sqref="E8"/>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102</v>
      </c>
      <c r="C2" s="21" t="s">
        <v>187</v>
      </c>
      <c r="D2" s="30"/>
      <c r="F2">
        <f>LEN(C1)</f>
        <v>0</v>
      </c>
      <c r="G2" t="s">
        <v>125</v>
      </c>
    </row>
    <row r="3" spans="2:8">
      <c r="B3" s="33"/>
      <c r="C3" s="30"/>
      <c r="D3" s="30"/>
      <c r="H3" t="s">
        <v>126</v>
      </c>
    </row>
    <row r="4" spans="2:8">
      <c r="B4" s="22" t="s">
        <v>115</v>
      </c>
      <c r="C4" s="22" t="s">
        <v>116</v>
      </c>
      <c r="D4" s="22" t="s">
        <v>117</v>
      </c>
      <c r="H4" t="s">
        <v>127</v>
      </c>
    </row>
    <row r="5" spans="2:8">
      <c r="B5" s="22" t="s">
        <v>100</v>
      </c>
      <c r="C5" s="21" t="str">
        <f>IF(C22="","",SUBSTITUTE(MID(C22,FIND("src=",C22)+5,FIND("alt",C22)-FIND("src=",C22)-7),"amp;",""))</f>
        <v>https://images-fe.ssl-images-amazon.com/images/I/41%2BSqWe1T0L.jpg</v>
      </c>
      <c r="D5" s="21" t="str">
        <f>アンケート!C13</f>
        <v>セザンヌ　ナチュラルチークスN　カシスローズ</v>
      </c>
      <c r="E5" t="s">
        <v>118</v>
      </c>
    </row>
    <row r="6" spans="2:8">
      <c r="B6" s="22" t="s">
        <v>99</v>
      </c>
      <c r="C6" s="21" t="str">
        <f>IF(C24="","",SUBSTITUTE(MID(C24,FIND("src=",C24)+5,FIND("alt",C24)-FIND("src=",C24)-7),"amp;",""))</f>
        <v>https://images-fe.ssl-images-amazon.com/images/I/519PP7J98KL.jpg</v>
      </c>
      <c r="D6" s="21" t="str">
        <f>アンケート!C28</f>
        <v>キャンメイク　ナチュラルチークス　プラムピンク</v>
      </c>
      <c r="E6" t="s">
        <v>118</v>
      </c>
    </row>
    <row r="7" spans="2:8">
      <c r="B7" s="22" t="s">
        <v>98</v>
      </c>
      <c r="C7" s="21" t="str">
        <f>IF(C26="","",SUBSTITUTE(MID(C26,FIND("src=",C26)+5,FIND("alt",C26)-FIND("src=",C26)-7),"amp;",""))</f>
        <v>https://images-fe.ssl-images-amazon.com/images/I/41UAp5FEn-L.jpg</v>
      </c>
      <c r="D7" s="21" t="str">
        <f>アンケート!C41</f>
        <v>キャンメイク　クリームチーク　アーモンドテラコッタ</v>
      </c>
      <c r="E7" t="s">
        <v>118</v>
      </c>
    </row>
    <row r="10" spans="2:8">
      <c r="B10" s="60" t="s">
        <v>97</v>
      </c>
      <c r="C10" s="61"/>
      <c r="D10" s="61"/>
      <c r="E10" s="61"/>
      <c r="F10" s="62"/>
    </row>
    <row r="11" spans="2:8">
      <c r="B11" s="31" t="s">
        <v>103</v>
      </c>
      <c r="C11" s="31" t="s">
        <v>104</v>
      </c>
      <c r="D11" s="31" t="s">
        <v>105</v>
      </c>
      <c r="E11" s="31" t="s">
        <v>106</v>
      </c>
      <c r="F11" s="31" t="s">
        <v>107</v>
      </c>
    </row>
    <row r="12" spans="2:8">
      <c r="B12" s="57" t="s">
        <v>100</v>
      </c>
      <c r="C12" s="59" t="str">
        <f>アンケート!C27</f>
        <v>https://www.cosme.net/product/product_id/274415/reviews</v>
      </c>
      <c r="D12" s="63">
        <f>SQL!A11+1</f>
        <v>292</v>
      </c>
      <c r="E12" s="21" t="str">
        <f>アンケート!C25</f>
        <v>20代女性</v>
      </c>
      <c r="F12" s="21" t="str">
        <f>IF(ISERROR(FIND("女",E12)),"m","w")&amp;"_"&amp;LEFT(E12,2)&amp;"_"&amp;"2"</f>
        <v>w_20_2</v>
      </c>
    </row>
    <row r="13" spans="2:8">
      <c r="B13" s="58"/>
      <c r="C13" s="59"/>
      <c r="D13" s="64"/>
      <c r="E13" s="21" t="str">
        <f>アンケート!C26</f>
        <v>20代女性</v>
      </c>
      <c r="F13" s="21" t="str">
        <f>IF(ISERROR(FIND("女",E13)),"m","w")&amp;"_"&amp;LEFT(E13,2)&amp;"_"&amp;"1"</f>
        <v>w_20_1</v>
      </c>
    </row>
    <row r="14" spans="2:8">
      <c r="B14" s="57" t="s">
        <v>99</v>
      </c>
      <c r="C14" s="59" t="str">
        <f>アンケート!C40</f>
        <v>https://www.cosme.net/product/product_id/474/reviews</v>
      </c>
      <c r="D14" s="63">
        <f>IF(D12="","",D12+1)</f>
        <v>293</v>
      </c>
      <c r="E14" s="21" t="str">
        <f>アンケート!C38</f>
        <v>20代女性</v>
      </c>
      <c r="F14" s="21" t="str">
        <f>IF(ISERROR(FIND("女",E14)),"m","w")&amp;"_"&amp;LEFT(E14,2)&amp;"_"&amp;"2"</f>
        <v>w_20_2</v>
      </c>
    </row>
    <row r="15" spans="2:8">
      <c r="B15" s="58"/>
      <c r="C15" s="59"/>
      <c r="D15" s="64"/>
      <c r="E15" s="21" t="str">
        <f>アンケート!C39</f>
        <v>20代女性</v>
      </c>
      <c r="F15" s="21" t="str">
        <f>IF(ISERROR(FIND("女",E15)),"m","w")&amp;"_"&amp;LEFT(E15,2)&amp;"_"&amp;"1"</f>
        <v>w_20_1</v>
      </c>
    </row>
    <row r="16" spans="2:8">
      <c r="B16" s="57" t="s">
        <v>98</v>
      </c>
      <c r="C16" s="59" t="str">
        <f>アンケート!C53</f>
        <v>https://www.cosme.net/product/product_id/2948479/reviews</v>
      </c>
      <c r="D16" s="63">
        <f>IF(D14="","",D14+1)</f>
        <v>294</v>
      </c>
      <c r="E16" s="21" t="str">
        <f>アンケート!C51</f>
        <v>10代女性</v>
      </c>
      <c r="F16" s="21" t="str">
        <f>IF(ISERROR(FIND("女",E16)),"m","w")&amp;"_"&amp;LEFT(E16,2)&amp;"_"&amp;"2"</f>
        <v>w_10_2</v>
      </c>
    </row>
    <row r="17" spans="2:6">
      <c r="B17" s="58"/>
      <c r="C17" s="59"/>
      <c r="D17" s="64"/>
      <c r="E17" s="21" t="str">
        <f>アンケート!C52</f>
        <v>20代女性</v>
      </c>
      <c r="F17" s="21" t="str">
        <f t="shared" ref="F17" si="0">IF(ISERROR(FIND("女",E17)),"m","w")&amp;"_"&amp;LEFT(E17,2)&amp;"_"&amp;"1"</f>
        <v>w_20_1</v>
      </c>
    </row>
    <row r="18" spans="2:6">
      <c r="D18" s="30"/>
    </row>
    <row r="19" spans="2:6">
      <c r="D19" s="30"/>
    </row>
    <row r="20" spans="2:6">
      <c r="B20" s="65" t="s">
        <v>108</v>
      </c>
      <c r="C20" s="65"/>
      <c r="D20" s="65"/>
      <c r="E20" s="65"/>
      <c r="F20" s="65"/>
    </row>
    <row r="21" spans="2:6">
      <c r="B21" s="34" t="s">
        <v>115</v>
      </c>
      <c r="C21" s="34" t="s">
        <v>112</v>
      </c>
      <c r="D21" s="65" t="s">
        <v>113</v>
      </c>
      <c r="E21" s="65"/>
      <c r="F21" s="34" t="s">
        <v>114</v>
      </c>
    </row>
    <row r="22" spans="2:6">
      <c r="B22" s="65" t="s">
        <v>109</v>
      </c>
      <c r="C22" s="21" t="s">
        <v>181</v>
      </c>
      <c r="D22" s="66" t="str">
        <f t="shared" ref="D22:D27" si="1">IF(C22="","",SUBSTITUTE(MID(C22,FIND("href=",C22)+6,FIND("rel=",C22)-FIND("href=",C22)-8),"amp;",""))</f>
        <v>//af.moshimo.com/af/c/click?a_id=988731&amp;p_id=170&amp;pc_id=185&amp;pl_id=4062&amp;url=https%3A%2F%2Fwww.amazon.co.jp%2F%25E3%2582%25BB%25E3%2582%25B6%25E3%2583%25B3%25E3%2583%258C%25E5%258C%2596%25E7%25B2%25A7%25E5%2593%2581-%25E3%2582%25BB%25E3%2582%25B6%25E3%2583%25B3%25E3%2583%258C-%25E3%2583%258A%25E3%2583%2581%25E3%2583%25A5%25E3%2583%25A9%25E3%2583%25AB%25E3%2583%2581%25E3%2583%25BC%25E3%2582%25AF%25EF%25BC%25AE-%25EF%25BC%2591%25EF%25BC%2596%25E3%2582%25AB%25E3%2582%25B7%25E3%2582%25B9%25E3%2583%25AD%25E3%2583%25BC%25E3%2582%25BA%2Fdp%2FB07H95M1H3</v>
      </c>
      <c r="E22" s="66"/>
      <c r="F22" s="21" t="str">
        <f>IF(ISERROR(FIND("amazon",C22)),IF(ISERROR(FIND("rakuten",C22)),"","楽天"),"Amazon")</f>
        <v>Amazon</v>
      </c>
    </row>
    <row r="23" spans="2:6">
      <c r="B23" s="65"/>
      <c r="C23" s="21" t="s">
        <v>182</v>
      </c>
      <c r="D23" s="66" t="str">
        <f t="shared" si="1"/>
        <v>//af.moshimo.com/af/c/click?a_id=988729&amp;p_id=54&amp;pc_id=54&amp;pl_id=616&amp;url=https%3A%2F%2Fitem.rakuten.co.jp%2Fmatsukiyo%2F4939553041214%2F&amp;m=http%3A%2F%2Fm.rakuten.co.jp%2Fmatsukiyo%2Fi%2F10485678%2F&amp;r_v=g00rqsz3.9tq3edce.g00rqsz3.9tq3ff85</v>
      </c>
      <c r="E23" s="66"/>
      <c r="F23" s="21" t="str">
        <f t="shared" ref="F23:F27" si="2">IF(ISERROR(FIND("amazon",C23)),IF(ISERROR(FIND("rakuten",C23)),"","楽天"),"Amazon")</f>
        <v>楽天</v>
      </c>
    </row>
    <row r="24" spans="2:6">
      <c r="B24" s="65" t="s">
        <v>110</v>
      </c>
      <c r="C24" s="21" t="s">
        <v>183</v>
      </c>
      <c r="D24" s="66" t="str">
        <f t="shared" si="1"/>
        <v>//af.moshimo.com/af/c/click?a_id=988731&amp;p_id=170&amp;pc_id=185&amp;pl_id=4062&amp;url=https%3A%2F%2Fwww.amazon.co.jp%2F%25E3%2582%25AD%25E3%2583%25A3%25E3%2583%25B3%25E3%2583%25A1%25E3%2582%25A4%25E3%2582%25AF-%25E3%2583%2591%25E3%2582%25A6%25E3%2583%2580%25E3%2583%25BC%25E3%2583%2581%25E3%2583%25BC%25E3%2582%25AF%25E3%2582%25B9PW38-%25E3%2583%2597%25E3%2583%25A9%25E3%2583%25A0%25E3%2583%2594%25E3%2583%25B3%25E3%2582%25AF-4g%2Fdp%2FB01LWODT67</v>
      </c>
      <c r="E24" s="66"/>
      <c r="F24" s="21" t="str">
        <f t="shared" si="2"/>
        <v>Amazon</v>
      </c>
    </row>
    <row r="25" spans="2:6">
      <c r="B25" s="65"/>
      <c r="C25" s="21" t="s">
        <v>184</v>
      </c>
      <c r="D25" s="66" t="str">
        <f t="shared" si="1"/>
        <v>//af.moshimo.com/af/c/click?a_id=988729&amp;p_id=54&amp;pc_id=54&amp;pl_id=616&amp;url=https%3A%2F%2Fitem.rakuten.co.jp%2Ffutaba28%2F4901008309484m%2F&amp;m=http%3A%2F%2Fm.rakuten.co.jp%2Ffutaba28%2Fi%2F10093668%2F&amp;r_v=g00q3an3.9tq3e81f.g00q3an3.9tq3f80e</v>
      </c>
      <c r="E25" s="66"/>
      <c r="F25" s="21" t="str">
        <f t="shared" si="2"/>
        <v>楽天</v>
      </c>
    </row>
    <row r="26" spans="2:6">
      <c r="B26" s="65" t="s">
        <v>111</v>
      </c>
      <c r="C26" s="21" t="s">
        <v>185</v>
      </c>
      <c r="D26" s="66" t="str">
        <f t="shared" si="1"/>
        <v>//af.moshimo.com/af/c/click?a_id=988731&amp;p_id=170&amp;pc_id=185&amp;pl_id=4062&amp;url=https%3A%2F%2Fwww.amazon.co.jp%2F%25E3%2582%25AD%25E3%2583%25A3%25E3%2583%25B3%25E3%2583%25A1%25E3%2582%25A4%25E3%2582%25AF-%25E3%2582%25AF%25E3%2583%25AA%25E3%2583%25BC%25E3%2583%25A0%25E3%2583%2581%25E3%2583%25BC%25E3%2582%25AF16-%25E3%2582%25A2%25E3%2583%25BC%25E3%2583%25A2%25E3%2583%25B3%25E3%2583%2589%25E3%2583%2586%25E3%2583%25A9%25E3%2582%25B3%25E3%2583%2583%25E3%2582%25BF-2-2g%2Fdp%2FB07GHCMYWZ</v>
      </c>
      <c r="E26" s="66"/>
      <c r="F26" s="21" t="str">
        <f t="shared" si="2"/>
        <v>Amazon</v>
      </c>
    </row>
    <row r="27" spans="2:6">
      <c r="B27" s="65"/>
      <c r="C27" s="21" t="s">
        <v>186</v>
      </c>
      <c r="D27" s="66" t="str">
        <f t="shared" si="1"/>
        <v>//af.moshimo.com/af/c/click?a_id=988729&amp;p_id=54&amp;pc_id=54&amp;pl_id=616&amp;url=https%3A%2F%2Fitem.rakuten.co.jp%2Fzagzag%2Fg4901008310879%2F&amp;m=http%3A%2F%2Fm.rakuten.co.jp%2Fzagzag%2Fi%2F10075566%2F&amp;r_v=g00q9bv3.9tq3e9ab.g00q9bv3.9tq3f415</v>
      </c>
      <c r="E27" s="66"/>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4" sqref="A1:A4"/>
    </sheetView>
  </sheetViews>
  <sheetFormatPr defaultRowHeight="13.5"/>
  <sheetData>
    <row r="1" spans="1:1">
      <c r="A1" t="s">
        <v>121</v>
      </c>
    </row>
    <row r="2" spans="1:1">
      <c r="A2" t="str">
        <f>"("&amp;入力シート!D12&amp;","&amp;"'"&amp;入力シート!D22&amp;"', '"&amp;入力シート!D23&amp;"', '"&amp;入力シート!C12&amp;"', '"&amp;入力シート!C5&amp;"', '"&amp;入力シート!D5&amp;"'),"</f>
        <v>(292,'//af.moshimo.com/af/c/click?a_id=988731&amp;p_id=170&amp;pc_id=185&amp;pl_id=4062&amp;url=https%3A%2F%2Fwww.amazon.co.jp%2F%25E3%2582%25BB%25E3%2582%25B6%25E3%2583%25B3%25E3%2583%258C%25E5%258C%2596%25E7%25B2%25A7%25E5%2593%2581-%25E3%2582%25BB%25E3%2582%25B6%25E3%2583%25B3%25E3%2583%258C-%25E3%2583%258A%25E3%2583%2581%25E3%2583%25A5%25E3%2583%25A9%25E3%2583%25AB%25E3%2583%2581%25E3%2583%25BC%25E3%2582%25AF%25EF%25BC%25AE-%25EF%25BC%2591%25EF%25BC%2596%25E3%2582%25AB%25E3%2582%25B7%25E3%2582%25B9%25E3%2583%25AD%25E3%2583%25BC%25E3%2582%25BA%2Fdp%2FB07H95M1H3', '//af.moshimo.com/af/c/click?a_id=988729&amp;p_id=54&amp;pc_id=54&amp;pl_id=616&amp;url=https%3A%2F%2Fitem.rakuten.co.jp%2Fmatsukiyo%2F4939553041214%2F&amp;m=http%3A%2F%2Fm.rakuten.co.jp%2Fmatsukiyo%2Fi%2F10485678%2F&amp;r_v=g00rqsz3.9tq3edce.g00rqsz3.9tq3ff85', 'https://www.cosme.net/product/product_id/274415/reviews', 'https://images-fe.ssl-images-amazon.com/images/I/41%2BSqWe1T0L.jpg', 'セザンヌ　ナチュラルチークスN　カシスローズ'),</v>
      </c>
    </row>
    <row r="3" spans="1:1">
      <c r="A3" t="str">
        <f>"("&amp;入力シート!D14&amp;","&amp;"'"&amp;入力シート!D24&amp;"', '"&amp;入力シート!D25&amp;"', '"&amp;入力シート!C14&amp;"', '"&amp;入力シート!C6&amp;"', '"&amp;入力シート!D6&amp;"'),"</f>
        <v>(293,'//af.moshimo.com/af/c/click?a_id=988731&amp;p_id=170&amp;pc_id=185&amp;pl_id=4062&amp;url=https%3A%2F%2Fwww.amazon.co.jp%2F%25E3%2582%25AD%25E3%2583%25A3%25E3%2583%25B3%25E3%2583%25A1%25E3%2582%25A4%25E3%2582%25AF-%25E3%2583%2591%25E3%2582%25A6%25E3%2583%2580%25E3%2583%25BC%25E3%2583%2581%25E3%2583%25BC%25E3%2582%25AF%25E3%2582%25B9PW38-%25E3%2583%2597%25E3%2583%25A9%25E3%2583%25A0%25E3%2583%2594%25E3%2583%25B3%25E3%2582%25AF-4g%2Fdp%2FB01LWODT67', '//af.moshimo.com/af/c/click?a_id=988729&amp;p_id=54&amp;pc_id=54&amp;pl_id=616&amp;url=https%3A%2F%2Fitem.rakuten.co.jp%2Ffutaba28%2F4901008309484m%2F&amp;m=http%3A%2F%2Fm.rakuten.co.jp%2Ffutaba28%2Fi%2F10093668%2F&amp;r_v=g00q3an3.9tq3e81f.g00q3an3.9tq3f80e', 'https://www.cosme.net/product/product_id/474/reviews', 'https://images-fe.ssl-images-amazon.com/images/I/519PP7J98KL.jpg', 'キャンメイク　ナチュラルチークス　プラムピンク'),</v>
      </c>
    </row>
    <row r="4" spans="1:1">
      <c r="A4" t="str">
        <f>"("&amp;入力シート!D16&amp;","&amp;"'"&amp;入力シート!D26&amp;"', '"&amp;入力シート!D27&amp;"', '"&amp;入力シート!C16&amp;"', '"&amp;入力シート!C7&amp;"', '"&amp;入力シート!D7&amp;"');"</f>
        <v>(294,'//af.moshimo.com/af/c/click?a_id=988731&amp;p_id=170&amp;pc_id=185&amp;pl_id=4062&amp;url=https%3A%2F%2Fwww.amazon.co.jp%2F%25E3%2582%25AD%25E3%2583%25A3%25E3%2583%25B3%25E3%2583%25A1%25E3%2582%25A4%25E3%2582%25AF-%25E3%2582%25AF%25E3%2583%25AA%25E3%2583%25BC%25E3%2583%25A0%25E3%2583%2581%25E3%2583%25BC%25E3%2582%25AF16-%25E3%2582%25A2%25E3%2583%25BC%25E3%2583%25A2%25E3%2583%25B3%25E3%2583%2589%25E3%2583%2586%25E3%2583%25A9%25E3%2582%25B3%25E3%2583%2583%25E3%2582%25BF-2-2g%2Fdp%2FB07GHCMYWZ', '//af.moshimo.com/af/c/click?a_id=988729&amp;p_id=54&amp;pc_id=54&amp;pl_id=616&amp;url=https%3A%2F%2Fitem.rakuten.co.jp%2Fzagzag%2Fg4901008310879%2F&amp;m=http%3A%2F%2Fm.rakuten.co.jp%2Fzagzag%2Fi%2F10075566%2F&amp;r_v=g00q9bv3.9tq3e9ab.g00q9bv3.9tq3f415', 'https://www.cosme.net/product/product_id/2948479/reviews', 'https://images-fe.ssl-images-amazon.com/images/I/41UAp5FEn-L.jpg', 'キャンメイク　クリームチーク　アーモンドテラコッタ');</v>
      </c>
    </row>
    <row r="9" spans="1:1">
      <c r="A9" s="35" t="s">
        <v>120</v>
      </c>
    </row>
    <row r="10" spans="1:1">
      <c r="A10" t="s">
        <v>119</v>
      </c>
    </row>
    <row r="11" spans="1:1" ht="18.75">
      <c r="A11" s="71">
        <v>291</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A115" sqref="A115"/>
    </sheetView>
  </sheetViews>
  <sheetFormatPr defaultRowHeight="13.5"/>
  <cols>
    <col min="1" max="1" width="67.375" bestFit="1" customWidth="1"/>
  </cols>
  <sheetData>
    <row r="1" spans="1:1">
      <c r="A1" s="19" t="str">
        <f>CONCATENATE("&lt;h2&gt;",入力シート!C2,"&lt;/h2&gt;")</f>
        <v>&lt;h2&gt;秋メイクにおすすめのチーク3選。プチプラで秋のトレンドはこれ？&lt;/h2&gt;</v>
      </c>
    </row>
    <row r="2" spans="1:1">
      <c r="A2" s="19" t="s">
        <v>83</v>
      </c>
    </row>
    <row r="3" spans="1:1">
      <c r="A3" s="20" t="s">
        <v>84</v>
      </c>
    </row>
    <row r="4" spans="1:1">
      <c r="A4" s="19" t="str">
        <f>CONCATENATE("&lt;li&gt;", アンケート!C54, "&lt;/li&gt;")</f>
        <v>&lt;li&gt;秋カラーのチークを求めている方&lt;/li&gt;</v>
      </c>
    </row>
    <row r="5" spans="1:1">
      <c r="A5" s="19" t="str">
        <f>CONCATENATE("&lt;li&gt;", アンケート!C55, "&lt;/li&gt;")</f>
        <v>&lt;li&gt;プチプラで優秀なチークを求めている方&lt;/li&gt;</v>
      </c>
    </row>
    <row r="6" spans="1:1">
      <c r="A6" s="19" t="str">
        <f>CONCATENATE("&lt;li&gt;", アンケート!C56, "&lt;/li&gt;")</f>
        <v>&lt;li&gt;透明感の出るチークを求めている方&lt;/li&gt;</v>
      </c>
    </row>
    <row r="7" spans="1:1">
      <c r="A7" s="19" t="s">
        <v>85</v>
      </c>
    </row>
    <row r="8" spans="1:1">
      <c r="A8" s="19" t="s">
        <v>86</v>
      </c>
    </row>
    <row r="9" spans="1:1">
      <c r="A9" s="19"/>
    </row>
    <row r="10" spans="1:1">
      <c r="A10" s="19" t="s">
        <v>123</v>
      </c>
    </row>
    <row r="11" spans="1:1">
      <c r="A11" s="19" t="s">
        <v>87</v>
      </c>
    </row>
    <row r="12" spans="1:1">
      <c r="A12" s="19" t="str">
        <f>CONCATENATE("&lt;img src=","""http://shomty.com/wp-content/uploads/img/parts/positionMap/",アンケート!$C$6,".jpg", """ /&gt;")</f>
        <v>&lt;img src="http://shomty.com/wp-content/uploads/img/parts/positionMap/5.jpg" /&gt;</v>
      </c>
    </row>
    <row r="13" spans="1:1">
      <c r="A13" s="29" t="str">
        <f>CONCATENATE("今回紹介する『", アンケート!C2,"』は","「価格と品質」どちらを重要視したのかをあらわした図です。")</f>
        <v>今回紹介する『秋メイクにお勧めチーク（プチプラ）』は「価格と品質」どちらを重要視したのかをあらわした図です。</v>
      </c>
    </row>
    <row r="14" spans="1:1">
      <c r="A14" s="29"/>
    </row>
    <row r="15" spans="1:1">
      <c r="A15" s="29" t="s">
        <v>124</v>
      </c>
    </row>
    <row r="16" spans="1:1">
      <c r="A16" s="29" t="s">
        <v>122</v>
      </c>
    </row>
    <row r="17" spans="1:2">
      <c r="A17" s="19" t="s">
        <v>86</v>
      </c>
    </row>
    <row r="18" spans="1:2">
      <c r="A18" t="s">
        <v>69</v>
      </c>
    </row>
    <row r="19" spans="1:2">
      <c r="A19" t="str">
        <f>CONCATENATE("&lt;h2&gt;『",アンケート!C2,"』 ランキング&lt;/h2&gt;")</f>
        <v>&lt;h2&gt;『秋メイクにお勧めチーク（プチプラ）』 ランキング&lt;/h2&gt;</v>
      </c>
    </row>
    <row r="20" spans="1:2">
      <c r="A20" t="s">
        <v>88</v>
      </c>
    </row>
    <row r="22" spans="1:2">
      <c r="A22" t="str">
        <f>CONCATENATE("&lt;h3&gt;3位 ",アンケート!C41,"&lt;/h3&gt;")</f>
        <v>&lt;h3&gt;3位 キャンメイク　クリームチーク　アーモンドテラコッタ&lt;/h3&gt;</v>
      </c>
    </row>
    <row r="23" spans="1:2">
      <c r="A23" t="s">
        <v>89</v>
      </c>
    </row>
    <row r="24" spans="1:2">
      <c r="A24" t="s">
        <v>67</v>
      </c>
    </row>
    <row r="25" spans="1:2">
      <c r="A25" t="str">
        <f>アンケート!C48</f>
        <v>ブラウン味のあるカラーのチークを使用したい方</v>
      </c>
    </row>
    <row r="26" spans="1:2">
      <c r="A26" t="s">
        <v>68</v>
      </c>
    </row>
    <row r="27" spans="1:2">
      <c r="A27" s="5" t="str">
        <f>CONCATENATE("[tblStart num=5]", 入力シート!C7, "[/tblStart]")</f>
        <v>[tblStart num=5]https://images-fe.ssl-images-amazon.com/images/I/41UAp5FEn-L.jpg[/tblStart]</v>
      </c>
    </row>
    <row r="28" spans="1:2">
      <c r="A28" t="str">
        <f>CONCATENATE("[tdLevel type=", B28, "]", 比較表!A4, "[/tdLevel]")</f>
        <v>[tdLevel type=5]発色が良い[/tdLevel]</v>
      </c>
      <c r="B28">
        <f>HLOOKUP(アンケート!$C$41,比較表!$B$3:$D$8,2,FALSE)</f>
        <v>5</v>
      </c>
    </row>
    <row r="29" spans="1:2">
      <c r="A29" t="str">
        <f>CONCATENATE("[tdLevel type=", B29, "]", 比較表!A5, "[/tdLevel]")</f>
        <v>[tdLevel type=4]落ちにくい[/tdLevel]</v>
      </c>
      <c r="B29">
        <f>HLOOKUP(アンケート!$C$41,比較表!$B$3:$D$8,3,FALSE)</f>
        <v>4</v>
      </c>
    </row>
    <row r="30" spans="1:2">
      <c r="A30" t="str">
        <f>CONCATENATE("[tdLevel type=", B30, "]", 比較表!A6, "[/tdLevel]")</f>
        <v>[tdLevel type=5]秋メイクに合っている[/tdLevel]</v>
      </c>
      <c r="B30">
        <f>HLOOKUP(アンケート!$C$41,比較表!$B$3:$D$8,4,FALSE)</f>
        <v>5</v>
      </c>
    </row>
    <row r="31" spans="1:2">
      <c r="A31" t="str">
        <f>CONCATENATE("[tdLevel type=", B31, "]", 比較表!A7, "[/tdLevel]")</f>
        <v>[tdLevel type=4]コスパ[/tdLevel]</v>
      </c>
      <c r="B31">
        <f>HLOOKUP(アンケート!$C$41,比較表!$B$3:$D$8,5,FALSE)</f>
        <v>4</v>
      </c>
    </row>
    <row r="32" spans="1:2">
      <c r="A32" t="str">
        <f>CONCATENATE("[tdLevel type=", B32, "]", 比較表!A8, "[/tdLevel]")</f>
        <v>[tdLevel type=3]持ち運びに便利[/tdLevel]</v>
      </c>
      <c r="B32">
        <f>HLOOKUP(アンケート!$C$41,比較表!$B$3:$D$8,6,FALSE)</f>
        <v>3</v>
      </c>
    </row>
    <row r="33" spans="1:1">
      <c r="A33" t="s">
        <v>70</v>
      </c>
    </row>
    <row r="35" spans="1:1">
      <c r="A35" s="5" t="str">
        <f>CONCATENATE("[product_link id=",入力シート!D16,"][/product_link]")</f>
        <v>[product_link id=294][/product_link]</v>
      </c>
    </row>
    <row r="36" spans="1:1">
      <c r="A36" t="s">
        <v>90</v>
      </c>
    </row>
    <row r="37" spans="1:1">
      <c r="A37" t="s">
        <v>91</v>
      </c>
    </row>
    <row r="38" spans="1:1">
      <c r="A38" t="s">
        <v>92</v>
      </c>
    </row>
    <row r="39" spans="1:1">
      <c r="A39" t="s">
        <v>84</v>
      </c>
    </row>
    <row r="40" spans="1:1">
      <c r="A40" t="str">
        <f>CONCATENATE("&lt;li&gt;", アンケート!C42,"&lt;/li&gt;")</f>
        <v>&lt;li&gt;秋メイクにぴったりの赤とブラウンを合わせたようなカラー&lt;/li&gt;</v>
      </c>
    </row>
    <row r="41" spans="1:1">
      <c r="A41" t="str">
        <f>CONCATENATE("&lt;li&gt;", アンケート!C43,"&lt;/li&gt;")</f>
        <v>&lt;li&gt;ブラシが付いている&lt;/li&gt;</v>
      </c>
    </row>
    <row r="42" spans="1:1">
      <c r="A42" t="str">
        <f>CONCATENATE("&lt;li&gt;", アンケート!C44,"&lt;/li&gt;")</f>
        <v>&lt;li&gt;伸びが良い&lt;/li&gt;</v>
      </c>
    </row>
    <row r="43" spans="1:1">
      <c r="A43" t="s">
        <v>85</v>
      </c>
    </row>
    <row r="44" spans="1:1">
      <c r="A44" t="s">
        <v>86</v>
      </c>
    </row>
    <row r="45" spans="1:1">
      <c r="A45" t="s">
        <v>93</v>
      </c>
    </row>
    <row r="46" spans="1:1">
      <c r="A46" t="s">
        <v>94</v>
      </c>
    </row>
    <row r="47" spans="1:1">
      <c r="A47" t="s">
        <v>91</v>
      </c>
    </row>
    <row r="48" spans="1:1">
      <c r="A48" t="s">
        <v>95</v>
      </c>
    </row>
    <row r="49" spans="1:1">
      <c r="A49" t="s">
        <v>84</v>
      </c>
    </row>
    <row r="50" spans="1:1">
      <c r="A50" t="str">
        <f>CONCATENATE("&lt;li&gt;", アンケート!C45,"&lt;/li&gt;")</f>
        <v>&lt;li&gt;付属のスポンジがないので、手が汚れる&lt;/li&gt;</v>
      </c>
    </row>
    <row r="51" spans="1:1">
      <c r="A51" t="str">
        <f>CONCATENATE("&lt;li&gt;", アンケート!C46,"&lt;/li&gt;")</f>
        <v>&lt;li&gt;秋冬以外の季節には使いにくいカラー&lt;/li&gt;</v>
      </c>
    </row>
    <row r="52" spans="1:1">
      <c r="A52" t="str">
        <f>CONCATENATE("&lt;li&gt;", アンケート!C47,"&lt;/li&gt;")</f>
        <v>&lt;li&gt;想像以上にブラウンが強いという意見もある&lt;/li&gt;</v>
      </c>
    </row>
    <row r="53" spans="1:1">
      <c r="A53" t="s">
        <v>85</v>
      </c>
    </row>
    <row r="54" spans="1:1">
      <c r="A54" t="s">
        <v>86</v>
      </c>
    </row>
    <row r="55" spans="1:1">
      <c r="A55" t="s">
        <v>93</v>
      </c>
    </row>
    <row r="56" spans="1:1">
      <c r="A56" t="s">
        <v>128</v>
      </c>
    </row>
    <row r="57" spans="1:1">
      <c r="A57" t="str">
        <f>CONCATENATE("[voice icon=","""http://shomty.com/wp-content/uploads/img/parts/review/", 入力シート!F16, ".jpg", """ name=""", 入力シート!E16, """ type=""", "l", """]")</f>
        <v>[voice icon="http://shomty.com/wp-content/uploads/img/parts/review/w_10_2.jpg" name="10代女性" type="l"]</v>
      </c>
    </row>
    <row r="58" spans="1:1">
      <c r="A58" t="str">
        <f>アンケート!C49</f>
        <v>キャンメイクのクリームチークは大好きでいくつか持っているのですが、今回は大人っぽい秋メイクに合いそうなアーモンドテラコッタを購入しました。
アイシャドウやリップも秋カラーを使っているのですが、このチークと相性ぴったりです。</v>
      </c>
    </row>
    <row r="59" spans="1:1">
      <c r="A59" t="s">
        <v>101</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愛用にレッドブラウンのようなカラーのコスメが欲しくて、チークはキャンメイクのアーモンドテラコッタがまさに理想のカラーだったので購入しました。
クリームチークなので、内側からじゅわーっと発色します。
プチプラなのも最高です。</v>
      </c>
    </row>
    <row r="62" spans="1:1">
      <c r="A62" t="s">
        <v>101</v>
      </c>
    </row>
    <row r="63" spans="1:1">
      <c r="A63" t="s">
        <v>96</v>
      </c>
    </row>
    <row r="64" spans="1:1">
      <c r="A64" t="str">
        <f>CONCATENATE("[reviewLink id=","""", 入力シート!D16,"""][/reviewLink]")</f>
        <v>[reviewLink id="294"][/reviewLink]</v>
      </c>
    </row>
    <row r="66" spans="1:2">
      <c r="A66" t="str">
        <f>CONCATENATE("&lt;h3&gt;2位 ",アンケート!C28,"&lt;/h3&gt;")</f>
        <v>&lt;h3&gt;2位 キャンメイク　ナチュラルチークス　プラムピンク&lt;/h3&gt;</v>
      </c>
    </row>
    <row r="67" spans="1:2">
      <c r="A67" t="s">
        <v>89</v>
      </c>
    </row>
    <row r="68" spans="1:2">
      <c r="A68" t="s">
        <v>67</v>
      </c>
    </row>
    <row r="69" spans="1:2">
      <c r="A69" t="str">
        <f>アンケート!C35</f>
        <v>可愛らしい秋メイクがしたい方</v>
      </c>
    </row>
    <row r="70" spans="1:2">
      <c r="A70" t="s">
        <v>68</v>
      </c>
    </row>
    <row r="71" spans="1:2" ht="27">
      <c r="A71" s="5" t="str">
        <f>CONCATENATE("[tblStart num=5]", 入力シート!$C$6, "[/tblStart]")</f>
        <v>[tblStart num=5]https://images-fe.ssl-images-amazon.com/images/I/519PP7J98KL.jpg[/tblStart]</v>
      </c>
    </row>
    <row r="72" spans="1:2">
      <c r="A72" t="str">
        <f>CONCATENATE("[tdLevel type=", B72, "]", 比較表!A4, "[/tdLevel]")</f>
        <v>[tdLevel type=4]発色が良い[/tdLevel]</v>
      </c>
      <c r="B72">
        <f>HLOOKUP(アンケート!$C$28,比較表!$B$3:$D$8,2,FALSE)</f>
        <v>4</v>
      </c>
    </row>
    <row r="73" spans="1:2">
      <c r="A73" t="str">
        <f>CONCATENATE("[tdLevel type=", B73, "]", 比較表!A5, "[/tdLevel]")</f>
        <v>[tdLevel type=4]落ちにくい[/tdLevel]</v>
      </c>
      <c r="B73">
        <f>HLOOKUP(アンケート!$C$28,比較表!$B$3:$D$8,3,FALSE)</f>
        <v>4</v>
      </c>
    </row>
    <row r="74" spans="1:2">
      <c r="A74" t="str">
        <f>CONCATENATE("[tdLevel type=", B74, "]", 比較表!A6, "[/tdLevel]")</f>
        <v>[tdLevel type=4]秋メイクに合っている[/tdLevel]</v>
      </c>
      <c r="B74">
        <f>HLOOKUP(アンケート!$C$28,比較表!$B$3:$D$8,4,FALSE)</f>
        <v>4</v>
      </c>
    </row>
    <row r="75" spans="1:2">
      <c r="A75" t="str">
        <f>CONCATENATE("[tdLevel type=", B75, "]", 比較表!A7, "[/tdLevel]")</f>
        <v>[tdLevel type=5]コスパ[/tdLevel]</v>
      </c>
      <c r="B75">
        <f>HLOOKUP(アンケート!$C$28,比較表!$B$3:$D$8,5,FALSE)</f>
        <v>5</v>
      </c>
    </row>
    <row r="76" spans="1:2">
      <c r="A76" t="str">
        <f>CONCATENATE("[tdLevel type=", B76, "]", 比較表!A8, "[/tdLevel]")</f>
        <v>[tdLevel type=5]持ち運びに便利[/tdLevel]</v>
      </c>
      <c r="B76">
        <f>HLOOKUP(アンケート!$C$28,比較表!$B$3:$D$8,6,FALSE)</f>
        <v>5</v>
      </c>
    </row>
    <row r="77" spans="1:2">
      <c r="A77" t="s">
        <v>70</v>
      </c>
    </row>
    <row r="79" spans="1:2">
      <c r="A79" s="5" t="str">
        <f>CONCATENATE("[product_link id=",入力シート!D14,"][/product_link]")</f>
        <v>[product_link id=293][/product_link]</v>
      </c>
    </row>
    <row r="80" spans="1:2">
      <c r="A80" t="s">
        <v>90</v>
      </c>
    </row>
    <row r="81" spans="1:1">
      <c r="A81" t="s">
        <v>91</v>
      </c>
    </row>
    <row r="82" spans="1:1">
      <c r="A82" t="s">
        <v>92</v>
      </c>
    </row>
    <row r="83" spans="1:1">
      <c r="A83" t="s">
        <v>84</v>
      </c>
    </row>
    <row r="84" spans="1:1">
      <c r="A84" t="str">
        <f>CONCATENATE("&lt;li&gt;", アンケート!C29,"&lt;/li&gt;")</f>
        <v>&lt;li&gt;ブラシ付き&lt;/li&gt;</v>
      </c>
    </row>
    <row r="85" spans="1:1">
      <c r="A85" t="str">
        <f>CONCATENATE("&lt;li&gt;", アンケート!C30,"&lt;/li&gt;")</f>
        <v>&lt;li&gt;秋らしいカラー&lt;/li&gt;</v>
      </c>
    </row>
    <row r="86" spans="1:1">
      <c r="A86" t="str">
        <f>CONCATENATE("&lt;li&gt;", アンケート!C31,"&lt;/li&gt;")</f>
        <v>&lt;li&gt;価格が安い&lt;/li&gt;</v>
      </c>
    </row>
    <row r="87" spans="1:1">
      <c r="A87" t="s">
        <v>85</v>
      </c>
    </row>
    <row r="88" spans="1:1">
      <c r="A88" t="s">
        <v>86</v>
      </c>
    </row>
    <row r="89" spans="1:1">
      <c r="A89" t="s">
        <v>93</v>
      </c>
    </row>
    <row r="90" spans="1:1">
      <c r="A90" t="s">
        <v>94</v>
      </c>
    </row>
    <row r="91" spans="1:1">
      <c r="A91" t="s">
        <v>91</v>
      </c>
    </row>
    <row r="92" spans="1:1">
      <c r="A92" t="s">
        <v>95</v>
      </c>
    </row>
    <row r="93" spans="1:1">
      <c r="A93" t="s">
        <v>84</v>
      </c>
    </row>
    <row r="94" spans="1:1">
      <c r="A94" t="str">
        <f>CONCATENATE("&lt;li&gt;", アンケート!C32,"&lt;/li&gt;")</f>
        <v>&lt;li&gt;見たままのカラーとは少し違う&lt;/li&gt;</v>
      </c>
    </row>
    <row r="95" spans="1:1">
      <c r="A95" t="str">
        <f>CONCATENATE("&lt;li&gt;", アンケート!C33,"&lt;/li&gt;")</f>
        <v>&lt;li&gt;秋らしいが若い子向けの可愛らしいカラー&lt;/li&gt;</v>
      </c>
    </row>
    <row r="96" spans="1:1">
      <c r="A96" t="str">
        <f>CONCATENATE("&lt;li&gt;", アンケート!C34,"&lt;/li&gt;")</f>
        <v>&lt;li&gt;安いがセザンヌよりも少しだけ高い&lt;/li&gt;</v>
      </c>
    </row>
    <row r="97" spans="1:1">
      <c r="A97" t="s">
        <v>85</v>
      </c>
    </row>
    <row r="98" spans="1:1">
      <c r="A98" t="s">
        <v>86</v>
      </c>
    </row>
    <row r="99" spans="1:1">
      <c r="A99" t="s">
        <v>93</v>
      </c>
    </row>
    <row r="100" spans="1:1">
      <c r="A100" t="s">
        <v>128</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プラムピンクを購入しました。
チークはずっとデパコスのものを使用していたので、プチプラには少し抵抗があったのですが、プラムピンクの色味に一目惚れし購入しました。
色持ちがよく発色も良かったので、プチプラなのに驚きました。</v>
      </c>
    </row>
    <row r="103" spans="1:1">
      <c r="A103" t="s">
        <v>101</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秋メイク用にプラムピンクを購入しました。
意外と肌馴染みが良い色で、顔に透明感を与えてくれます。
秋メイクはアイシャドウにボルドーカラー・リップは赤リップによくするのですが、そのメイクとも相性のいいチークです。
</v>
      </c>
    </row>
    <row r="106" spans="1:1">
      <c r="A106" t="s">
        <v>101</v>
      </c>
    </row>
    <row r="107" spans="1:1">
      <c r="A107" t="s">
        <v>96</v>
      </c>
    </row>
    <row r="108" spans="1:1">
      <c r="A108" t="str">
        <f>CONCATENATE("[reviewLink id=","""", 入力シート!D14,"""][/reviewLink]")</f>
        <v>[reviewLink id="293"][/reviewLink]</v>
      </c>
    </row>
    <row r="110" spans="1:1">
      <c r="A110" t="str">
        <f>CONCATENATE("&lt;h3&gt;1位 ",アンケート!C13,"&lt;/h3&gt;")</f>
        <v>&lt;h3&gt;1位 セザンヌ　ナチュラルチークスN　カシスローズ&lt;/h3&gt;</v>
      </c>
    </row>
    <row r="111" spans="1:1">
      <c r="A111" t="s">
        <v>89</v>
      </c>
    </row>
    <row r="112" spans="1:1">
      <c r="A112" t="s">
        <v>67</v>
      </c>
    </row>
    <row r="113" spans="1:2">
      <c r="A113" t="str">
        <f>アンケート!C22</f>
        <v>カシス系のチークを手軽に試したい方</v>
      </c>
    </row>
    <row r="114" spans="1:2">
      <c r="A114" t="s">
        <v>68</v>
      </c>
    </row>
    <row r="115" spans="1:2" ht="27">
      <c r="A115" s="5" t="str">
        <f>CONCATENATE("[tblStart num=5]", 入力シート!C5, "[/tblStart]")</f>
        <v>[tblStart num=5]https://images-fe.ssl-images-amazon.com/images/I/41%2BSqWe1T0L.jpg[/tblStart]</v>
      </c>
    </row>
    <row r="116" spans="1:2">
      <c r="A116" t="str">
        <f>CONCATENATE("[tdLevel type=", B116, "]", 比較表!A4, "[/tdLevel]")</f>
        <v>[tdLevel type=5]発色が良い[/tdLevel]</v>
      </c>
      <c r="B116">
        <f>HLOOKUP(アンケート!$C$13,比較表!$B$3:$D$8,2)</f>
        <v>5</v>
      </c>
    </row>
    <row r="117" spans="1:2">
      <c r="A117" t="str">
        <f>CONCATENATE("[tdLevel type=", B117, "]", 比較表!A5, "[/tdLevel]")</f>
        <v>[tdLevel type=4]落ちにくい[/tdLevel]</v>
      </c>
      <c r="B117">
        <f>HLOOKUP(アンケート!$C$13,比較表!$B$3:$D$8,3)</f>
        <v>4</v>
      </c>
    </row>
    <row r="118" spans="1:2">
      <c r="A118" t="str">
        <f>CONCATENATE("[tdLevel type=", B118, "]", 比較表!A6, "[/tdLevel]")</f>
        <v>[tdLevel type=5]秋メイクに合っている[/tdLevel]</v>
      </c>
      <c r="B118">
        <f>HLOOKUP(アンケート!$C$13,比較表!$B$3:$D$8,4)</f>
        <v>5</v>
      </c>
    </row>
    <row r="119" spans="1:2">
      <c r="A119" t="str">
        <f>CONCATENATE("[tdLevel type=", B119, "]", 比較表!A7, "[/tdLevel]")</f>
        <v>[tdLevel type=4]コスパ[/tdLevel]</v>
      </c>
      <c r="B119">
        <f>HLOOKUP(アンケート!$C$13,比較表!$B$3:$D$8,5)</f>
        <v>4</v>
      </c>
    </row>
    <row r="120" spans="1:2">
      <c r="A120" t="str">
        <f>CONCATENATE("[tdLevel type=", B120, "]", 比較表!A8, "[/tdLevel]")</f>
        <v>[tdLevel type=3]持ち運びに便利[/tdLevel]</v>
      </c>
      <c r="B120">
        <f>HLOOKUP(アンケート!$C$13,比較表!$B$3:$D$8,6)</f>
        <v>3</v>
      </c>
    </row>
    <row r="121" spans="1:2">
      <c r="A121" t="s">
        <v>70</v>
      </c>
    </row>
    <row r="123" spans="1:2">
      <c r="A123" s="5" t="str">
        <f>CONCATENATE("[product_link id=",入力シート!D12,"][/product_link]")</f>
        <v>[product_link id=292][/product_link]</v>
      </c>
    </row>
    <row r="124" spans="1:2">
      <c r="A124" t="s">
        <v>90</v>
      </c>
    </row>
    <row r="125" spans="1:2">
      <c r="A125" t="s">
        <v>91</v>
      </c>
    </row>
    <row r="126" spans="1:2">
      <c r="A126" t="s">
        <v>92</v>
      </c>
    </row>
    <row r="127" spans="1:2">
      <c r="A127" t="s">
        <v>84</v>
      </c>
    </row>
    <row r="128" spans="1:2">
      <c r="A128" t="str">
        <f>CONCATENATE("&lt;li&gt;", アンケート!C14,"&lt;/li&gt;")</f>
        <v>&lt;li&gt;発色が良い&lt;/li&gt;</v>
      </c>
    </row>
    <row r="129" spans="1:1">
      <c r="A129" t="str">
        <f>CONCATENATE("&lt;li&gt;", アンケート!C15,"&lt;/li&gt;")</f>
        <v>&lt;li&gt;粒子が細かい&lt;/li&gt;</v>
      </c>
    </row>
    <row r="130" spans="1:1">
      <c r="A130" t="str">
        <f>CONCATENATE("&lt;li&gt;", アンケート!C16,"&lt;/li&gt;")</f>
        <v>&lt;li&gt;肌馴染みが良い&lt;/li&gt;</v>
      </c>
    </row>
    <row r="131" spans="1:1">
      <c r="A131" t="str">
        <f>CONCATENATE("&lt;li&gt;", アンケート!C17,"&lt;/li&gt;")</f>
        <v>&lt;li&gt;価格が安い&lt;/li&gt;</v>
      </c>
    </row>
    <row r="132" spans="1:1">
      <c r="A132" t="s">
        <v>85</v>
      </c>
    </row>
    <row r="133" spans="1:1">
      <c r="A133" t="s">
        <v>86</v>
      </c>
    </row>
    <row r="134" spans="1:1">
      <c r="A134" t="s">
        <v>93</v>
      </c>
    </row>
    <row r="135" spans="1:1">
      <c r="A135" t="s">
        <v>94</v>
      </c>
    </row>
    <row r="136" spans="1:1">
      <c r="A136" t="s">
        <v>91</v>
      </c>
    </row>
    <row r="137" spans="1:1">
      <c r="A137" t="s">
        <v>95</v>
      </c>
    </row>
    <row r="138" spans="1:1">
      <c r="A138" t="s">
        <v>84</v>
      </c>
    </row>
    <row r="139" spans="1:1">
      <c r="A139" t="str">
        <f>CONCATENATE("&lt;li&gt;", アンケート!C18,"&lt;/li&gt;")</f>
        <v>&lt;li&gt;キャンメイクのプラムピンクに似ている&lt;/li&gt;</v>
      </c>
    </row>
    <row r="140" spans="1:1">
      <c r="A140" t="str">
        <f>CONCATENATE("&lt;li&gt;", アンケート!C19,"&lt;/li&gt;")</f>
        <v>&lt;li&gt;ブラシが小さいので、大きめの別のブラシを使用した方がいい&lt;/li&gt;</v>
      </c>
    </row>
    <row r="141" spans="1:1">
      <c r="A141" t="str">
        <f>CONCATENATE("&lt;li&gt;", アンケート!C20,"&lt;/li&gt;")</f>
        <v>&lt;li&gt;人気で売り切れている場合がある&lt;/li&gt;</v>
      </c>
    </row>
    <row r="142" spans="1:1">
      <c r="A142" t="str">
        <f>CONCATENATE("&lt;li&gt;", アンケート!C21,"&lt;/li&gt;")</f>
        <v>&lt;li&gt;大型店舗限定カラー&lt;/li&gt;</v>
      </c>
    </row>
    <row r="143" spans="1:1">
      <c r="A143" t="s">
        <v>85</v>
      </c>
    </row>
    <row r="144" spans="1:1">
      <c r="A144" t="s">
        <v>86</v>
      </c>
    </row>
    <row r="145" spans="1:1">
      <c r="A145" t="s">
        <v>93</v>
      </c>
    </row>
    <row r="146" spans="1:1">
      <c r="A146" t="s">
        <v>128</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新色のカシスローズを購入しました。
発色が良く秋らしいとっても可愛いカラーです。
発色がかなりいいので、ブラシにつけたあと、手の甲で色味を調節してから頬につけています。
チークが花柄になっているデザインも可愛いです。</v>
      </c>
    </row>
    <row r="149" spans="1:1">
      <c r="A149" t="s">
        <v>101</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カシス系のカラーは可愛いなと思いながらも、イエローベースなので似合わないと思い今まで避けてきましたが、どうしても試してみたくてプチプラなこちらを購入しました。
肌に透明感が出て、肌馴染みの良いカラーで、イエベのわたしでも合うチークでした。
</v>
      </c>
    </row>
    <row r="152" spans="1:1">
      <c r="A152" t="s">
        <v>101</v>
      </c>
    </row>
    <row r="153" spans="1:1">
      <c r="A153" t="s">
        <v>96</v>
      </c>
    </row>
    <row r="154" spans="1:1">
      <c r="A154" t="str">
        <f>CONCATENATE("[reviewLink id=","""", 入力シート!D12,"""][/reviewLink]")</f>
        <v>[reviewLink id="292"][/reviewLink]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2018-09-15T23:24:58Z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