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80" windowWidth="19400" windowHeight="7770" firstSheet="19" activeTab="27"/>
  </bookViews>
  <sheets>
    <sheet name="最終目標" sheetId="1" r:id="rId1"/>
    <sheet name="12月売上" sheetId="15" r:id="rId2"/>
    <sheet name="1月目標" sheetId="16" r:id="rId3"/>
    <sheet name="1月発注" sheetId="17" r:id="rId4"/>
    <sheet name="1月売上" sheetId="18" r:id="rId5"/>
    <sheet name="2月目標" sheetId="19" r:id="rId6"/>
    <sheet name="2月発注" sheetId="20" r:id="rId7"/>
    <sheet name="2月売上" sheetId="21" r:id="rId8"/>
    <sheet name="3月目標" sheetId="22" r:id="rId9"/>
    <sheet name="3月発注" sheetId="23" r:id="rId10"/>
    <sheet name="3月売上" sheetId="24" r:id="rId11"/>
    <sheet name="4月目標" sheetId="25" r:id="rId12"/>
    <sheet name="4月発注" sheetId="26" r:id="rId13"/>
    <sheet name="4月売上" sheetId="27" r:id="rId14"/>
    <sheet name="5月目標" sheetId="28" r:id="rId15"/>
    <sheet name="5月発注" sheetId="29" r:id="rId16"/>
    <sheet name="5月売上" sheetId="30" r:id="rId17"/>
    <sheet name="6月目標" sheetId="31" r:id="rId18"/>
    <sheet name="6月発注" sheetId="32" r:id="rId19"/>
    <sheet name="6月売上" sheetId="33" r:id="rId20"/>
    <sheet name="7月目標" sheetId="34" r:id="rId21"/>
    <sheet name="7月発注" sheetId="35" r:id="rId22"/>
    <sheet name="7・8月売上" sheetId="36" r:id="rId23"/>
    <sheet name="9月目標" sheetId="37" r:id="rId24"/>
    <sheet name="9月発注" sheetId="38" r:id="rId25"/>
    <sheet name="9・10月売上" sheetId="39" r:id="rId26"/>
    <sheet name="11月目標" sheetId="40" r:id="rId27"/>
    <sheet name="11月発注" sheetId="41" r:id="rId28"/>
  </sheets>
  <definedNames>
    <definedName name="_xlnm._FilterDatabase" localSheetId="1" hidden="1">'12月売上'!$G$2:$L$44</definedName>
    <definedName name="_xlnm._FilterDatabase" localSheetId="4" hidden="1">'1月売上'!$G$2:$L$44</definedName>
    <definedName name="_xlnm._FilterDatabase" localSheetId="3" hidden="1">'1月発注'!$N$4:$Y$159</definedName>
    <definedName name="_xlnm._FilterDatabase" localSheetId="7" hidden="1">'2月売上'!$G$2:$L$44</definedName>
    <definedName name="_xlnm._FilterDatabase" localSheetId="10" hidden="1">'3月売上'!$G$2:$L$44</definedName>
    <definedName name="_xlnm._FilterDatabase" localSheetId="13" hidden="1">'4月売上'!$G$2:$L$44</definedName>
    <definedName name="_xlnm._FilterDatabase" localSheetId="16" hidden="1">'5月売上'!$G$2:$L$44</definedName>
    <definedName name="_xlnm._FilterDatabase" localSheetId="19" hidden="1">'6月売上'!$G$2:$L$44</definedName>
    <definedName name="_xlnm._FilterDatabase" localSheetId="22" hidden="1">'7・8月売上'!$G$2:$L$44</definedName>
    <definedName name="_xlnm._FilterDatabase" localSheetId="25" hidden="1">'9・10月売上'!$G$2:$L$44</definedName>
  </definedNames>
  <calcPr calcId="144525"/>
</workbook>
</file>

<file path=xl/calcChain.xml><?xml version="1.0" encoding="utf-8"?>
<calcChain xmlns="http://schemas.openxmlformats.org/spreadsheetml/2006/main">
  <c r="H52" i="41" l="1"/>
  <c r="K52" i="41" s="1"/>
  <c r="H87" i="41"/>
  <c r="K87" i="41" s="1"/>
  <c r="E87" i="41"/>
  <c r="K86" i="41"/>
  <c r="E86" i="41"/>
  <c r="H85" i="41"/>
  <c r="K85" i="41" s="1"/>
  <c r="E85" i="41"/>
  <c r="K84" i="41"/>
  <c r="E84" i="41"/>
  <c r="K83" i="41"/>
  <c r="E83" i="41"/>
  <c r="K82" i="41"/>
  <c r="E82" i="41"/>
  <c r="K81" i="41"/>
  <c r="E81" i="41"/>
  <c r="K80" i="41"/>
  <c r="E80" i="41"/>
  <c r="H79" i="41"/>
  <c r="K79" i="41" s="1"/>
  <c r="E79" i="41"/>
  <c r="H78" i="41"/>
  <c r="K78" i="41" s="1"/>
  <c r="E78" i="41"/>
  <c r="K77" i="41"/>
  <c r="H77" i="41"/>
  <c r="E77" i="41"/>
  <c r="K76" i="41"/>
  <c r="H76" i="41"/>
  <c r="F76" i="41"/>
  <c r="E76" i="41"/>
  <c r="K75" i="41"/>
  <c r="H75" i="41"/>
  <c r="E75" i="41"/>
  <c r="H74" i="41"/>
  <c r="K74" i="41" s="1"/>
  <c r="E74" i="41"/>
  <c r="H73" i="41"/>
  <c r="K73" i="41" s="1"/>
  <c r="E73" i="41"/>
  <c r="H72" i="41"/>
  <c r="K72" i="41" s="1"/>
  <c r="E72" i="41"/>
  <c r="H71" i="41"/>
  <c r="K71" i="41" s="1"/>
  <c r="E71" i="41"/>
  <c r="H70" i="41"/>
  <c r="K70" i="41" s="1"/>
  <c r="E70" i="41"/>
  <c r="H69" i="41"/>
  <c r="K69" i="41" s="1"/>
  <c r="F69" i="41"/>
  <c r="E69" i="41"/>
  <c r="H68" i="41"/>
  <c r="K68" i="41" s="1"/>
  <c r="E68" i="41"/>
  <c r="H67" i="41"/>
  <c r="K67" i="41" s="1"/>
  <c r="F67" i="41"/>
  <c r="E67" i="41"/>
  <c r="K66" i="41"/>
  <c r="H66" i="41"/>
  <c r="E66" i="41"/>
  <c r="K65" i="41"/>
  <c r="H65" i="41"/>
  <c r="F65" i="41"/>
  <c r="E65" i="41"/>
  <c r="K64" i="41"/>
  <c r="H64" i="41"/>
  <c r="E64" i="41"/>
  <c r="K63" i="41"/>
  <c r="H63" i="41"/>
  <c r="E63" i="41"/>
  <c r="K62" i="41"/>
  <c r="H62" i="41"/>
  <c r="F62" i="41"/>
  <c r="E62" i="41"/>
  <c r="H61" i="41"/>
  <c r="K61" i="41" s="1"/>
  <c r="E61" i="41"/>
  <c r="K60" i="41"/>
  <c r="H60" i="41"/>
  <c r="E60" i="41"/>
  <c r="H59" i="41"/>
  <c r="K59" i="41" s="1"/>
  <c r="E59" i="41"/>
  <c r="H58" i="41"/>
  <c r="K58" i="41" s="1"/>
  <c r="E58" i="41"/>
  <c r="K57" i="41"/>
  <c r="H57" i="41"/>
  <c r="E57" i="41"/>
  <c r="K56" i="41"/>
  <c r="H56" i="41"/>
  <c r="E56" i="41"/>
  <c r="H55" i="41"/>
  <c r="K55" i="41" s="1"/>
  <c r="E55" i="41"/>
  <c r="H54" i="41"/>
  <c r="E54" i="41"/>
  <c r="H53" i="41"/>
  <c r="K53" i="41" s="1"/>
  <c r="F53" i="41"/>
  <c r="E53" i="41"/>
  <c r="E52" i="41"/>
  <c r="H51" i="41"/>
  <c r="K51" i="41" s="1"/>
  <c r="E51" i="41"/>
  <c r="K50" i="41"/>
  <c r="H50" i="41"/>
  <c r="F50" i="41"/>
  <c r="E50" i="41"/>
  <c r="K49" i="41"/>
  <c r="H49" i="41"/>
  <c r="E49" i="41"/>
  <c r="K48" i="41"/>
  <c r="H48" i="41"/>
  <c r="F48" i="41"/>
  <c r="E48" i="41"/>
  <c r="K47" i="41"/>
  <c r="H47" i="41"/>
  <c r="E47" i="41"/>
  <c r="H46" i="41"/>
  <c r="K46" i="41" s="1"/>
  <c r="E46" i="41"/>
  <c r="K45" i="41"/>
  <c r="H45" i="41"/>
  <c r="F45" i="41"/>
  <c r="E45" i="41"/>
  <c r="H44" i="41"/>
  <c r="K44" i="41" s="1"/>
  <c r="E44" i="41"/>
  <c r="K43" i="41"/>
  <c r="H43" i="41"/>
  <c r="E43" i="41"/>
  <c r="K42" i="41"/>
  <c r="H42" i="41"/>
  <c r="F42" i="41"/>
  <c r="E42" i="41"/>
  <c r="K41" i="41"/>
  <c r="H41" i="41"/>
  <c r="E41" i="41"/>
  <c r="K40" i="41"/>
  <c r="H40" i="41"/>
  <c r="E40" i="41"/>
  <c r="H39" i="41"/>
  <c r="K39" i="41" s="1"/>
  <c r="E39" i="41"/>
  <c r="H38" i="41"/>
  <c r="K38" i="41" s="1"/>
  <c r="E38" i="41"/>
  <c r="K37" i="41"/>
  <c r="H37" i="41"/>
  <c r="E37" i="41"/>
  <c r="K36" i="41"/>
  <c r="H36" i="41"/>
  <c r="E36" i="41"/>
  <c r="H35" i="41"/>
  <c r="K35" i="41" s="1"/>
  <c r="F35" i="41"/>
  <c r="E35" i="41"/>
  <c r="H34" i="41"/>
  <c r="K34" i="41" s="1"/>
  <c r="E34" i="41"/>
  <c r="H33" i="41"/>
  <c r="K33" i="41" s="1"/>
  <c r="E33" i="41"/>
  <c r="H32" i="41"/>
  <c r="K32" i="41" s="1"/>
  <c r="E32" i="41"/>
  <c r="K31" i="41"/>
  <c r="H31" i="41"/>
  <c r="E31" i="41"/>
  <c r="K30" i="41"/>
  <c r="H30" i="41"/>
  <c r="F30" i="41"/>
  <c r="E30" i="41"/>
  <c r="H29" i="41"/>
  <c r="K29" i="41" s="1"/>
  <c r="E29" i="41"/>
  <c r="H28" i="41"/>
  <c r="K28" i="41" s="1"/>
  <c r="E28" i="41"/>
  <c r="H27" i="41"/>
  <c r="K27" i="41" s="1"/>
  <c r="E27" i="41"/>
  <c r="H26" i="41"/>
  <c r="K26" i="41" s="1"/>
  <c r="E26" i="41"/>
  <c r="H25" i="41"/>
  <c r="K25" i="41" s="1"/>
  <c r="F25" i="41"/>
  <c r="E25" i="41"/>
  <c r="H24" i="41"/>
  <c r="K24" i="41" s="1"/>
  <c r="E24" i="41"/>
  <c r="K23" i="41"/>
  <c r="H23" i="41"/>
  <c r="E23" i="41"/>
  <c r="K22" i="41"/>
  <c r="H22" i="41"/>
  <c r="E22" i="41"/>
  <c r="H21" i="41"/>
  <c r="K21" i="41" s="1"/>
  <c r="E21" i="41"/>
  <c r="H20" i="41"/>
  <c r="K20" i="41" s="1"/>
  <c r="E20" i="41"/>
  <c r="K19" i="41"/>
  <c r="H19" i="41"/>
  <c r="E19" i="41"/>
  <c r="K18" i="41"/>
  <c r="H18" i="41"/>
  <c r="E18" i="41"/>
  <c r="H17" i="41"/>
  <c r="K17" i="41" s="1"/>
  <c r="E17" i="41"/>
  <c r="H16" i="41"/>
  <c r="K16" i="41" s="1"/>
  <c r="E16" i="41"/>
  <c r="K15" i="41"/>
  <c r="H15" i="41"/>
  <c r="E15" i="41"/>
  <c r="K14" i="41"/>
  <c r="H14" i="41"/>
  <c r="E14" i="41"/>
  <c r="H13" i="41"/>
  <c r="K13" i="41" s="1"/>
  <c r="F13" i="41"/>
  <c r="E13" i="41"/>
  <c r="H12" i="41"/>
  <c r="K12" i="41" s="1"/>
  <c r="E12" i="41"/>
  <c r="H11" i="41"/>
  <c r="K11" i="41" s="1"/>
  <c r="E11" i="41"/>
  <c r="H10" i="41"/>
  <c r="K10" i="41" s="1"/>
  <c r="E10" i="41"/>
  <c r="K9" i="41"/>
  <c r="H9" i="41"/>
  <c r="E9" i="41"/>
  <c r="H8" i="41"/>
  <c r="K8" i="41" s="1"/>
  <c r="E8" i="41"/>
  <c r="H7" i="41"/>
  <c r="K7" i="41" s="1"/>
  <c r="F7" i="41"/>
  <c r="E7" i="41"/>
  <c r="H6" i="41"/>
  <c r="K6" i="41" s="1"/>
  <c r="E6" i="41"/>
  <c r="J22" i="40"/>
  <c r="F22" i="40"/>
  <c r="D22" i="40"/>
  <c r="C22" i="40"/>
  <c r="E21" i="40"/>
  <c r="G21" i="40" s="1"/>
  <c r="G20" i="40"/>
  <c r="H20" i="40" s="1"/>
  <c r="E20" i="40"/>
  <c r="G19" i="40"/>
  <c r="K19" i="40" s="1"/>
  <c r="N18" i="40"/>
  <c r="K18" i="40"/>
  <c r="M18" i="40" s="1"/>
  <c r="H18" i="40"/>
  <c r="G18" i="40"/>
  <c r="G17" i="40"/>
  <c r="K17" i="40" s="1"/>
  <c r="N16" i="40"/>
  <c r="K16" i="40"/>
  <c r="M16" i="40" s="1"/>
  <c r="H16" i="40"/>
  <c r="G16" i="40"/>
  <c r="G15" i="40"/>
  <c r="K15" i="40" s="1"/>
  <c r="N14" i="40"/>
  <c r="K14" i="40"/>
  <c r="M14" i="40" s="1"/>
  <c r="H14" i="40"/>
  <c r="G14" i="40"/>
  <c r="G13" i="40"/>
  <c r="K13" i="40" s="1"/>
  <c r="N12" i="40"/>
  <c r="K12" i="40"/>
  <c r="M12" i="40" s="1"/>
  <c r="H12" i="40"/>
  <c r="G12" i="40"/>
  <c r="G11" i="40"/>
  <c r="K11" i="40" s="1"/>
  <c r="K10" i="40"/>
  <c r="M10" i="40" s="1"/>
  <c r="H10" i="40"/>
  <c r="G10" i="40"/>
  <c r="G9" i="40"/>
  <c r="K9" i="40" s="1"/>
  <c r="N8" i="40"/>
  <c r="K8" i="40"/>
  <c r="M8" i="40" s="1"/>
  <c r="H8" i="40"/>
  <c r="G8" i="40"/>
  <c r="G7" i="40"/>
  <c r="K7" i="40" s="1"/>
  <c r="E6" i="40"/>
  <c r="E22" i="40" s="1"/>
  <c r="D17" i="39"/>
  <c r="D15" i="39"/>
  <c r="D14" i="39"/>
  <c r="D13" i="39"/>
  <c r="D12" i="39"/>
  <c r="D11" i="39"/>
  <c r="D10" i="39"/>
  <c r="D9" i="39"/>
  <c r="D8" i="39"/>
  <c r="D7" i="39"/>
  <c r="D6" i="39"/>
  <c r="D4" i="39"/>
  <c r="D3" i="39"/>
  <c r="F61" i="41"/>
  <c r="F44" i="41"/>
  <c r="F43" i="41"/>
  <c r="F41" i="41"/>
  <c r="F29" i="41"/>
  <c r="F68" i="41"/>
  <c r="F66" i="41"/>
  <c r="F64" i="41"/>
  <c r="F49" i="41"/>
  <c r="F47" i="41"/>
  <c r="F24" i="41"/>
  <c r="F6" i="41"/>
  <c r="F75" i="41"/>
  <c r="F52" i="41"/>
  <c r="F34" i="41"/>
  <c r="F12" i="41"/>
  <c r="L20" i="40"/>
  <c r="L13" i="40"/>
  <c r="L11" i="40"/>
  <c r="L18" i="40"/>
  <c r="L16" i="40"/>
  <c r="L14" i="40"/>
  <c r="L12" i="40"/>
  <c r="L10" i="40"/>
  <c r="L8" i="40"/>
  <c r="L6" i="40"/>
  <c r="L21" i="40"/>
  <c r="L19" i="40"/>
  <c r="L17" i="40"/>
  <c r="L15" i="40"/>
  <c r="L9" i="40"/>
  <c r="L7" i="40"/>
  <c r="C17" i="39"/>
  <c r="C14" i="39"/>
  <c r="C10" i="39"/>
  <c r="C6" i="39"/>
  <c r="C4" i="39"/>
  <c r="C13" i="39"/>
  <c r="C15" i="39"/>
  <c r="C11" i="39"/>
  <c r="C7" i="39"/>
  <c r="C5" i="39"/>
  <c r="C9" i="39"/>
  <c r="C3" i="39"/>
  <c r="C16" i="39"/>
  <c r="C12" i="39"/>
  <c r="C8" i="39"/>
  <c r="C3" i="41" l="1"/>
  <c r="K54" i="41"/>
  <c r="N10" i="40"/>
  <c r="O7" i="40"/>
  <c r="M7" i="40"/>
  <c r="N7" i="40"/>
  <c r="O15" i="40"/>
  <c r="M15" i="40"/>
  <c r="N15" i="40"/>
  <c r="Q18" i="40"/>
  <c r="S18" i="40" s="1"/>
  <c r="T18" i="40" s="1"/>
  <c r="Q12" i="40"/>
  <c r="S12" i="40" s="1"/>
  <c r="T12" i="40" s="1"/>
  <c r="H21" i="40"/>
  <c r="K21" i="40"/>
  <c r="O11" i="40"/>
  <c r="N11" i="40"/>
  <c r="M11" i="40"/>
  <c r="Q14" i="40"/>
  <c r="S14" i="40" s="1"/>
  <c r="T14" i="40" s="1"/>
  <c r="O19" i="40"/>
  <c r="M19" i="40"/>
  <c r="N19" i="40"/>
  <c r="Q10" i="40"/>
  <c r="S10" i="40" s="1"/>
  <c r="T10" i="40" s="1"/>
  <c r="O9" i="40"/>
  <c r="M9" i="40"/>
  <c r="N9" i="40"/>
  <c r="O17" i="40"/>
  <c r="N17" i="40"/>
  <c r="M17" i="40"/>
  <c r="Q8" i="40"/>
  <c r="S8" i="40" s="1"/>
  <c r="T8" i="40" s="1"/>
  <c r="O13" i="40"/>
  <c r="M13" i="40"/>
  <c r="N13" i="40"/>
  <c r="S16" i="40"/>
  <c r="T16" i="40" s="1"/>
  <c r="Q16" i="40"/>
  <c r="O10" i="40"/>
  <c r="H7" i="40"/>
  <c r="H9" i="40"/>
  <c r="H11" i="40"/>
  <c r="H13" i="40"/>
  <c r="H15" i="40"/>
  <c r="H17" i="40"/>
  <c r="H19" i="40"/>
  <c r="K20" i="40"/>
  <c r="O8" i="40"/>
  <c r="O12" i="40"/>
  <c r="O14" i="40"/>
  <c r="O16" i="40"/>
  <c r="O18" i="40"/>
  <c r="G6" i="40"/>
  <c r="D18" i="39"/>
  <c r="E16" i="39"/>
  <c r="C18" i="39"/>
  <c r="E3" i="39"/>
  <c r="E9" i="39"/>
  <c r="E7" i="39"/>
  <c r="E11" i="39"/>
  <c r="E15" i="39"/>
  <c r="E13" i="39"/>
  <c r="E8" i="39"/>
  <c r="E12" i="39"/>
  <c r="E17" i="39"/>
  <c r="E4" i="39"/>
  <c r="E6" i="39"/>
  <c r="E10" i="39"/>
  <c r="E14" i="39"/>
  <c r="H52" i="38"/>
  <c r="K52" i="38" s="1"/>
  <c r="H53" i="38"/>
  <c r="H54" i="38"/>
  <c r="I54" i="38" s="1"/>
  <c r="K54" i="38" s="1"/>
  <c r="H55" i="38"/>
  <c r="H56" i="38"/>
  <c r="H57" i="38"/>
  <c r="H58" i="38"/>
  <c r="H59" i="38"/>
  <c r="H60" i="38"/>
  <c r="H87" i="38"/>
  <c r="K87" i="38" s="1"/>
  <c r="E87" i="38"/>
  <c r="H86" i="38"/>
  <c r="K86" i="38" s="1"/>
  <c r="E86" i="38"/>
  <c r="K85" i="38"/>
  <c r="H85" i="38"/>
  <c r="E85" i="38"/>
  <c r="K84" i="38"/>
  <c r="E84" i="38"/>
  <c r="K83" i="38"/>
  <c r="H83" i="38"/>
  <c r="E83" i="38"/>
  <c r="H82" i="38"/>
  <c r="K82" i="38" s="1"/>
  <c r="E82" i="38"/>
  <c r="H81" i="38"/>
  <c r="K81" i="38" s="1"/>
  <c r="E81" i="38"/>
  <c r="H80" i="38"/>
  <c r="K80" i="38" s="1"/>
  <c r="E80" i="38"/>
  <c r="H79" i="38"/>
  <c r="K79" i="38" s="1"/>
  <c r="E79" i="38"/>
  <c r="H78" i="38"/>
  <c r="K78" i="38" s="1"/>
  <c r="E78" i="38"/>
  <c r="H77" i="38"/>
  <c r="K77" i="38" s="1"/>
  <c r="E77" i="38"/>
  <c r="H76" i="38"/>
  <c r="K76" i="38" s="1"/>
  <c r="F76" i="38"/>
  <c r="E76" i="38"/>
  <c r="H75" i="38"/>
  <c r="K75" i="38" s="1"/>
  <c r="E75" i="38"/>
  <c r="H74" i="38"/>
  <c r="K74" i="38" s="1"/>
  <c r="E74" i="38"/>
  <c r="K73" i="38"/>
  <c r="H73" i="38"/>
  <c r="E73" i="38"/>
  <c r="H72" i="38"/>
  <c r="K72" i="38" s="1"/>
  <c r="E72" i="38"/>
  <c r="K71" i="38"/>
  <c r="H71" i="38"/>
  <c r="E71" i="38"/>
  <c r="H70" i="38"/>
  <c r="K70" i="38" s="1"/>
  <c r="E70" i="38"/>
  <c r="K69" i="38"/>
  <c r="H69" i="38"/>
  <c r="F69" i="38"/>
  <c r="E69" i="38"/>
  <c r="K68" i="38"/>
  <c r="H68" i="38"/>
  <c r="E68" i="38"/>
  <c r="K67" i="38"/>
  <c r="H67" i="38"/>
  <c r="F67" i="38"/>
  <c r="E67" i="38"/>
  <c r="K66" i="38"/>
  <c r="H66" i="38"/>
  <c r="E66" i="38"/>
  <c r="K65" i="38"/>
  <c r="H65" i="38"/>
  <c r="F65" i="38"/>
  <c r="E65" i="38"/>
  <c r="K64" i="38"/>
  <c r="H64" i="38"/>
  <c r="E64" i="38"/>
  <c r="K63" i="38"/>
  <c r="H63" i="38"/>
  <c r="E63" i="38"/>
  <c r="K62" i="38"/>
  <c r="H62" i="38"/>
  <c r="F62" i="38"/>
  <c r="E62" i="38"/>
  <c r="K61" i="38"/>
  <c r="H61" i="38"/>
  <c r="E61" i="38"/>
  <c r="K60" i="38"/>
  <c r="E60" i="38"/>
  <c r="K59" i="38"/>
  <c r="E59" i="38"/>
  <c r="K58" i="38"/>
  <c r="E58" i="38"/>
  <c r="K57" i="38"/>
  <c r="E57" i="38"/>
  <c r="K56" i="38"/>
  <c r="E56" i="38"/>
  <c r="K55" i="38"/>
  <c r="E55" i="38"/>
  <c r="E54" i="38"/>
  <c r="K53" i="38"/>
  <c r="F53" i="38"/>
  <c r="E53" i="38"/>
  <c r="E52" i="38"/>
  <c r="K51" i="38"/>
  <c r="H51" i="38"/>
  <c r="E51" i="38"/>
  <c r="K50" i="38"/>
  <c r="H50" i="38"/>
  <c r="F50" i="38"/>
  <c r="E50" i="38"/>
  <c r="K49" i="38"/>
  <c r="H49" i="38"/>
  <c r="E49" i="38"/>
  <c r="K48" i="38"/>
  <c r="H48" i="38"/>
  <c r="F48" i="38"/>
  <c r="E48" i="38"/>
  <c r="K47" i="38"/>
  <c r="H47" i="38"/>
  <c r="E47" i="38"/>
  <c r="K46" i="38"/>
  <c r="H46" i="38"/>
  <c r="E46" i="38"/>
  <c r="H45" i="38"/>
  <c r="K45" i="38" s="1"/>
  <c r="F45" i="38"/>
  <c r="E45" i="38"/>
  <c r="H44" i="38"/>
  <c r="K44" i="38" s="1"/>
  <c r="E44" i="38"/>
  <c r="H43" i="38"/>
  <c r="K43" i="38" s="1"/>
  <c r="E43" i="38"/>
  <c r="H42" i="38"/>
  <c r="K42" i="38" s="1"/>
  <c r="F42" i="38"/>
  <c r="E42" i="38"/>
  <c r="H41" i="38"/>
  <c r="K41" i="38" s="1"/>
  <c r="E41" i="38"/>
  <c r="H40" i="38"/>
  <c r="K40" i="38" s="1"/>
  <c r="E40" i="38"/>
  <c r="H39" i="38"/>
  <c r="K39" i="38" s="1"/>
  <c r="E39" i="38"/>
  <c r="K38" i="38"/>
  <c r="H38" i="38"/>
  <c r="E38" i="38"/>
  <c r="H37" i="38"/>
  <c r="K37" i="38" s="1"/>
  <c r="E37" i="38"/>
  <c r="H36" i="38"/>
  <c r="K36" i="38" s="1"/>
  <c r="E36" i="38"/>
  <c r="H35" i="38"/>
  <c r="K35" i="38" s="1"/>
  <c r="F35" i="38"/>
  <c r="E35" i="38"/>
  <c r="H34" i="38"/>
  <c r="K34" i="38" s="1"/>
  <c r="E34" i="38"/>
  <c r="H33" i="38"/>
  <c r="K33" i="38" s="1"/>
  <c r="E33" i="38"/>
  <c r="K32" i="38"/>
  <c r="H32" i="38"/>
  <c r="E32" i="38"/>
  <c r="K31" i="38"/>
  <c r="H31" i="38"/>
  <c r="E31" i="38"/>
  <c r="H30" i="38"/>
  <c r="K30" i="38" s="1"/>
  <c r="F30" i="38"/>
  <c r="E30" i="38"/>
  <c r="H29" i="38"/>
  <c r="K29" i="38" s="1"/>
  <c r="E29" i="38"/>
  <c r="H28" i="38"/>
  <c r="K28" i="38" s="1"/>
  <c r="E28" i="38"/>
  <c r="H27" i="38"/>
  <c r="K27" i="38" s="1"/>
  <c r="E27" i="38"/>
  <c r="K26" i="38"/>
  <c r="H26" i="38"/>
  <c r="E26" i="38"/>
  <c r="K25" i="38"/>
  <c r="H25" i="38"/>
  <c r="F25" i="38"/>
  <c r="E25" i="38"/>
  <c r="K24" i="38"/>
  <c r="H24" i="38"/>
  <c r="E24" i="38"/>
  <c r="K23" i="38"/>
  <c r="H23" i="38"/>
  <c r="E23" i="38"/>
  <c r="H22" i="38"/>
  <c r="K22" i="38" s="1"/>
  <c r="E22" i="38"/>
  <c r="H21" i="38"/>
  <c r="K21" i="38" s="1"/>
  <c r="E21" i="38"/>
  <c r="H20" i="38"/>
  <c r="K20" i="38" s="1"/>
  <c r="E20" i="38"/>
  <c r="K19" i="38"/>
  <c r="H19" i="38"/>
  <c r="E19" i="38"/>
  <c r="H18" i="38"/>
  <c r="K18" i="38" s="1"/>
  <c r="E18" i="38"/>
  <c r="H17" i="38"/>
  <c r="K17" i="38" s="1"/>
  <c r="E17" i="38"/>
  <c r="H16" i="38"/>
  <c r="K16" i="38" s="1"/>
  <c r="E16" i="38"/>
  <c r="H15" i="38"/>
  <c r="K15" i="38" s="1"/>
  <c r="E15" i="38"/>
  <c r="H14" i="38"/>
  <c r="K14" i="38" s="1"/>
  <c r="E14" i="38"/>
  <c r="H13" i="38"/>
  <c r="K13" i="38" s="1"/>
  <c r="F13" i="38"/>
  <c r="E13" i="38"/>
  <c r="H12" i="38"/>
  <c r="K12" i="38" s="1"/>
  <c r="E12" i="38"/>
  <c r="H11" i="38"/>
  <c r="K11" i="38" s="1"/>
  <c r="E11" i="38"/>
  <c r="K10" i="38"/>
  <c r="H10" i="38"/>
  <c r="E10" i="38"/>
  <c r="K9" i="38"/>
  <c r="H9" i="38"/>
  <c r="E9" i="38"/>
  <c r="H8" i="38"/>
  <c r="K8" i="38" s="1"/>
  <c r="E8" i="38"/>
  <c r="H7" i="38"/>
  <c r="K7" i="38" s="1"/>
  <c r="F7" i="38"/>
  <c r="E7" i="38"/>
  <c r="H6" i="38"/>
  <c r="K6" i="38" s="1"/>
  <c r="E6" i="38"/>
  <c r="J22" i="37"/>
  <c r="F22" i="37"/>
  <c r="D22" i="37"/>
  <c r="C22" i="37"/>
  <c r="G21" i="37"/>
  <c r="K21" i="37" s="1"/>
  <c r="E21" i="37"/>
  <c r="K20" i="37"/>
  <c r="N20" i="37" s="1"/>
  <c r="H20" i="37"/>
  <c r="G20" i="37"/>
  <c r="E20" i="37"/>
  <c r="H19" i="37"/>
  <c r="G19" i="37"/>
  <c r="K19" i="37" s="1"/>
  <c r="K18" i="37"/>
  <c r="O18" i="37" s="1"/>
  <c r="H18" i="37"/>
  <c r="G18" i="37"/>
  <c r="H17" i="37"/>
  <c r="G17" i="37"/>
  <c r="K17" i="37" s="1"/>
  <c r="N16" i="37"/>
  <c r="K16" i="37"/>
  <c r="O16" i="37" s="1"/>
  <c r="H16" i="37"/>
  <c r="G16" i="37"/>
  <c r="H15" i="37"/>
  <c r="G15" i="37"/>
  <c r="K15" i="37" s="1"/>
  <c r="N14" i="37"/>
  <c r="K14" i="37"/>
  <c r="O14" i="37" s="1"/>
  <c r="H14" i="37"/>
  <c r="G14" i="37"/>
  <c r="H13" i="37"/>
  <c r="G13" i="37"/>
  <c r="K13" i="37" s="1"/>
  <c r="N12" i="37"/>
  <c r="K12" i="37"/>
  <c r="O12" i="37" s="1"/>
  <c r="H12" i="37"/>
  <c r="G12" i="37"/>
  <c r="H11" i="37"/>
  <c r="G11" i="37"/>
  <c r="K11" i="37" s="1"/>
  <c r="K10" i="37"/>
  <c r="O10" i="37" s="1"/>
  <c r="H10" i="37"/>
  <c r="G10" i="37"/>
  <c r="H9" i="37"/>
  <c r="G9" i="37"/>
  <c r="K9" i="37" s="1"/>
  <c r="N8" i="37"/>
  <c r="K8" i="37"/>
  <c r="O8" i="37" s="1"/>
  <c r="H8" i="37"/>
  <c r="G8" i="37"/>
  <c r="H7" i="37"/>
  <c r="G7" i="37"/>
  <c r="K7" i="37" s="1"/>
  <c r="E6" i="37"/>
  <c r="D17" i="36"/>
  <c r="D15" i="36"/>
  <c r="D14" i="36"/>
  <c r="D13" i="36"/>
  <c r="D12" i="36"/>
  <c r="D11" i="36"/>
  <c r="D10" i="36"/>
  <c r="D9" i="36"/>
  <c r="D8" i="36"/>
  <c r="D7" i="36"/>
  <c r="D6" i="36"/>
  <c r="D4" i="36"/>
  <c r="D3" i="36"/>
  <c r="F43" i="38"/>
  <c r="F49" i="38"/>
  <c r="F66" i="38"/>
  <c r="F34" i="38"/>
  <c r="L7" i="37"/>
  <c r="L17" i="37"/>
  <c r="L9" i="37"/>
  <c r="L14" i="37"/>
  <c r="C17" i="36"/>
  <c r="C11" i="36"/>
  <c r="C15" i="36"/>
  <c r="C4" i="36"/>
  <c r="F47" i="38"/>
  <c r="F64" i="38"/>
  <c r="F12" i="38"/>
  <c r="L12" i="37"/>
  <c r="L15" i="37"/>
  <c r="L18" i="37"/>
  <c r="L10" i="37"/>
  <c r="C14" i="36"/>
  <c r="C7" i="36"/>
  <c r="C16" i="36"/>
  <c r="C9" i="36"/>
  <c r="F41" i="38"/>
  <c r="F29" i="38"/>
  <c r="F24" i="38"/>
  <c r="F52" i="38"/>
  <c r="F6" i="38"/>
  <c r="L8" i="37"/>
  <c r="L13" i="37"/>
  <c r="L16" i="37"/>
  <c r="L6" i="37"/>
  <c r="C10" i="36"/>
  <c r="C3" i="36"/>
  <c r="C12" i="36"/>
  <c r="F61" i="38"/>
  <c r="F68" i="38"/>
  <c r="F75" i="38"/>
  <c r="L21" i="37"/>
  <c r="L19" i="37"/>
  <c r="L11" i="37"/>
  <c r="L20" i="37"/>
  <c r="C13" i="36"/>
  <c r="C6" i="36"/>
  <c r="C5" i="36"/>
  <c r="C8" i="36"/>
  <c r="F44" i="38"/>
  <c r="H6" i="40" l="1"/>
  <c r="H22" i="40" s="1"/>
  <c r="K6" i="40"/>
  <c r="G22" i="40"/>
  <c r="Q7" i="40"/>
  <c r="S7" i="40" s="1"/>
  <c r="T7" i="40" s="1"/>
  <c r="N20" i="40"/>
  <c r="O20" i="40"/>
  <c r="M20" i="40"/>
  <c r="Q13" i="40"/>
  <c r="S13" i="40" s="1"/>
  <c r="T13" i="40" s="1"/>
  <c r="Q17" i="40"/>
  <c r="S17" i="40" s="1"/>
  <c r="T17" i="40" s="1"/>
  <c r="Q9" i="40"/>
  <c r="S9" i="40"/>
  <c r="T9" i="40" s="1"/>
  <c r="N21" i="40"/>
  <c r="O21" i="40"/>
  <c r="M21" i="40"/>
  <c r="S15" i="40"/>
  <c r="T15" i="40" s="1"/>
  <c r="Q15" i="40"/>
  <c r="Q19" i="40"/>
  <c r="S19" i="40" s="1"/>
  <c r="T19" i="40" s="1"/>
  <c r="S11" i="40"/>
  <c r="T11" i="40" s="1"/>
  <c r="Q11" i="40"/>
  <c r="E18" i="39"/>
  <c r="C3" i="38"/>
  <c r="N10" i="37"/>
  <c r="M9" i="37"/>
  <c r="N9" i="37"/>
  <c r="O9" i="37"/>
  <c r="M13" i="37"/>
  <c r="N13" i="37"/>
  <c r="O13" i="37"/>
  <c r="M17" i="37"/>
  <c r="N17" i="37"/>
  <c r="O17" i="37"/>
  <c r="O21" i="37"/>
  <c r="N21" i="37"/>
  <c r="M21" i="37"/>
  <c r="M19" i="37"/>
  <c r="N19" i="37"/>
  <c r="O19" i="37"/>
  <c r="M7" i="37"/>
  <c r="N7" i="37"/>
  <c r="O7" i="37"/>
  <c r="M11" i="37"/>
  <c r="N11" i="37"/>
  <c r="O11" i="37"/>
  <c r="M15" i="37"/>
  <c r="O15" i="37"/>
  <c r="N15" i="37"/>
  <c r="O20" i="37"/>
  <c r="G6" i="37"/>
  <c r="M8" i="37"/>
  <c r="M10" i="37"/>
  <c r="M12" i="37"/>
  <c r="M14" i="37"/>
  <c r="M16" i="37"/>
  <c r="M18" i="37"/>
  <c r="H21" i="37"/>
  <c r="E22" i="37"/>
  <c r="N18" i="37"/>
  <c r="M20" i="37"/>
  <c r="D18" i="36"/>
  <c r="E9" i="36"/>
  <c r="E16" i="36"/>
  <c r="E15" i="36"/>
  <c r="E3" i="36"/>
  <c r="C18" i="36"/>
  <c r="E7" i="36"/>
  <c r="E11" i="36"/>
  <c r="E13" i="36"/>
  <c r="E4" i="36"/>
  <c r="E8" i="36"/>
  <c r="E12" i="36"/>
  <c r="E17" i="36"/>
  <c r="E6" i="36"/>
  <c r="E10" i="36"/>
  <c r="E14" i="36"/>
  <c r="K10" i="34"/>
  <c r="H87" i="35"/>
  <c r="K87" i="35" s="1"/>
  <c r="E87" i="35"/>
  <c r="H86" i="35"/>
  <c r="K86" i="35" s="1"/>
  <c r="E86" i="35"/>
  <c r="K85" i="35"/>
  <c r="H85" i="35"/>
  <c r="E85" i="35"/>
  <c r="H84" i="35"/>
  <c r="K84" i="35" s="1"/>
  <c r="E84" i="35"/>
  <c r="K83" i="35"/>
  <c r="H83" i="35"/>
  <c r="E83" i="35"/>
  <c r="H82" i="35"/>
  <c r="K82" i="35" s="1"/>
  <c r="E82" i="35"/>
  <c r="K81" i="35"/>
  <c r="H81" i="35"/>
  <c r="E81" i="35"/>
  <c r="H80" i="35"/>
  <c r="K80" i="35" s="1"/>
  <c r="E80" i="35"/>
  <c r="K79" i="35"/>
  <c r="H79" i="35"/>
  <c r="E79" i="35"/>
  <c r="H78" i="35"/>
  <c r="K78" i="35" s="1"/>
  <c r="E78" i="35"/>
  <c r="K77" i="35"/>
  <c r="H77" i="35"/>
  <c r="E77" i="35"/>
  <c r="H76" i="35"/>
  <c r="K76" i="35" s="1"/>
  <c r="F76" i="35"/>
  <c r="E76" i="35"/>
  <c r="H75" i="35"/>
  <c r="K75" i="35" s="1"/>
  <c r="E75" i="35"/>
  <c r="H74" i="35"/>
  <c r="K74" i="35" s="1"/>
  <c r="E74" i="35"/>
  <c r="K73" i="35"/>
  <c r="H73" i="35"/>
  <c r="E73" i="35"/>
  <c r="H72" i="35"/>
  <c r="K72" i="35" s="1"/>
  <c r="E72" i="35"/>
  <c r="K71" i="35"/>
  <c r="H71" i="35"/>
  <c r="E71" i="35"/>
  <c r="H70" i="35"/>
  <c r="K70" i="35" s="1"/>
  <c r="E70" i="35"/>
  <c r="K69" i="35"/>
  <c r="H69" i="35"/>
  <c r="F69" i="35"/>
  <c r="E69" i="35"/>
  <c r="K68" i="35"/>
  <c r="H68" i="35"/>
  <c r="E68" i="35"/>
  <c r="K67" i="35"/>
  <c r="H67" i="35"/>
  <c r="F67" i="35"/>
  <c r="E67" i="35"/>
  <c r="K66" i="35"/>
  <c r="H66" i="35"/>
  <c r="E66" i="35"/>
  <c r="K65" i="35"/>
  <c r="H65" i="35"/>
  <c r="F65" i="35"/>
  <c r="E65" i="35"/>
  <c r="K64" i="35"/>
  <c r="H64" i="35"/>
  <c r="E64" i="35"/>
  <c r="K63" i="35"/>
  <c r="H63" i="35"/>
  <c r="E63" i="35"/>
  <c r="K62" i="35"/>
  <c r="H62" i="35"/>
  <c r="F62" i="35"/>
  <c r="E62" i="35"/>
  <c r="K61" i="35"/>
  <c r="H61" i="35"/>
  <c r="E61" i="35"/>
  <c r="K60" i="35"/>
  <c r="H60" i="35"/>
  <c r="E60" i="35"/>
  <c r="H59" i="35"/>
  <c r="K59" i="35" s="1"/>
  <c r="E59" i="35"/>
  <c r="H58" i="35"/>
  <c r="K58" i="35" s="1"/>
  <c r="E58" i="35"/>
  <c r="K57" i="35"/>
  <c r="H57" i="35"/>
  <c r="E57" i="35"/>
  <c r="K56" i="35"/>
  <c r="H56" i="35"/>
  <c r="E56" i="35"/>
  <c r="H55" i="35"/>
  <c r="K55" i="35" s="1"/>
  <c r="E55" i="35"/>
  <c r="H54" i="35"/>
  <c r="K54" i="35" s="1"/>
  <c r="E54" i="35"/>
  <c r="K53" i="35"/>
  <c r="H53" i="35"/>
  <c r="F53" i="35"/>
  <c r="E53" i="35"/>
  <c r="K52" i="35"/>
  <c r="H52" i="35"/>
  <c r="E52" i="35"/>
  <c r="K51" i="35"/>
  <c r="H51" i="35"/>
  <c r="E51" i="35"/>
  <c r="K50" i="35"/>
  <c r="H50" i="35"/>
  <c r="F50" i="35"/>
  <c r="E50" i="35"/>
  <c r="K49" i="35"/>
  <c r="H49" i="35"/>
  <c r="E49" i="35"/>
  <c r="K48" i="35"/>
  <c r="H48" i="35"/>
  <c r="F48" i="35"/>
  <c r="E48" i="35"/>
  <c r="K47" i="35"/>
  <c r="H47" i="35"/>
  <c r="E47" i="35"/>
  <c r="K46" i="35"/>
  <c r="H46" i="35"/>
  <c r="E46" i="35"/>
  <c r="K45" i="35"/>
  <c r="H45" i="35"/>
  <c r="F45" i="35"/>
  <c r="E45" i="35"/>
  <c r="K44" i="35"/>
  <c r="H44" i="35"/>
  <c r="E44" i="35"/>
  <c r="H43" i="35"/>
  <c r="K43" i="35" s="1"/>
  <c r="E43" i="35"/>
  <c r="K42" i="35"/>
  <c r="H42" i="35"/>
  <c r="F42" i="35"/>
  <c r="E42" i="35"/>
  <c r="H41" i="35"/>
  <c r="K41" i="35" s="1"/>
  <c r="E41" i="35"/>
  <c r="K40" i="35"/>
  <c r="H40" i="35"/>
  <c r="E40" i="35"/>
  <c r="H39" i="35"/>
  <c r="K39" i="35" s="1"/>
  <c r="E39" i="35"/>
  <c r="K38" i="35"/>
  <c r="H38" i="35"/>
  <c r="E38" i="35"/>
  <c r="K37" i="35"/>
  <c r="H37" i="35"/>
  <c r="E37" i="35"/>
  <c r="K36" i="35"/>
  <c r="H36" i="35"/>
  <c r="E36" i="35"/>
  <c r="H35" i="35"/>
  <c r="K35" i="35" s="1"/>
  <c r="F35" i="35"/>
  <c r="E35" i="35"/>
  <c r="H34" i="35"/>
  <c r="K34" i="35" s="1"/>
  <c r="E34" i="35"/>
  <c r="H33" i="35"/>
  <c r="K33" i="35" s="1"/>
  <c r="E33" i="35"/>
  <c r="K32" i="35"/>
  <c r="H32" i="35"/>
  <c r="E32" i="35"/>
  <c r="K31" i="35"/>
  <c r="H31" i="35"/>
  <c r="E31" i="35"/>
  <c r="H30" i="35"/>
  <c r="K30" i="35" s="1"/>
  <c r="F30" i="35"/>
  <c r="E30" i="35"/>
  <c r="H29" i="35"/>
  <c r="K29" i="35" s="1"/>
  <c r="E29" i="35"/>
  <c r="K28" i="35"/>
  <c r="H28" i="35"/>
  <c r="E28" i="35"/>
  <c r="H27" i="35"/>
  <c r="K27" i="35" s="1"/>
  <c r="E27" i="35"/>
  <c r="K26" i="35"/>
  <c r="H26" i="35"/>
  <c r="E26" i="35"/>
  <c r="K25" i="35"/>
  <c r="H25" i="35"/>
  <c r="F25" i="35"/>
  <c r="E25" i="35"/>
  <c r="K24" i="35"/>
  <c r="H24" i="35"/>
  <c r="E24" i="35"/>
  <c r="K23" i="35"/>
  <c r="H23" i="35"/>
  <c r="E23" i="35"/>
  <c r="K22" i="35"/>
  <c r="H22" i="35"/>
  <c r="E22" i="35"/>
  <c r="H21" i="35"/>
  <c r="K21" i="35" s="1"/>
  <c r="E21" i="35"/>
  <c r="K20" i="35"/>
  <c r="H20" i="35"/>
  <c r="E20" i="35"/>
  <c r="K19" i="35"/>
  <c r="H19" i="35"/>
  <c r="E19" i="35"/>
  <c r="K18" i="35"/>
  <c r="H18" i="35"/>
  <c r="E18" i="35"/>
  <c r="H17" i="35"/>
  <c r="K17" i="35" s="1"/>
  <c r="E17" i="35"/>
  <c r="K16" i="35"/>
  <c r="H16" i="35"/>
  <c r="E16" i="35"/>
  <c r="K15" i="35"/>
  <c r="H15" i="35"/>
  <c r="E15" i="35"/>
  <c r="K14" i="35"/>
  <c r="H14" i="35"/>
  <c r="E14" i="35"/>
  <c r="H13" i="35"/>
  <c r="K13" i="35" s="1"/>
  <c r="F13" i="35"/>
  <c r="E13" i="35"/>
  <c r="H12" i="35"/>
  <c r="K12" i="35" s="1"/>
  <c r="E12" i="35"/>
  <c r="H11" i="35"/>
  <c r="K11" i="35" s="1"/>
  <c r="E11" i="35"/>
  <c r="K10" i="35"/>
  <c r="H10" i="35"/>
  <c r="E10" i="35"/>
  <c r="H9" i="35"/>
  <c r="K9" i="35" s="1"/>
  <c r="E9" i="35"/>
  <c r="K8" i="35"/>
  <c r="H8" i="35"/>
  <c r="E8" i="35"/>
  <c r="H7" i="35"/>
  <c r="K7" i="35" s="1"/>
  <c r="F7" i="35"/>
  <c r="E7" i="35"/>
  <c r="H6" i="35"/>
  <c r="K6" i="35" s="1"/>
  <c r="E6" i="35"/>
  <c r="J22" i="34"/>
  <c r="F22" i="34"/>
  <c r="D22" i="34"/>
  <c r="C22" i="34"/>
  <c r="K21" i="34"/>
  <c r="O21" i="34" s="1"/>
  <c r="G21" i="34"/>
  <c r="H21" i="34" s="1"/>
  <c r="E21" i="34"/>
  <c r="G20" i="34"/>
  <c r="H20" i="34" s="1"/>
  <c r="E20" i="34"/>
  <c r="N19" i="34"/>
  <c r="K19" i="34"/>
  <c r="M19" i="34" s="1"/>
  <c r="H19" i="34"/>
  <c r="G19" i="34"/>
  <c r="H18" i="34"/>
  <c r="G18" i="34"/>
  <c r="K18" i="34" s="1"/>
  <c r="N17" i="34"/>
  <c r="K17" i="34"/>
  <c r="M17" i="34" s="1"/>
  <c r="H17" i="34"/>
  <c r="G17" i="34"/>
  <c r="H16" i="34"/>
  <c r="G16" i="34"/>
  <c r="K16" i="34" s="1"/>
  <c r="N15" i="34"/>
  <c r="K15" i="34"/>
  <c r="M15" i="34" s="1"/>
  <c r="H15" i="34"/>
  <c r="G15" i="34"/>
  <c r="H14" i="34"/>
  <c r="G14" i="34"/>
  <c r="K14" i="34" s="1"/>
  <c r="N13" i="34"/>
  <c r="K13" i="34"/>
  <c r="M13" i="34" s="1"/>
  <c r="H13" i="34"/>
  <c r="G13" i="34"/>
  <c r="H12" i="34"/>
  <c r="G12" i="34"/>
  <c r="K12" i="34" s="1"/>
  <c r="H11" i="34"/>
  <c r="G11" i="34"/>
  <c r="K11" i="34" s="1"/>
  <c r="H10" i="34"/>
  <c r="G10" i="34"/>
  <c r="H9" i="34"/>
  <c r="G9" i="34"/>
  <c r="K9" i="34" s="1"/>
  <c r="H8" i="34"/>
  <c r="G8" i="34"/>
  <c r="K8" i="34" s="1"/>
  <c r="H7" i="34"/>
  <c r="G7" i="34"/>
  <c r="K7" i="34" s="1"/>
  <c r="E6" i="34"/>
  <c r="E22" i="34" s="1"/>
  <c r="D17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C12" i="33"/>
  <c r="F75" i="35"/>
  <c r="L12" i="34"/>
  <c r="C16" i="33"/>
  <c r="F34" i="35"/>
  <c r="L10" i="34"/>
  <c r="C8" i="33"/>
  <c r="F12" i="35"/>
  <c r="L11" i="34"/>
  <c r="C9" i="33"/>
  <c r="F6" i="35"/>
  <c r="L7" i="34"/>
  <c r="F44" i="35"/>
  <c r="L21" i="34"/>
  <c r="C13" i="33"/>
  <c r="L19" i="34"/>
  <c r="C17" i="33"/>
  <c r="F41" i="35"/>
  <c r="L17" i="34"/>
  <c r="C14" i="33"/>
  <c r="F29" i="35"/>
  <c r="L20" i="34"/>
  <c r="C10" i="33"/>
  <c r="F43" i="35"/>
  <c r="F61" i="35"/>
  <c r="L8" i="34"/>
  <c r="C15" i="33"/>
  <c r="F49" i="35"/>
  <c r="L6" i="34"/>
  <c r="C11" i="33"/>
  <c r="F47" i="35"/>
  <c r="L15" i="34"/>
  <c r="C7" i="33"/>
  <c r="F24" i="35"/>
  <c r="L13" i="34"/>
  <c r="C3" i="33"/>
  <c r="F68" i="35"/>
  <c r="L9" i="34"/>
  <c r="F66" i="35"/>
  <c r="L18" i="34"/>
  <c r="C4" i="33"/>
  <c r="F64" i="35"/>
  <c r="L16" i="34"/>
  <c r="C5" i="33"/>
  <c r="F52" i="35"/>
  <c r="L14" i="34"/>
  <c r="C6" i="33"/>
  <c r="Q20" i="40" l="1"/>
  <c r="S20" i="40" s="1"/>
  <c r="N6" i="40"/>
  <c r="N22" i="40" s="1"/>
  <c r="M6" i="40"/>
  <c r="O6" i="40"/>
  <c r="O22" i="40" s="1"/>
  <c r="K22" i="40"/>
  <c r="Q16" i="37"/>
  <c r="S16" i="37"/>
  <c r="T16" i="37" s="1"/>
  <c r="Q8" i="37"/>
  <c r="S8" i="37" s="1"/>
  <c r="T8" i="37" s="1"/>
  <c r="Q11" i="37"/>
  <c r="S11" i="37" s="1"/>
  <c r="T11" i="37" s="1"/>
  <c r="S13" i="37"/>
  <c r="T13" i="37" s="1"/>
  <c r="Q13" i="37"/>
  <c r="Q14" i="37"/>
  <c r="S14" i="37"/>
  <c r="T14" i="37" s="1"/>
  <c r="G22" i="37"/>
  <c r="K6" i="37"/>
  <c r="H6" i="37"/>
  <c r="H22" i="37" s="1"/>
  <c r="S15" i="37"/>
  <c r="T15" i="37" s="1"/>
  <c r="Q15" i="37"/>
  <c r="Q17" i="37"/>
  <c r="S17" i="37" s="1"/>
  <c r="T17" i="37" s="1"/>
  <c r="Q12" i="37"/>
  <c r="S12" i="37" s="1"/>
  <c r="T12" i="37" s="1"/>
  <c r="Q19" i="37"/>
  <c r="S19" i="37" s="1"/>
  <c r="T19" i="37" s="1"/>
  <c r="S20" i="37"/>
  <c r="Q20" i="37"/>
  <c r="Q18" i="37"/>
  <c r="S18" i="37" s="1"/>
  <c r="T18" i="37" s="1"/>
  <c r="Q10" i="37"/>
  <c r="S10" i="37" s="1"/>
  <c r="T10" i="37" s="1"/>
  <c r="Q7" i="37"/>
  <c r="S7" i="37" s="1"/>
  <c r="T7" i="37" s="1"/>
  <c r="Q9" i="37"/>
  <c r="S9" i="37" s="1"/>
  <c r="T9" i="37" s="1"/>
  <c r="E18" i="36"/>
  <c r="C3" i="35"/>
  <c r="O8" i="34"/>
  <c r="M8" i="34"/>
  <c r="N8" i="34"/>
  <c r="O12" i="34"/>
  <c r="M12" i="34"/>
  <c r="N12" i="34"/>
  <c r="O16" i="34"/>
  <c r="N16" i="34"/>
  <c r="M16" i="34"/>
  <c r="O10" i="34"/>
  <c r="M10" i="34"/>
  <c r="N10" i="34"/>
  <c r="Q13" i="34"/>
  <c r="S13" i="34" s="1"/>
  <c r="T13" i="34" s="1"/>
  <c r="Q17" i="34"/>
  <c r="S17" i="34" s="1"/>
  <c r="T17" i="34" s="1"/>
  <c r="M7" i="34"/>
  <c r="O7" i="34"/>
  <c r="N7" i="34"/>
  <c r="M9" i="34"/>
  <c r="O9" i="34"/>
  <c r="N9" i="34"/>
  <c r="M11" i="34"/>
  <c r="O11" i="34"/>
  <c r="N11" i="34"/>
  <c r="O14" i="34"/>
  <c r="N14" i="34"/>
  <c r="M14" i="34"/>
  <c r="Q15" i="34"/>
  <c r="S15" i="34" s="1"/>
  <c r="T15" i="34" s="1"/>
  <c r="O18" i="34"/>
  <c r="N18" i="34"/>
  <c r="M18" i="34"/>
  <c r="S19" i="34"/>
  <c r="T19" i="34" s="1"/>
  <c r="Q19" i="34"/>
  <c r="K20" i="34"/>
  <c r="M21" i="34"/>
  <c r="G6" i="34"/>
  <c r="O13" i="34"/>
  <c r="O15" i="34"/>
  <c r="O17" i="34"/>
  <c r="O19" i="34"/>
  <c r="N21" i="34"/>
  <c r="D18" i="33"/>
  <c r="E8" i="33"/>
  <c r="E16" i="33"/>
  <c r="E4" i="33"/>
  <c r="E12" i="33"/>
  <c r="C18" i="33"/>
  <c r="E15" i="33"/>
  <c r="E6" i="33"/>
  <c r="E10" i="33"/>
  <c r="E17" i="33"/>
  <c r="E5" i="33"/>
  <c r="E9" i="33"/>
  <c r="E13" i="33"/>
  <c r="E14" i="33"/>
  <c r="E7" i="33"/>
  <c r="E11" i="33"/>
  <c r="E3" i="33"/>
  <c r="H29" i="32"/>
  <c r="K29" i="32" s="1"/>
  <c r="K87" i="32"/>
  <c r="H87" i="32"/>
  <c r="E87" i="32"/>
  <c r="H86" i="32"/>
  <c r="K86" i="32" s="1"/>
  <c r="E86" i="32"/>
  <c r="K85" i="32"/>
  <c r="H85" i="32"/>
  <c r="E85" i="32"/>
  <c r="K84" i="32"/>
  <c r="H84" i="32"/>
  <c r="E84" i="32"/>
  <c r="K83" i="32"/>
  <c r="H83" i="32"/>
  <c r="E83" i="32"/>
  <c r="H82" i="32"/>
  <c r="K82" i="32" s="1"/>
  <c r="E82" i="32"/>
  <c r="K81" i="32"/>
  <c r="H81" i="32"/>
  <c r="E81" i="32"/>
  <c r="H80" i="32"/>
  <c r="K80" i="32" s="1"/>
  <c r="E80" i="32"/>
  <c r="K79" i="32"/>
  <c r="H79" i="32"/>
  <c r="E79" i="32"/>
  <c r="H78" i="32"/>
  <c r="K78" i="32" s="1"/>
  <c r="E78" i="32"/>
  <c r="K77" i="32"/>
  <c r="H77" i="32"/>
  <c r="E77" i="32"/>
  <c r="H76" i="32"/>
  <c r="K76" i="32" s="1"/>
  <c r="F76" i="32"/>
  <c r="E76" i="32"/>
  <c r="H75" i="32"/>
  <c r="K75" i="32" s="1"/>
  <c r="E75" i="32"/>
  <c r="H74" i="32"/>
  <c r="K74" i="32" s="1"/>
  <c r="E74" i="32"/>
  <c r="K73" i="32"/>
  <c r="H73" i="32"/>
  <c r="E73" i="32"/>
  <c r="H72" i="32"/>
  <c r="K72" i="32" s="1"/>
  <c r="E72" i="32"/>
  <c r="K71" i="32"/>
  <c r="H71" i="32"/>
  <c r="E71" i="32"/>
  <c r="H70" i="32"/>
  <c r="K70" i="32" s="1"/>
  <c r="E70" i="32"/>
  <c r="K69" i="32"/>
  <c r="H69" i="32"/>
  <c r="F69" i="32"/>
  <c r="E69" i="32"/>
  <c r="K68" i="32"/>
  <c r="H68" i="32"/>
  <c r="E68" i="32"/>
  <c r="K67" i="32"/>
  <c r="H67" i="32"/>
  <c r="F67" i="32"/>
  <c r="E67" i="32"/>
  <c r="K66" i="32"/>
  <c r="H66" i="32"/>
  <c r="E66" i="32"/>
  <c r="K65" i="32"/>
  <c r="H65" i="32"/>
  <c r="F65" i="32"/>
  <c r="E65" i="32"/>
  <c r="K64" i="32"/>
  <c r="H64" i="32"/>
  <c r="E64" i="32"/>
  <c r="K63" i="32"/>
  <c r="H63" i="32"/>
  <c r="E63" i="32"/>
  <c r="K62" i="32"/>
  <c r="H62" i="32"/>
  <c r="F62" i="32"/>
  <c r="E62" i="32"/>
  <c r="K61" i="32"/>
  <c r="H61" i="32"/>
  <c r="E61" i="32"/>
  <c r="K60" i="32"/>
  <c r="H60" i="32"/>
  <c r="E60" i="32"/>
  <c r="H59" i="32"/>
  <c r="K59" i="32" s="1"/>
  <c r="E59" i="32"/>
  <c r="H58" i="32"/>
  <c r="K58" i="32" s="1"/>
  <c r="E58" i="32"/>
  <c r="K57" i="32"/>
  <c r="H57" i="32"/>
  <c r="E57" i="32"/>
  <c r="H56" i="32"/>
  <c r="K56" i="32" s="1"/>
  <c r="E56" i="32"/>
  <c r="H55" i="32"/>
  <c r="K55" i="32" s="1"/>
  <c r="E55" i="32"/>
  <c r="H54" i="32"/>
  <c r="K54" i="32" s="1"/>
  <c r="E54" i="32"/>
  <c r="K53" i="32"/>
  <c r="H53" i="32"/>
  <c r="F53" i="32"/>
  <c r="E53" i="32"/>
  <c r="K52" i="32"/>
  <c r="H52" i="32"/>
  <c r="E52" i="32"/>
  <c r="H51" i="32"/>
  <c r="K51" i="32" s="1"/>
  <c r="E51" i="32"/>
  <c r="H50" i="32"/>
  <c r="K50" i="32" s="1"/>
  <c r="F50" i="32"/>
  <c r="E50" i="32"/>
  <c r="H49" i="32"/>
  <c r="K49" i="32" s="1"/>
  <c r="E49" i="32"/>
  <c r="K48" i="32"/>
  <c r="H48" i="32"/>
  <c r="F48" i="32"/>
  <c r="E48" i="32"/>
  <c r="H47" i="32"/>
  <c r="K47" i="32" s="1"/>
  <c r="E47" i="32"/>
  <c r="K46" i="32"/>
  <c r="H46" i="32"/>
  <c r="E46" i="32"/>
  <c r="H45" i="32"/>
  <c r="K45" i="32" s="1"/>
  <c r="F45" i="32"/>
  <c r="E45" i="32"/>
  <c r="H44" i="32"/>
  <c r="K44" i="32" s="1"/>
  <c r="E44" i="32"/>
  <c r="H43" i="32"/>
  <c r="K43" i="32" s="1"/>
  <c r="E43" i="32"/>
  <c r="H42" i="32"/>
  <c r="K42" i="32" s="1"/>
  <c r="F42" i="32"/>
  <c r="E42" i="32"/>
  <c r="H41" i="32"/>
  <c r="K41" i="32" s="1"/>
  <c r="E41" i="32"/>
  <c r="H40" i="32"/>
  <c r="K40" i="32" s="1"/>
  <c r="E40" i="32"/>
  <c r="H39" i="32"/>
  <c r="K39" i="32" s="1"/>
  <c r="E39" i="32"/>
  <c r="H38" i="32"/>
  <c r="K38" i="32" s="1"/>
  <c r="E38" i="32"/>
  <c r="H37" i="32"/>
  <c r="K37" i="32" s="1"/>
  <c r="E37" i="32"/>
  <c r="H36" i="32"/>
  <c r="K36" i="32" s="1"/>
  <c r="E36" i="32"/>
  <c r="H35" i="32"/>
  <c r="K35" i="32" s="1"/>
  <c r="F35" i="32"/>
  <c r="E35" i="32"/>
  <c r="H34" i="32"/>
  <c r="K34" i="32" s="1"/>
  <c r="E34" i="32"/>
  <c r="H33" i="32"/>
  <c r="K33" i="32" s="1"/>
  <c r="E33" i="32"/>
  <c r="H32" i="32"/>
  <c r="K32" i="32" s="1"/>
  <c r="E32" i="32"/>
  <c r="K31" i="32"/>
  <c r="H31" i="32"/>
  <c r="E31" i="32"/>
  <c r="H30" i="32"/>
  <c r="K30" i="32" s="1"/>
  <c r="F30" i="32"/>
  <c r="E30" i="32"/>
  <c r="E29" i="32"/>
  <c r="H28" i="32"/>
  <c r="K28" i="32" s="1"/>
  <c r="E28" i="32"/>
  <c r="H27" i="32"/>
  <c r="K27" i="32" s="1"/>
  <c r="E27" i="32"/>
  <c r="H26" i="32"/>
  <c r="K26" i="32" s="1"/>
  <c r="E26" i="32"/>
  <c r="K25" i="32"/>
  <c r="H25" i="32"/>
  <c r="F25" i="32"/>
  <c r="E25" i="32"/>
  <c r="K24" i="32"/>
  <c r="H24" i="32"/>
  <c r="E24" i="32"/>
  <c r="K23" i="32"/>
  <c r="H23" i="32"/>
  <c r="E23" i="32"/>
  <c r="H22" i="32"/>
  <c r="K22" i="32" s="1"/>
  <c r="E22" i="32"/>
  <c r="H21" i="32"/>
  <c r="K21" i="32" s="1"/>
  <c r="E21" i="32"/>
  <c r="H20" i="32"/>
  <c r="K20" i="32" s="1"/>
  <c r="E20" i="32"/>
  <c r="K19" i="32"/>
  <c r="H19" i="32"/>
  <c r="E19" i="32"/>
  <c r="H18" i="32"/>
  <c r="K18" i="32" s="1"/>
  <c r="E18" i="32"/>
  <c r="H17" i="32"/>
  <c r="K17" i="32" s="1"/>
  <c r="E17" i="32"/>
  <c r="H16" i="32"/>
  <c r="K16" i="32" s="1"/>
  <c r="E16" i="32"/>
  <c r="K15" i="32"/>
  <c r="H15" i="32"/>
  <c r="E15" i="32"/>
  <c r="H14" i="32"/>
  <c r="K14" i="32" s="1"/>
  <c r="E14" i="32"/>
  <c r="H13" i="32"/>
  <c r="K13" i="32" s="1"/>
  <c r="F13" i="32"/>
  <c r="E13" i="32"/>
  <c r="H12" i="32"/>
  <c r="K12" i="32" s="1"/>
  <c r="E12" i="32"/>
  <c r="H11" i="32"/>
  <c r="K11" i="32" s="1"/>
  <c r="E11" i="32"/>
  <c r="H10" i="32"/>
  <c r="K10" i="32" s="1"/>
  <c r="E10" i="32"/>
  <c r="K9" i="32"/>
  <c r="H9" i="32"/>
  <c r="E9" i="32"/>
  <c r="H8" i="32"/>
  <c r="K8" i="32" s="1"/>
  <c r="E8" i="32"/>
  <c r="H7" i="32"/>
  <c r="K7" i="32" s="1"/>
  <c r="F7" i="32"/>
  <c r="E7" i="32"/>
  <c r="H6" i="32"/>
  <c r="K6" i="32" s="1"/>
  <c r="E6" i="32"/>
  <c r="J22" i="31"/>
  <c r="F22" i="31"/>
  <c r="E22" i="31"/>
  <c r="D22" i="31"/>
  <c r="C22" i="31"/>
  <c r="E21" i="31"/>
  <c r="G21" i="31" s="1"/>
  <c r="E20" i="31"/>
  <c r="G20" i="31" s="1"/>
  <c r="K19" i="31"/>
  <c r="O19" i="31" s="1"/>
  <c r="G19" i="31"/>
  <c r="H19" i="31" s="1"/>
  <c r="G18" i="31"/>
  <c r="H18" i="31" s="1"/>
  <c r="O17" i="31"/>
  <c r="M17" i="31"/>
  <c r="Q17" i="31" s="1"/>
  <c r="K17" i="31"/>
  <c r="N17" i="31" s="1"/>
  <c r="G17" i="31"/>
  <c r="H17" i="31" s="1"/>
  <c r="G16" i="31"/>
  <c r="H16" i="31" s="1"/>
  <c r="K15" i="31"/>
  <c r="O15" i="31" s="1"/>
  <c r="G15" i="31"/>
  <c r="H15" i="31" s="1"/>
  <c r="G14" i="31"/>
  <c r="H14" i="31" s="1"/>
  <c r="K13" i="31"/>
  <c r="O13" i="31" s="1"/>
  <c r="G13" i="31"/>
  <c r="H13" i="31" s="1"/>
  <c r="G12" i="31"/>
  <c r="H12" i="31" s="1"/>
  <c r="K11" i="31"/>
  <c r="O11" i="31" s="1"/>
  <c r="G11" i="31"/>
  <c r="H11" i="31" s="1"/>
  <c r="G10" i="31"/>
  <c r="H10" i="31" s="1"/>
  <c r="G9" i="31"/>
  <c r="K9" i="31" s="1"/>
  <c r="G8" i="31"/>
  <c r="H8" i="31" s="1"/>
  <c r="G7" i="31"/>
  <c r="K7" i="31" s="1"/>
  <c r="G6" i="31"/>
  <c r="H6" i="31" s="1"/>
  <c r="E6" i="31"/>
  <c r="D17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F12" i="32"/>
  <c r="F44" i="32"/>
  <c r="L17" i="31"/>
  <c r="C17" i="30"/>
  <c r="F68" i="32"/>
  <c r="C12" i="30"/>
  <c r="C6" i="30"/>
  <c r="F61" i="32"/>
  <c r="L9" i="31"/>
  <c r="C3" i="30"/>
  <c r="L16" i="31"/>
  <c r="F52" i="32"/>
  <c r="L10" i="31"/>
  <c r="L19" i="31"/>
  <c r="C10" i="30"/>
  <c r="C5" i="30"/>
  <c r="C8" i="30"/>
  <c r="F29" i="32"/>
  <c r="L11" i="31"/>
  <c r="C7" i="30"/>
  <c r="F24" i="32"/>
  <c r="F66" i="32"/>
  <c r="L20" i="31"/>
  <c r="F6" i="32"/>
  <c r="C9" i="30"/>
  <c r="F41" i="32"/>
  <c r="C4" i="30"/>
  <c r="L14" i="31"/>
  <c r="L8" i="31"/>
  <c r="L13" i="31"/>
  <c r="C11" i="30"/>
  <c r="F47" i="32"/>
  <c r="F34" i="32"/>
  <c r="C16" i="30"/>
  <c r="C14" i="30"/>
  <c r="L21" i="31"/>
  <c r="F43" i="32"/>
  <c r="L15" i="31"/>
  <c r="L18" i="31"/>
  <c r="L12" i="31"/>
  <c r="C15" i="30"/>
  <c r="F49" i="32"/>
  <c r="L7" i="31"/>
  <c r="C13" i="30"/>
  <c r="F64" i="32"/>
  <c r="L6" i="31"/>
  <c r="F75" i="32"/>
  <c r="S6" i="40" l="1"/>
  <c r="M22" i="40"/>
  <c r="Q6" i="40"/>
  <c r="O6" i="37"/>
  <c r="O22" i="37" s="1"/>
  <c r="K22" i="37"/>
  <c r="N6" i="37"/>
  <c r="N22" i="37" s="1"/>
  <c r="M6" i="37"/>
  <c r="G22" i="34"/>
  <c r="K6" i="34"/>
  <c r="H6" i="34"/>
  <c r="H22" i="34" s="1"/>
  <c r="N20" i="34"/>
  <c r="M20" i="34"/>
  <c r="O20" i="34"/>
  <c r="S14" i="34"/>
  <c r="T14" i="34" s="1"/>
  <c r="Q14" i="34"/>
  <c r="S9" i="34"/>
  <c r="T9" i="34" s="1"/>
  <c r="Q9" i="34"/>
  <c r="S8" i="34"/>
  <c r="T8" i="34" s="1"/>
  <c r="Q8" i="34"/>
  <c r="S18" i="34"/>
  <c r="T18" i="34" s="1"/>
  <c r="Q18" i="34"/>
  <c r="S7" i="34"/>
  <c r="T7" i="34" s="1"/>
  <c r="Q7" i="34"/>
  <c r="S16" i="34"/>
  <c r="T16" i="34" s="1"/>
  <c r="Q16" i="34"/>
  <c r="Q12" i="34"/>
  <c r="S12" i="34" s="1"/>
  <c r="T12" i="34" s="1"/>
  <c r="Q11" i="34"/>
  <c r="S11" i="34" s="1"/>
  <c r="T11" i="34" s="1"/>
  <c r="Q10" i="34"/>
  <c r="S10" i="34" s="1"/>
  <c r="T10" i="34" s="1"/>
  <c r="E18" i="33"/>
  <c r="C3" i="32"/>
  <c r="O9" i="31"/>
  <c r="N9" i="31"/>
  <c r="M9" i="31"/>
  <c r="O7" i="31"/>
  <c r="N7" i="31"/>
  <c r="M7" i="31"/>
  <c r="K20" i="31"/>
  <c r="H20" i="31"/>
  <c r="K21" i="31"/>
  <c r="H21" i="31"/>
  <c r="K6" i="31"/>
  <c r="K8" i="31"/>
  <c r="K10" i="31"/>
  <c r="M11" i="31"/>
  <c r="K12" i="31"/>
  <c r="M13" i="31"/>
  <c r="K14" i="31"/>
  <c r="M15" i="31"/>
  <c r="K16" i="31"/>
  <c r="S17" i="31"/>
  <c r="T17" i="31" s="1"/>
  <c r="K18" i="31"/>
  <c r="M19" i="31"/>
  <c r="G22" i="31"/>
  <c r="H7" i="31"/>
  <c r="H22" i="31" s="1"/>
  <c r="H9" i="31"/>
  <c r="N11" i="31"/>
  <c r="N13" i="31"/>
  <c r="N15" i="31"/>
  <c r="N19" i="31"/>
  <c r="D18" i="30"/>
  <c r="E8" i="30"/>
  <c r="E12" i="30"/>
  <c r="E16" i="30"/>
  <c r="E4" i="30"/>
  <c r="C18" i="30"/>
  <c r="E5" i="30"/>
  <c r="E9" i="30"/>
  <c r="E13" i="30"/>
  <c r="E14" i="30"/>
  <c r="E6" i="30"/>
  <c r="E10" i="30"/>
  <c r="E7" i="30"/>
  <c r="E15" i="30"/>
  <c r="E11" i="30"/>
  <c r="E17" i="30"/>
  <c r="E3" i="30"/>
  <c r="K87" i="29"/>
  <c r="H87" i="29"/>
  <c r="E87" i="29"/>
  <c r="H86" i="29"/>
  <c r="K86" i="29" s="1"/>
  <c r="E86" i="29"/>
  <c r="K85" i="29"/>
  <c r="H85" i="29"/>
  <c r="E85" i="29"/>
  <c r="H84" i="29"/>
  <c r="K84" i="29" s="1"/>
  <c r="E84" i="29"/>
  <c r="K83" i="29"/>
  <c r="H83" i="29"/>
  <c r="E83" i="29"/>
  <c r="H82" i="29"/>
  <c r="K82" i="29" s="1"/>
  <c r="E82" i="29"/>
  <c r="K81" i="29"/>
  <c r="H81" i="29"/>
  <c r="E81" i="29"/>
  <c r="H80" i="29"/>
  <c r="K80" i="29" s="1"/>
  <c r="E80" i="29"/>
  <c r="K79" i="29"/>
  <c r="H79" i="29"/>
  <c r="E79" i="29"/>
  <c r="H78" i="29"/>
  <c r="K78" i="29" s="1"/>
  <c r="E78" i="29"/>
  <c r="K77" i="29"/>
  <c r="H77" i="29"/>
  <c r="E77" i="29"/>
  <c r="K76" i="29"/>
  <c r="H76" i="29"/>
  <c r="F76" i="29"/>
  <c r="E76" i="29"/>
  <c r="K75" i="29"/>
  <c r="H75" i="29"/>
  <c r="E75" i="29"/>
  <c r="K74" i="29"/>
  <c r="H74" i="29"/>
  <c r="E74" i="29"/>
  <c r="H73" i="29"/>
  <c r="K73" i="29" s="1"/>
  <c r="E73" i="29"/>
  <c r="H72" i="29"/>
  <c r="K72" i="29" s="1"/>
  <c r="E72" i="29"/>
  <c r="K71" i="29"/>
  <c r="H71" i="29"/>
  <c r="E71" i="29"/>
  <c r="K70" i="29"/>
  <c r="H70" i="29"/>
  <c r="E70" i="29"/>
  <c r="H69" i="29"/>
  <c r="K69" i="29" s="1"/>
  <c r="F69" i="29"/>
  <c r="E69" i="29"/>
  <c r="H68" i="29"/>
  <c r="K68" i="29" s="1"/>
  <c r="E68" i="29"/>
  <c r="H67" i="29"/>
  <c r="K67" i="29" s="1"/>
  <c r="F67" i="29"/>
  <c r="E67" i="29"/>
  <c r="H66" i="29"/>
  <c r="K66" i="29" s="1"/>
  <c r="E66" i="29"/>
  <c r="H65" i="29"/>
  <c r="K65" i="29" s="1"/>
  <c r="F65" i="29"/>
  <c r="E65" i="29"/>
  <c r="H64" i="29"/>
  <c r="K64" i="29" s="1"/>
  <c r="E64" i="29"/>
  <c r="H63" i="29"/>
  <c r="K63" i="29" s="1"/>
  <c r="E63" i="29"/>
  <c r="K62" i="29"/>
  <c r="H62" i="29"/>
  <c r="F62" i="29"/>
  <c r="E62" i="29"/>
  <c r="K61" i="29"/>
  <c r="H61" i="29"/>
  <c r="E61" i="29"/>
  <c r="K60" i="29"/>
  <c r="H60" i="29"/>
  <c r="E60" i="29"/>
  <c r="H59" i="29"/>
  <c r="K59" i="29" s="1"/>
  <c r="E59" i="29"/>
  <c r="K58" i="29"/>
  <c r="H58" i="29"/>
  <c r="E58" i="29"/>
  <c r="H57" i="29"/>
  <c r="K57" i="29" s="1"/>
  <c r="E57" i="29"/>
  <c r="K56" i="29"/>
  <c r="H56" i="29"/>
  <c r="E56" i="29"/>
  <c r="H55" i="29"/>
  <c r="K55" i="29" s="1"/>
  <c r="E55" i="29"/>
  <c r="K54" i="29"/>
  <c r="H54" i="29"/>
  <c r="E54" i="29"/>
  <c r="H53" i="29"/>
  <c r="K53" i="29" s="1"/>
  <c r="F53" i="29"/>
  <c r="E53" i="29"/>
  <c r="H52" i="29"/>
  <c r="K52" i="29" s="1"/>
  <c r="E52" i="29"/>
  <c r="H51" i="29"/>
  <c r="K51" i="29" s="1"/>
  <c r="E51" i="29"/>
  <c r="K50" i="29"/>
  <c r="H50" i="29"/>
  <c r="F50" i="29"/>
  <c r="E50" i="29"/>
  <c r="K49" i="29"/>
  <c r="H49" i="29"/>
  <c r="E49" i="29"/>
  <c r="K48" i="29"/>
  <c r="H48" i="29"/>
  <c r="F48" i="29"/>
  <c r="E48" i="29"/>
  <c r="K47" i="29"/>
  <c r="H47" i="29"/>
  <c r="E47" i="29"/>
  <c r="K46" i="29"/>
  <c r="H46" i="29"/>
  <c r="E46" i="29"/>
  <c r="H45" i="29"/>
  <c r="K45" i="29" s="1"/>
  <c r="F45" i="29"/>
  <c r="E45" i="29"/>
  <c r="H44" i="29"/>
  <c r="K44" i="29" s="1"/>
  <c r="E44" i="29"/>
  <c r="H43" i="29"/>
  <c r="K43" i="29" s="1"/>
  <c r="E43" i="29"/>
  <c r="H42" i="29"/>
  <c r="K42" i="29" s="1"/>
  <c r="F42" i="29"/>
  <c r="E42" i="29"/>
  <c r="H41" i="29"/>
  <c r="K41" i="29" s="1"/>
  <c r="E41" i="29"/>
  <c r="H40" i="29"/>
  <c r="K40" i="29" s="1"/>
  <c r="E40" i="29"/>
  <c r="H39" i="29"/>
  <c r="K39" i="29" s="1"/>
  <c r="E39" i="29"/>
  <c r="H38" i="29"/>
  <c r="K38" i="29" s="1"/>
  <c r="E38" i="29"/>
  <c r="K37" i="29"/>
  <c r="H37" i="29"/>
  <c r="E37" i="29"/>
  <c r="H36" i="29"/>
  <c r="K36" i="29" s="1"/>
  <c r="E36" i="29"/>
  <c r="H35" i="29"/>
  <c r="K35" i="29" s="1"/>
  <c r="F35" i="29"/>
  <c r="E35" i="29"/>
  <c r="H34" i="29"/>
  <c r="K34" i="29" s="1"/>
  <c r="E34" i="29"/>
  <c r="H33" i="29"/>
  <c r="K33" i="29" s="1"/>
  <c r="E33" i="29"/>
  <c r="H32" i="29"/>
  <c r="K32" i="29" s="1"/>
  <c r="E32" i="29"/>
  <c r="K31" i="29"/>
  <c r="H31" i="29"/>
  <c r="E31" i="29"/>
  <c r="H30" i="29"/>
  <c r="K30" i="29" s="1"/>
  <c r="F30" i="29"/>
  <c r="E30" i="29"/>
  <c r="H29" i="29"/>
  <c r="K29" i="29" s="1"/>
  <c r="E29" i="29"/>
  <c r="H28" i="29"/>
  <c r="K28" i="29" s="1"/>
  <c r="E28" i="29"/>
  <c r="K27" i="29"/>
  <c r="H27" i="29"/>
  <c r="E27" i="29"/>
  <c r="H26" i="29"/>
  <c r="K26" i="29" s="1"/>
  <c r="E26" i="29"/>
  <c r="K25" i="29"/>
  <c r="H25" i="29"/>
  <c r="F25" i="29"/>
  <c r="E25" i="29"/>
  <c r="K24" i="29"/>
  <c r="H24" i="29"/>
  <c r="E24" i="29"/>
  <c r="K23" i="29"/>
  <c r="H23" i="29"/>
  <c r="E23" i="29"/>
  <c r="K22" i="29"/>
  <c r="H22" i="29"/>
  <c r="E22" i="29"/>
  <c r="H21" i="29"/>
  <c r="K21" i="29" s="1"/>
  <c r="E21" i="29"/>
  <c r="H20" i="29"/>
  <c r="K20" i="29" s="1"/>
  <c r="E20" i="29"/>
  <c r="K19" i="29"/>
  <c r="H19" i="29"/>
  <c r="E19" i="29"/>
  <c r="K18" i="29"/>
  <c r="H18" i="29"/>
  <c r="E18" i="29"/>
  <c r="H17" i="29"/>
  <c r="K17" i="29" s="1"/>
  <c r="E17" i="29"/>
  <c r="H16" i="29"/>
  <c r="K16" i="29" s="1"/>
  <c r="E16" i="29"/>
  <c r="K15" i="29"/>
  <c r="H15" i="29"/>
  <c r="E15" i="29"/>
  <c r="K14" i="29"/>
  <c r="H14" i="29"/>
  <c r="E14" i="29"/>
  <c r="H13" i="29"/>
  <c r="K13" i="29" s="1"/>
  <c r="F13" i="29"/>
  <c r="E13" i="29"/>
  <c r="H12" i="29"/>
  <c r="K12" i="29" s="1"/>
  <c r="E12" i="29"/>
  <c r="H11" i="29"/>
  <c r="K11" i="29" s="1"/>
  <c r="E11" i="29"/>
  <c r="H10" i="29"/>
  <c r="K10" i="29" s="1"/>
  <c r="E10" i="29"/>
  <c r="K9" i="29"/>
  <c r="H9" i="29"/>
  <c r="E9" i="29"/>
  <c r="K8" i="29"/>
  <c r="H8" i="29"/>
  <c r="E8" i="29"/>
  <c r="H7" i="29"/>
  <c r="K7" i="29" s="1"/>
  <c r="F7" i="29"/>
  <c r="E7" i="29"/>
  <c r="H6" i="29"/>
  <c r="K6" i="29" s="1"/>
  <c r="E6" i="29"/>
  <c r="F47" i="29"/>
  <c r="F66" i="29"/>
  <c r="L15" i="28"/>
  <c r="F44" i="29"/>
  <c r="F64" i="29"/>
  <c r="F49" i="29"/>
  <c r="F29" i="29"/>
  <c r="F41" i="29"/>
  <c r="F61" i="29"/>
  <c r="F24" i="29"/>
  <c r="F43" i="29"/>
  <c r="F6" i="29"/>
  <c r="F34" i="29"/>
  <c r="F52" i="29"/>
  <c r="F68" i="29"/>
  <c r="F12" i="29"/>
  <c r="F75" i="29"/>
  <c r="T6" i="40" l="1"/>
  <c r="T22" i="40" s="1"/>
  <c r="S22" i="40"/>
  <c r="M22" i="37"/>
  <c r="Q6" i="37"/>
  <c r="S6" i="37" s="1"/>
  <c r="Q20" i="34"/>
  <c r="S20" i="34" s="1"/>
  <c r="O6" i="34"/>
  <c r="O22" i="34" s="1"/>
  <c r="N6" i="34"/>
  <c r="N22" i="34" s="1"/>
  <c r="K22" i="34"/>
  <c r="M6" i="34"/>
  <c r="N16" i="31"/>
  <c r="M16" i="31"/>
  <c r="O16" i="31"/>
  <c r="N12" i="31"/>
  <c r="M12" i="31"/>
  <c r="O12" i="31"/>
  <c r="K22" i="31"/>
  <c r="N6" i="31"/>
  <c r="M6" i="31"/>
  <c r="O6" i="31"/>
  <c r="M20" i="31"/>
  <c r="O20" i="31"/>
  <c r="N20" i="31"/>
  <c r="Q9" i="31"/>
  <c r="S9" i="31" s="1"/>
  <c r="T9" i="31" s="1"/>
  <c r="Q19" i="31"/>
  <c r="S19" i="31"/>
  <c r="T19" i="31" s="1"/>
  <c r="Q15" i="31"/>
  <c r="S15" i="31"/>
  <c r="T15" i="31" s="1"/>
  <c r="Q11" i="31"/>
  <c r="S11" i="31" s="1"/>
  <c r="T11" i="31" s="1"/>
  <c r="Q7" i="31"/>
  <c r="S7" i="31" s="1"/>
  <c r="T7" i="31" s="1"/>
  <c r="N18" i="31"/>
  <c r="M18" i="31"/>
  <c r="O18" i="31"/>
  <c r="N14" i="31"/>
  <c r="M14" i="31"/>
  <c r="O14" i="31"/>
  <c r="N10" i="31"/>
  <c r="M10" i="31"/>
  <c r="O10" i="31"/>
  <c r="O21" i="31"/>
  <c r="N21" i="31"/>
  <c r="M21" i="31"/>
  <c r="Q13" i="31"/>
  <c r="S13" i="31"/>
  <c r="T13" i="31" s="1"/>
  <c r="O8" i="31"/>
  <c r="N8" i="31"/>
  <c r="M8" i="31"/>
  <c r="E18" i="30"/>
  <c r="C3" i="29"/>
  <c r="J22" i="28"/>
  <c r="F22" i="28"/>
  <c r="E22" i="28"/>
  <c r="D22" i="28"/>
  <c r="C22" i="28"/>
  <c r="E21" i="28"/>
  <c r="G21" i="28" s="1"/>
  <c r="E20" i="28"/>
  <c r="G20" i="28" s="1"/>
  <c r="K19" i="28"/>
  <c r="O19" i="28" s="1"/>
  <c r="G19" i="28"/>
  <c r="H19" i="28" s="1"/>
  <c r="G18" i="28"/>
  <c r="H18" i="28" s="1"/>
  <c r="K17" i="28"/>
  <c r="O17" i="28" s="1"/>
  <c r="G17" i="28"/>
  <c r="H17" i="28" s="1"/>
  <c r="G16" i="28"/>
  <c r="H16" i="28" s="1"/>
  <c r="K15" i="28"/>
  <c r="O15" i="28" s="1"/>
  <c r="G15" i="28"/>
  <c r="H15" i="28" s="1"/>
  <c r="G14" i="28"/>
  <c r="H14" i="28" s="1"/>
  <c r="K13" i="28"/>
  <c r="O13" i="28" s="1"/>
  <c r="G13" i="28"/>
  <c r="H13" i="28" s="1"/>
  <c r="G12" i="28"/>
  <c r="H12" i="28" s="1"/>
  <c r="K11" i="28"/>
  <c r="O11" i="28" s="1"/>
  <c r="G11" i="28"/>
  <c r="H11" i="28" s="1"/>
  <c r="G10" i="28"/>
  <c r="H10" i="28" s="1"/>
  <c r="K9" i="28"/>
  <c r="O9" i="28" s="1"/>
  <c r="G9" i="28"/>
  <c r="H9" i="28" s="1"/>
  <c r="G8" i="28"/>
  <c r="H8" i="28" s="1"/>
  <c r="K7" i="28"/>
  <c r="O7" i="28" s="1"/>
  <c r="G7" i="28"/>
  <c r="H7" i="28" s="1"/>
  <c r="G6" i="28"/>
  <c r="H6" i="28" s="1"/>
  <c r="E6" i="28"/>
  <c r="D17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C7" i="27"/>
  <c r="C12" i="27"/>
  <c r="L11" i="28"/>
  <c r="C9" i="27"/>
  <c r="L14" i="28"/>
  <c r="C5" i="27"/>
  <c r="C11" i="27"/>
  <c r="L12" i="28"/>
  <c r="C13" i="27"/>
  <c r="C15" i="27"/>
  <c r="C17" i="27"/>
  <c r="L16" i="28"/>
  <c r="C16" i="27"/>
  <c r="L17" i="28"/>
  <c r="L8" i="28"/>
  <c r="L6" i="28"/>
  <c r="C8" i="27"/>
  <c r="C14" i="27"/>
  <c r="C3" i="27"/>
  <c r="L18" i="28"/>
  <c r="C6" i="27"/>
  <c r="L7" i="28"/>
  <c r="L13" i="28"/>
  <c r="L9" i="28"/>
  <c r="L19" i="28"/>
  <c r="C4" i="27"/>
  <c r="L20" i="28"/>
  <c r="L21" i="28"/>
  <c r="L10" i="28"/>
  <c r="C10" i="27"/>
  <c r="S22" i="37" l="1"/>
  <c r="T6" i="37"/>
  <c r="T22" i="37" s="1"/>
  <c r="M22" i="34"/>
  <c r="Q6" i="34"/>
  <c r="S6" i="34" s="1"/>
  <c r="Q18" i="31"/>
  <c r="S18" i="31" s="1"/>
  <c r="T18" i="31" s="1"/>
  <c r="Q6" i="31"/>
  <c r="S6" i="31" s="1"/>
  <c r="M22" i="31"/>
  <c r="S12" i="31"/>
  <c r="T12" i="31" s="1"/>
  <c r="Q12" i="31"/>
  <c r="Q8" i="31"/>
  <c r="S8" i="31" s="1"/>
  <c r="T8" i="31" s="1"/>
  <c r="S14" i="31"/>
  <c r="T14" i="31" s="1"/>
  <c r="Q14" i="31"/>
  <c r="N22" i="31"/>
  <c r="Q10" i="31"/>
  <c r="S10" i="31" s="1"/>
  <c r="T10" i="31" s="1"/>
  <c r="Q20" i="31"/>
  <c r="S20" i="31" s="1"/>
  <c r="O22" i="31"/>
  <c r="Q16" i="31"/>
  <c r="S16" i="31" s="1"/>
  <c r="T16" i="31" s="1"/>
  <c r="H22" i="28"/>
  <c r="K20" i="28"/>
  <c r="H20" i="28"/>
  <c r="K21" i="28"/>
  <c r="H21" i="28"/>
  <c r="K6" i="28"/>
  <c r="M7" i="28"/>
  <c r="K8" i="28"/>
  <c r="M9" i="28"/>
  <c r="K10" i="28"/>
  <c r="M11" i="28"/>
  <c r="K12" i="28"/>
  <c r="M13" i="28"/>
  <c r="K14" i="28"/>
  <c r="M15" i="28"/>
  <c r="K16" i="28"/>
  <c r="M17" i="28"/>
  <c r="K18" i="28"/>
  <c r="M19" i="28"/>
  <c r="G22" i="28"/>
  <c r="N7" i="28"/>
  <c r="N9" i="28"/>
  <c r="N11" i="28"/>
  <c r="N13" i="28"/>
  <c r="N15" i="28"/>
  <c r="N17" i="28"/>
  <c r="N19" i="28"/>
  <c r="D18" i="27"/>
  <c r="E8" i="27"/>
  <c r="E12" i="27"/>
  <c r="C18" i="27"/>
  <c r="E6" i="27"/>
  <c r="E14" i="27"/>
  <c r="E10" i="27"/>
  <c r="E4" i="27"/>
  <c r="E16" i="27"/>
  <c r="E5" i="27"/>
  <c r="E9" i="27"/>
  <c r="E13" i="27"/>
  <c r="E17" i="27"/>
  <c r="E7" i="27"/>
  <c r="E11" i="27"/>
  <c r="E15" i="27"/>
  <c r="E3" i="27"/>
  <c r="H87" i="26"/>
  <c r="K87" i="26" s="1"/>
  <c r="E87" i="26"/>
  <c r="H86" i="26"/>
  <c r="K86" i="26" s="1"/>
  <c r="E86" i="26"/>
  <c r="K85" i="26"/>
  <c r="H85" i="26"/>
  <c r="E85" i="26"/>
  <c r="K84" i="26"/>
  <c r="H84" i="26"/>
  <c r="E84" i="26"/>
  <c r="H83" i="26"/>
  <c r="K83" i="26" s="1"/>
  <c r="E83" i="26"/>
  <c r="H82" i="26"/>
  <c r="K82" i="26" s="1"/>
  <c r="E82" i="26"/>
  <c r="K81" i="26"/>
  <c r="H81" i="26"/>
  <c r="E81" i="26"/>
  <c r="K80" i="26"/>
  <c r="H80" i="26"/>
  <c r="E80" i="26"/>
  <c r="H79" i="26"/>
  <c r="K79" i="26" s="1"/>
  <c r="E79" i="26"/>
  <c r="H78" i="26"/>
  <c r="K78" i="26" s="1"/>
  <c r="E78" i="26"/>
  <c r="K77" i="26"/>
  <c r="H77" i="26"/>
  <c r="E77" i="26"/>
  <c r="K76" i="26"/>
  <c r="H76" i="26"/>
  <c r="F76" i="26"/>
  <c r="E76" i="26"/>
  <c r="K75" i="26"/>
  <c r="H75" i="26"/>
  <c r="E75" i="26"/>
  <c r="K74" i="26"/>
  <c r="H74" i="26"/>
  <c r="E74" i="26"/>
  <c r="H73" i="26"/>
  <c r="K73" i="26" s="1"/>
  <c r="E73" i="26"/>
  <c r="H72" i="26"/>
  <c r="K72" i="26" s="1"/>
  <c r="E72" i="26"/>
  <c r="K71" i="26"/>
  <c r="H71" i="26"/>
  <c r="E71" i="26"/>
  <c r="K70" i="26"/>
  <c r="H70" i="26"/>
  <c r="E70" i="26"/>
  <c r="H69" i="26"/>
  <c r="K69" i="26" s="1"/>
  <c r="F69" i="26"/>
  <c r="E69" i="26"/>
  <c r="H68" i="26"/>
  <c r="K68" i="26" s="1"/>
  <c r="E68" i="26"/>
  <c r="H67" i="26"/>
  <c r="K67" i="26" s="1"/>
  <c r="F67" i="26"/>
  <c r="E67" i="26"/>
  <c r="H66" i="26"/>
  <c r="K66" i="26" s="1"/>
  <c r="E66" i="26"/>
  <c r="H65" i="26"/>
  <c r="K65" i="26" s="1"/>
  <c r="F65" i="26"/>
  <c r="E65" i="26"/>
  <c r="H64" i="26"/>
  <c r="K64" i="26" s="1"/>
  <c r="E64" i="26"/>
  <c r="H63" i="26"/>
  <c r="K63" i="26" s="1"/>
  <c r="E63" i="26"/>
  <c r="K62" i="26"/>
  <c r="H62" i="26"/>
  <c r="F62" i="26"/>
  <c r="E62" i="26"/>
  <c r="K61" i="26"/>
  <c r="H61" i="26"/>
  <c r="E61" i="26"/>
  <c r="K60" i="26"/>
  <c r="H60" i="26"/>
  <c r="E60" i="26"/>
  <c r="H59" i="26"/>
  <c r="K59" i="26" s="1"/>
  <c r="E59" i="26"/>
  <c r="K58" i="26"/>
  <c r="H58" i="26"/>
  <c r="E58" i="26"/>
  <c r="H57" i="26"/>
  <c r="K57" i="26" s="1"/>
  <c r="E57" i="26"/>
  <c r="K56" i="26"/>
  <c r="H56" i="26"/>
  <c r="E56" i="26"/>
  <c r="H55" i="26"/>
  <c r="K55" i="26" s="1"/>
  <c r="E55" i="26"/>
  <c r="K54" i="26"/>
  <c r="H54" i="26"/>
  <c r="E54" i="26"/>
  <c r="H53" i="26"/>
  <c r="K53" i="26" s="1"/>
  <c r="F53" i="26"/>
  <c r="E53" i="26"/>
  <c r="H52" i="26"/>
  <c r="K52" i="26" s="1"/>
  <c r="E52" i="26"/>
  <c r="H51" i="26"/>
  <c r="K51" i="26" s="1"/>
  <c r="E51" i="26"/>
  <c r="K50" i="26"/>
  <c r="H50" i="26"/>
  <c r="F50" i="26"/>
  <c r="E50" i="26"/>
  <c r="K49" i="26"/>
  <c r="H49" i="26"/>
  <c r="E49" i="26"/>
  <c r="K48" i="26"/>
  <c r="H48" i="26"/>
  <c r="F48" i="26"/>
  <c r="E48" i="26"/>
  <c r="K47" i="26"/>
  <c r="H47" i="26"/>
  <c r="E47" i="26"/>
  <c r="K46" i="26"/>
  <c r="H46" i="26"/>
  <c r="E46" i="26"/>
  <c r="H45" i="26"/>
  <c r="K45" i="26" s="1"/>
  <c r="F45" i="26"/>
  <c r="E45" i="26"/>
  <c r="H44" i="26"/>
  <c r="K44" i="26" s="1"/>
  <c r="E44" i="26"/>
  <c r="H43" i="26"/>
  <c r="K43" i="26" s="1"/>
  <c r="E43" i="26"/>
  <c r="H42" i="26"/>
  <c r="K42" i="26" s="1"/>
  <c r="F42" i="26"/>
  <c r="E42" i="26"/>
  <c r="H41" i="26"/>
  <c r="K41" i="26" s="1"/>
  <c r="E41" i="26"/>
  <c r="H40" i="26"/>
  <c r="K40" i="26" s="1"/>
  <c r="E40" i="26"/>
  <c r="K39" i="26"/>
  <c r="H39" i="26"/>
  <c r="E39" i="26"/>
  <c r="H38" i="26"/>
  <c r="K38" i="26" s="1"/>
  <c r="E38" i="26"/>
  <c r="K37" i="26"/>
  <c r="H37" i="26"/>
  <c r="E37" i="26"/>
  <c r="H36" i="26"/>
  <c r="K36" i="26" s="1"/>
  <c r="E36" i="26"/>
  <c r="K35" i="26"/>
  <c r="H35" i="26"/>
  <c r="F35" i="26"/>
  <c r="E35" i="26"/>
  <c r="K34" i="26"/>
  <c r="H34" i="26"/>
  <c r="E34" i="26"/>
  <c r="K33" i="26"/>
  <c r="H33" i="26"/>
  <c r="E33" i="26"/>
  <c r="H32" i="26"/>
  <c r="K32" i="26" s="1"/>
  <c r="E32" i="26"/>
  <c r="K31" i="26"/>
  <c r="H31" i="26"/>
  <c r="E31" i="26"/>
  <c r="H30" i="26"/>
  <c r="K30" i="26" s="1"/>
  <c r="F30" i="26"/>
  <c r="E30" i="26"/>
  <c r="H29" i="26"/>
  <c r="K29" i="26" s="1"/>
  <c r="E29" i="26"/>
  <c r="H28" i="26"/>
  <c r="K28" i="26" s="1"/>
  <c r="E28" i="26"/>
  <c r="K27" i="26"/>
  <c r="H27" i="26"/>
  <c r="E27" i="26"/>
  <c r="H26" i="26"/>
  <c r="K26" i="26" s="1"/>
  <c r="E26" i="26"/>
  <c r="K25" i="26"/>
  <c r="H25" i="26"/>
  <c r="F25" i="26"/>
  <c r="E25" i="26"/>
  <c r="K24" i="26"/>
  <c r="H24" i="26"/>
  <c r="E24" i="26"/>
  <c r="K23" i="26"/>
  <c r="H23" i="26"/>
  <c r="E23" i="26"/>
  <c r="H22" i="26"/>
  <c r="K22" i="26" s="1"/>
  <c r="E22" i="26"/>
  <c r="K21" i="26"/>
  <c r="H21" i="26"/>
  <c r="E21" i="26"/>
  <c r="H20" i="26"/>
  <c r="K20" i="26" s="1"/>
  <c r="E20" i="26"/>
  <c r="K19" i="26"/>
  <c r="H19" i="26"/>
  <c r="E19" i="26"/>
  <c r="H18" i="26"/>
  <c r="K18" i="26" s="1"/>
  <c r="E18" i="26"/>
  <c r="K17" i="26"/>
  <c r="H17" i="26"/>
  <c r="E17" i="26"/>
  <c r="H16" i="26"/>
  <c r="K16" i="26" s="1"/>
  <c r="E16" i="26"/>
  <c r="K15" i="26"/>
  <c r="H15" i="26"/>
  <c r="E15" i="26"/>
  <c r="H14" i="26"/>
  <c r="K14" i="26" s="1"/>
  <c r="E14" i="26"/>
  <c r="K13" i="26"/>
  <c r="H13" i="26"/>
  <c r="F13" i="26"/>
  <c r="E13" i="26"/>
  <c r="K12" i="26"/>
  <c r="H12" i="26"/>
  <c r="E12" i="26"/>
  <c r="K11" i="26"/>
  <c r="H11" i="26"/>
  <c r="E11" i="26"/>
  <c r="H10" i="26"/>
  <c r="K10" i="26" s="1"/>
  <c r="E10" i="26"/>
  <c r="K9" i="26"/>
  <c r="H9" i="26"/>
  <c r="E9" i="26"/>
  <c r="H8" i="26"/>
  <c r="K8" i="26" s="1"/>
  <c r="E8" i="26"/>
  <c r="K7" i="26"/>
  <c r="H7" i="26"/>
  <c r="F7" i="26"/>
  <c r="E7" i="26"/>
  <c r="K6" i="26"/>
  <c r="H6" i="26"/>
  <c r="E6" i="26"/>
  <c r="C3" i="26"/>
  <c r="J22" i="25"/>
  <c r="F22" i="25"/>
  <c r="E22" i="25"/>
  <c r="D22" i="25"/>
  <c r="C22" i="25"/>
  <c r="E21" i="25"/>
  <c r="G21" i="25" s="1"/>
  <c r="E20" i="25"/>
  <c r="G20" i="25" s="1"/>
  <c r="G19" i="25"/>
  <c r="K19" i="25" s="1"/>
  <c r="G18" i="25"/>
  <c r="H18" i="25" s="1"/>
  <c r="G17" i="25"/>
  <c r="K17" i="25" s="1"/>
  <c r="G16" i="25"/>
  <c r="H16" i="25" s="1"/>
  <c r="G15" i="25"/>
  <c r="K15" i="25" s="1"/>
  <c r="G14" i="25"/>
  <c r="H14" i="25" s="1"/>
  <c r="G13" i="25"/>
  <c r="K13" i="25" s="1"/>
  <c r="G12" i="25"/>
  <c r="H12" i="25" s="1"/>
  <c r="K11" i="25"/>
  <c r="M11" i="25" s="1"/>
  <c r="G11" i="25"/>
  <c r="H11" i="25" s="1"/>
  <c r="G10" i="25"/>
  <c r="H10" i="25" s="1"/>
  <c r="K9" i="25"/>
  <c r="M9" i="25" s="1"/>
  <c r="G9" i="25"/>
  <c r="H9" i="25" s="1"/>
  <c r="G8" i="25"/>
  <c r="H8" i="25" s="1"/>
  <c r="K7" i="25"/>
  <c r="M7" i="25" s="1"/>
  <c r="G7" i="25"/>
  <c r="H7" i="25" s="1"/>
  <c r="G6" i="25"/>
  <c r="H6" i="25" s="1"/>
  <c r="E6" i="25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L17" i="25"/>
  <c r="F61" i="26"/>
  <c r="C14" i="24"/>
  <c r="F49" i="26"/>
  <c r="F24" i="26"/>
  <c r="L13" i="25"/>
  <c r="C13" i="24"/>
  <c r="F34" i="26"/>
  <c r="L14" i="25"/>
  <c r="L15" i="25"/>
  <c r="F75" i="26"/>
  <c r="C11" i="24"/>
  <c r="F66" i="26"/>
  <c r="L21" i="25"/>
  <c r="L10" i="25"/>
  <c r="C6" i="24"/>
  <c r="L8" i="25"/>
  <c r="F68" i="26"/>
  <c r="C9" i="24"/>
  <c r="F12" i="26"/>
  <c r="L16" i="25"/>
  <c r="C12" i="24"/>
  <c r="F29" i="26"/>
  <c r="F6" i="26"/>
  <c r="L18" i="25"/>
  <c r="L20" i="25"/>
  <c r="C3" i="24"/>
  <c r="C7" i="24"/>
  <c r="L9" i="25"/>
  <c r="F64" i="26"/>
  <c r="F47" i="26"/>
  <c r="C8" i="24"/>
  <c r="L12" i="25"/>
  <c r="C15" i="24"/>
  <c r="L19" i="25"/>
  <c r="L6" i="25"/>
  <c r="C17" i="24"/>
  <c r="C10" i="24"/>
  <c r="F52" i="26"/>
  <c r="F41" i="26"/>
  <c r="C4" i="24"/>
  <c r="F43" i="26"/>
  <c r="C5" i="24"/>
  <c r="L11" i="25"/>
  <c r="C16" i="24"/>
  <c r="L7" i="25"/>
  <c r="F44" i="26"/>
  <c r="S22" i="34" l="1"/>
  <c r="T6" i="34"/>
  <c r="T22" i="34" s="1"/>
  <c r="S22" i="31"/>
  <c r="T6" i="31"/>
  <c r="T22" i="31" s="1"/>
  <c r="N16" i="28"/>
  <c r="M16" i="28"/>
  <c r="O16" i="28"/>
  <c r="N12" i="28"/>
  <c r="M12" i="28"/>
  <c r="O12" i="28"/>
  <c r="N8" i="28"/>
  <c r="M8" i="28"/>
  <c r="O8" i="28"/>
  <c r="O21" i="28"/>
  <c r="N21" i="28"/>
  <c r="M21" i="28"/>
  <c r="Q19" i="28"/>
  <c r="S19" i="28" s="1"/>
  <c r="T19" i="28" s="1"/>
  <c r="Q15" i="28"/>
  <c r="S15" i="28"/>
  <c r="T15" i="28" s="1"/>
  <c r="Q11" i="28"/>
  <c r="S11" i="28" s="1"/>
  <c r="T11" i="28" s="1"/>
  <c r="Q7" i="28"/>
  <c r="S7" i="28"/>
  <c r="T7" i="28" s="1"/>
  <c r="N18" i="28"/>
  <c r="M18" i="28"/>
  <c r="O18" i="28"/>
  <c r="N14" i="28"/>
  <c r="M14" i="28"/>
  <c r="O14" i="28"/>
  <c r="N10" i="28"/>
  <c r="M10" i="28"/>
  <c r="O10" i="28"/>
  <c r="K22" i="28"/>
  <c r="N6" i="28"/>
  <c r="O6" i="28"/>
  <c r="M6" i="28"/>
  <c r="M20" i="28"/>
  <c r="O20" i="28"/>
  <c r="N20" i="28"/>
  <c r="Q17" i="28"/>
  <c r="S17" i="28" s="1"/>
  <c r="T17" i="28" s="1"/>
  <c r="Q13" i="28"/>
  <c r="S13" i="28"/>
  <c r="T13" i="28" s="1"/>
  <c r="Q9" i="28"/>
  <c r="S9" i="28" s="1"/>
  <c r="T9" i="28" s="1"/>
  <c r="E18" i="27"/>
  <c r="S11" i="25"/>
  <c r="T11" i="25" s="1"/>
  <c r="Q11" i="25"/>
  <c r="O15" i="25"/>
  <c r="N15" i="25"/>
  <c r="M15" i="25"/>
  <c r="O19" i="25"/>
  <c r="N19" i="25"/>
  <c r="M19" i="25"/>
  <c r="S9" i="25"/>
  <c r="T9" i="25" s="1"/>
  <c r="Q9" i="25"/>
  <c r="K20" i="25"/>
  <c r="H20" i="25"/>
  <c r="Q7" i="25"/>
  <c r="S7" i="25" s="1"/>
  <c r="T7" i="25" s="1"/>
  <c r="M13" i="25"/>
  <c r="O13" i="25"/>
  <c r="N13" i="25"/>
  <c r="O17" i="25"/>
  <c r="N17" i="25"/>
  <c r="M17" i="25"/>
  <c r="K21" i="25"/>
  <c r="H21" i="25"/>
  <c r="K6" i="25"/>
  <c r="K8" i="25"/>
  <c r="K10" i="25"/>
  <c r="K12" i="25"/>
  <c r="K14" i="25"/>
  <c r="K16" i="25"/>
  <c r="K18" i="25"/>
  <c r="G22" i="25"/>
  <c r="N7" i="25"/>
  <c r="N9" i="25"/>
  <c r="N11" i="25"/>
  <c r="H13" i="25"/>
  <c r="H22" i="25" s="1"/>
  <c r="H15" i="25"/>
  <c r="H17" i="25"/>
  <c r="H19" i="25"/>
  <c r="O11" i="25"/>
  <c r="O7" i="25"/>
  <c r="O9" i="25"/>
  <c r="D18" i="24"/>
  <c r="C18" i="24"/>
  <c r="E8" i="24"/>
  <c r="E10" i="24"/>
  <c r="E14" i="24"/>
  <c r="E6" i="24"/>
  <c r="E4" i="24"/>
  <c r="E12" i="24"/>
  <c r="E16" i="24"/>
  <c r="E5" i="24"/>
  <c r="E9" i="24"/>
  <c r="E13" i="24"/>
  <c r="E17" i="24"/>
  <c r="E7" i="24"/>
  <c r="E11" i="24"/>
  <c r="E15" i="24"/>
  <c r="E3" i="24"/>
  <c r="K12" i="22"/>
  <c r="N12" i="22" s="1"/>
  <c r="H87" i="23"/>
  <c r="K87" i="23" s="1"/>
  <c r="E87" i="23"/>
  <c r="H86" i="23"/>
  <c r="K86" i="23" s="1"/>
  <c r="E86" i="23"/>
  <c r="H85" i="23"/>
  <c r="K85" i="23" s="1"/>
  <c r="E85" i="23"/>
  <c r="H84" i="23"/>
  <c r="K84" i="23" s="1"/>
  <c r="E84" i="23"/>
  <c r="H83" i="23"/>
  <c r="K83" i="23" s="1"/>
  <c r="E83" i="23"/>
  <c r="H82" i="23"/>
  <c r="K82" i="23" s="1"/>
  <c r="E82" i="23"/>
  <c r="H81" i="23"/>
  <c r="K81" i="23" s="1"/>
  <c r="E81" i="23"/>
  <c r="H80" i="23"/>
  <c r="K80" i="23" s="1"/>
  <c r="E80" i="23"/>
  <c r="H79" i="23"/>
  <c r="K79" i="23" s="1"/>
  <c r="E79" i="23"/>
  <c r="H78" i="23"/>
  <c r="K78" i="23" s="1"/>
  <c r="E78" i="23"/>
  <c r="H77" i="23"/>
  <c r="K77" i="23" s="1"/>
  <c r="E77" i="23"/>
  <c r="H76" i="23"/>
  <c r="K76" i="23" s="1"/>
  <c r="F76" i="23"/>
  <c r="E76" i="23"/>
  <c r="H75" i="23"/>
  <c r="K75" i="23" s="1"/>
  <c r="E75" i="23"/>
  <c r="H74" i="23"/>
  <c r="K74" i="23" s="1"/>
  <c r="E74" i="23"/>
  <c r="H73" i="23"/>
  <c r="K73" i="23" s="1"/>
  <c r="E73" i="23"/>
  <c r="H72" i="23"/>
  <c r="K72" i="23" s="1"/>
  <c r="E72" i="23"/>
  <c r="H71" i="23"/>
  <c r="K71" i="23" s="1"/>
  <c r="E71" i="23"/>
  <c r="H70" i="23"/>
  <c r="K70" i="23" s="1"/>
  <c r="E70" i="23"/>
  <c r="H69" i="23"/>
  <c r="K69" i="23" s="1"/>
  <c r="F69" i="23"/>
  <c r="E69" i="23"/>
  <c r="H68" i="23"/>
  <c r="K68" i="23" s="1"/>
  <c r="E68" i="23"/>
  <c r="H67" i="23"/>
  <c r="K67" i="23" s="1"/>
  <c r="F67" i="23"/>
  <c r="E67" i="23"/>
  <c r="H66" i="23"/>
  <c r="K66" i="23" s="1"/>
  <c r="E66" i="23"/>
  <c r="H65" i="23"/>
  <c r="K65" i="23" s="1"/>
  <c r="F65" i="23"/>
  <c r="E65" i="23"/>
  <c r="H64" i="23"/>
  <c r="K64" i="23" s="1"/>
  <c r="E64" i="23"/>
  <c r="H63" i="23"/>
  <c r="K63" i="23" s="1"/>
  <c r="E63" i="23"/>
  <c r="H62" i="23"/>
  <c r="K62" i="23" s="1"/>
  <c r="F62" i="23"/>
  <c r="E62" i="23"/>
  <c r="H61" i="23"/>
  <c r="K61" i="23" s="1"/>
  <c r="E61" i="23"/>
  <c r="H60" i="23"/>
  <c r="K60" i="23" s="1"/>
  <c r="E60" i="23"/>
  <c r="H59" i="23"/>
  <c r="K59" i="23" s="1"/>
  <c r="E59" i="23"/>
  <c r="H58" i="23"/>
  <c r="K58" i="23" s="1"/>
  <c r="E58" i="23"/>
  <c r="H57" i="23"/>
  <c r="K57" i="23" s="1"/>
  <c r="E57" i="23"/>
  <c r="H56" i="23"/>
  <c r="K56" i="23" s="1"/>
  <c r="E56" i="23"/>
  <c r="H55" i="23"/>
  <c r="K55" i="23" s="1"/>
  <c r="E55" i="23"/>
  <c r="H54" i="23"/>
  <c r="K54" i="23" s="1"/>
  <c r="E54" i="23"/>
  <c r="H53" i="23"/>
  <c r="K53" i="23" s="1"/>
  <c r="F53" i="23"/>
  <c r="E53" i="23"/>
  <c r="H52" i="23"/>
  <c r="K52" i="23" s="1"/>
  <c r="E52" i="23"/>
  <c r="H51" i="23"/>
  <c r="K51" i="23" s="1"/>
  <c r="E51" i="23"/>
  <c r="H50" i="23"/>
  <c r="K50" i="23" s="1"/>
  <c r="F50" i="23"/>
  <c r="E50" i="23"/>
  <c r="H49" i="23"/>
  <c r="K49" i="23" s="1"/>
  <c r="E49" i="23"/>
  <c r="K48" i="23"/>
  <c r="H48" i="23"/>
  <c r="F48" i="23"/>
  <c r="E48" i="23"/>
  <c r="K47" i="23"/>
  <c r="H47" i="23"/>
  <c r="E47" i="23"/>
  <c r="H46" i="23"/>
  <c r="K46" i="23" s="1"/>
  <c r="E46" i="23"/>
  <c r="H45" i="23"/>
  <c r="K45" i="23" s="1"/>
  <c r="F45" i="23"/>
  <c r="E45" i="23"/>
  <c r="H44" i="23"/>
  <c r="K44" i="23" s="1"/>
  <c r="E44" i="23"/>
  <c r="H43" i="23"/>
  <c r="K43" i="23" s="1"/>
  <c r="E43" i="23"/>
  <c r="H42" i="23"/>
  <c r="K42" i="23" s="1"/>
  <c r="F42" i="23"/>
  <c r="E42" i="23"/>
  <c r="H41" i="23"/>
  <c r="K41" i="23" s="1"/>
  <c r="E41" i="23"/>
  <c r="H40" i="23"/>
  <c r="K40" i="23" s="1"/>
  <c r="E40" i="23"/>
  <c r="H39" i="23"/>
  <c r="K39" i="23" s="1"/>
  <c r="E39" i="23"/>
  <c r="H38" i="23"/>
  <c r="K38" i="23" s="1"/>
  <c r="E38" i="23"/>
  <c r="K37" i="23"/>
  <c r="H37" i="23"/>
  <c r="E37" i="23"/>
  <c r="H36" i="23"/>
  <c r="K36" i="23" s="1"/>
  <c r="E36" i="23"/>
  <c r="H35" i="23"/>
  <c r="K35" i="23" s="1"/>
  <c r="F35" i="23"/>
  <c r="E35" i="23"/>
  <c r="H34" i="23"/>
  <c r="K34" i="23" s="1"/>
  <c r="E34" i="23"/>
  <c r="H33" i="23"/>
  <c r="K33" i="23" s="1"/>
  <c r="E33" i="23"/>
  <c r="H32" i="23"/>
  <c r="K32" i="23" s="1"/>
  <c r="E32" i="23"/>
  <c r="H31" i="23"/>
  <c r="K31" i="23" s="1"/>
  <c r="E31" i="23"/>
  <c r="H30" i="23"/>
  <c r="K30" i="23" s="1"/>
  <c r="F30" i="23"/>
  <c r="E30" i="23"/>
  <c r="H29" i="23"/>
  <c r="K29" i="23" s="1"/>
  <c r="E29" i="23"/>
  <c r="H28" i="23"/>
  <c r="K28" i="23" s="1"/>
  <c r="E28" i="23"/>
  <c r="H27" i="23"/>
  <c r="K27" i="23" s="1"/>
  <c r="E27" i="23"/>
  <c r="H26" i="23"/>
  <c r="K26" i="23" s="1"/>
  <c r="E26" i="23"/>
  <c r="K25" i="23"/>
  <c r="H25" i="23"/>
  <c r="F25" i="23"/>
  <c r="E25" i="23"/>
  <c r="K24" i="23"/>
  <c r="H24" i="23"/>
  <c r="E24" i="23"/>
  <c r="H23" i="23"/>
  <c r="K23" i="23" s="1"/>
  <c r="E23" i="23"/>
  <c r="H22" i="23"/>
  <c r="K22" i="23" s="1"/>
  <c r="E22" i="23"/>
  <c r="H21" i="23"/>
  <c r="K21" i="23" s="1"/>
  <c r="E21" i="23"/>
  <c r="H20" i="23"/>
  <c r="K20" i="23" s="1"/>
  <c r="E20" i="23"/>
  <c r="H19" i="23"/>
  <c r="K19" i="23" s="1"/>
  <c r="E19" i="23"/>
  <c r="H18" i="23"/>
  <c r="K18" i="23" s="1"/>
  <c r="E18" i="23"/>
  <c r="H17" i="23"/>
  <c r="K17" i="23" s="1"/>
  <c r="E17" i="23"/>
  <c r="H16" i="23"/>
  <c r="K16" i="23" s="1"/>
  <c r="E16" i="23"/>
  <c r="H15" i="23"/>
  <c r="K15" i="23" s="1"/>
  <c r="E15" i="23"/>
  <c r="H14" i="23"/>
  <c r="K14" i="23" s="1"/>
  <c r="E14" i="23"/>
  <c r="H13" i="23"/>
  <c r="K13" i="23" s="1"/>
  <c r="F13" i="23"/>
  <c r="E13" i="23"/>
  <c r="H12" i="23"/>
  <c r="K12" i="23" s="1"/>
  <c r="E12" i="23"/>
  <c r="H11" i="23"/>
  <c r="K11" i="23" s="1"/>
  <c r="E11" i="23"/>
  <c r="H10" i="23"/>
  <c r="K10" i="23" s="1"/>
  <c r="E10" i="23"/>
  <c r="H9" i="23"/>
  <c r="K9" i="23" s="1"/>
  <c r="E9" i="23"/>
  <c r="H8" i="23"/>
  <c r="K8" i="23" s="1"/>
  <c r="E8" i="23"/>
  <c r="H7" i="23"/>
  <c r="K7" i="23" s="1"/>
  <c r="F7" i="23"/>
  <c r="E7" i="23"/>
  <c r="H6" i="23"/>
  <c r="K6" i="23" s="1"/>
  <c r="E6" i="23"/>
  <c r="J22" i="22"/>
  <c r="F22" i="22"/>
  <c r="D22" i="22"/>
  <c r="C22" i="22"/>
  <c r="G21" i="22"/>
  <c r="K21" i="22" s="1"/>
  <c r="E21" i="22"/>
  <c r="K20" i="22"/>
  <c r="N20" i="22" s="1"/>
  <c r="G20" i="22"/>
  <c r="H20" i="22" s="1"/>
  <c r="E20" i="22"/>
  <c r="K19" i="22"/>
  <c r="M19" i="22" s="1"/>
  <c r="H19" i="22"/>
  <c r="G19" i="22"/>
  <c r="H18" i="22"/>
  <c r="G18" i="22"/>
  <c r="K18" i="22" s="1"/>
  <c r="K17" i="22"/>
  <c r="M17" i="22" s="1"/>
  <c r="H17" i="22"/>
  <c r="G17" i="22"/>
  <c r="H16" i="22"/>
  <c r="G16" i="22"/>
  <c r="K16" i="22" s="1"/>
  <c r="H15" i="22"/>
  <c r="G15" i="22"/>
  <c r="K15" i="22" s="1"/>
  <c r="H14" i="22"/>
  <c r="G14" i="22"/>
  <c r="K14" i="22" s="1"/>
  <c r="H13" i="22"/>
  <c r="G13" i="22"/>
  <c r="K13" i="22" s="1"/>
  <c r="H12" i="22"/>
  <c r="G12" i="22"/>
  <c r="H11" i="22"/>
  <c r="G11" i="22"/>
  <c r="K11" i="22" s="1"/>
  <c r="N10" i="22"/>
  <c r="K10" i="22"/>
  <c r="O10" i="22" s="1"/>
  <c r="H10" i="22"/>
  <c r="G10" i="22"/>
  <c r="H9" i="22"/>
  <c r="G9" i="22"/>
  <c r="K9" i="22" s="1"/>
  <c r="N8" i="22"/>
  <c r="K8" i="22"/>
  <c r="O8" i="22" s="1"/>
  <c r="H8" i="22"/>
  <c r="G8" i="22"/>
  <c r="H7" i="22"/>
  <c r="G7" i="22"/>
  <c r="K7" i="22" s="1"/>
  <c r="E6" i="22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L7" i="22"/>
  <c r="F52" i="23"/>
  <c r="L16" i="22"/>
  <c r="L18" i="22"/>
  <c r="L17" i="22"/>
  <c r="C16" i="21"/>
  <c r="C12" i="21"/>
  <c r="F6" i="23"/>
  <c r="F66" i="23"/>
  <c r="L13" i="22"/>
  <c r="L19" i="22"/>
  <c r="F29" i="23"/>
  <c r="C10" i="21"/>
  <c r="L9" i="22"/>
  <c r="L20" i="22"/>
  <c r="C9" i="21"/>
  <c r="F44" i="23"/>
  <c r="L21" i="22"/>
  <c r="F68" i="23"/>
  <c r="F61" i="23"/>
  <c r="L12" i="22"/>
  <c r="C13" i="21"/>
  <c r="C7" i="21"/>
  <c r="F43" i="23"/>
  <c r="F12" i="23"/>
  <c r="F24" i="23"/>
  <c r="C4" i="21"/>
  <c r="F34" i="23"/>
  <c r="F41" i="23"/>
  <c r="C17" i="21"/>
  <c r="L11" i="22"/>
  <c r="L8" i="22"/>
  <c r="C6" i="21"/>
  <c r="F75" i="23"/>
  <c r="C15" i="21"/>
  <c r="F47" i="23"/>
  <c r="C11" i="21"/>
  <c r="L10" i="22"/>
  <c r="L14" i="22"/>
  <c r="F64" i="23"/>
  <c r="C8" i="21"/>
  <c r="C5" i="21"/>
  <c r="C14" i="21"/>
  <c r="L6" i="22"/>
  <c r="C3" i="21"/>
  <c r="F49" i="23"/>
  <c r="L15" i="22"/>
  <c r="O22" i="28" l="1"/>
  <c r="N22" i="28"/>
  <c r="Q10" i="28"/>
  <c r="S10" i="28" s="1"/>
  <c r="T10" i="28" s="1"/>
  <c r="Q8" i="28"/>
  <c r="S8" i="28" s="1"/>
  <c r="T8" i="28" s="1"/>
  <c r="Q20" i="28"/>
  <c r="S20" i="28" s="1"/>
  <c r="Q18" i="28"/>
  <c r="S18" i="28" s="1"/>
  <c r="T18" i="28" s="1"/>
  <c r="Q16" i="28"/>
  <c r="S16" i="28" s="1"/>
  <c r="T16" i="28" s="1"/>
  <c r="Q6" i="28"/>
  <c r="S6" i="28" s="1"/>
  <c r="M22" i="28"/>
  <c r="Q14" i="28"/>
  <c r="S14" i="28" s="1"/>
  <c r="T14" i="28" s="1"/>
  <c r="S12" i="28"/>
  <c r="T12" i="28" s="1"/>
  <c r="Q12" i="28"/>
  <c r="O14" i="25"/>
  <c r="N14" i="25"/>
  <c r="M14" i="25"/>
  <c r="O6" i="25"/>
  <c r="K22" i="25"/>
  <c r="N6" i="25"/>
  <c r="M6" i="25"/>
  <c r="Q13" i="25"/>
  <c r="S13" i="25" s="1"/>
  <c r="T13" i="25" s="1"/>
  <c r="M20" i="25"/>
  <c r="O20" i="25"/>
  <c r="N20" i="25"/>
  <c r="O12" i="25"/>
  <c r="N12" i="25"/>
  <c r="M12" i="25"/>
  <c r="N18" i="25"/>
  <c r="M18" i="25"/>
  <c r="O18" i="25"/>
  <c r="O10" i="25"/>
  <c r="N10" i="25"/>
  <c r="M10" i="25"/>
  <c r="O21" i="25"/>
  <c r="N21" i="25"/>
  <c r="M21" i="25"/>
  <c r="S15" i="25"/>
  <c r="T15" i="25" s="1"/>
  <c r="Q15" i="25"/>
  <c r="O16" i="25"/>
  <c r="N16" i="25"/>
  <c r="M16" i="25"/>
  <c r="O8" i="25"/>
  <c r="N8" i="25"/>
  <c r="M8" i="25"/>
  <c r="Q17" i="25"/>
  <c r="S17" i="25" s="1"/>
  <c r="T17" i="25" s="1"/>
  <c r="Q19" i="25"/>
  <c r="S19" i="25" s="1"/>
  <c r="T19" i="25" s="1"/>
  <c r="E18" i="24"/>
  <c r="C3" i="23"/>
  <c r="N19" i="22"/>
  <c r="N17" i="22"/>
  <c r="O12" i="22"/>
  <c r="D18" i="21"/>
  <c r="M11" i="22"/>
  <c r="N11" i="22"/>
  <c r="O11" i="22"/>
  <c r="O14" i="22"/>
  <c r="N14" i="22"/>
  <c r="M14" i="22"/>
  <c r="O16" i="22"/>
  <c r="N16" i="22"/>
  <c r="M16" i="22"/>
  <c r="Q17" i="22"/>
  <c r="S17" i="22" s="1"/>
  <c r="T17" i="22" s="1"/>
  <c r="O21" i="22"/>
  <c r="N21" i="22"/>
  <c r="M21" i="22"/>
  <c r="M7" i="22"/>
  <c r="O7" i="22"/>
  <c r="N7" i="22"/>
  <c r="M9" i="22"/>
  <c r="O9" i="22"/>
  <c r="N9" i="22"/>
  <c r="M13" i="22"/>
  <c r="O13" i="22"/>
  <c r="N13" i="22"/>
  <c r="M15" i="22"/>
  <c r="N15" i="22"/>
  <c r="O15" i="22"/>
  <c r="O18" i="22"/>
  <c r="N18" i="22"/>
  <c r="M18" i="22"/>
  <c r="Q19" i="22"/>
  <c r="S19" i="22" s="1"/>
  <c r="T19" i="22" s="1"/>
  <c r="O20" i="22"/>
  <c r="G6" i="22"/>
  <c r="M8" i="22"/>
  <c r="M10" i="22"/>
  <c r="M12" i="22"/>
  <c r="O17" i="22"/>
  <c r="O19" i="22"/>
  <c r="H21" i="22"/>
  <c r="E22" i="22"/>
  <c r="M20" i="22"/>
  <c r="C18" i="21"/>
  <c r="E8" i="21"/>
  <c r="E6" i="21"/>
  <c r="E10" i="21"/>
  <c r="E14" i="21"/>
  <c r="E4" i="21"/>
  <c r="E12" i="21"/>
  <c r="E16" i="21"/>
  <c r="E5" i="21"/>
  <c r="E9" i="21"/>
  <c r="E13" i="21"/>
  <c r="E17" i="21"/>
  <c r="E7" i="21"/>
  <c r="E11" i="21"/>
  <c r="E15" i="21"/>
  <c r="E3" i="21"/>
  <c r="E87" i="20"/>
  <c r="H87" i="20"/>
  <c r="K87" i="20" s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H86" i="20"/>
  <c r="K86" i="20" s="1"/>
  <c r="H85" i="20"/>
  <c r="K85" i="20" s="1"/>
  <c r="H84" i="20"/>
  <c r="K84" i="20" s="1"/>
  <c r="H83" i="20"/>
  <c r="K83" i="20" s="1"/>
  <c r="H82" i="20"/>
  <c r="K82" i="20" s="1"/>
  <c r="K81" i="20"/>
  <c r="H81" i="20"/>
  <c r="H80" i="20"/>
  <c r="K80" i="20" s="1"/>
  <c r="H79" i="20"/>
  <c r="K79" i="20" s="1"/>
  <c r="K78" i="20"/>
  <c r="H78" i="20"/>
  <c r="H77" i="20"/>
  <c r="K77" i="20" s="1"/>
  <c r="H76" i="20"/>
  <c r="K76" i="20" s="1"/>
  <c r="F76" i="20"/>
  <c r="H75" i="20"/>
  <c r="K75" i="20" s="1"/>
  <c r="H74" i="20"/>
  <c r="K74" i="20" s="1"/>
  <c r="K73" i="20"/>
  <c r="H73" i="20"/>
  <c r="H72" i="20"/>
  <c r="K72" i="20" s="1"/>
  <c r="H71" i="20"/>
  <c r="K71" i="20" s="1"/>
  <c r="H70" i="20"/>
  <c r="K70" i="20" s="1"/>
  <c r="H69" i="20"/>
  <c r="K69" i="20" s="1"/>
  <c r="F69" i="20"/>
  <c r="H68" i="20"/>
  <c r="K68" i="20" s="1"/>
  <c r="H67" i="20"/>
  <c r="K67" i="20" s="1"/>
  <c r="F67" i="20"/>
  <c r="H66" i="20"/>
  <c r="K66" i="20" s="1"/>
  <c r="H65" i="20"/>
  <c r="K65" i="20" s="1"/>
  <c r="F65" i="20"/>
  <c r="H64" i="20"/>
  <c r="K64" i="20" s="1"/>
  <c r="H63" i="20"/>
  <c r="K63" i="20" s="1"/>
  <c r="K62" i="20"/>
  <c r="H62" i="20"/>
  <c r="F62" i="20"/>
  <c r="H61" i="20"/>
  <c r="K61" i="20" s="1"/>
  <c r="H60" i="20"/>
  <c r="K60" i="20" s="1"/>
  <c r="H59" i="20"/>
  <c r="K59" i="20" s="1"/>
  <c r="H58" i="20"/>
  <c r="K58" i="20" s="1"/>
  <c r="H57" i="20"/>
  <c r="K57" i="20" s="1"/>
  <c r="H56" i="20"/>
  <c r="K56" i="20" s="1"/>
  <c r="H55" i="20"/>
  <c r="K55" i="20" s="1"/>
  <c r="H54" i="20"/>
  <c r="K54" i="20" s="1"/>
  <c r="H53" i="20"/>
  <c r="K53" i="20" s="1"/>
  <c r="F53" i="20"/>
  <c r="H52" i="20"/>
  <c r="K52" i="20" s="1"/>
  <c r="H51" i="20"/>
  <c r="K51" i="20" s="1"/>
  <c r="K50" i="20"/>
  <c r="H50" i="20"/>
  <c r="F50" i="20"/>
  <c r="K49" i="20"/>
  <c r="H49" i="20"/>
  <c r="H48" i="20"/>
  <c r="K48" i="20" s="1"/>
  <c r="F48" i="20"/>
  <c r="K47" i="20"/>
  <c r="H47" i="20"/>
  <c r="K46" i="20"/>
  <c r="H46" i="20"/>
  <c r="H45" i="20"/>
  <c r="K45" i="20" s="1"/>
  <c r="F45" i="20"/>
  <c r="H44" i="20"/>
  <c r="K44" i="20" s="1"/>
  <c r="H43" i="20"/>
  <c r="K43" i="20" s="1"/>
  <c r="H42" i="20"/>
  <c r="K42" i="20" s="1"/>
  <c r="F42" i="20"/>
  <c r="H41" i="20"/>
  <c r="K41" i="20" s="1"/>
  <c r="H40" i="20"/>
  <c r="K40" i="20" s="1"/>
  <c r="H39" i="20"/>
  <c r="K39" i="20" s="1"/>
  <c r="H38" i="20"/>
  <c r="K38" i="20" s="1"/>
  <c r="K37" i="20"/>
  <c r="H37" i="20"/>
  <c r="H36" i="20"/>
  <c r="K36" i="20" s="1"/>
  <c r="H35" i="20"/>
  <c r="K35" i="20" s="1"/>
  <c r="F35" i="20"/>
  <c r="H34" i="20"/>
  <c r="K34" i="20" s="1"/>
  <c r="H33" i="20"/>
  <c r="K33" i="20" s="1"/>
  <c r="H32" i="20"/>
  <c r="K32" i="20" s="1"/>
  <c r="K31" i="20"/>
  <c r="H31" i="20"/>
  <c r="H30" i="20"/>
  <c r="K30" i="20" s="1"/>
  <c r="F30" i="20"/>
  <c r="H29" i="20"/>
  <c r="K29" i="20" s="1"/>
  <c r="H28" i="20"/>
  <c r="K28" i="20" s="1"/>
  <c r="H27" i="20"/>
  <c r="K27" i="20" s="1"/>
  <c r="H26" i="20"/>
  <c r="K26" i="20" s="1"/>
  <c r="H25" i="20"/>
  <c r="K25" i="20" s="1"/>
  <c r="F25" i="20"/>
  <c r="H24" i="20"/>
  <c r="K24" i="20" s="1"/>
  <c r="H23" i="20"/>
  <c r="K23" i="20" s="1"/>
  <c r="H22" i="20"/>
  <c r="K22" i="20" s="1"/>
  <c r="H21" i="20"/>
  <c r="K21" i="20" s="1"/>
  <c r="H20" i="20"/>
  <c r="K20" i="20" s="1"/>
  <c r="K19" i="20"/>
  <c r="H19" i="20"/>
  <c r="H18" i="20"/>
  <c r="K18" i="20" s="1"/>
  <c r="H17" i="20"/>
  <c r="K17" i="20" s="1"/>
  <c r="H16" i="20"/>
  <c r="K16" i="20" s="1"/>
  <c r="K15" i="20"/>
  <c r="H15" i="20"/>
  <c r="H14" i="20"/>
  <c r="K14" i="20" s="1"/>
  <c r="H13" i="20"/>
  <c r="K13" i="20" s="1"/>
  <c r="F13" i="20"/>
  <c r="H12" i="20"/>
  <c r="K12" i="20" s="1"/>
  <c r="H11" i="20"/>
  <c r="K11" i="20" s="1"/>
  <c r="H10" i="20"/>
  <c r="K10" i="20" s="1"/>
  <c r="K9" i="20"/>
  <c r="H9" i="20"/>
  <c r="H8" i="20"/>
  <c r="K8" i="20" s="1"/>
  <c r="H7" i="20"/>
  <c r="K7" i="20" s="1"/>
  <c r="F7" i="20"/>
  <c r="H6" i="20"/>
  <c r="K6" i="20" s="1"/>
  <c r="K6" i="19"/>
  <c r="J22" i="19"/>
  <c r="F22" i="19"/>
  <c r="E22" i="19"/>
  <c r="D22" i="19"/>
  <c r="C22" i="19"/>
  <c r="K21" i="19"/>
  <c r="O21" i="19" s="1"/>
  <c r="G21" i="19"/>
  <c r="H21" i="19" s="1"/>
  <c r="E21" i="19"/>
  <c r="E20" i="19"/>
  <c r="G20" i="19" s="1"/>
  <c r="H19" i="19"/>
  <c r="G19" i="19"/>
  <c r="K19" i="19" s="1"/>
  <c r="K18" i="19"/>
  <c r="O18" i="19" s="1"/>
  <c r="G18" i="19"/>
  <c r="H18" i="19" s="1"/>
  <c r="O17" i="19"/>
  <c r="M17" i="19"/>
  <c r="Q17" i="19" s="1"/>
  <c r="K17" i="19"/>
  <c r="N17" i="19" s="1"/>
  <c r="H17" i="19"/>
  <c r="G17" i="19"/>
  <c r="G16" i="19"/>
  <c r="K16" i="19" s="1"/>
  <c r="H15" i="19"/>
  <c r="G15" i="19"/>
  <c r="K15" i="19" s="1"/>
  <c r="K14" i="19"/>
  <c r="O14" i="19" s="1"/>
  <c r="G14" i="19"/>
  <c r="H14" i="19" s="1"/>
  <c r="O13" i="19"/>
  <c r="M13" i="19"/>
  <c r="Q13" i="19" s="1"/>
  <c r="K13" i="19"/>
  <c r="N13" i="19" s="1"/>
  <c r="H13" i="19"/>
  <c r="G13" i="19"/>
  <c r="G12" i="19"/>
  <c r="K12" i="19" s="1"/>
  <c r="H11" i="19"/>
  <c r="G11" i="19"/>
  <c r="K11" i="19" s="1"/>
  <c r="K10" i="19"/>
  <c r="O10" i="19" s="1"/>
  <c r="G10" i="19"/>
  <c r="H10" i="19" s="1"/>
  <c r="O9" i="19"/>
  <c r="M9" i="19"/>
  <c r="Q9" i="19" s="1"/>
  <c r="K9" i="19"/>
  <c r="N9" i="19" s="1"/>
  <c r="H9" i="19"/>
  <c r="G9" i="19"/>
  <c r="G8" i="19"/>
  <c r="K8" i="19" s="1"/>
  <c r="H7" i="19"/>
  <c r="G7" i="19"/>
  <c r="K7" i="19" s="1"/>
  <c r="G6" i="19"/>
  <c r="H6" i="19" s="1"/>
  <c r="E6" i="19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L13" i="19"/>
  <c r="F43" i="20"/>
  <c r="F41" i="20"/>
  <c r="F75" i="20"/>
  <c r="C11" i="18"/>
  <c r="F66" i="20"/>
  <c r="F24" i="20"/>
  <c r="L17" i="19"/>
  <c r="C12" i="18"/>
  <c r="L11" i="19"/>
  <c r="F68" i="20"/>
  <c r="L6" i="19"/>
  <c r="C17" i="18"/>
  <c r="C3" i="18"/>
  <c r="F34" i="20"/>
  <c r="C13" i="18"/>
  <c r="L21" i="19"/>
  <c r="C16" i="18"/>
  <c r="F64" i="20"/>
  <c r="L12" i="19"/>
  <c r="L14" i="19"/>
  <c r="C7" i="18"/>
  <c r="C4" i="18"/>
  <c r="C6" i="18"/>
  <c r="C9" i="18"/>
  <c r="F44" i="20"/>
  <c r="C10" i="18"/>
  <c r="L15" i="19"/>
  <c r="L20" i="19"/>
  <c r="F12" i="20"/>
  <c r="L19" i="19"/>
  <c r="L10" i="19"/>
  <c r="F52" i="20"/>
  <c r="L16" i="19"/>
  <c r="F61" i="20"/>
  <c r="F49" i="20"/>
  <c r="F6" i="20"/>
  <c r="C5" i="18"/>
  <c r="L7" i="19"/>
  <c r="F29" i="20"/>
  <c r="C8" i="18"/>
  <c r="F47" i="20"/>
  <c r="L18" i="19"/>
  <c r="C14" i="18"/>
  <c r="L9" i="19"/>
  <c r="L8" i="19"/>
  <c r="C15" i="18"/>
  <c r="S22" i="28" l="1"/>
  <c r="T6" i="28"/>
  <c r="T22" i="28" s="1"/>
  <c r="Q16" i="25"/>
  <c r="S16" i="25" s="1"/>
  <c r="T16" i="25" s="1"/>
  <c r="Q10" i="25"/>
  <c r="S10" i="25" s="1"/>
  <c r="T10" i="25" s="1"/>
  <c r="S18" i="25"/>
  <c r="T18" i="25" s="1"/>
  <c r="Q18" i="25"/>
  <c r="Q8" i="25"/>
  <c r="S8" i="25" s="1"/>
  <c r="T8" i="25" s="1"/>
  <c r="O22" i="25"/>
  <c r="Q12" i="25"/>
  <c r="S12" i="25" s="1"/>
  <c r="T12" i="25" s="1"/>
  <c r="M22" i="25"/>
  <c r="S6" i="25"/>
  <c r="Q6" i="25"/>
  <c r="S14" i="25"/>
  <c r="T14" i="25" s="1"/>
  <c r="Q14" i="25"/>
  <c r="S20" i="25"/>
  <c r="Q20" i="25"/>
  <c r="N22" i="25"/>
  <c r="E18" i="21"/>
  <c r="Q10" i="22"/>
  <c r="S10" i="22"/>
  <c r="T10" i="22" s="1"/>
  <c r="S7" i="22"/>
  <c r="T7" i="22" s="1"/>
  <c r="Q7" i="22"/>
  <c r="Q8" i="22"/>
  <c r="S8" i="22" s="1"/>
  <c r="T8" i="22" s="1"/>
  <c r="S9" i="22"/>
  <c r="T9" i="22" s="1"/>
  <c r="Q9" i="22"/>
  <c r="Q20" i="22"/>
  <c r="S20" i="22" s="1"/>
  <c r="G22" i="22"/>
  <c r="K6" i="22"/>
  <c r="H6" i="22"/>
  <c r="H22" i="22" s="1"/>
  <c r="S18" i="22"/>
  <c r="T18" i="22" s="1"/>
  <c r="Q18" i="22"/>
  <c r="Q13" i="22"/>
  <c r="S13" i="22" s="1"/>
  <c r="T13" i="22" s="1"/>
  <c r="Q14" i="22"/>
  <c r="S14" i="22" s="1"/>
  <c r="T14" i="22" s="1"/>
  <c r="Q12" i="22"/>
  <c r="S12" i="22" s="1"/>
  <c r="T12" i="22" s="1"/>
  <c r="S15" i="22"/>
  <c r="T15" i="22" s="1"/>
  <c r="Q15" i="22"/>
  <c r="Q16" i="22"/>
  <c r="S16" i="22"/>
  <c r="T16" i="22" s="1"/>
  <c r="S11" i="22"/>
  <c r="T11" i="22" s="1"/>
  <c r="Q11" i="22"/>
  <c r="C3" i="20"/>
  <c r="N7" i="19"/>
  <c r="M7" i="19"/>
  <c r="O7" i="19"/>
  <c r="M12" i="19"/>
  <c r="O12" i="19"/>
  <c r="N12" i="19"/>
  <c r="N15" i="19"/>
  <c r="M15" i="19"/>
  <c r="O15" i="19"/>
  <c r="K20" i="19"/>
  <c r="H20" i="19"/>
  <c r="K22" i="19"/>
  <c r="M8" i="19"/>
  <c r="O8" i="19"/>
  <c r="N8" i="19"/>
  <c r="N11" i="19"/>
  <c r="M11" i="19"/>
  <c r="O11" i="19"/>
  <c r="M16" i="19"/>
  <c r="O16" i="19"/>
  <c r="N16" i="19"/>
  <c r="N19" i="19"/>
  <c r="M19" i="19"/>
  <c r="O19" i="19"/>
  <c r="S9" i="19"/>
  <c r="T9" i="19" s="1"/>
  <c r="S13" i="19"/>
  <c r="T13" i="19" s="1"/>
  <c r="S17" i="19"/>
  <c r="T17" i="19" s="1"/>
  <c r="G22" i="19"/>
  <c r="M6" i="19"/>
  <c r="H8" i="19"/>
  <c r="H22" i="19" s="1"/>
  <c r="M10" i="19"/>
  <c r="H12" i="19"/>
  <c r="M14" i="19"/>
  <c r="H16" i="19"/>
  <c r="M18" i="19"/>
  <c r="M21" i="19"/>
  <c r="N6" i="19"/>
  <c r="N10" i="19"/>
  <c r="N14" i="19"/>
  <c r="N18" i="19"/>
  <c r="N21" i="19"/>
  <c r="O6" i="19"/>
  <c r="E6" i="18"/>
  <c r="E16" i="18"/>
  <c r="E9" i="18"/>
  <c r="E13" i="18"/>
  <c r="E17" i="18"/>
  <c r="E10" i="18"/>
  <c r="E14" i="18"/>
  <c r="E15" i="18"/>
  <c r="C18" i="18"/>
  <c r="E7" i="18"/>
  <c r="E11" i="18"/>
  <c r="E4" i="18"/>
  <c r="E8" i="18"/>
  <c r="E12" i="18"/>
  <c r="E5" i="18"/>
  <c r="D18" i="18"/>
  <c r="E3" i="18"/>
  <c r="E86" i="17"/>
  <c r="H86" i="17"/>
  <c r="K86" i="17" s="1"/>
  <c r="F67" i="17"/>
  <c r="E66" i="17"/>
  <c r="H66" i="17"/>
  <c r="K66" i="17" s="1"/>
  <c r="E67" i="17"/>
  <c r="H67" i="17"/>
  <c r="K67" i="17"/>
  <c r="F25" i="17"/>
  <c r="E28" i="17"/>
  <c r="H28" i="17"/>
  <c r="K28" i="17" s="1"/>
  <c r="S22" i="25" l="1"/>
  <c r="T6" i="25"/>
  <c r="T22" i="25" s="1"/>
  <c r="O6" i="22"/>
  <c r="O22" i="22" s="1"/>
  <c r="K22" i="22"/>
  <c r="N6" i="22"/>
  <c r="N22" i="22" s="1"/>
  <c r="M6" i="22"/>
  <c r="O22" i="19"/>
  <c r="S18" i="19"/>
  <c r="T18" i="19" s="1"/>
  <c r="Q18" i="19"/>
  <c r="Q10" i="19"/>
  <c r="S10" i="19" s="1"/>
  <c r="T10" i="19" s="1"/>
  <c r="S19" i="19"/>
  <c r="T19" i="19" s="1"/>
  <c r="Q19" i="19"/>
  <c r="Q16" i="19"/>
  <c r="S16" i="19" s="1"/>
  <c r="T16" i="19" s="1"/>
  <c r="S15" i="19"/>
  <c r="T15" i="19" s="1"/>
  <c r="Q15" i="19"/>
  <c r="Q12" i="19"/>
  <c r="S12" i="19" s="1"/>
  <c r="T12" i="19" s="1"/>
  <c r="N22" i="19"/>
  <c r="Q14" i="19"/>
  <c r="S14" i="19" s="1"/>
  <c r="T14" i="19" s="1"/>
  <c r="Q6" i="19"/>
  <c r="S6" i="19" s="1"/>
  <c r="S11" i="19"/>
  <c r="T11" i="19" s="1"/>
  <c r="Q11" i="19"/>
  <c r="Q8" i="19"/>
  <c r="S8" i="19" s="1"/>
  <c r="T8" i="19" s="1"/>
  <c r="O20" i="19"/>
  <c r="N20" i="19"/>
  <c r="M20" i="19"/>
  <c r="Q7" i="19"/>
  <c r="S7" i="19" s="1"/>
  <c r="T7" i="19" s="1"/>
  <c r="E18" i="18"/>
  <c r="F64" i="17"/>
  <c r="H85" i="17"/>
  <c r="K85" i="17" s="1"/>
  <c r="E85" i="17"/>
  <c r="H84" i="17"/>
  <c r="K84" i="17" s="1"/>
  <c r="E84" i="17"/>
  <c r="H83" i="17"/>
  <c r="K83" i="17" s="1"/>
  <c r="E83" i="17"/>
  <c r="H82" i="17"/>
  <c r="K82" i="17" s="1"/>
  <c r="E82" i="17"/>
  <c r="H81" i="17"/>
  <c r="K81" i="17" s="1"/>
  <c r="E81" i="17"/>
  <c r="H80" i="17"/>
  <c r="K80" i="17" s="1"/>
  <c r="E80" i="17"/>
  <c r="H79" i="17"/>
  <c r="K79" i="17" s="1"/>
  <c r="E79" i="17"/>
  <c r="H78" i="17"/>
  <c r="K78" i="17" s="1"/>
  <c r="E78" i="17"/>
  <c r="H77" i="17"/>
  <c r="K77" i="17" s="1"/>
  <c r="E77" i="17"/>
  <c r="H76" i="17"/>
  <c r="K76" i="17" s="1"/>
  <c r="F76" i="17"/>
  <c r="E76" i="17"/>
  <c r="H75" i="17"/>
  <c r="K75" i="17" s="1"/>
  <c r="E75" i="17"/>
  <c r="H74" i="17"/>
  <c r="K74" i="17" s="1"/>
  <c r="E74" i="17"/>
  <c r="H73" i="17"/>
  <c r="K73" i="17" s="1"/>
  <c r="E73" i="17"/>
  <c r="H72" i="17"/>
  <c r="K72" i="17" s="1"/>
  <c r="E72" i="17"/>
  <c r="H71" i="17"/>
  <c r="K71" i="17" s="1"/>
  <c r="E71" i="17"/>
  <c r="H70" i="17"/>
  <c r="K70" i="17" s="1"/>
  <c r="E70" i="17"/>
  <c r="H69" i="17"/>
  <c r="K69" i="17" s="1"/>
  <c r="F69" i="17"/>
  <c r="E69" i="17"/>
  <c r="H68" i="17"/>
  <c r="K68" i="17" s="1"/>
  <c r="E68" i="17"/>
  <c r="H65" i="17"/>
  <c r="K65" i="17" s="1"/>
  <c r="F65" i="17"/>
  <c r="E65" i="17"/>
  <c r="H64" i="17"/>
  <c r="K64" i="17" s="1"/>
  <c r="E64" i="17"/>
  <c r="H63" i="17"/>
  <c r="K63" i="17" s="1"/>
  <c r="E63" i="17"/>
  <c r="H62" i="17"/>
  <c r="K62" i="17" s="1"/>
  <c r="F62" i="17"/>
  <c r="E62" i="17"/>
  <c r="H61" i="17"/>
  <c r="K61" i="17" s="1"/>
  <c r="E61" i="17"/>
  <c r="H60" i="17"/>
  <c r="K60" i="17" s="1"/>
  <c r="E60" i="17"/>
  <c r="H59" i="17"/>
  <c r="K59" i="17" s="1"/>
  <c r="E59" i="17"/>
  <c r="H58" i="17"/>
  <c r="K58" i="17" s="1"/>
  <c r="E58" i="17"/>
  <c r="H57" i="17"/>
  <c r="K57" i="17" s="1"/>
  <c r="E57" i="17"/>
  <c r="H56" i="17"/>
  <c r="K56" i="17" s="1"/>
  <c r="E56" i="17"/>
  <c r="H55" i="17"/>
  <c r="K55" i="17" s="1"/>
  <c r="E55" i="17"/>
  <c r="H54" i="17"/>
  <c r="K54" i="17" s="1"/>
  <c r="E54" i="17"/>
  <c r="H53" i="17"/>
  <c r="K53" i="17" s="1"/>
  <c r="F53" i="17"/>
  <c r="E53" i="17"/>
  <c r="H52" i="17"/>
  <c r="K52" i="17" s="1"/>
  <c r="E52" i="17"/>
  <c r="H51" i="17"/>
  <c r="K51" i="17" s="1"/>
  <c r="E51" i="17"/>
  <c r="H50" i="17"/>
  <c r="K50" i="17" s="1"/>
  <c r="F50" i="17"/>
  <c r="E50" i="17"/>
  <c r="H49" i="17"/>
  <c r="K49" i="17" s="1"/>
  <c r="E49" i="17"/>
  <c r="H48" i="17"/>
  <c r="K48" i="17" s="1"/>
  <c r="F48" i="17"/>
  <c r="E48" i="17"/>
  <c r="H47" i="17"/>
  <c r="K47" i="17" s="1"/>
  <c r="E47" i="17"/>
  <c r="H46" i="17"/>
  <c r="K46" i="17" s="1"/>
  <c r="E46" i="17"/>
  <c r="H45" i="17"/>
  <c r="K45" i="17" s="1"/>
  <c r="F45" i="17"/>
  <c r="E45" i="17"/>
  <c r="H44" i="17"/>
  <c r="K44" i="17" s="1"/>
  <c r="E44" i="17"/>
  <c r="H43" i="17"/>
  <c r="K43" i="17" s="1"/>
  <c r="E43" i="17"/>
  <c r="H42" i="17"/>
  <c r="K42" i="17" s="1"/>
  <c r="F42" i="17"/>
  <c r="E42" i="17"/>
  <c r="H41" i="17"/>
  <c r="K41" i="17" s="1"/>
  <c r="E41" i="17"/>
  <c r="H40" i="17"/>
  <c r="K40" i="17" s="1"/>
  <c r="E40" i="17"/>
  <c r="H39" i="17"/>
  <c r="K39" i="17" s="1"/>
  <c r="E39" i="17"/>
  <c r="H38" i="17"/>
  <c r="K38" i="17" s="1"/>
  <c r="E38" i="17"/>
  <c r="H37" i="17"/>
  <c r="K37" i="17" s="1"/>
  <c r="E37" i="17"/>
  <c r="H36" i="17"/>
  <c r="K36" i="17" s="1"/>
  <c r="E36" i="17"/>
  <c r="H35" i="17"/>
  <c r="K35" i="17" s="1"/>
  <c r="F35" i="17"/>
  <c r="E35" i="17"/>
  <c r="H34" i="17"/>
  <c r="K34" i="17" s="1"/>
  <c r="E34" i="17"/>
  <c r="H33" i="17"/>
  <c r="K33" i="17" s="1"/>
  <c r="E33" i="17"/>
  <c r="H32" i="17"/>
  <c r="K32" i="17" s="1"/>
  <c r="E32" i="17"/>
  <c r="H31" i="17"/>
  <c r="K31" i="17" s="1"/>
  <c r="E31" i="17"/>
  <c r="H30" i="17"/>
  <c r="K30" i="17" s="1"/>
  <c r="F30" i="17"/>
  <c r="E30" i="17"/>
  <c r="H29" i="17"/>
  <c r="K29" i="17" s="1"/>
  <c r="E29" i="17"/>
  <c r="H27" i="17"/>
  <c r="K27" i="17" s="1"/>
  <c r="E27" i="17"/>
  <c r="H26" i="17"/>
  <c r="K26" i="17" s="1"/>
  <c r="E26" i="17"/>
  <c r="H25" i="17"/>
  <c r="K25" i="17" s="1"/>
  <c r="E25" i="17"/>
  <c r="H24" i="17"/>
  <c r="K24" i="17" s="1"/>
  <c r="E24" i="17"/>
  <c r="H23" i="17"/>
  <c r="K23" i="17" s="1"/>
  <c r="E23" i="17"/>
  <c r="H22" i="17"/>
  <c r="K22" i="17" s="1"/>
  <c r="E22" i="17"/>
  <c r="H21" i="17"/>
  <c r="K21" i="17" s="1"/>
  <c r="E21" i="17"/>
  <c r="H20" i="17"/>
  <c r="K20" i="17" s="1"/>
  <c r="E20" i="17"/>
  <c r="H19" i="17"/>
  <c r="K19" i="17" s="1"/>
  <c r="E19" i="17"/>
  <c r="H18" i="17"/>
  <c r="K18" i="17" s="1"/>
  <c r="E18" i="17"/>
  <c r="H17" i="17"/>
  <c r="K17" i="17" s="1"/>
  <c r="E17" i="17"/>
  <c r="H16" i="17"/>
  <c r="K16" i="17" s="1"/>
  <c r="E16" i="17"/>
  <c r="H15" i="17"/>
  <c r="K15" i="17" s="1"/>
  <c r="E15" i="17"/>
  <c r="H14" i="17"/>
  <c r="K14" i="17" s="1"/>
  <c r="E14" i="17"/>
  <c r="H13" i="17"/>
  <c r="K13" i="17" s="1"/>
  <c r="F13" i="17"/>
  <c r="E13" i="17"/>
  <c r="H12" i="17"/>
  <c r="K12" i="17" s="1"/>
  <c r="E12" i="17"/>
  <c r="H11" i="17"/>
  <c r="K11" i="17" s="1"/>
  <c r="E11" i="17"/>
  <c r="H10" i="17"/>
  <c r="K10" i="17" s="1"/>
  <c r="E10" i="17"/>
  <c r="H9" i="17"/>
  <c r="K9" i="17" s="1"/>
  <c r="E9" i="17"/>
  <c r="H8" i="17"/>
  <c r="K8" i="17" s="1"/>
  <c r="E8" i="17"/>
  <c r="H7" i="17"/>
  <c r="K7" i="17" s="1"/>
  <c r="F7" i="17"/>
  <c r="E7" i="17"/>
  <c r="H6" i="17"/>
  <c r="K6" i="17" s="1"/>
  <c r="E6" i="17"/>
  <c r="J22" i="16"/>
  <c r="K21" i="16"/>
  <c r="E21" i="16"/>
  <c r="G21" i="16" s="1"/>
  <c r="H21" i="16" s="1"/>
  <c r="D22" i="16"/>
  <c r="C22" i="16"/>
  <c r="F22" i="16"/>
  <c r="E20" i="16"/>
  <c r="G20" i="16" s="1"/>
  <c r="G19" i="16"/>
  <c r="K19" i="16" s="1"/>
  <c r="F68" i="17" s="1"/>
  <c r="G18" i="16"/>
  <c r="K18" i="16" s="1"/>
  <c r="G17" i="16"/>
  <c r="K17" i="16" s="1"/>
  <c r="K16" i="16"/>
  <c r="N16" i="16" s="1"/>
  <c r="G16" i="16"/>
  <c r="H16" i="16" s="1"/>
  <c r="G15" i="16"/>
  <c r="K15" i="16" s="1"/>
  <c r="F49" i="17" s="1"/>
  <c r="G14" i="16"/>
  <c r="K14" i="16" s="1"/>
  <c r="F47" i="17" s="1"/>
  <c r="G13" i="16"/>
  <c r="K13" i="16" s="1"/>
  <c r="K12" i="16"/>
  <c r="N12" i="16" s="1"/>
  <c r="G12" i="16"/>
  <c r="H12" i="16" s="1"/>
  <c r="G11" i="16"/>
  <c r="K11" i="16" s="1"/>
  <c r="F41" i="17" s="1"/>
  <c r="G10" i="16"/>
  <c r="K10" i="16" s="1"/>
  <c r="F34" i="17" s="1"/>
  <c r="G9" i="16"/>
  <c r="K9" i="16" s="1"/>
  <c r="K8" i="16"/>
  <c r="F29" i="17" s="1"/>
  <c r="H8" i="16"/>
  <c r="G8" i="16"/>
  <c r="G7" i="16"/>
  <c r="K7" i="16" s="1"/>
  <c r="F12" i="17" s="1"/>
  <c r="E6" i="16"/>
  <c r="E22" i="16" s="1"/>
  <c r="C18" i="15"/>
  <c r="D17" i="15"/>
  <c r="E17" i="15" s="1"/>
  <c r="D16" i="15"/>
  <c r="E16" i="15" s="1"/>
  <c r="D15" i="15"/>
  <c r="E15" i="15" s="1"/>
  <c r="D14" i="15"/>
  <c r="E14" i="15" s="1"/>
  <c r="D13" i="15"/>
  <c r="E13" i="15" s="1"/>
  <c r="D12" i="15"/>
  <c r="E12" i="15" s="1"/>
  <c r="D11" i="15"/>
  <c r="E11" i="15" s="1"/>
  <c r="D10" i="15"/>
  <c r="E10" i="15" s="1"/>
  <c r="D9" i="15"/>
  <c r="E9" i="15" s="1"/>
  <c r="D8" i="15"/>
  <c r="E8" i="15" s="1"/>
  <c r="D7" i="15"/>
  <c r="E7" i="15" s="1"/>
  <c r="D6" i="15"/>
  <c r="E6" i="15" s="1"/>
  <c r="D5" i="15"/>
  <c r="E5" i="15" s="1"/>
  <c r="D4" i="15"/>
  <c r="D3" i="15"/>
  <c r="E3" i="15" s="1"/>
  <c r="M22" i="22" l="1"/>
  <c r="Q6" i="22"/>
  <c r="S6" i="22" s="1"/>
  <c r="Q20" i="19"/>
  <c r="S20" i="19" s="1"/>
  <c r="S22" i="19" s="1"/>
  <c r="M22" i="19"/>
  <c r="T6" i="19"/>
  <c r="T22" i="19" s="1"/>
  <c r="M13" i="16"/>
  <c r="F44" i="17"/>
  <c r="M17" i="16"/>
  <c r="N17" i="16"/>
  <c r="F61" i="17"/>
  <c r="G6" i="16"/>
  <c r="G22" i="16" s="1"/>
  <c r="H13" i="16"/>
  <c r="H17" i="16"/>
  <c r="H9" i="16"/>
  <c r="L21" i="16"/>
  <c r="F66" i="17"/>
  <c r="D18" i="15"/>
  <c r="N8" i="16"/>
  <c r="F24" i="17"/>
  <c r="C3" i="17"/>
  <c r="F43" i="17"/>
  <c r="F52" i="17"/>
  <c r="N21" i="16"/>
  <c r="M21" i="16"/>
  <c r="N13" i="16"/>
  <c r="H20" i="16"/>
  <c r="K20" i="16"/>
  <c r="F75" i="17" s="1"/>
  <c r="L11" i="16"/>
  <c r="N11" i="16"/>
  <c r="M11" i="16"/>
  <c r="L14" i="16"/>
  <c r="N14" i="16"/>
  <c r="M14" i="16"/>
  <c r="N19" i="16"/>
  <c r="M19" i="16"/>
  <c r="L19" i="16"/>
  <c r="L10" i="16"/>
  <c r="N10" i="16"/>
  <c r="M10" i="16"/>
  <c r="L7" i="16"/>
  <c r="N7" i="16"/>
  <c r="M7" i="16"/>
  <c r="M9" i="16"/>
  <c r="N9" i="16"/>
  <c r="L9" i="16"/>
  <c r="L15" i="16"/>
  <c r="N15" i="16"/>
  <c r="M15" i="16"/>
  <c r="L18" i="16"/>
  <c r="N18" i="16"/>
  <c r="M18" i="16"/>
  <c r="L8" i="16"/>
  <c r="H10" i="16"/>
  <c r="L12" i="16"/>
  <c r="H14" i="16"/>
  <c r="L16" i="16"/>
  <c r="H18" i="16"/>
  <c r="H6" i="16"/>
  <c r="K6" i="16"/>
  <c r="F6" i="17" s="1"/>
  <c r="H7" i="16"/>
  <c r="M8" i="16"/>
  <c r="H11" i="16"/>
  <c r="M12" i="16"/>
  <c r="L13" i="16"/>
  <c r="H15" i="16"/>
  <c r="M16" i="16"/>
  <c r="L17" i="16"/>
  <c r="H19" i="16"/>
  <c r="E18" i="15"/>
  <c r="E4" i="15"/>
  <c r="S22" i="22" l="1"/>
  <c r="T6" i="22"/>
  <c r="T22" i="22" s="1"/>
  <c r="M20" i="16"/>
  <c r="L20" i="16"/>
  <c r="N20" i="16"/>
  <c r="P12" i="16"/>
  <c r="R12" i="16" s="1"/>
  <c r="S12" i="16" s="1"/>
  <c r="P15" i="16"/>
  <c r="R15" i="16" s="1"/>
  <c r="S15" i="16" s="1"/>
  <c r="P18" i="16"/>
  <c r="R18" i="16" s="1"/>
  <c r="S18" i="16" s="1"/>
  <c r="R9" i="16"/>
  <c r="S9" i="16" s="1"/>
  <c r="P9" i="16"/>
  <c r="P10" i="16"/>
  <c r="R10" i="16" s="1"/>
  <c r="S10" i="16" s="1"/>
  <c r="P17" i="16"/>
  <c r="R17" i="16" s="1"/>
  <c r="S17" i="16" s="1"/>
  <c r="L6" i="16"/>
  <c r="K22" i="16"/>
  <c r="N6" i="16"/>
  <c r="N22" i="16" s="1"/>
  <c r="M6" i="16"/>
  <c r="P14" i="16"/>
  <c r="R14" i="16" s="1"/>
  <c r="S14" i="16" s="1"/>
  <c r="H22" i="16"/>
  <c r="P13" i="16"/>
  <c r="R13" i="16" s="1"/>
  <c r="S13" i="16" s="1"/>
  <c r="P16" i="16"/>
  <c r="R16" i="16" s="1"/>
  <c r="S16" i="16" s="1"/>
  <c r="P8" i="16"/>
  <c r="R8" i="16" s="1"/>
  <c r="S8" i="16" s="1"/>
  <c r="P7" i="16"/>
  <c r="R7" i="16" s="1"/>
  <c r="S7" i="16" s="1"/>
  <c r="P19" i="16"/>
  <c r="R19" i="16" s="1"/>
  <c r="S19" i="16" s="1"/>
  <c r="P11" i="16"/>
  <c r="R11" i="16"/>
  <c r="S11" i="16" s="1"/>
  <c r="P20" i="16" l="1"/>
  <c r="R20" i="16" s="1"/>
  <c r="L22" i="16"/>
  <c r="P6" i="16"/>
  <c r="R6" i="16" s="1"/>
  <c r="M22" i="16"/>
  <c r="R22" i="16" l="1"/>
  <c r="S6" i="16"/>
  <c r="S22" i="16" s="1"/>
  <c r="E6" i="1" l="1"/>
  <c r="J21" i="1"/>
  <c r="K10" i="1"/>
  <c r="L10" i="1" s="1"/>
  <c r="K13" i="1"/>
  <c r="L13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K20" i="1" s="1"/>
  <c r="L20" i="1" s="1"/>
  <c r="G6" i="1"/>
  <c r="H6" i="1" s="1"/>
  <c r="M13" i="1" l="1"/>
  <c r="M10" i="1"/>
  <c r="M20" i="1"/>
  <c r="H20" i="1"/>
  <c r="K19" i="1"/>
  <c r="K15" i="1"/>
  <c r="K11" i="1"/>
  <c r="K7" i="1"/>
  <c r="K18" i="1"/>
  <c r="K14" i="1"/>
  <c r="K6" i="1"/>
  <c r="M6" i="1" s="1"/>
  <c r="K17" i="1"/>
  <c r="K9" i="1"/>
  <c r="K16" i="1"/>
  <c r="K12" i="1"/>
  <c r="K8" i="1"/>
  <c r="L14" i="1" l="1"/>
  <c r="M14" i="1"/>
  <c r="L7" i="1"/>
  <c r="M7" i="1"/>
  <c r="L12" i="1"/>
  <c r="M12" i="1"/>
  <c r="L11" i="1"/>
  <c r="M11" i="1"/>
  <c r="L19" i="1"/>
  <c r="M19" i="1"/>
  <c r="L9" i="1"/>
  <c r="M9" i="1"/>
  <c r="L18" i="1"/>
  <c r="M18" i="1"/>
  <c r="L15" i="1"/>
  <c r="M15" i="1"/>
  <c r="L17" i="1"/>
  <c r="M17" i="1"/>
  <c r="L16" i="1"/>
  <c r="M16" i="1"/>
  <c r="L8" i="1"/>
  <c r="M8" i="1"/>
  <c r="L6" i="1"/>
  <c r="K21" i="1"/>
  <c r="M21" i="1" l="1"/>
  <c r="L21" i="1"/>
</calcChain>
</file>

<file path=xl/comments1.xml><?xml version="1.0" encoding="utf-8"?>
<comments xmlns="http://schemas.openxmlformats.org/spreadsheetml/2006/main">
  <authors>
    <author>RYOTA</author>
  </authors>
  <commentList>
    <comment ref="H5" authorId="0">
      <text>
        <r>
          <rPr>
            <sz val="9"/>
            <color indexed="81"/>
            <rFont val="ＭＳ Ｐゴシック"/>
            <family val="3"/>
            <charset val="128"/>
          </rPr>
          <t>※データが揃うまでは目標値の30%とする。
本来は、標準偏差を求める必要がある。</t>
        </r>
      </text>
    </comment>
    <comment ref="K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【式の説明】
(発注間隔+納品リードタイム)
×1日の平均需要量
＋安全在庫
－実在庫
－発注中の個数
</t>
        </r>
      </text>
    </comment>
  </commentList>
</comments>
</file>

<file path=xl/comments2.xml><?xml version="1.0" encoding="utf-8"?>
<comments xmlns="http://schemas.openxmlformats.org/spreadsheetml/2006/main">
  <authors>
    <author>RYOTA</author>
  </authors>
  <commentList>
    <comment ref="H5" authorId="0">
      <text>
        <r>
          <rPr>
            <sz val="9"/>
            <color indexed="81"/>
            <rFont val="ＭＳ Ｐゴシック"/>
            <family val="3"/>
            <charset val="128"/>
          </rPr>
          <t>※データが揃うまでは目標値の30%とする。
本来は、標準偏差を求める必要がある。</t>
        </r>
      </text>
    </comment>
    <comment ref="K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【式の説明】
(発注間隔+納品リードタイム)
×1日の平均需要量
＋安全在庫
－実在庫
－発注中の個数
</t>
        </r>
      </text>
    </comment>
  </commentList>
</comments>
</file>

<file path=xl/comments3.xml><?xml version="1.0" encoding="utf-8"?>
<comments xmlns="http://schemas.openxmlformats.org/spreadsheetml/2006/main">
  <authors>
    <author>RYOTA</author>
  </authors>
  <commentList>
    <comment ref="H5" authorId="0">
      <text>
        <r>
          <rPr>
            <sz val="9"/>
            <color indexed="81"/>
            <rFont val="ＭＳ Ｐゴシック"/>
            <family val="3"/>
            <charset val="128"/>
          </rPr>
          <t>※データが揃うまでは目標値の30%とする。
本来は、標準偏差を求める必要がある。</t>
        </r>
      </text>
    </comment>
    <comment ref="K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【式の説明】
(発注間隔+納品リードタイム)
×1日の平均需要量
＋安全在庫
－実在庫
－発注中の個数
</t>
        </r>
      </text>
    </comment>
  </commentList>
</comments>
</file>

<file path=xl/comments4.xml><?xml version="1.0" encoding="utf-8"?>
<comments xmlns="http://schemas.openxmlformats.org/spreadsheetml/2006/main">
  <authors>
    <author>RYOTA</author>
  </authors>
  <commentList>
    <comment ref="H5" authorId="0">
      <text>
        <r>
          <rPr>
            <sz val="9"/>
            <color indexed="81"/>
            <rFont val="ＭＳ Ｐゴシック"/>
            <family val="3"/>
            <charset val="128"/>
          </rPr>
          <t>※データが揃うまでは目標値の30%とする。
本来は、標準偏差を求める必要がある。</t>
        </r>
      </text>
    </comment>
    <comment ref="K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【式の説明】
(発注間隔+納品リードタイム)
×1日の平均需要量
＋安全在庫
－実在庫
－発注中の個数
</t>
        </r>
      </text>
    </comment>
  </commentList>
</comments>
</file>

<file path=xl/comments5.xml><?xml version="1.0" encoding="utf-8"?>
<comments xmlns="http://schemas.openxmlformats.org/spreadsheetml/2006/main">
  <authors>
    <author>RYOTA</author>
  </authors>
  <commentList>
    <comment ref="H5" authorId="0">
      <text>
        <r>
          <rPr>
            <sz val="9"/>
            <color indexed="81"/>
            <rFont val="ＭＳ Ｐゴシック"/>
            <family val="3"/>
            <charset val="128"/>
          </rPr>
          <t>※データが揃うまでは目標値の30%とする。
本来は、標準偏差を求める必要がある。</t>
        </r>
      </text>
    </comment>
    <comment ref="K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【式の説明】
(発注間隔+納品リードタイム)
×1日の平均需要量
＋安全在庫
－実在庫
－発注中の個数
</t>
        </r>
      </text>
    </comment>
  </commentList>
</comments>
</file>

<file path=xl/comments6.xml><?xml version="1.0" encoding="utf-8"?>
<comments xmlns="http://schemas.openxmlformats.org/spreadsheetml/2006/main">
  <authors>
    <author>RYOTA</author>
  </authors>
  <commentList>
    <comment ref="H5" authorId="0">
      <text>
        <r>
          <rPr>
            <sz val="9"/>
            <color indexed="81"/>
            <rFont val="ＭＳ Ｐゴシック"/>
            <family val="3"/>
            <charset val="128"/>
          </rPr>
          <t>※データが揃うまでは目標値の30%とする。
本来は、標準偏差を求める必要がある。</t>
        </r>
      </text>
    </comment>
    <comment ref="K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【式の説明】
(発注間隔+納品リードタイム)
×1日の平均需要量
＋安全在庫
－実在庫
－発注中の個数
</t>
        </r>
      </text>
    </comment>
  </commentList>
</comments>
</file>

<file path=xl/comments7.xml><?xml version="1.0" encoding="utf-8"?>
<comments xmlns="http://schemas.openxmlformats.org/spreadsheetml/2006/main">
  <authors>
    <author>RYOTA</author>
  </authors>
  <commentList>
    <comment ref="H5" authorId="0">
      <text>
        <r>
          <rPr>
            <sz val="9"/>
            <color indexed="81"/>
            <rFont val="ＭＳ Ｐゴシック"/>
            <family val="3"/>
            <charset val="128"/>
          </rPr>
          <t>※データが揃うまでは目標値の30%とする。
本来は、標準偏差を求める必要がある。</t>
        </r>
      </text>
    </comment>
    <comment ref="K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【式の説明】
(発注間隔+納品リードタイム)
×1日の平均需要量
＋安全在庫
－実在庫
－発注中の個数
</t>
        </r>
      </text>
    </comment>
  </commentList>
</comments>
</file>

<file path=xl/comments8.xml><?xml version="1.0" encoding="utf-8"?>
<comments xmlns="http://schemas.openxmlformats.org/spreadsheetml/2006/main">
  <authors>
    <author>RYOTA</author>
  </authors>
  <commentList>
    <comment ref="H5" authorId="0">
      <text>
        <r>
          <rPr>
            <sz val="9"/>
            <color indexed="81"/>
            <rFont val="ＭＳ Ｐゴシック"/>
            <family val="3"/>
            <charset val="128"/>
          </rPr>
          <t>※データが揃うまでは目標値の30%とする。
本来は、標準偏差を求める必要がある。</t>
        </r>
      </text>
    </comment>
    <comment ref="K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【式の説明】
(発注間隔+納品リードタイム)
×1日の平均需要量
＋安全在庫
－実在庫
－発注中の個数
</t>
        </r>
      </text>
    </comment>
  </commentList>
</comments>
</file>

<file path=xl/comments9.xml><?xml version="1.0" encoding="utf-8"?>
<comments xmlns="http://schemas.openxmlformats.org/spreadsheetml/2006/main">
  <authors>
    <author>RYOTA</author>
  </authors>
  <commentList>
    <comment ref="H5" authorId="0">
      <text>
        <r>
          <rPr>
            <sz val="9"/>
            <color indexed="81"/>
            <rFont val="ＭＳ Ｐゴシック"/>
            <family val="3"/>
            <charset val="128"/>
          </rPr>
          <t>※データが揃うまでは目標値の30%とする。
本来は、標準偏差を求める必要がある。</t>
        </r>
      </text>
    </comment>
    <comment ref="K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【式の説明】
(発注間隔+納品リードタイム)
×1日の平均需要量
＋安全在庫
－実在庫
－発注中の個数
</t>
        </r>
      </text>
    </comment>
  </commentList>
</comments>
</file>

<file path=xl/sharedStrings.xml><?xml version="1.0" encoding="utf-8"?>
<sst xmlns="http://schemas.openxmlformats.org/spreadsheetml/2006/main" count="6846" uniqueCount="643">
  <si>
    <t>目標金額：月利20万円</t>
    <rPh sb="0" eb="2">
      <t>モクヒョウ</t>
    </rPh>
    <rPh sb="2" eb="4">
      <t>キンガク</t>
    </rPh>
    <rPh sb="5" eb="7">
      <t>ゲツリ</t>
    </rPh>
    <rPh sb="9" eb="11">
      <t>マンエン</t>
    </rPh>
    <phoneticPr fontId="1"/>
  </si>
  <si>
    <t>商品</t>
    <rPh sb="0" eb="2">
      <t>ショウヒン</t>
    </rPh>
    <phoneticPr fontId="1"/>
  </si>
  <si>
    <t>おしゃぶりホルダー</t>
    <phoneticPr fontId="1"/>
  </si>
  <si>
    <t>なりきりコスチューム</t>
    <phoneticPr fontId="1"/>
  </si>
  <si>
    <t>新生児用コスチューム</t>
    <rPh sb="0" eb="4">
      <t>シンセイジヨウ</t>
    </rPh>
    <phoneticPr fontId="1"/>
  </si>
  <si>
    <t>鏡面ケース</t>
    <rPh sb="0" eb="2">
      <t>キョウメン</t>
    </rPh>
    <phoneticPr fontId="1"/>
  </si>
  <si>
    <t>ランドリーバスケット</t>
    <phoneticPr fontId="1"/>
  </si>
  <si>
    <t>チェアベルト</t>
    <phoneticPr fontId="1"/>
  </si>
  <si>
    <t>おむつカバー5枚セット</t>
    <rPh sb="7" eb="8">
      <t>マイ</t>
    </rPh>
    <phoneticPr fontId="1"/>
  </si>
  <si>
    <t>ヘアドライタオル</t>
    <phoneticPr fontId="1"/>
  </si>
  <si>
    <t>シャンプーハット</t>
    <phoneticPr fontId="1"/>
  </si>
  <si>
    <t>身長ウォールステッカー</t>
    <rPh sb="0" eb="2">
      <t>シンチョウ</t>
    </rPh>
    <phoneticPr fontId="1"/>
  </si>
  <si>
    <t>ホルダー付きケース</t>
    <rPh sb="4" eb="5">
      <t>ツ</t>
    </rPh>
    <phoneticPr fontId="1"/>
  </si>
  <si>
    <t>ベビー枕</t>
    <rPh sb="3" eb="4">
      <t>マクラ</t>
    </rPh>
    <phoneticPr fontId="1"/>
  </si>
  <si>
    <t>アームバンド</t>
    <phoneticPr fontId="1"/>
  </si>
  <si>
    <t>食事用スタイ</t>
    <rPh sb="0" eb="3">
      <t>ショクジヨウ</t>
    </rPh>
    <phoneticPr fontId="1"/>
  </si>
  <si>
    <t>売価</t>
    <rPh sb="0" eb="2">
      <t>バイカ</t>
    </rPh>
    <phoneticPr fontId="1"/>
  </si>
  <si>
    <t>利益</t>
    <rPh sb="0" eb="2">
      <t>リエキ</t>
    </rPh>
    <phoneticPr fontId="1"/>
  </si>
  <si>
    <t>振込み金額</t>
    <rPh sb="0" eb="2">
      <t>フリコ</t>
    </rPh>
    <rPh sb="3" eb="5">
      <t>キンガク</t>
    </rPh>
    <phoneticPr fontId="1"/>
  </si>
  <si>
    <t>仕入金</t>
    <rPh sb="0" eb="2">
      <t>シイレ</t>
    </rPh>
    <rPh sb="2" eb="3">
      <t>キン</t>
    </rPh>
    <phoneticPr fontId="1"/>
  </si>
  <si>
    <t>送料等</t>
    <rPh sb="0" eb="2">
      <t>ソウリョウ</t>
    </rPh>
    <rPh sb="2" eb="3">
      <t>トウ</t>
    </rPh>
    <phoneticPr fontId="1"/>
  </si>
  <si>
    <t>売上数量</t>
    <rPh sb="0" eb="2">
      <t>ウリアゲ</t>
    </rPh>
    <rPh sb="2" eb="4">
      <t>スウリョウ</t>
    </rPh>
    <phoneticPr fontId="1"/>
  </si>
  <si>
    <t>【目標設定】</t>
    <rPh sb="1" eb="3">
      <t>モクヒョウ</t>
    </rPh>
    <rPh sb="3" eb="5">
      <t>セッテイ</t>
    </rPh>
    <phoneticPr fontId="1"/>
  </si>
  <si>
    <t>身長ウォールステッカー(木製)</t>
    <rPh sb="0" eb="2">
      <t>シンチョウ</t>
    </rPh>
    <rPh sb="12" eb="14">
      <t>モクセイ</t>
    </rPh>
    <phoneticPr fontId="1"/>
  </si>
  <si>
    <t>18円</t>
    <rPh sb="2" eb="3">
      <t>エン</t>
    </rPh>
    <phoneticPr fontId="1"/>
  </si>
  <si>
    <t>利益率</t>
    <rPh sb="0" eb="2">
      <t>リエキ</t>
    </rPh>
    <rPh sb="2" eb="3">
      <t>リツ</t>
    </rPh>
    <phoneticPr fontId="1"/>
  </si>
  <si>
    <t>売上金</t>
    <rPh sb="0" eb="2">
      <t>ウリアゲ</t>
    </rPh>
    <rPh sb="2" eb="3">
      <t>キン</t>
    </rPh>
    <phoneticPr fontId="1"/>
  </si>
  <si>
    <t>目標金額：月利10万円</t>
    <rPh sb="0" eb="2">
      <t>モクヒョウ</t>
    </rPh>
    <rPh sb="2" eb="4">
      <t>キンガク</t>
    </rPh>
    <rPh sb="5" eb="7">
      <t>ゲツリ</t>
    </rPh>
    <rPh sb="9" eb="11">
      <t>マンエン</t>
    </rPh>
    <phoneticPr fontId="1"/>
  </si>
  <si>
    <t>売上数量/日</t>
    <rPh sb="0" eb="2">
      <t>ウリアゲ</t>
    </rPh>
    <rPh sb="2" eb="4">
      <t>スウリョウ</t>
    </rPh>
    <rPh sb="5" eb="6">
      <t>ニチ</t>
    </rPh>
    <phoneticPr fontId="1"/>
  </si>
  <si>
    <t>安全在庫</t>
    <rPh sb="0" eb="2">
      <t>アンゼン</t>
    </rPh>
    <rPh sb="2" eb="4">
      <t>ザイコ</t>
    </rPh>
    <phoneticPr fontId="1"/>
  </si>
  <si>
    <t>品切れ率</t>
    <rPh sb="0" eb="1">
      <t>シナ</t>
    </rPh>
    <rPh sb="1" eb="2">
      <t>ギ</t>
    </rPh>
    <rPh sb="3" eb="4">
      <t>リツ</t>
    </rPh>
    <phoneticPr fontId="1"/>
  </si>
  <si>
    <t>安全係数</t>
    <rPh sb="0" eb="2">
      <t>アンゼン</t>
    </rPh>
    <rPh sb="2" eb="4">
      <t>ケイスウ</t>
    </rPh>
    <phoneticPr fontId="1"/>
  </si>
  <si>
    <t>発注時の在庫量</t>
    <rPh sb="0" eb="2">
      <t>ハッチュウ</t>
    </rPh>
    <rPh sb="2" eb="3">
      <t>ジ</t>
    </rPh>
    <rPh sb="4" eb="6">
      <t>ザイコ</t>
    </rPh>
    <rPh sb="6" eb="7">
      <t>リョウ</t>
    </rPh>
    <phoneticPr fontId="1"/>
  </si>
  <si>
    <t>発注量</t>
    <rPh sb="0" eb="3">
      <t>ハッチュウリョウ</t>
    </rPh>
    <phoneticPr fontId="1"/>
  </si>
  <si>
    <t>4本セット</t>
    <rPh sb="1" eb="2">
      <t>ホン</t>
    </rPh>
    <phoneticPr fontId="1"/>
  </si>
  <si>
    <t>ひよこ</t>
    <phoneticPr fontId="1"/>
  </si>
  <si>
    <t>バッドマン63cm</t>
    <phoneticPr fontId="1"/>
  </si>
  <si>
    <t>バッドマン73cm</t>
    <phoneticPr fontId="1"/>
  </si>
  <si>
    <t>バッドマン80cm</t>
    <phoneticPr fontId="1"/>
  </si>
  <si>
    <t>商品名</t>
  </si>
  <si>
    <t>セッション</t>
  </si>
  <si>
    <t>注文された商品点数</t>
  </si>
  <si>
    <t>ユニットセッション率</t>
  </si>
  <si>
    <t>注文商品売上</t>
  </si>
  <si>
    <t>Minecraft ライトアップトーチ （松明）/ Minecraft Light-Up Torch [海外直送品][並行輸入品]</t>
  </si>
  <si>
    <t>AAUXX iRing Hook アイリング フック グレイ UMS-IR01GR</t>
  </si>
  <si>
    <t>Cocoon ガジェット&amp;デジモノアクセサリ固定ツール 「GRID-IT! 」26x13CM</t>
  </si>
  <si>
    <t>マグネット式 車載ホルダー スマホホルダー 360度回転 粘着式 (シルバー)</t>
  </si>
  <si>
    <t>マグネット式 車載ホルダー スマホホルダー 360度回転 粘着式 (レッド)</t>
  </si>
  <si>
    <t>SMT 防水ケース 指紋認証 IP68 取付簡単 iPhoneケース スマホケース (iPhone6Plus/7Plus/8Plus, ブラック)</t>
  </si>
  <si>
    <t>SMT 防水ケース 指紋認証 IP68 取付簡単 iPhoneケース スマホケース (iPhone6Plus/7Plus/8Plus, ホワイト)</t>
  </si>
  <si>
    <t>SMT 防水ケース 指紋認証 IP68 取付簡単 iPhoneケース スマホケース (iPhone6/7/8, ホワイト)</t>
  </si>
  <si>
    <t>SMT チェアベルト 椅子固定タイプ シンプル柄 (ネイビー)</t>
  </si>
  <si>
    <t>シャンプーハット　シャワー用防水帽　子供のため　赤ちゃん　 ベビー</t>
  </si>
  <si>
    <t>SMT なりきりコスチューム スーバーマン ロンパース キッズ服 子供服 (73cm(6-9ヶ月), スーパーマン)</t>
  </si>
  <si>
    <t>SMT なりきりコスチューム スーバーマン ロンパース キッズ服 子供服 (80cm(9-12ヶ月), バッドマン)</t>
  </si>
  <si>
    <t>SMT なりきりコスチューム スーバーマン ロンパース キッズ服 子供服 (66cm(3-6ヶ月), スーパーマン)</t>
  </si>
  <si>
    <t>SMT なりきりコスチューム スーバーマン ロンパース キッズ服 子供服 (80cm(9-12ヶ月), スーパーマン)</t>
  </si>
  <si>
    <t>SMT なりきりコスチューム スーバーマン ロンパース キッズ服 子供服 (73cm(6-9ヶ月), バッドマン)</t>
  </si>
  <si>
    <t>SMT なりきりコスチューム スーバーマン ロンパース キッズ服 子供服 (66cm(3-6ヶ月), バッドマン)</t>
  </si>
  <si>
    <t>SMT なりきりコスチューム スーバーマン ロンパース キッズ服 子供服 (90cm(12-18ヶ月), スーパーマン)</t>
  </si>
  <si>
    <t>SMT デニム生地 キッズ服 おしゃれ アメカジスタイル ロンパース 子供服 (デニム, 90㎝)</t>
  </si>
  <si>
    <t>SMT かわいい おむつカバー 5枚セット マジックテープ式 （サイズ調整可能）</t>
  </si>
  <si>
    <t>SMT Bluetooth イヤホン シンプル 高音質 軽量 マグネット搭載 防汗 マイク付き (ピンク)</t>
  </si>
  <si>
    <t>SMT Bluetooth イヤホン シンプル 高音質 軽量 マグネット搭載 防汗 マイク付き (ホワイト)</t>
  </si>
  <si>
    <t>SMT Bluetooth イヤホン シンプル 高音質 軽量 マグネット搭載 防汗 マイク付き (ブラック)</t>
  </si>
  <si>
    <t>SMT Bluetooth イヤホン シンプル 高音質 軽量 マグネット搭載 防汗 マイク付き (レッド)</t>
  </si>
  <si>
    <t>SMT Bluetooth イヤホン 高音質 スポーツ マグネット搭載 防汗 防摘 マイク付き (ホワイト)</t>
  </si>
  <si>
    <t>SMT 赤ちゃん 頭 転ぶ ガード ごっつん防止 【チェストストラップ付き(前止め用)】ごっつんリュック ミツバチ (イエロー)</t>
  </si>
  <si>
    <t>SMT おしゃぶりホルダー おもちゃ ベビーカー ストラップ ベビー 赤ちゃん クリップ 長さ調整可 3本セット (ボーイズ)</t>
  </si>
  <si>
    <t>SMT おしゃぶりホルダー おもちゃ ベビーカー ストラップ ベビー 赤ちゃん クリップ 長さ調整可 3本セット (ユニセックス)</t>
  </si>
  <si>
    <t>SMT おしゃぶりホルダー おもちゃ ベビーカー ストラップ ベビー 赤ちゃん クリップ 紐 3本セット (紐タイプ02)</t>
  </si>
  <si>
    <t>SMT おしゃぶりホルダー おもちゃ ベビーカー ストラップ ベビー 赤ちゃん クリップ 長さ調整可 3本セット (ガールズ)</t>
  </si>
  <si>
    <t>SMT おしゃぶりホルダー ベビー おもちゃ おしゃぶり ストラップ 紐 クリップ (4本セット)</t>
  </si>
  <si>
    <t>SMT ポップアップテント サンシェード ワンタッチ レジャー アウトドア テント 簡単 軽量 UV加工 撥水加工 2～3人用 (幅：145×165) (マルチ)</t>
  </si>
  <si>
    <t>SMT お団子ヘアアレンジ ヘアアクセサリー ヘアメーカーツール アレンジスティック ヘアグッズ おだんごヘアに最適 [ 8本セット ]</t>
  </si>
  <si>
    <t>SMT 鏡面ケース ミラーケース 強化ガラスケース 鏡面カバー iPhoneケース スマホケース アイフォン ケース (iPhone7/8)</t>
  </si>
  <si>
    <t>SMT 鏡面ケース ミラーケース 強化ガラスケース 鏡面カバー iPhoneケース スマホケース アイフォン ケース (iPhone6/6s)</t>
  </si>
  <si>
    <t>SMT 鏡面ケース ミラーケース 強化ガラスケース 鏡面カバー iPhoneケース スマホケース アイフォン ケース (iPhoneX)</t>
  </si>
  <si>
    <t>SMT トラベルポーチ バスルームポーチ 吊り下げ トイレタリーバッグ 洗面用具入れ 収納ポーチ 小物バッグ 取外し可能 (グリーン)</t>
  </si>
  <si>
    <t>SMT トラベルポーチ バスルームポーチ 吊り下げ トイレタリーバッグ 洗面用具入れ 収納ポーチ 小物バッグ 取外し可能 (ブルー)</t>
  </si>
  <si>
    <t>SMT ベビーコスチューム ベビー着ぐるみ ベビー 赤ちゃん 新生児 コスプレ衣装 コスチューム 着ぐるみ 寝相アート (ひよこ)</t>
  </si>
  <si>
    <t>SMT ベビーコスチューム ベビー着ぐるみ ベビー 赤ちゃん 新生児 コスプレ衣装 コスチューム 着ぐるみ 寝相アート (ライオン)</t>
  </si>
  <si>
    <t>SMT ベビーコスチューム ベビー着ぐるみ ベビー 赤ちゃん 新生児 コスプレ衣装 コスチューム 着ぐるみ 寝相アート (バレリーナ ピンク)</t>
  </si>
  <si>
    <t>SMT 赤ちゃん ベビー 食事用 スタイ よだれかけ エプロン 受け皿 折り畳み ポーチ付き (ブルー)</t>
  </si>
  <si>
    <t>SMT 赤ちゃん ベビー 食事用 スタイ よだれかけ エプロン 受け皿 折り畳み ポーチ付き (グリーン)</t>
  </si>
  <si>
    <t>SMT 赤ちゃん ベビー 食事用 スタイ よだれかけ エプロン 受け皿 折り畳み ポーチ付き (イエロー)</t>
  </si>
  <si>
    <t>SMT 赤ちゃん ベビー 食事用 スタイ よだれかけ エプロン 受け皿 折り畳み ポーチ付き (ハート)</t>
  </si>
  <si>
    <t>SMT 赤ちゃん ベビー 食事用 スタイ よだれかけ エプロン 受け皿 折り畳み ポーチ付き (ハリネズミ)</t>
  </si>
  <si>
    <t>SMT ランドリーボックス 丸型 洗濯物入れ ランドリー バスケット 収納 防水 折り畳み (ブラックボーダー, 40cm×50cm (60L))</t>
  </si>
  <si>
    <t>SMT ランドリーボックス 丸型 洗濯物入れ ランドリー バスケット 収納 防水 折り畳み (レッドボーダー, 40cm×50cm (60L))</t>
  </si>
  <si>
    <t>SMT ランドリーボックス 丸型 洗濯物入れ ランドリー バスケット 収納 防水 折り畳み (緑三角, 35cm×40cm (43L))</t>
  </si>
  <si>
    <t>SMT 手帳型ケース 手帳型カバー iphoneケース カード収納 干渉防止シート付き 手帳型 (iPhone7/8, ブラック)</t>
  </si>
  <si>
    <t>SMT 手帳型ケース 手帳型カバー iphoneケース カード収納 干渉防止シート付き 手帳型 (iPhone6/6s, ピンク)</t>
  </si>
  <si>
    <t>SMT シャンプーハット シャワー用帽子 お風呂 シャワー 子供 赤ちゃん 帽子 (ブルー)</t>
  </si>
  <si>
    <t>SMT シャンプーハット シャワー用帽子 お風呂 シャワー 子供 赤ちゃん 帽子 (イエロー)</t>
  </si>
  <si>
    <t>SMT シャンプーハット シャワー用帽子 お風呂 シャワー 子供 赤ちゃん 帽子 (ピンク)</t>
  </si>
  <si>
    <t>SMT ベビーまくら 赤ちゃんまくら 頭の形 良くなる 低反発 新生児用 向き癖防止 絶壁防止 枕 (ピンク)</t>
  </si>
  <si>
    <t>SMT ベビーまくら 赤ちゃんまくら 頭の形 良くなる 低反発 新生児用 向き癖防止 絶壁防止 枕 (ブルー)</t>
  </si>
  <si>
    <t>子供身長計 身長ウォールステッカー 子供 キッズ 身長計 壁 木製 ウッド 壁掛け 吊りかけ (木製タイプ)</t>
  </si>
  <si>
    <t>子供身長計 身長ウォールステッカー 身長計ステッカー 子供 キッズ 身長計 壁 記録シール付き (キリン)</t>
  </si>
  <si>
    <t>SMT 子供用サングラス キッズサングラス ゴムフレーム 偏光レンズ UVカット 3点セット (ブラック)</t>
  </si>
  <si>
    <t>SMT ベビーカー リストストラップ 安全ベルト アームベルト ベビーカーストラップ ブラック (1本)</t>
  </si>
  <si>
    <t>目標値</t>
    <rPh sb="0" eb="3">
      <t>モクヒョウチ</t>
    </rPh>
    <phoneticPr fontId="1"/>
  </si>
  <si>
    <t>売上数</t>
    <rPh sb="0" eb="2">
      <t>ウリアゲ</t>
    </rPh>
    <rPh sb="2" eb="3">
      <t>スウ</t>
    </rPh>
    <phoneticPr fontId="1"/>
  </si>
  <si>
    <t>達成率</t>
    <rPh sb="0" eb="3">
      <t>タッセイリツ</t>
    </rPh>
    <phoneticPr fontId="1"/>
  </si>
  <si>
    <t>商品（子）</t>
    <rPh sb="0" eb="2">
      <t>ショウヒン</t>
    </rPh>
    <rPh sb="3" eb="4">
      <t>コ</t>
    </rPh>
    <phoneticPr fontId="1"/>
  </si>
  <si>
    <t>ボーイズ</t>
    <phoneticPr fontId="1"/>
  </si>
  <si>
    <t>ガールズ</t>
    <phoneticPr fontId="1"/>
  </si>
  <si>
    <t>ユニセックス</t>
    <phoneticPr fontId="1"/>
  </si>
  <si>
    <t>紐01</t>
    <rPh sb="0" eb="1">
      <t>ヒモ</t>
    </rPh>
    <phoneticPr fontId="1"/>
  </si>
  <si>
    <t>紐02</t>
    <rPh sb="0" eb="1">
      <t>ヒモ</t>
    </rPh>
    <phoneticPr fontId="1"/>
  </si>
  <si>
    <t>スパイダーマン63cm</t>
    <phoneticPr fontId="1"/>
  </si>
  <si>
    <t>スパイダーマン73cm</t>
    <phoneticPr fontId="1"/>
  </si>
  <si>
    <t>スパイダーマン80cm</t>
    <phoneticPr fontId="1"/>
  </si>
  <si>
    <t>スパイダーマン90cm</t>
    <phoneticPr fontId="1"/>
  </si>
  <si>
    <t>スーパーマン63cm</t>
    <phoneticPr fontId="1"/>
  </si>
  <si>
    <t>スーパーマン73cm</t>
    <phoneticPr fontId="1"/>
  </si>
  <si>
    <t>スーパーマン80cm</t>
    <phoneticPr fontId="1"/>
  </si>
  <si>
    <t>スーパーマン90cm</t>
    <phoneticPr fontId="1"/>
  </si>
  <si>
    <t>バッドマン90cm</t>
    <phoneticPr fontId="1"/>
  </si>
  <si>
    <t>らいおん</t>
    <phoneticPr fontId="1"/>
  </si>
  <si>
    <t>バレリーナ（ピンク）</t>
    <phoneticPr fontId="1"/>
  </si>
  <si>
    <t>バレリーナ（ブルー）</t>
    <phoneticPr fontId="1"/>
  </si>
  <si>
    <t>ボーダー</t>
    <phoneticPr fontId="1"/>
  </si>
  <si>
    <t>Ｘ</t>
    <phoneticPr fontId="1"/>
  </si>
  <si>
    <t>7/8</t>
    <phoneticPr fontId="1"/>
  </si>
  <si>
    <t>6/6s</t>
    <phoneticPr fontId="1"/>
  </si>
  <si>
    <t>ネイビー</t>
    <phoneticPr fontId="1"/>
  </si>
  <si>
    <t>レッド</t>
    <phoneticPr fontId="1"/>
  </si>
  <si>
    <t>-</t>
    <phoneticPr fontId="1"/>
  </si>
  <si>
    <t>ブルー</t>
    <phoneticPr fontId="1"/>
  </si>
  <si>
    <t>ピンク　</t>
    <phoneticPr fontId="1"/>
  </si>
  <si>
    <t>イエロー</t>
    <phoneticPr fontId="1"/>
  </si>
  <si>
    <t>アニマル</t>
    <phoneticPr fontId="1"/>
  </si>
  <si>
    <t>キリン</t>
    <phoneticPr fontId="1"/>
  </si>
  <si>
    <t>サル</t>
    <phoneticPr fontId="1"/>
  </si>
  <si>
    <t>グリーン</t>
    <phoneticPr fontId="1"/>
  </si>
  <si>
    <t>ピンク</t>
    <phoneticPr fontId="1"/>
  </si>
  <si>
    <t>ハリネズミ</t>
    <phoneticPr fontId="1"/>
  </si>
  <si>
    <t>アルファベット</t>
    <phoneticPr fontId="1"/>
  </si>
  <si>
    <t>ハート</t>
    <phoneticPr fontId="1"/>
  </si>
  <si>
    <t>1本</t>
    <rPh sb="1" eb="2">
      <t>ホン</t>
    </rPh>
    <phoneticPr fontId="1"/>
  </si>
  <si>
    <t>2本</t>
    <rPh sb="1" eb="2">
      <t>ホン</t>
    </rPh>
    <phoneticPr fontId="1"/>
  </si>
  <si>
    <t>実在庫</t>
    <rPh sb="0" eb="3">
      <t>ジツザイコ</t>
    </rPh>
    <phoneticPr fontId="1"/>
  </si>
  <si>
    <t>発注中の個数</t>
    <rPh sb="0" eb="2">
      <t>ハッチュウ</t>
    </rPh>
    <rPh sb="2" eb="3">
      <t>チュウ</t>
    </rPh>
    <rPh sb="4" eb="6">
      <t>コスウ</t>
    </rPh>
    <phoneticPr fontId="1"/>
  </si>
  <si>
    <t>備考欄</t>
    <rPh sb="0" eb="2">
      <t>ビコウ</t>
    </rPh>
    <rPh sb="2" eb="3">
      <t>ラン</t>
    </rPh>
    <phoneticPr fontId="1"/>
  </si>
  <si>
    <t>実績</t>
    <rPh sb="0" eb="2">
      <t>ジッセキ</t>
    </rPh>
    <phoneticPr fontId="1"/>
  </si>
  <si>
    <t>個別目標値</t>
    <rPh sb="0" eb="2">
      <t>コベツ</t>
    </rPh>
    <rPh sb="2" eb="5">
      <t>モクヒョウチ</t>
    </rPh>
    <phoneticPr fontId="1"/>
  </si>
  <si>
    <t>(親)ASIN</t>
  </si>
  <si>
    <t>セッションのパーセンテージ</t>
  </si>
  <si>
    <t>ページビュー</t>
  </si>
  <si>
    <t>ページビュー率</t>
  </si>
  <si>
    <t>カートボックス獲得率</t>
  </si>
  <si>
    <t>注文品目総数</t>
  </si>
  <si>
    <t>B07F5ZG7F5</t>
  </si>
  <si>
    <t>B07BP5JZF1</t>
  </si>
  <si>
    <t>B07JWCHR1H</t>
  </si>
  <si>
    <t>B01KLXSJNA</t>
  </si>
  <si>
    <t>NatureHike テントアクセサリー アルミ合金 テント ポール 応急 修理 管端栓 アウトドア キャンプ テントポール リペア</t>
  </si>
  <si>
    <t>B07D68WSBR</t>
  </si>
  <si>
    <t>B07FZ8WHN4</t>
  </si>
  <si>
    <t>B01CTMAH4U</t>
  </si>
  <si>
    <t>B07HDYVVFQ</t>
  </si>
  <si>
    <t>B07FZJ25FM</t>
  </si>
  <si>
    <t>B00XBTO0JY</t>
  </si>
  <si>
    <t>B07CKM6TXQ</t>
  </si>
  <si>
    <t>B07BDPHPVX</t>
  </si>
  <si>
    <t>B07H71M6LR</t>
  </si>
  <si>
    <t>B07BKTMMHT</t>
  </si>
  <si>
    <t>B07CBMNSRP</t>
  </si>
  <si>
    <t>B07CQWTQB6</t>
  </si>
  <si>
    <t>B07H1983GR</t>
  </si>
  <si>
    <t>B07BJKV824</t>
  </si>
  <si>
    <t>B07CKRQSYW</t>
  </si>
  <si>
    <t>B07G5TF5FD</t>
  </si>
  <si>
    <t>B07G5RMXD2</t>
  </si>
  <si>
    <t>B07GX73CRJ</t>
  </si>
  <si>
    <t>B07H4DKB25</t>
  </si>
  <si>
    <t>B07HDR32DZ</t>
  </si>
  <si>
    <t>B00XVNLR4G</t>
  </si>
  <si>
    <t>B074FRVH9C</t>
  </si>
  <si>
    <t>B07BJJF4NG</t>
  </si>
  <si>
    <t>B07BPM7Q5Q</t>
  </si>
  <si>
    <t>SMT キッズ ベビー コスチューム コスプレ 仮装 ミニオン 赤ちゃん服 子供服 (110cm)</t>
  </si>
  <si>
    <t>B07CK57Q84</t>
  </si>
  <si>
    <t>B07FHZ1JCP</t>
  </si>
  <si>
    <t>B07FZFQ7ZH</t>
  </si>
  <si>
    <t>B07H15SVGH</t>
  </si>
  <si>
    <t>貼り付け位置⇒</t>
    <rPh sb="0" eb="1">
      <t>ハ</t>
    </rPh>
    <rPh sb="2" eb="3">
      <t>ツ</t>
    </rPh>
    <rPh sb="4" eb="6">
      <t>イチ</t>
    </rPh>
    <phoneticPr fontId="1"/>
  </si>
  <si>
    <t>SMT なりきりコスチューム スーバーマン ロンパース キッズ服 子供服</t>
  </si>
  <si>
    <t>SMT おしゃぶりホルダー ベビー おもちゃ おしゃぶり ストラップ 紐 クリップ</t>
  </si>
  <si>
    <t>SMT キッズ ベビー コスチューム コスプレ 仮装 ミニオン 赤ちゃん服 子供服</t>
  </si>
  <si>
    <t>SMT ベビーコスチューム ベビー着ぐるみ ベビー 赤ちゃん 新生児 コスプレ衣装 コスチューム 着ぐるみ 寝相アート</t>
  </si>
  <si>
    <t>SMT 鏡面ケース ミラーケース 強化ガラスケース 鏡面カバー iPhoneケース スマホケース アイフォン ケース</t>
  </si>
  <si>
    <t>SMT 赤ちゃん ごっつん防止 やわらかリュック チェストストラップ付き ミツバチ</t>
  </si>
  <si>
    <t>Cocoon ガジェット&amp;デジモノアクセサリ固定ツール 「GRID-IT! 」8種サイズ　ブラック</t>
  </si>
  <si>
    <t>SMT ホルダー付き iPhoneケース カード収納 干渉防止シート付き スマホケース カードケース入れ</t>
  </si>
  <si>
    <t>SMT ベビーカー リストストラップ 安全ベルト アームベルト ベビーカーストラップ ブラック</t>
  </si>
  <si>
    <t>マグネット式 車載ホルダー スマホホルダー 360度回転 粘着式</t>
  </si>
  <si>
    <t>子供身長計 身長ウォールステッカー 身長計ステッカー 子供 キッズ 身長計 壁 記録シール付き</t>
  </si>
  <si>
    <t>SMT 赤ちゃん ベビー 食事用 スタイ よだれかけ エプロン 受け皿 折り畳み ポーチ付き</t>
  </si>
  <si>
    <t>SMT ランドリーボックス 丸型 洗濯物入れ ランドリー バスケット 収納 防水 折り畳み</t>
  </si>
  <si>
    <t>SMT デニム生地 キッズ服 おしゃれ アメカジスタイル ロンパース 子供服</t>
  </si>
  <si>
    <t>SMT 子供用サングラス キッズサングラス ゴムフレーム 偏光レンズ UVカット 3点セット</t>
  </si>
  <si>
    <t>SMT チェアベルト 椅子固定タイプ シンプル柄</t>
  </si>
  <si>
    <t>SMT おしゃれ カフスボタン シルバー メンズ カフス 専用BOX付き</t>
  </si>
  <si>
    <t>SMT スマホケース iPhoneケース レザー 革 編み込み おしゃれ 高級感 シンプル 放熱設計</t>
  </si>
  <si>
    <t>バンカーリング IRING</t>
  </si>
  <si>
    <t>SMT かわいい 4層 トレーニングパンツ 3枚セット</t>
  </si>
  <si>
    <t>SMT ウェア セット メンズ トレーニング スポーツウェア 特別5点セット(長袖 半袖 ハーフパンツ タイツ ウェア)</t>
  </si>
  <si>
    <t>SMT シャンプーハット シャワー用帽子 お風呂 シャワー 子供 赤ちゃん 帽子</t>
  </si>
  <si>
    <t>Old Pal 出産祝い ベビーソックス [５組 ] ギフトセット かわいい 新生児 アニマル 柄</t>
  </si>
  <si>
    <t>SMT 防水ケース 指紋認証 IP68 取付簡単 iPhoneケース スマホケース</t>
  </si>
  <si>
    <t>SMT トラベルポーチ バスルームポーチ 吊り下げ トイレタリーバッグ 洗面用具入れ 収納ポーチ 小物バッグ 取外し可能</t>
  </si>
  <si>
    <t>B07G5TLKCS</t>
  </si>
  <si>
    <t>SMT よだれかけ スタイ バンダナ ビブ ベビー 赤ちゃん おしゃれ 綿100 2枚セット</t>
  </si>
  <si>
    <t>SMT ベビーまくら 赤ちゃんまくら 頭の形 良くなる 低反発 新生児用 向き癖防止 絶壁防止 枕</t>
  </si>
  <si>
    <t>B07BP4PS3W</t>
  </si>
  <si>
    <t>SMT よだれかけ スタイ 100％綿 360度回転 4枚セット</t>
  </si>
  <si>
    <t>B07BPNLHCQ</t>
  </si>
  <si>
    <t>iPhoneケース 360度フルカバー 超薄型 全面保護 強化ガラスフィルム 衝撃防止 アイフォンケース おしゃれ 高級感 手触り良い 携帯カバー</t>
  </si>
  <si>
    <t>B07BVBDJCR</t>
  </si>
  <si>
    <t>SMT 6WAY 抱っこ紐 ショルダータイプ 簡単収納 持ち運びに便利 ポーチ付き</t>
  </si>
  <si>
    <t>B07CKLDNQ8</t>
  </si>
  <si>
    <t>SMT Bluetooth イヤホン スポーツ 通勤 高音質 軽量 マグネット搭載 防水防塵 マイク付き (ブラック）</t>
  </si>
  <si>
    <t>B07CQT4L7C</t>
  </si>
  <si>
    <t>SMT Bluetooth イヤホン シンプル 高音質 軽量 マグネット搭載 防汗 マイク付き</t>
  </si>
  <si>
    <t>B07CQZL8LZ</t>
  </si>
  <si>
    <t>SMT Bluetooth イヤホン 高音質 スポーツ マグネット搭載 防汗 防摘 マイク付き</t>
  </si>
  <si>
    <t>B07F617W8G</t>
  </si>
  <si>
    <t>SMT ポップアップテント サンシェード ワンタッチ レジャー アウトドア テント 簡単 軽量 UV加工 撥水加工 2～3人用 (幅：145×165)</t>
  </si>
  <si>
    <t>B07GCW6TMJ</t>
  </si>
  <si>
    <t>SMT 手帳型ケース 手帳型カバー iphoneケース カード収納 干渉防止シート付き 手帳型</t>
  </si>
  <si>
    <t>子供用サングラス</t>
    <rPh sb="0" eb="3">
      <t>コドモヨウ</t>
    </rPh>
    <phoneticPr fontId="1"/>
  </si>
  <si>
    <t>今月から追加</t>
    <rPh sb="0" eb="2">
      <t>コンゲツ</t>
    </rPh>
    <rPh sb="4" eb="6">
      <t>ツイカ</t>
    </rPh>
    <phoneticPr fontId="1"/>
  </si>
  <si>
    <t>子供用サングラス</t>
    <rPh sb="0" eb="2">
      <t>コドモ</t>
    </rPh>
    <rPh sb="2" eb="3">
      <t>ヨウ</t>
    </rPh>
    <phoneticPr fontId="1"/>
  </si>
  <si>
    <t>ホワイト　6/6s</t>
    <phoneticPr fontId="1"/>
  </si>
  <si>
    <t>ホワイト　7/8</t>
    <phoneticPr fontId="1"/>
  </si>
  <si>
    <t>ホワイト　X</t>
    <phoneticPr fontId="1"/>
  </si>
  <si>
    <t>レッド　6/6s</t>
    <phoneticPr fontId="1"/>
  </si>
  <si>
    <t>レッド　7/8</t>
    <phoneticPr fontId="1"/>
  </si>
  <si>
    <t>レッド　X</t>
    <phoneticPr fontId="1"/>
  </si>
  <si>
    <t>ブラック　6/6s</t>
    <phoneticPr fontId="1"/>
  </si>
  <si>
    <t>ブラック　7/8</t>
    <phoneticPr fontId="1"/>
  </si>
  <si>
    <t>ブラック　X</t>
    <phoneticPr fontId="1"/>
  </si>
  <si>
    <t>ブラック</t>
    <phoneticPr fontId="1"/>
  </si>
  <si>
    <t>オレンジ</t>
    <phoneticPr fontId="1"/>
  </si>
  <si>
    <t>(子)ASIN</t>
  </si>
  <si>
    <t>B07BCSRKKX</t>
  </si>
  <si>
    <t>マグネット式 車載ホルダー スマホホルダー 360度回転 粘着式 (ゴールド)</t>
  </si>
  <si>
    <t>B07FZGHWVN</t>
  </si>
  <si>
    <t>B07JGLRLB4</t>
  </si>
  <si>
    <t>SMT キッズ ベビー コスチューム コスプレ 仮装 ミニオン 赤ちゃん服 子供服 (90cm(12-18ヶ月))</t>
  </si>
  <si>
    <t>B07JGLS8LQ</t>
  </si>
  <si>
    <t>SMT キッズ ベビー コスチューム コスプレ 仮装 ミニオン 赤ちゃん服 子供服 (80cm(9-12ヶ月))</t>
  </si>
  <si>
    <t>B07JHGB1L6</t>
  </si>
  <si>
    <t>SMT キッズ ベビー コスチューム コスプレ 仮装 ミニオン 赤ちゃん服 子供服 (66cm(3-6ヶ月))</t>
  </si>
  <si>
    <t>B07JHHSRRZ</t>
  </si>
  <si>
    <t>SMT キッズ ベビー コスチューム コスプレ 仮装 ミニオン 赤ちゃん服 子供服 (73cm(6-9ヶ月))</t>
  </si>
  <si>
    <t>B07HDZ8ZX9</t>
  </si>
  <si>
    <t>SMT ベビーカー リストストラップ 安全ベルト アームベルト ベビーカーストラップ ブラック (2本)</t>
  </si>
  <si>
    <t>B07HDZKPKC</t>
  </si>
  <si>
    <t>B07HDP97KC</t>
  </si>
  <si>
    <t>SMT 子供用サングラス キッズサングラス ゴムフレーム 偏光レンズ UVカット 3点セット (レッド)</t>
  </si>
  <si>
    <t>B07HDPQWV3</t>
  </si>
  <si>
    <t>SMT 子供用サングラス キッズサングラス ゴムフレーム 偏光レンズ UVカット 3点セット (ネイビー)</t>
  </si>
  <si>
    <t>B07HDQ1967</t>
  </si>
  <si>
    <t>SMT 子供用サングラス キッズサングラス ゴムフレーム 偏光レンズ UVカット 3点セット (オレンジ)</t>
  </si>
  <si>
    <t>B07HDQ4RBM</t>
  </si>
  <si>
    <t>SMT 子供用サングラス キッズサングラス ゴムフレーム 偏光レンズ UVカット 3点セット (ピンク)</t>
  </si>
  <si>
    <t>B07HDQK6NG</t>
  </si>
  <si>
    <t>B07H6QTX85</t>
  </si>
  <si>
    <t>B07H6Z2XR3</t>
  </si>
  <si>
    <t>SMT ホルダー付き iPhoneケース カード収納 干渉防止シート付き スマホケース カードケース入れ (iPhone7/8, ホワイト)</t>
  </si>
  <si>
    <t>B07H6ZLRWD</t>
  </si>
  <si>
    <t>SMT ホルダー付き iPhoneケース カード収納 干渉防止シート付き スマホケース カードケース入れ (iPhoneX, ブラック)</t>
  </si>
  <si>
    <t>B07H6ZLXN3</t>
  </si>
  <si>
    <t>SMT ホルダー付き iPhoneケース カード収納 干渉防止シート付き スマホケース カードケース入れ (iPhone6/6s, ホワイト)</t>
  </si>
  <si>
    <t>B07H6ZXDW6</t>
  </si>
  <si>
    <t>SMT ホルダー付き iPhoneケース カード収納 干渉防止シート付き スマホケース カードケース入れ (iPhoneX, ホワイト)</t>
  </si>
  <si>
    <t>B07H71189N</t>
  </si>
  <si>
    <t>SMT ホルダー付き iPhoneケース カード収納 干渉防止シート付き スマホケース カードケース入れ (iPhone6/6s, ブラック)</t>
  </si>
  <si>
    <t>B07H71R6JD</t>
  </si>
  <si>
    <t>SMT ホルダー付き iPhoneケース カード収納 干渉防止シート付き スマホケース カードケース入れ (iPhoneX, レッド)</t>
  </si>
  <si>
    <t>B07H724RW8</t>
  </si>
  <si>
    <t>SMT ホルダー付き iPhoneケース カード収納 干渉防止シート付き スマホケース カードケース入れ (iPhone6/6s, レッド)</t>
  </si>
  <si>
    <t>B07H48ZQG3</t>
  </si>
  <si>
    <t>SMT スマホケース iPhoneケース レザー 革 編み込み おしゃれ 高級感 シンプル 放熱設計 (iPhoneX, ブラック)</t>
  </si>
  <si>
    <t>B07H49JN8W</t>
  </si>
  <si>
    <t>SMT スマホケース iPhoneケース レザー 革 編み込み おしゃれ 高級感 シンプル 放熱設計 (iPhone6/6s, レッド)</t>
  </si>
  <si>
    <t>B07H4BWJT3</t>
  </si>
  <si>
    <t>SMT スマホケース iPhoneケース レザー 革 編み込み おしゃれ 高級感 シンプル 放熱設計 (iPhone6/6s, ブラック)</t>
  </si>
  <si>
    <t>B07H4D6J93</t>
  </si>
  <si>
    <t>SMT スマホケース iPhoneケース レザー 革 編み込み おしゃれ 高級感 シンプル 放熱設計 (iPhone7/8, レッド)</t>
  </si>
  <si>
    <t>B07H4DFKHC</t>
  </si>
  <si>
    <t>SMT スマホケース iPhoneケース レザー 革 編み込み おしゃれ 高級感 シンプル 放熱設計 (iPhone7/8, ブラック)</t>
  </si>
  <si>
    <t>B07H17ZDC2</t>
  </si>
  <si>
    <t>子供身長計 身長ウォールステッカー 身長計ステッカー 子供 キッズ 身長計 壁 記録シール付き (アニマル)</t>
  </si>
  <si>
    <t>B07H18YZSQ</t>
  </si>
  <si>
    <t>B07H195V5Z</t>
  </si>
  <si>
    <t>B07H198XG2</t>
  </si>
  <si>
    <t>子供身長計 身長ウォールステッカー 身長計ステッカー 子供 キッズ 身長計 壁 記録シール付き (サル)</t>
  </si>
  <si>
    <t>B07GX5W62Y</t>
  </si>
  <si>
    <t>SMT ベビーまくら 赤ちゃんまくら 頭の形 良くなる 低反発 新生児用 向き癖防止 絶壁防止 枕 (イエロー)</t>
  </si>
  <si>
    <t>B07GX7JFL3</t>
  </si>
  <si>
    <t>B07GXBGPCP</t>
  </si>
  <si>
    <t>B07GX6RTPY</t>
  </si>
  <si>
    <t>B07GX79FKK</t>
  </si>
  <si>
    <t>B07GXB7B25</t>
  </si>
  <si>
    <t>B07GCXY5DD</t>
  </si>
  <si>
    <t>B07GD1924Q</t>
  </si>
  <si>
    <t>B07G5V2DYZ</t>
  </si>
  <si>
    <t>SMT よだれかけ スタイ バンダナ ビブ ベビー 赤ちゃん おしゃれ 綿100 2枚セット (ブルー)</t>
  </si>
  <si>
    <t>B07G5R3JL4</t>
  </si>
  <si>
    <t>SMT ランドリーボックス 丸型 洗濯物入れ ランドリー バスケット 収納 防水 折り畳み (マリンボーダー, 35cm×40cm (43L))</t>
  </si>
  <si>
    <t>B07G5RTBNX</t>
  </si>
  <si>
    <t>B07G5RYKCT</t>
  </si>
  <si>
    <t>B07G5S78GH</t>
  </si>
  <si>
    <t>B07G5S7PGW</t>
  </si>
  <si>
    <t>SMT ランドリーボックス 丸型 洗濯物入れ ランドリー バスケット 収納 防水 折り畳み (マリンネイビー, 35cm×40cm (43L))</t>
  </si>
  <si>
    <t>B07G5SJYBD</t>
  </si>
  <si>
    <t>SMT ランドリーボックス 丸型 洗濯物入れ ランドリー バスケット 収納 防水 折り畳み (マリン, 35cm×40cm (43L))</t>
  </si>
  <si>
    <t>B07G5R9KH4</t>
  </si>
  <si>
    <t>B07G5SHGP3</t>
  </si>
  <si>
    <t>B07G5STVB6</t>
  </si>
  <si>
    <t>B07G5SVMRP</t>
  </si>
  <si>
    <t>B07G5SZR57</t>
  </si>
  <si>
    <t>B07G5TQ1ST</t>
  </si>
  <si>
    <t>SMT 赤ちゃん ベビー 食事用 スタイ よだれかけ エプロン 受け皿 折り畳み ポーチ付き (アルファベット)</t>
  </si>
  <si>
    <t>B07FZDJPQL</t>
  </si>
  <si>
    <t>B07FZFMPD2</t>
  </si>
  <si>
    <t>B07H162BVC</t>
  </si>
  <si>
    <t>SMT ベビーコスチューム ベビー着ぐるみ ベビー 赤ちゃん 新生児 コスプレ衣装 コスチューム 着ぐるみ 寝相アート (バレリーナ ブルー)</t>
  </si>
  <si>
    <t>B07H18NJPH</t>
  </si>
  <si>
    <t>SMT ベビーコスチューム ベビー着ぐるみ ベビー 赤ちゃん 新生児 コスプレ衣装 コスチューム 着ぐるみ 寝相アート (ボーダー)</t>
  </si>
  <si>
    <t>B07H18SX7X</t>
  </si>
  <si>
    <t>B07FZG3QMH</t>
  </si>
  <si>
    <t>B07FZGPZTL</t>
  </si>
  <si>
    <t>B07FZFQ38J</t>
  </si>
  <si>
    <t>B07FZGGHDS</t>
  </si>
  <si>
    <t>B07F5ZGLFN</t>
  </si>
  <si>
    <t>B07F5ZMLVY</t>
  </si>
  <si>
    <t>SMT ポップアップテント サンシェード ワンタッチ レジャー アウトドア テント 簡単 軽量 UV加工 撥水加工 2～3人用 (幅：145×165) (ストライプ)</t>
  </si>
  <si>
    <t>B07F61CR87</t>
  </si>
  <si>
    <t>B07F61GRQT</t>
  </si>
  <si>
    <t>B07F61GWG4</t>
  </si>
  <si>
    <t>B07F62DWKZ</t>
  </si>
  <si>
    <t>B07GXDNP1Z</t>
  </si>
  <si>
    <t>B07HHWT4TT</t>
  </si>
  <si>
    <t>SMT おしゃぶりホルダー ベビー おもちゃ おしゃぶり ストラップ 紐 クリップ (紐タイプ01)</t>
  </si>
  <si>
    <t>B07D693PB1</t>
  </si>
  <si>
    <t>B07CJNHCBJ</t>
  </si>
  <si>
    <t>B07CJN9LSP</t>
  </si>
  <si>
    <t>SMT おしゃれ カフスボタン シルバー メンズ カフス 専用BOX付き (ブラック)</t>
  </si>
  <si>
    <t>B07CJTPVDN</t>
  </si>
  <si>
    <t>SMT おしゃれ カフスボタン シルバー メンズ カフス 専用BOX付き (ストライプ)</t>
  </si>
  <si>
    <t>B07CJTRPMM</t>
  </si>
  <si>
    <t>SMT おしゃれ カフスボタン シルバー メンズ カフス 専用BOX付き (シルバー)</t>
  </si>
  <si>
    <t>B07CKKPFCK</t>
  </si>
  <si>
    <t>SMT おしゃれ カフスボタン シルバー メンズ カフス 専用BOX付き (ブラック×ホワイト)</t>
  </si>
  <si>
    <t>B07CK124SR</t>
  </si>
  <si>
    <t>B07F5ZVK2Z</t>
  </si>
  <si>
    <t>B07F5ZVQXY</t>
  </si>
  <si>
    <t>B07H18L976</t>
  </si>
  <si>
    <t>B07CJTPRTY</t>
  </si>
  <si>
    <t>SMT ウェア セット メンズ トレーニング スポーツウェア 特別5点セット(長袖 半袖 ハーフパンツ タイツ ウェア) (ブラック, M)</t>
  </si>
  <si>
    <t>B07CJX7Y49</t>
  </si>
  <si>
    <t>SMT かわいい 4層 トレーニングパンツ 3枚セット (90㎝, ブルー)</t>
  </si>
  <si>
    <t>B07CK6G7LS</t>
  </si>
  <si>
    <t>SMT かわいい 4層 トレーニングパンツ 3枚セット (80㎝, ピンク)</t>
  </si>
  <si>
    <t>B07CKMNN88</t>
  </si>
  <si>
    <t>SMT かわいい 4層 トレーニングパンツ 3枚セット (90㎝, ピンク)</t>
  </si>
  <si>
    <t>B07CKPV46L</t>
  </si>
  <si>
    <t>SMT かわいい 4層 トレーニングパンツ 3枚セット (100㎝, ブルー)</t>
  </si>
  <si>
    <t>B07CKQSHCD</t>
  </si>
  <si>
    <t>SMT かわいい 4層 トレーニングパンツ 3枚セット (100㎝, ピンク)</t>
  </si>
  <si>
    <t>B07BZQ8MH5</t>
  </si>
  <si>
    <t>B07BV7MP82</t>
  </si>
  <si>
    <t>SMT 6WAY 抱っこ紐 ショルダータイプ 簡単収納 持ち運びに便利 ポーチ付き (ブラック)</t>
  </si>
  <si>
    <t>B07C9TX8J4</t>
  </si>
  <si>
    <t>SMT 6WAY 抱っこ紐 ショルダータイプ 簡単収納 持ち運びに便利 ポーチ付き (ネイビー)</t>
  </si>
  <si>
    <t>B07BP1D6G6</t>
  </si>
  <si>
    <t>iPhoneケース 360度フルカバー 超薄型 全面保護 強化ガラスフィルム 衝撃防止 アイフォンケース おしゃれ 高級感 手触り良い 携帯カバー (iPhone6/6s, シルバー)</t>
  </si>
  <si>
    <t>B07BP22PKZ</t>
  </si>
  <si>
    <t>iPhoneケース 360度フルカバー 超薄型 全面保護 強化ガラスフィルム 衝撃防止 アイフォンケース おしゃれ 高級感 手触り良い 携帯カバー (iPhone8, レッド)</t>
  </si>
  <si>
    <t>B07BP337LX</t>
  </si>
  <si>
    <t>iPhoneケース 360度フルカバー 超薄型 全面保護 強化ガラスフィルム 衝撃防止 アイフォンケース おしゃれ 高級感 手触り良い 携帯カバー (iPhone7, レッド)</t>
  </si>
  <si>
    <t>B07BPNMK7K</t>
  </si>
  <si>
    <t>iPhoneケース 360度フルカバー 超薄型 全面保護 強化ガラスフィルム 衝撃防止 アイフォンケース おしゃれ 高級感 手触り良い 携帯カバー (iPhone7, ゴールド)</t>
  </si>
  <si>
    <t>B07C94WCFT</t>
  </si>
  <si>
    <t>iPhoneケース 360度フルカバー 超薄型 全面保護 強化ガラスフィルム 衝撃防止 アイフォンケース おしゃれ 高級感 手触り良い 携帯カバー (iPhone8, ゴールド)</t>
  </si>
  <si>
    <t>B07BP1YQMM</t>
  </si>
  <si>
    <t>SMT なりきりコスチューム スーバーマン ロンパース キッズ服 子供服 (80cm(9-12ヶ月), スパイダーマン)</t>
  </si>
  <si>
    <t>B07BP26PPD</t>
  </si>
  <si>
    <t>B07BP2DTZ7</t>
  </si>
  <si>
    <t>B07BP48ZCR</t>
  </si>
  <si>
    <t>B07BP4HJWX</t>
  </si>
  <si>
    <t>B07C91NCZ3</t>
  </si>
  <si>
    <t>B07C93PFL5</t>
  </si>
  <si>
    <t>B07C948K7T</t>
  </si>
  <si>
    <t>SMT なりきりコスチューム スーバーマン ロンパース キッズ服 子供服 (70cm(6-9ヶ月), スパイダーマン)</t>
  </si>
  <si>
    <t>B07GF149G6</t>
  </si>
  <si>
    <t>B07GF8XBW1</t>
  </si>
  <si>
    <t>SMT なりきりコスチューム スーバーマン ロンパース キッズ服 子供服 (90cm(12-18ヶ月), バッドマン)</t>
  </si>
  <si>
    <t>B07GFDTZB5</t>
  </si>
  <si>
    <t>SMT なりきりコスチューム スーバーマン ロンパース キッズ服 子供服 (90cm(12-18ヶ月), スパイダーマン)</t>
  </si>
  <si>
    <t>B07CCN175B</t>
  </si>
  <si>
    <t>SMT よだれかけ スタイ 100％綿 360度回転 4枚セット (アニマル柄(360度))</t>
  </si>
  <si>
    <t>B01N3TD1PY</t>
  </si>
  <si>
    <t>B07B6LPNS3</t>
  </si>
  <si>
    <t>B07BJJZKL9</t>
  </si>
  <si>
    <t>SMT チェアベルト 椅子固定タイプ シンプル柄 (レッド)</t>
  </si>
  <si>
    <t>B07B24YH5R</t>
  </si>
  <si>
    <t>SMT 防水ケース 指紋認証 IP68 取付簡単 iPhoneケース スマホケース (iPhone6/7/8, ブルー)</t>
  </si>
  <si>
    <t>B07B24ZXVJ</t>
  </si>
  <si>
    <t>SMT 防水ケース 指紋認証 IP68 取付簡単 iPhoneケース スマホケース (iPhone6/7/8, レッド)</t>
  </si>
  <si>
    <t>B07B2B126V</t>
  </si>
  <si>
    <t>SMT 防水ケース 指紋認証 IP68 取付簡単 iPhoneケース スマホケース (iPhone6/7/8, オレンジ)</t>
  </si>
  <si>
    <t>B07B6K33WY</t>
  </si>
  <si>
    <t>SMT 防水ケース 指紋認証 IP68 取付簡単 iPhoneケース スマホケース (iPhone6/7/8, ブラック)</t>
  </si>
  <si>
    <t>B07B6KM76D</t>
  </si>
  <si>
    <t>B07B6KZBB3</t>
  </si>
  <si>
    <t>SMT 防水ケース 指紋認証 IP68 取付簡単 iPhoneケース スマホケース (iPhone6Plus/7Plus/8Plus, ピンク)</t>
  </si>
  <si>
    <t>B07B6LLLZM</t>
  </si>
  <si>
    <t>B07B6LSBXS</t>
  </si>
  <si>
    <t>SMT 防水ケース 指紋認証 IP68 取付簡単 iPhoneケース スマホケース (iPhone6Plus/7Plus/8Plus, オレンジ)</t>
  </si>
  <si>
    <t>B07B6M1DB3</t>
  </si>
  <si>
    <t>SMT 防水ケース 指紋認証 IP68 取付簡単 iPhoneケース スマホケース (iPhone6Plus/7Plus/8Plus, ブルー)</t>
  </si>
  <si>
    <t>B07B6M23NH</t>
  </si>
  <si>
    <t>B07B6MTCYT</t>
  </si>
  <si>
    <t>SMT 防水ケース 指紋認証 IP68 取付簡単 iPhoneケース スマホケース (iPhone6Plus/7Plus/8Plus, レッド)</t>
  </si>
  <si>
    <t>B07B6KNL6W</t>
  </si>
  <si>
    <t>B07BCSK1Y5</t>
  </si>
  <si>
    <t>B07BJ73JF6</t>
  </si>
  <si>
    <t>マグネット式 車載ホルダー スマホホルダー 360度回転 粘着式 (ローズゴールド)</t>
  </si>
  <si>
    <t>B074FFCW5L</t>
  </si>
  <si>
    <t>Old Pal 出産祝い ベビーソックス [５組 ] ギフトセット かわいい 新生児 アニマル 柄 (女の子)</t>
  </si>
  <si>
    <t>B074FJT4Z1</t>
  </si>
  <si>
    <t>Old Pal 出産祝い ベビーソックス [５組 ] ギフトセット かわいい 新生児 アニマル 柄 (男の子)</t>
  </si>
  <si>
    <t>B01CTMAH8G</t>
  </si>
  <si>
    <t>Cocoon ガジェット&amp;デジモノアクセサリ固定ツール 「GRID-IT! 」27x19CM</t>
  </si>
  <si>
    <t>B01CTMAHOK</t>
  </si>
  <si>
    <t>Cocoon ガジェット&amp;デジモノアクセサリ固定ツール 「GRID-IT! 」B6 18x13CM</t>
  </si>
  <si>
    <t>B01CTMAICQ</t>
  </si>
  <si>
    <t>B01CTMAJB6</t>
  </si>
  <si>
    <t>Cocoon ガジェット&amp;デジモノアクセサリ固定ツール 「GRID-IT! 」B5サイズ 24x19CM</t>
  </si>
  <si>
    <t>B00XVNLR8C</t>
  </si>
  <si>
    <t>ASIN</t>
    <phoneticPr fontId="1"/>
  </si>
  <si>
    <t>B07BP2C8C7</t>
  </si>
  <si>
    <t>ミニオン</t>
    <phoneticPr fontId="1"/>
  </si>
  <si>
    <t>66cm</t>
    <phoneticPr fontId="1"/>
  </si>
  <si>
    <t>73cm</t>
    <phoneticPr fontId="1"/>
  </si>
  <si>
    <t>80cm</t>
    <phoneticPr fontId="1"/>
  </si>
  <si>
    <t>90cm</t>
    <phoneticPr fontId="1"/>
  </si>
  <si>
    <t>XMAX</t>
    <phoneticPr fontId="1"/>
  </si>
  <si>
    <t>XR</t>
    <phoneticPr fontId="1"/>
  </si>
  <si>
    <t>7/8 Plus</t>
    <phoneticPr fontId="1"/>
  </si>
  <si>
    <t>6Plus</t>
    <phoneticPr fontId="1"/>
  </si>
  <si>
    <t>B07JN84JGM</t>
  </si>
  <si>
    <t>B07JNFS2LG</t>
  </si>
  <si>
    <t>B07JP77BWX</t>
  </si>
  <si>
    <t>B07JN83YT4</t>
  </si>
  <si>
    <t>タイプ01</t>
    <phoneticPr fontId="1"/>
  </si>
  <si>
    <t>タイプ02</t>
    <phoneticPr fontId="1"/>
  </si>
  <si>
    <t>B07JQ25LQN</t>
  </si>
  <si>
    <t>B07H6XX9R9</t>
  </si>
  <si>
    <t>B07JNKP9QL</t>
  </si>
  <si>
    <t>⇒貼り付け位置</t>
    <rPh sb="1" eb="2">
      <t>ハ</t>
    </rPh>
    <rPh sb="3" eb="4">
      <t>ツ</t>
    </rPh>
    <rPh sb="5" eb="7">
      <t>イチ</t>
    </rPh>
    <phoneticPr fontId="1"/>
  </si>
  <si>
    <t>【相乗り】</t>
    <rPh sb="1" eb="3">
      <t>アイノ</t>
    </rPh>
    <phoneticPr fontId="1"/>
  </si>
  <si>
    <t>「GRID-IT! 」27x19CM</t>
  </si>
  <si>
    <t xml:space="preserve"> 「GRID-IT! 」B6 18x13CM</t>
    <phoneticPr fontId="1"/>
  </si>
  <si>
    <t>「GRID-IT! 」26x13CM</t>
  </si>
  <si>
    <t>NatureHike テントポール</t>
    <phoneticPr fontId="1"/>
  </si>
  <si>
    <t>NatureHike 調理器具</t>
    <phoneticPr fontId="1"/>
  </si>
  <si>
    <t>「GRID-IT! 」B5サイズ 24x19CM</t>
    <phoneticPr fontId="1"/>
  </si>
  <si>
    <t>SMT 鏡面ケース ミラーケース 強化ガラスケース 鏡面カバー iPhoneケース スマホケース アイフォン ケース (iPhoneX MAX)</t>
  </si>
  <si>
    <t>子供身長計 身長ウォールステッカー 身長計ステッカー 子供 キッズ 身長計 壁 記録シール付き (木製タイプ02)</t>
  </si>
  <si>
    <t>SMT 鏡面ケース ミラーケース 強化ガラスケース 鏡面カバー iPhoneケース スマホケース アイフォン ケース (iPhone6 Plus)</t>
  </si>
  <si>
    <t>B07BV7MDMB</t>
  </si>
  <si>
    <t>SMT 6WAY 抱っこ紐 ショルダータイプ 簡単収納 持ち運びに便利 ポーチ付き (グレー)</t>
  </si>
  <si>
    <t>B07B6LL4MJ</t>
  </si>
  <si>
    <t>SMT 防水ケース 指紋認証 IP68 取付簡単 iPhoneケース スマホケース (iPhone6/7/8, ピンク)</t>
  </si>
  <si>
    <t>B07BP1TSVP</t>
  </si>
  <si>
    <t>iPhoneケース 360度フルカバー 超薄型 全面保護 強化ガラスフィルム 衝撃防止 アイフォンケース おしゃれ 高級感 手触り良い 携帯カバー (iPhone6/6s, ピンク)</t>
  </si>
  <si>
    <t>B07BP2LYWH</t>
  </si>
  <si>
    <t>iPhoneケース 360度フルカバー 超薄型 全面保護 強化ガラスフィルム 衝撃防止 アイフォンケース おしゃれ 高級感 手触り良い 携帯カバー (iPhone8, シルバー)</t>
  </si>
  <si>
    <t>B07BPM7BQ5</t>
  </si>
  <si>
    <t>SMT よだれかけ スタイ 100％綿 4枚セット (アニマル柄)</t>
  </si>
  <si>
    <t>B07CBM1ZGB</t>
  </si>
  <si>
    <t>B07C13DST3</t>
  </si>
  <si>
    <t>SMT おしゃれなキッズ服 ロンパース (ペンギン, 66cm)</t>
  </si>
  <si>
    <t>B07C96XKJY</t>
  </si>
  <si>
    <t>iPhoneケース 360度フルカバー 超薄型 全面保護 強化ガラスフィルム 衝撃防止 アイフォンケース おしゃれ 高級感 手触り良い 携帯カバー (iPhone6/6s, ゴールド)</t>
  </si>
  <si>
    <t>B07CKNJTDL</t>
  </si>
  <si>
    <t>SMT Bluetooth イヤホン 高音質 スポーツ マグネット搭載 防汗 防摘 マイク付き (ブラック)</t>
  </si>
  <si>
    <t>B07H4CPW1B</t>
  </si>
  <si>
    <t>SMT スマホケース iPhoneケース レザー 革 編み込み おしゃれ 高級感 シンプル 放熱設計 (iPhoneX, レッド)</t>
  </si>
  <si>
    <t>SMT 鏡面ケース ミラーケース 強化ガラスケース 鏡面カバー iPhoneケース スマホケース アイフォン ケース (iPhoneXR)</t>
  </si>
  <si>
    <t>SMT 鏡面ケース ミラーケース 強化ガラスケース 鏡面カバー iPhoneケース スマホケース アイフォン ケース (iPhone7Plus / 8Plus)</t>
  </si>
  <si>
    <t>SMT 赤ちゃん ベビー 食事用 スタイ よだれかけ エプロン 受け皿 折り畳み ポーチ付き (レッド)</t>
  </si>
  <si>
    <t>SMT おしゃれなキッズ服 ロンパース</t>
  </si>
  <si>
    <t>↓〇月目標の「売上数量」を転記</t>
    <rPh sb="2" eb="3">
      <t>ガツ</t>
    </rPh>
    <rPh sb="3" eb="5">
      <t>モクヒョウ</t>
    </rPh>
    <rPh sb="7" eb="9">
      <t>ウリアゲ</t>
    </rPh>
    <rPh sb="9" eb="11">
      <t>スウリョウ</t>
    </rPh>
    <rPh sb="13" eb="15">
      <t>テンキ</t>
    </rPh>
    <phoneticPr fontId="1"/>
  </si>
  <si>
    <t>↑前月の売上数をもとに目標を立てる</t>
    <rPh sb="1" eb="3">
      <t>ゼンゲツ</t>
    </rPh>
    <rPh sb="4" eb="6">
      <t>ウリアゲ</t>
    </rPh>
    <rPh sb="6" eb="7">
      <t>スウ</t>
    </rPh>
    <rPh sb="11" eb="13">
      <t>モクヒョウ</t>
    </rPh>
    <rPh sb="14" eb="15">
      <t>タ</t>
    </rPh>
    <phoneticPr fontId="1"/>
  </si>
  <si>
    <t>XXX001</t>
    <phoneticPr fontId="1"/>
  </si>
  <si>
    <t>B00HE84X90</t>
  </si>
  <si>
    <t>ビッグバン BIGBANG 公式応援ペンライト Ver4</t>
  </si>
  <si>
    <t>B07L62RVLS</t>
  </si>
  <si>
    <t>B07L63314R</t>
  </si>
  <si>
    <t>SMT ヒーターグローブ 電熱手袋 インターグローブ ホットグローブ 防寒 充電式 スマホ対応 (M)</t>
  </si>
  <si>
    <t>B00HE7MXUC</t>
  </si>
  <si>
    <t>B00F0LFVWQ</t>
  </si>
  <si>
    <t>B07L62P3ZY</t>
  </si>
  <si>
    <t>SMT ヒーターグローブ 電熱手袋 インターグローブ ホットグローブ 防寒 充電式 スマホ対応 (S)</t>
  </si>
  <si>
    <t>B07M5J8V5Q</t>
  </si>
  <si>
    <t>B07M8Z2M6D</t>
  </si>
  <si>
    <t>SMT おもちゃストラップ ベビーカーストラップ ベビー 赤ちゃん おもちゃホルダー ５本セット (60cm)</t>
  </si>
  <si>
    <t>B07M5J1H8P</t>
  </si>
  <si>
    <t>SMT おもちゃストラップ ベビーカーストラップ ベビー 赤ちゃん おもちゃホルダー ５本セット (54cm)</t>
  </si>
  <si>
    <t>B07BJ6SQ1Y</t>
  </si>
  <si>
    <t>iPhoneケース 360度フルカバー 超薄型 全面保護 強化ガラスフィルム 衝撃防止 アイフォンケース おしゃれ 高級感 手触り良い 携帯カバー (iPhone6/6s, ブラック)</t>
  </si>
  <si>
    <t>B07BP1QJQ7</t>
  </si>
  <si>
    <t>iPhoneケース 360度フルカバー 超薄型 全面保護 強化ガラスフィルム 衝撃防止 アイフォンケース おしゃれ 高級感 手触り良い 携帯カバー (iPhone8, ブルー)</t>
  </si>
  <si>
    <t>B07BP2YR47</t>
  </si>
  <si>
    <t>iPhoneケース 360度フルカバー 超薄型 全面保護 強化ガラスフィルム 衝撃防止 アイフォンケース おしゃれ 高級感 手触り良い 携帯カバー (iPhone6/6s, ブルー)</t>
  </si>
  <si>
    <t>B07BZZD8NR</t>
  </si>
  <si>
    <t>SMT おしゃれなキッズ服 ロンパース (ちょびひげ, 66cm)</t>
  </si>
  <si>
    <t>B07C12KV8D</t>
  </si>
  <si>
    <t>SMT おしゃれなキッズ服 ロンパース (ボーダー, 66cm)</t>
  </si>
  <si>
    <t>SMT ヒーターグローブ 電熱手袋 インターグローブ ホットグローブ 防寒 充電式 スマホ対応</t>
  </si>
  <si>
    <t>SMT おもちゃストラップ ベビーカーストラップ ベビー 赤ちゃん おもちゃホルダー ５本セット</t>
  </si>
  <si>
    <t>ベビーカーストラップ</t>
    <phoneticPr fontId="1"/>
  </si>
  <si>
    <t>B07M5J8V5Q</t>
    <phoneticPr fontId="1"/>
  </si>
  <si>
    <t>ベビーカーストラップ</t>
    <phoneticPr fontId="1"/>
  </si>
  <si>
    <t>B07GXDNP1Z</t>
    <phoneticPr fontId="1"/>
  </si>
  <si>
    <t>B07F61GWG4</t>
    <phoneticPr fontId="1"/>
  </si>
  <si>
    <t>110cm</t>
    <phoneticPr fontId="1"/>
  </si>
  <si>
    <t>B07BPM7Q5Q</t>
    <phoneticPr fontId="1"/>
  </si>
  <si>
    <t>ベビーカーストラップ</t>
    <phoneticPr fontId="1"/>
  </si>
  <si>
    <t>B07M5J8V5Q</t>
    <phoneticPr fontId="1"/>
  </si>
  <si>
    <t>B07M8Z2M6D</t>
    <phoneticPr fontId="1"/>
  </si>
  <si>
    <t>B07M5J1H8P</t>
    <phoneticPr fontId="1"/>
  </si>
  <si>
    <t>60cm</t>
    <phoneticPr fontId="1"/>
  </si>
  <si>
    <t>54cm</t>
    <phoneticPr fontId="1"/>
  </si>
  <si>
    <t>B000FQRDA4</t>
    <phoneticPr fontId="1"/>
  </si>
  <si>
    <t>身長計（ピンク）</t>
    <rPh sb="0" eb="2">
      <t>シンチョウ</t>
    </rPh>
    <rPh sb="2" eb="3">
      <t>ケイ</t>
    </rPh>
    <phoneticPr fontId="1"/>
  </si>
  <si>
    <t>実績合計</t>
    <rPh sb="0" eb="2">
      <t>ジッセキ</t>
    </rPh>
    <rPh sb="2" eb="4">
      <t>ゴウケイ</t>
    </rPh>
    <phoneticPr fontId="1"/>
  </si>
  <si>
    <t>12月</t>
    <rPh sb="2" eb="3">
      <t>ツキ</t>
    </rPh>
    <phoneticPr fontId="1"/>
  </si>
  <si>
    <t>１月</t>
    <rPh sb="1" eb="2">
      <t>ガツ</t>
    </rPh>
    <phoneticPr fontId="1"/>
  </si>
  <si>
    <t>ネイビーと一緒に発注</t>
    <rPh sb="5" eb="7">
      <t>イッショ</t>
    </rPh>
    <rPh sb="8" eb="10">
      <t>ハッチュウ</t>
    </rPh>
    <phoneticPr fontId="1"/>
  </si>
  <si>
    <t>B07BSFLSWJ</t>
  </si>
  <si>
    <t>SMT キッズ服 ロンパース 子供服</t>
  </si>
  <si>
    <t>SMT ベビーカー リストストラップ 安全ベルト アームベルト ベビーカーストラップ ブラック</t>
    <phoneticPr fontId="1"/>
  </si>
  <si>
    <t>1月売上</t>
    <rPh sb="1" eb="2">
      <t>ガツ</t>
    </rPh>
    <rPh sb="2" eb="4">
      <t>ウリアゲ</t>
    </rPh>
    <phoneticPr fontId="1"/>
  </si>
  <si>
    <t>1月目標</t>
    <rPh sb="1" eb="2">
      <t>ガツ</t>
    </rPh>
    <rPh sb="2" eb="4">
      <t>モクヒョウ</t>
    </rPh>
    <phoneticPr fontId="1"/>
  </si>
  <si>
    <t>※シート名を記入する</t>
    <rPh sb="4" eb="5">
      <t>メイ</t>
    </rPh>
    <rPh sb="6" eb="8">
      <t>キニュウ</t>
    </rPh>
    <phoneticPr fontId="1"/>
  </si>
  <si>
    <t>2月目標</t>
    <rPh sb="1" eb="2">
      <t>ガツ</t>
    </rPh>
    <rPh sb="2" eb="4">
      <t>モクヒョウ</t>
    </rPh>
    <phoneticPr fontId="1"/>
  </si>
  <si>
    <t>B07BRSWV18</t>
  </si>
  <si>
    <t>SMT キッズ服 ロンパース 子供服 (66cm(3-6ヶ月), I♡PAPA)</t>
  </si>
  <si>
    <t>B07BZY2FKC</t>
  </si>
  <si>
    <t>SMT おしゃれなキッズ服 ロンパース (ドット, 66cm)</t>
  </si>
  <si>
    <t>発注</t>
    <rPh sb="0" eb="2">
      <t>ハッチュウ</t>
    </rPh>
    <phoneticPr fontId="1"/>
  </si>
  <si>
    <t>発注目安</t>
    <rPh sb="0" eb="2">
      <t>ハッチュウ</t>
    </rPh>
    <rPh sb="2" eb="4">
      <t>メヤス</t>
    </rPh>
    <phoneticPr fontId="1"/>
  </si>
  <si>
    <t>B00F0LFVWQ</t>
    <phoneticPr fontId="1"/>
  </si>
  <si>
    <t>Mincraft ライトアップ</t>
    <phoneticPr fontId="1"/>
  </si>
  <si>
    <t>注文された商品点数 - B2B</t>
  </si>
  <si>
    <t>ユニットセッション率 - B2B</t>
  </si>
  <si>
    <t>注文商品売上 - B2B</t>
  </si>
  <si>
    <t>注文品目総数 - B2B</t>
  </si>
  <si>
    <t>B000FQRDA4</t>
  </si>
  <si>
    <t>スマイルキッズ 壁掛け こども身長計 ピンク ACS-02PK</t>
  </si>
  <si>
    <t>2月売上</t>
    <rPh sb="1" eb="2">
      <t>ガツ</t>
    </rPh>
    <rPh sb="2" eb="4">
      <t>ウリアゲ</t>
    </rPh>
    <phoneticPr fontId="1"/>
  </si>
  <si>
    <t>3月目標</t>
    <rPh sb="1" eb="2">
      <t>ガツ</t>
    </rPh>
    <rPh sb="2" eb="4">
      <t>モクヒョウ</t>
    </rPh>
    <phoneticPr fontId="1"/>
  </si>
  <si>
    <t>B07BP21HYD</t>
  </si>
  <si>
    <t>iPhoneケース 360度フルカバー 超薄型 全面保護 強化ガラスフィルム 衝撃防止 アイフォンケース おしゃれ 高級感 手触り良い 携帯カバー (iPhone8, ブラック)</t>
  </si>
  <si>
    <t>B07BPM95S1</t>
  </si>
  <si>
    <t>iPhoneケース 360度フルカバー 超薄型 全面保護 強化ガラスフィルム 衝撃防止 アイフォンケース おしゃれ 高級感 手触り良い 携帯カバー (iPhone8, ピンク)</t>
  </si>
  <si>
    <t>B07BRXLTHD</t>
  </si>
  <si>
    <t>SMT キッズ服 ロンパース 子供服 (66cm(3-6ヶ月), I♡MAMA)</t>
  </si>
  <si>
    <t>B07CK48G6C</t>
  </si>
  <si>
    <t>SMT かわいい 4層 トレーニングパンツ 3枚セット (80㎝, ブルー)</t>
  </si>
  <si>
    <t>SMT 鏡面ケース ミラーケース 強化ガラスケース 鏡面カバー iPhoneケース スマホケース アイフォン ケース (iPhoneX/Xs)</t>
  </si>
  <si>
    <t>B07G5SWT36</t>
  </si>
  <si>
    <t>SMT よだれかけ スタイ バンダナ ビブ ベビー 赤ちゃん おしゃれ 綿100 2枚セット (グレー)</t>
  </si>
  <si>
    <t>B07GCXXJM5</t>
  </si>
  <si>
    <t>SMT 手帳型ケース 手帳型カバー iphoneケース カード収納 干渉防止シート付き 手帳型 (iPhone7/8, ピンク)</t>
  </si>
  <si>
    <t>-</t>
    <phoneticPr fontId="1"/>
  </si>
  <si>
    <t>B073S8C9NB</t>
    <phoneticPr fontId="1"/>
  </si>
  <si>
    <t>B073S8C9NB</t>
  </si>
  <si>
    <t>たいまつライト</t>
  </si>
  <si>
    <t>3月売上</t>
    <rPh sb="1" eb="2">
      <t>ガツ</t>
    </rPh>
    <rPh sb="2" eb="4">
      <t>ウリアゲ</t>
    </rPh>
    <phoneticPr fontId="1"/>
  </si>
  <si>
    <t>売上目標</t>
    <rPh sb="0" eb="2">
      <t>ウリアゲ</t>
    </rPh>
    <rPh sb="2" eb="4">
      <t>モクヒョウ</t>
    </rPh>
    <phoneticPr fontId="1"/>
  </si>
  <si>
    <t>B07BP25J4G</t>
  </si>
  <si>
    <t>iPhoneケース 360度フルカバー 超薄型 全面保護 強化ガラスフィルム 衝撃防止 アイフォンケース おしゃれ 高級感 手触り良い 携帯カバー (iPhone7, ブラック)</t>
  </si>
  <si>
    <t>B07BP2G3F9</t>
  </si>
  <si>
    <t>iPhoneケース 360度フルカバー 超薄型 全面保護 強化ガラスフィルム 衝撃防止 アイフォンケース おしゃれ 高級感 手触り良い 携帯カバー (iPhone6/6s, レッド)</t>
  </si>
  <si>
    <t>B07G5S9Y54</t>
  </si>
  <si>
    <t>SMT よだれかけ スタイ バンダナ ビブ ベビー 赤ちゃん おしゃれ 綿100 2枚セット (レッド)</t>
  </si>
  <si>
    <t>B07GCXX9BG</t>
  </si>
  <si>
    <t>SMT 手帳型ケース 手帳型カバー iphoneケース カード収納 干渉防止シート付き 手帳型 (iPhone7/8, ネイビー)</t>
  </si>
  <si>
    <t>SMT ホルダー付き iPhoneケース カード収納 干渉防止シート付き スマホケース カードケース入れ (iPhone7/8, ブラック)</t>
  </si>
  <si>
    <t>SMT ホルダー付き iPhoneケース カード収納 干渉防止シート付き スマホケース カードケース入れ (iPhone7/8, レッド)</t>
  </si>
  <si>
    <t>4月目標</t>
    <rPh sb="1" eb="2">
      <t>ガツ</t>
    </rPh>
    <rPh sb="2" eb="4">
      <t>モクヒョウ</t>
    </rPh>
    <phoneticPr fontId="1"/>
  </si>
  <si>
    <t>4月売上</t>
    <rPh sb="1" eb="2">
      <t>ガツ</t>
    </rPh>
    <rPh sb="2" eb="4">
      <t>ウリアゲ</t>
    </rPh>
    <phoneticPr fontId="1"/>
  </si>
  <si>
    <t>5月目標</t>
    <rPh sb="1" eb="2">
      <t>ガツ</t>
    </rPh>
    <rPh sb="2" eb="4">
      <t>モクヒョウ</t>
    </rPh>
    <phoneticPr fontId="1"/>
  </si>
  <si>
    <t>「GRID-IT! 」27x19CM</t>
    <phoneticPr fontId="1"/>
  </si>
  <si>
    <t>6月目標</t>
    <rPh sb="1" eb="2">
      <t>ガツ</t>
    </rPh>
    <rPh sb="2" eb="4">
      <t>モクヒョウ</t>
    </rPh>
    <phoneticPr fontId="1"/>
  </si>
  <si>
    <t>5月売上</t>
    <rPh sb="1" eb="2">
      <t>ガツ</t>
    </rPh>
    <rPh sb="2" eb="4">
      <t>ウリアゲ</t>
    </rPh>
    <phoneticPr fontId="1"/>
  </si>
  <si>
    <t>B07GCW6FSC</t>
  </si>
  <si>
    <t>SMT 手帳型ケース 手帳型カバー iphoneケース カード収納 干渉防止シート付き 手帳型 (iPhone7/8, ゴールド)</t>
  </si>
  <si>
    <t>SMT おむつカバー 5枚セット メッシュ素材 マジックテープ式 フリーサイズ（サイズ調整可能）</t>
  </si>
  <si>
    <t>6月売上</t>
    <rPh sb="1" eb="2">
      <t>ガツ</t>
    </rPh>
    <rPh sb="2" eb="4">
      <t>ウリアゲ</t>
    </rPh>
    <phoneticPr fontId="1"/>
  </si>
  <si>
    <t>7月目標</t>
    <rPh sb="1" eb="2">
      <t>ガツ</t>
    </rPh>
    <rPh sb="2" eb="4">
      <t>モクヒョウ</t>
    </rPh>
    <phoneticPr fontId="1"/>
  </si>
  <si>
    <t>B07GCVPFSR</t>
  </si>
  <si>
    <t>SMT 手帳型ケース 手帳型カバー iphoneケース カード収納 干渉防止シート付き 手帳型 (iPhone6/6s, ネイビー)</t>
  </si>
  <si>
    <t>B07GCWJTBR</t>
  </si>
  <si>
    <t>SMT 手帳型ケース 手帳型カバー iphoneケース カード収納 干渉防止シート付き 手帳型 (iPhone6/6s, ブラック)</t>
  </si>
  <si>
    <t>B07GCX2TZN</t>
  </si>
  <si>
    <t>SMT 手帳型ケース 手帳型カバー iphoneケース カード収納 干渉防止シート付き 手帳型 (iPhone6/6s, ゴールド)</t>
  </si>
  <si>
    <t>B07BNZYJZ7</t>
  </si>
  <si>
    <t>iPhoneケース 360度フルカバー 超薄型 全面保護 強化ガラスフィルム 衝撃防止 アイフォンケース おしゃれ 高級感 手触り良い 携帯カバー (iPhone7, ブルー)</t>
  </si>
  <si>
    <t>B07BPKGNF5</t>
  </si>
  <si>
    <t>iPhoneケース 360度フルカバー 超薄型 全面保護 強化ガラスフィルム 衝撃防止 アイフォンケース おしゃれ 高級感 手触り良い 携帯カバー (iPhone7, ピンク)</t>
  </si>
  <si>
    <t>B07CK9V1ZY</t>
  </si>
  <si>
    <t>SMT おしゃれ カフスボタン シルバー メンズ カフス 専用BOX付き (マーブル)</t>
  </si>
  <si>
    <t>B07FZF5R2J</t>
  </si>
  <si>
    <t>SMT トラベルポーチ バスルームポーチ 吊り下げ トイレタリーバッグ 洗面用具入れ 収納ポーチ 小物バッグ 取外し可能 (イエロー)</t>
  </si>
  <si>
    <t>7・8月売上</t>
    <rPh sb="3" eb="4">
      <t>ガツ</t>
    </rPh>
    <rPh sb="4" eb="6">
      <t>ウリアゲ</t>
    </rPh>
    <phoneticPr fontId="1"/>
  </si>
  <si>
    <t>9月目標</t>
    <rPh sb="1" eb="2">
      <t>ガツ</t>
    </rPh>
    <rPh sb="2" eb="4">
      <t>モクヒョウ</t>
    </rPh>
    <phoneticPr fontId="1"/>
  </si>
  <si>
    <t>SMT おむつカバー 5枚セット 一年中快適 メッシュ素材 マジックテープ式 フリーサイズ（サイズ調整可能）</t>
  </si>
  <si>
    <t>B07Y4N9XG8</t>
  </si>
  <si>
    <t>SMT ベビー用カーステッカー BABY IN CAR ステッカータイプ 吸盤タイプ 2個セット セーフティステッカー セーフティサイン</t>
  </si>
  <si>
    <t>B07Y4TDRVN</t>
  </si>
  <si>
    <t>SMT ベビーフレーム ベビー 赤ちゃん 手形 足形 フォトフレーム 安全なスタンプタイプ 記念品 成長記録 2色セット（インク：ブラック, ゴールド）</t>
  </si>
  <si>
    <t>B07Y4VQ29V</t>
  </si>
  <si>
    <t>SMT ベビーカーシート ベビーカー チャイルドシート 対応 3Dメッシュ素材 速乾 保冷 クール マット シート 洗濯可能</t>
  </si>
  <si>
    <t>B07Y4ZBQHV</t>
  </si>
  <si>
    <t>SMT オムツ替えシート オムツ替えマット コンパクト収納 持ち運び便利 防水シート ベビー用品 ベビーマット ベビーシート</t>
  </si>
  <si>
    <t>B07HDYVVFQ</t>
    <phoneticPr fontId="1"/>
  </si>
  <si>
    <t>9・10月売上</t>
    <rPh sb="4" eb="5">
      <t>ガツ</t>
    </rPh>
    <rPh sb="5" eb="7">
      <t>ウリアゲ</t>
    </rPh>
    <phoneticPr fontId="1"/>
  </si>
  <si>
    <t>11月目標</t>
    <rPh sb="2" eb="3">
      <t>ガツ</t>
    </rPh>
    <rPh sb="3" eb="5">
      <t>モクヒョウ</t>
    </rPh>
    <phoneticPr fontId="1"/>
  </si>
  <si>
    <t>B07GCY9MFW</t>
  </si>
  <si>
    <t>SMT 手帳型ケース 手帳型カバー iphoneケース カード収納 干渉防止シート付き 手帳型 (iPhoneX, ゴールド)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</si>
</sst>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0_ "/>
  </numFmts>
  <fonts count="2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sz val="6"/>
      <color rgb="FF666666"/>
      <name val="Arial"/>
      <family val="2"/>
    </font>
    <font>
      <sz val="6"/>
      <color theme="0" tint="-0.499984740745262"/>
      <name val="ＭＳ Ｐゴシック"/>
      <family val="2"/>
      <charset val="128"/>
      <scheme val="minor"/>
    </font>
    <font>
      <sz val="6"/>
      <color theme="0" tint="-0.499984740745262"/>
      <name val="ＭＳ Ｐゴシック"/>
      <family val="3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rgb="FF00B050"/>
      <name val="ＭＳ Ｐ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9" fontId="0" fillId="0" borderId="0" xfId="0" applyNumberFormat="1">
      <alignment vertical="center"/>
    </xf>
    <xf numFmtId="0" fontId="0" fillId="0" borderId="0" xfId="0">
      <alignment vertical="center"/>
    </xf>
    <xf numFmtId="10" fontId="0" fillId="0" borderId="0" xfId="0" applyNumberFormat="1">
      <alignment vertical="center"/>
    </xf>
    <xf numFmtId="6" fontId="0" fillId="0" borderId="0" xfId="0" applyNumberFormat="1">
      <alignment vertical="center"/>
    </xf>
    <xf numFmtId="3" fontId="0" fillId="0" borderId="0" xfId="0" applyNumberFormat="1">
      <alignment vertical="center"/>
    </xf>
    <xf numFmtId="9" fontId="0" fillId="0" borderId="1" xfId="0" applyNumberFormat="1" applyBorder="1">
      <alignment vertical="center"/>
    </xf>
    <xf numFmtId="0" fontId="0" fillId="33" borderId="1" xfId="0" applyFill="1" applyBorder="1">
      <alignment vertical="center"/>
    </xf>
    <xf numFmtId="9" fontId="0" fillId="33" borderId="1" xfId="0" applyNumberFormat="1" applyFill="1" applyBorder="1">
      <alignment vertical="center"/>
    </xf>
    <xf numFmtId="56" fontId="0" fillId="0" borderId="0" xfId="0" quotePrefix="1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34" borderId="1" xfId="0" applyFill="1" applyBorder="1">
      <alignment vertical="center"/>
    </xf>
    <xf numFmtId="0" fontId="0" fillId="34" borderId="0" xfId="0" applyFill="1">
      <alignment vertical="center"/>
    </xf>
    <xf numFmtId="0" fontId="0" fillId="33" borderId="0" xfId="0" applyFill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5" fillId="0" borderId="0" xfId="0" applyFont="1">
      <alignment vertical="center"/>
    </xf>
    <xf numFmtId="176" fontId="0" fillId="0" borderId="0" xfId="0" applyNumberFormat="1" applyAlignment="1">
      <alignment horizontal="center" vertical="top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0" fillId="35" borderId="0" xfId="0" applyFill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8">
    <dxf>
      <numFmt numFmtId="176" formatCode="0_ "/>
      <alignment horizontal="center" vertical="top" textRotation="0" wrapText="0" indent="0" justifyLastLine="0" shrinkToFit="0" readingOrder="0"/>
    </dxf>
    <dxf>
      <numFmt numFmtId="0" formatCode="General"/>
    </dxf>
    <dxf>
      <alignment horizontal="center" textRotation="0" wrapText="0" indent="0" justifyLastLine="0" shrinkToFit="0" readingOrder="0"/>
    </dxf>
    <dxf>
      <numFmt numFmtId="176" formatCode="0_ "/>
      <alignment horizontal="center" vertical="top" textRotation="0" wrapText="0" indent="0" justifyLastLine="0" shrinkToFit="0" readingOrder="0"/>
    </dxf>
    <dxf>
      <numFmt numFmtId="0" formatCode="General"/>
    </dxf>
    <dxf>
      <alignment horizontal="center" textRotation="0" wrapText="0" indent="0" justifyLastLine="0" shrinkToFit="0" readingOrder="0"/>
    </dxf>
    <dxf>
      <numFmt numFmtId="176" formatCode="0_ "/>
      <alignment horizontal="center" vertical="top" textRotation="0" wrapText="0" indent="0" justifyLastLine="0" shrinkToFit="0" readingOrder="0"/>
    </dxf>
    <dxf>
      <numFmt numFmtId="0" formatCode="General"/>
    </dxf>
    <dxf>
      <alignment horizontal="center" textRotation="0" wrapText="0" indent="0" justifyLastLine="0" shrinkToFit="0" readingOrder="0"/>
    </dxf>
    <dxf>
      <numFmt numFmtId="176" formatCode="0_ "/>
      <alignment horizontal="center" vertical="top" textRotation="0" wrapText="0" indent="0" justifyLastLine="0" shrinkToFit="0" readingOrder="0"/>
    </dxf>
    <dxf>
      <numFmt numFmtId="0" formatCode="General"/>
    </dxf>
    <dxf>
      <alignment horizontal="center" textRotation="0" wrapText="0" indent="0" justifyLastLine="0" shrinkToFit="0" readingOrder="0"/>
    </dxf>
    <dxf>
      <numFmt numFmtId="176" formatCode="0_ "/>
      <alignment horizontal="center" vertical="top" textRotation="0" wrapText="0" indent="0" justifyLastLine="0" shrinkToFit="0" readingOrder="0"/>
    </dxf>
    <dxf>
      <numFmt numFmtId="0" formatCode="General"/>
    </dxf>
    <dxf>
      <alignment horizontal="center" textRotation="0" wrapText="0" indent="0" justifyLastLine="0" shrinkToFit="0" readingOrder="0"/>
    </dxf>
    <dxf>
      <numFmt numFmtId="176" formatCode="0_ "/>
      <alignment horizontal="center" vertical="top" textRotation="0" wrapText="0" indent="0" justifyLastLine="0" shrinkToFit="0" readingOrder="0"/>
    </dxf>
    <dxf>
      <numFmt numFmtId="0" formatCode="General"/>
    </dxf>
    <dxf>
      <alignment horizontal="center" textRotation="0" wrapText="0" indent="0" justifyLastLine="0" shrinkToFit="0" readingOrder="0"/>
    </dxf>
    <dxf>
      <numFmt numFmtId="176" formatCode="0_ "/>
      <alignment horizontal="center" vertical="top" textRotation="0" wrapText="0" indent="0" justifyLastLine="0" shrinkToFit="0" readingOrder="0"/>
    </dxf>
    <dxf>
      <numFmt numFmtId="0" formatCode="General"/>
    </dxf>
    <dxf>
      <alignment horizontal="center" textRotation="0" wrapText="0" indent="0" justifyLastLine="0" shrinkToFit="0" readingOrder="0"/>
    </dxf>
    <dxf>
      <numFmt numFmtId="176" formatCode="0_ "/>
      <alignment horizontal="center" vertical="top" textRotation="0" wrapText="0" indent="0" justifyLastLine="0" shrinkToFit="0" readingOrder="0"/>
    </dxf>
    <dxf>
      <numFmt numFmtId="0" formatCode="General"/>
    </dxf>
    <dxf>
      <alignment horizontal="center" textRotation="0" wrapText="0" indent="0" justifyLastLine="0" shrinkToFit="0" readingOrder="0"/>
    </dxf>
    <dxf>
      <numFmt numFmtId="176" formatCode="0_ "/>
      <alignment horizontal="center" vertical="top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テーブル1345" displayName="テーブル1345" ref="B5:L86" totalsRowShown="0" headerRowDxfId="25">
  <autoFilter ref="B5:L86"/>
  <tableColumns count="11">
    <tableColumn id="1" name="商品"/>
    <tableColumn id="2" name="商品（子）"/>
    <tableColumn id="11" name="ASIN"/>
    <tableColumn id="3" name="実績">
      <calculatedColumnFormula>IF(ISNA(VLOOKUP(D6,$O$4:$Y$172,8,FALSE)),0,VLOOKUP(D6,$O$4:$Y$172,8,FALSE))</calculatedColumnFormula>
    </tableColumn>
    <tableColumn id="4" name="目標値" dataDxfId="24"/>
    <tableColumn id="5" name="個別目標値"/>
    <tableColumn id="6" name="安全在庫">
      <calculatedColumnFormula>ROUNDUP(G6*0.3,0)</calculatedColumnFormula>
    </tableColumn>
    <tableColumn id="7" name="実在庫"/>
    <tableColumn id="8" name="発注中の個数"/>
    <tableColumn id="9" name="発注量">
      <calculatedColumnFormula>ROUNDUP((14+14)*(G6/30)+H6-I6-J6,0)</calculatedColumnFormula>
    </tableColumn>
    <tableColumn id="10" name="備考欄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テーブル13452" displayName="テーブル13452" ref="B5:L87" totalsRowShown="0" headerRowDxfId="23">
  <autoFilter ref="B5:L87"/>
  <tableColumns count="11">
    <tableColumn id="1" name="商品"/>
    <tableColumn id="2" name="商品（子）"/>
    <tableColumn id="11" name="ASIN"/>
    <tableColumn id="3" name="実績" dataDxfId="22">
      <calculatedColumnFormula>IF(ISNA(VLOOKUP(D6,$O$2:$Y$200,8,FALSE)),0,VLOOKUP(D6,$O$2:$Y$200,8,FALSE))</calculatedColumnFormula>
    </tableColumn>
    <tableColumn id="4" name="目標値" dataDxfId="21"/>
    <tableColumn id="5" name="個別目標値"/>
    <tableColumn id="6" name="安全在庫">
      <calculatedColumnFormula>ROUNDUP(G6*0.3,0)</calculatedColumnFormula>
    </tableColumn>
    <tableColumn id="7" name="実在庫"/>
    <tableColumn id="8" name="発注中の個数"/>
    <tableColumn id="9" name="発注目安">
      <calculatedColumnFormula>ROUNDUP((14+14)*(G6/30)+H6-I6-J6,0)</calculatedColumnFormula>
    </tableColumn>
    <tableColumn id="10" name="発注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2" name="テーブル134523" displayName="テーブル134523" ref="B5:L87" totalsRowShown="0" headerRowDxfId="20">
  <autoFilter ref="B5:L87"/>
  <tableColumns count="11">
    <tableColumn id="1" name="商品"/>
    <tableColumn id="2" name="商品（子）"/>
    <tableColumn id="11" name="ASIN"/>
    <tableColumn id="3" name="実績" dataDxfId="19">
      <calculatedColumnFormula>IF(ISNA(VLOOKUP(D6,$O$2:$Y$200,8,FALSE)),0,VLOOKUP(D6,$O$2:$Y$200,8,FALSE))</calculatedColumnFormula>
    </tableColumn>
    <tableColumn id="4" name="目標値" dataDxfId="18"/>
    <tableColumn id="5" name="個別目標値"/>
    <tableColumn id="6" name="安全在庫">
      <calculatedColumnFormula>ROUNDUP(G6*0.3,0)</calculatedColumnFormula>
    </tableColumn>
    <tableColumn id="7" name="実在庫"/>
    <tableColumn id="8" name="発注中の個数"/>
    <tableColumn id="9" name="発注目安">
      <calculatedColumnFormula>ROUNDUP((14+14)*(G6/30)+H6-I6-J6,0)</calculatedColumnFormula>
    </tableColumn>
    <tableColumn id="10" name="発注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3" name="テーブル1345234" displayName="テーブル1345234" ref="B5:L87" totalsRowShown="0" headerRowDxfId="17">
  <autoFilter ref="B5:L87"/>
  <tableColumns count="11">
    <tableColumn id="1" name="商品"/>
    <tableColumn id="2" name="商品（子）"/>
    <tableColumn id="11" name="ASIN"/>
    <tableColumn id="3" name="実績" dataDxfId="16">
      <calculatedColumnFormula>IF(ISNA(VLOOKUP(D6,$O$2:$Y$200,8,FALSE)),0,VLOOKUP(D6,$O$2:$Y$200,8,FALSE))</calculatedColumnFormula>
    </tableColumn>
    <tableColumn id="4" name="目標値" dataDxfId="15"/>
    <tableColumn id="5" name="個別目標値"/>
    <tableColumn id="6" name="安全在庫">
      <calculatedColumnFormula>ROUNDUP(G6*0.3,0)</calculatedColumnFormula>
    </tableColumn>
    <tableColumn id="7" name="実在庫"/>
    <tableColumn id="8" name="発注中の個数"/>
    <tableColumn id="9" name="発注目安">
      <calculatedColumnFormula>ROUNDUP((14+14)*(G6/30)+H6-I6-J6,0)</calculatedColumnFormula>
    </tableColumn>
    <tableColumn id="10" name="発注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5" name="テーブル13452346" displayName="テーブル13452346" ref="B5:L87" totalsRowShown="0" headerRowDxfId="14">
  <autoFilter ref="B5:L87"/>
  <tableColumns count="11">
    <tableColumn id="1" name="商品"/>
    <tableColumn id="2" name="商品（子）"/>
    <tableColumn id="11" name="ASIN"/>
    <tableColumn id="3" name="実績" dataDxfId="13">
      <calculatedColumnFormula>IF(ISNA(VLOOKUP(D6,$O$2:$Y$200,8,FALSE)),0,VLOOKUP(D6,$O$2:$Y$200,8,FALSE))</calculatedColumnFormula>
    </tableColumn>
    <tableColumn id="4" name="目標値" dataDxfId="12"/>
    <tableColumn id="5" name="個別目標値"/>
    <tableColumn id="6" name="安全在庫">
      <calculatedColumnFormula>ROUNDUP(G6*0.3,0)</calculatedColumnFormula>
    </tableColumn>
    <tableColumn id="7" name="実在庫"/>
    <tableColumn id="8" name="発注中の個数"/>
    <tableColumn id="9" name="発注目安">
      <calculatedColumnFormula>ROUNDUP((14+14)*(G6/30)+H6-I6-J6,0)</calculatedColumnFormula>
    </tableColumn>
    <tableColumn id="10" name="発注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6" name="テーブル134523467" displayName="テーブル134523467" ref="B5:L87" totalsRowShown="0" headerRowDxfId="11">
  <autoFilter ref="B5:L87"/>
  <tableColumns count="11">
    <tableColumn id="1" name="商品"/>
    <tableColumn id="2" name="商品（子）"/>
    <tableColumn id="11" name="ASIN"/>
    <tableColumn id="3" name="実績" dataDxfId="10">
      <calculatedColumnFormula>IF(ISNA(VLOOKUP(D6,$O$2:$Y$200,8,FALSE)),0,VLOOKUP(D6,$O$2:$Y$200,8,FALSE))</calculatedColumnFormula>
    </tableColumn>
    <tableColumn id="4" name="目標値" dataDxfId="9"/>
    <tableColumn id="5" name="個別目標値"/>
    <tableColumn id="6" name="安全在庫">
      <calculatedColumnFormula>ROUNDUP(G6*0.3,0)</calculatedColumnFormula>
    </tableColumn>
    <tableColumn id="7" name="実在庫"/>
    <tableColumn id="8" name="発注中の個数"/>
    <tableColumn id="9" name="発注目安">
      <calculatedColumnFormula>ROUNDUP((14+14)*(G6/30)+H6-I6-J6,0)</calculatedColumnFormula>
    </tableColumn>
    <tableColumn id="10" name="発注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7" name="テーブル1345234678" displayName="テーブル1345234678" ref="B5:L87" totalsRowShown="0" headerRowDxfId="8">
  <autoFilter ref="B5:L87"/>
  <tableColumns count="11">
    <tableColumn id="1" name="商品"/>
    <tableColumn id="2" name="商品（子）"/>
    <tableColumn id="11" name="ASIN"/>
    <tableColumn id="3" name="実績" dataDxfId="7">
      <calculatedColumnFormula>IF(ISNA(VLOOKUP(D6,$O$2:$Y$200,8,FALSE)),0,VLOOKUP(D6,$O$2:$Y$200,8,FALSE))</calculatedColumnFormula>
    </tableColumn>
    <tableColumn id="4" name="目標値" dataDxfId="6"/>
    <tableColumn id="5" name="個別目標値"/>
    <tableColumn id="6" name="安全在庫">
      <calculatedColumnFormula>ROUNDUP(G6*0.3,0)</calculatedColumnFormula>
    </tableColumn>
    <tableColumn id="7" name="実在庫"/>
    <tableColumn id="8" name="発注中の個数"/>
    <tableColumn id="9" name="発注目安">
      <calculatedColumnFormula>ROUNDUP((14+14)*(G6/30)+H6-I6-J6,0)</calculatedColumnFormula>
    </tableColumn>
    <tableColumn id="10" name="発注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8" name="テーブル13452346789" displayName="テーブル13452346789" ref="B5:L87" totalsRowShown="0" headerRowDxfId="5">
  <autoFilter ref="B5:L87"/>
  <tableColumns count="11">
    <tableColumn id="1" name="商品"/>
    <tableColumn id="2" name="商品（子）"/>
    <tableColumn id="11" name="ASIN"/>
    <tableColumn id="3" name="実績" dataDxfId="4">
      <calculatedColumnFormula>IF(ISNA(VLOOKUP(D6,$O$2:$Y$200,8,FALSE)),0,VLOOKUP(D6,$O$2:$Y$200,8,FALSE))</calculatedColumnFormula>
    </tableColumn>
    <tableColumn id="4" name="目標値" dataDxfId="3"/>
    <tableColumn id="5" name="個別目標値"/>
    <tableColumn id="6" name="安全在庫">
      <calculatedColumnFormula>ROUNDUP(G6*0.3,0)</calculatedColumnFormula>
    </tableColumn>
    <tableColumn id="7" name="実在庫"/>
    <tableColumn id="8" name="発注中の個数"/>
    <tableColumn id="9" name="発注目安">
      <calculatedColumnFormula>ROUNDUP((14+14)*(G6/30)+H6-I6-J6,0)</calculatedColumnFormula>
    </tableColumn>
    <tableColumn id="10" name="発注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9" name="テーブル1345234678910" displayName="テーブル1345234678910" ref="B5:L87" totalsRowShown="0" headerRowDxfId="2">
  <autoFilter ref="B5:L87"/>
  <tableColumns count="11">
    <tableColumn id="1" name="商品"/>
    <tableColumn id="2" name="商品（子）"/>
    <tableColumn id="11" name="ASIN"/>
    <tableColumn id="3" name="実績" dataDxfId="1">
      <calculatedColumnFormula>IF(ISNA(VLOOKUP(D6,$O$2:$Y$200,8,FALSE)),0,VLOOKUP(D6,$O$2:$Y$200,8,FALSE))</calculatedColumnFormula>
    </tableColumn>
    <tableColumn id="4" name="目標値" dataDxfId="0"/>
    <tableColumn id="5" name="個別目標値"/>
    <tableColumn id="6" name="安全在庫">
      <calculatedColumnFormula>ROUNDUP(G6*0.3,0)</calculatedColumnFormula>
    </tableColumn>
    <tableColumn id="7" name="実在庫"/>
    <tableColumn id="8" name="発注中の個数"/>
    <tableColumn id="9" name="発注目安">
      <calculatedColumnFormula>ROUNDUP((14+14)*(G6/30)+H6-I6-J6,0)</calculatedColumnFormula>
    </tableColumn>
    <tableColumn id="10" name="発注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M21"/>
  <sheetViews>
    <sheetView workbookViewId="0">
      <selection activeCell="P30" sqref="P30"/>
    </sheetView>
  </sheetViews>
  <sheetFormatPr defaultRowHeight="13" x14ac:dyDescent="0.2"/>
  <cols>
    <col min="2" max="2" width="26.6328125" bestFit="1" customWidth="1"/>
    <col min="4" max="4" width="11" bestFit="1" customWidth="1"/>
    <col min="9" max="9" width="2.08984375" customWidth="1"/>
    <col min="10" max="10" width="13" bestFit="1" customWidth="1"/>
  </cols>
  <sheetData>
    <row r="3" spans="2:13" x14ac:dyDescent="0.2">
      <c r="B3" t="s">
        <v>0</v>
      </c>
    </row>
    <row r="4" spans="2:13" x14ac:dyDescent="0.2">
      <c r="E4" t="s">
        <v>24</v>
      </c>
      <c r="J4" t="s">
        <v>22</v>
      </c>
    </row>
    <row r="5" spans="2:13" x14ac:dyDescent="0.2">
      <c r="B5" t="s">
        <v>1</v>
      </c>
      <c r="C5" t="s">
        <v>16</v>
      </c>
      <c r="D5" t="s">
        <v>18</v>
      </c>
      <c r="E5" t="s">
        <v>19</v>
      </c>
      <c r="F5" t="s">
        <v>20</v>
      </c>
      <c r="G5" t="s">
        <v>17</v>
      </c>
      <c r="H5" t="s">
        <v>25</v>
      </c>
      <c r="J5" t="s">
        <v>17</v>
      </c>
      <c r="K5" t="s">
        <v>21</v>
      </c>
      <c r="L5" t="s">
        <v>26</v>
      </c>
      <c r="M5" t="s">
        <v>19</v>
      </c>
    </row>
    <row r="6" spans="2:13" x14ac:dyDescent="0.2">
      <c r="B6" t="s">
        <v>2</v>
      </c>
      <c r="C6">
        <v>899</v>
      </c>
      <c r="D6">
        <v>527</v>
      </c>
      <c r="E6">
        <f>18*6</f>
        <v>108</v>
      </c>
      <c r="F6">
        <v>150</v>
      </c>
      <c r="G6">
        <f>D6-E6-$F$6</f>
        <v>269</v>
      </c>
      <c r="H6">
        <f>G6/C6*100</f>
        <v>29.922135706340381</v>
      </c>
      <c r="J6">
        <v>30000</v>
      </c>
      <c r="K6">
        <f>IF(J6="","",J6/G6)</f>
        <v>111.52416356877323</v>
      </c>
      <c r="L6">
        <f>IF(K6="","",K6*C6)</f>
        <v>100260.22304832714</v>
      </c>
      <c r="M6">
        <f>IF(K6="","",K6*E6+$F$6)</f>
        <v>12194.60966542751</v>
      </c>
    </row>
    <row r="7" spans="2:13" x14ac:dyDescent="0.2">
      <c r="B7" t="s">
        <v>3</v>
      </c>
      <c r="C7">
        <v>1680</v>
      </c>
      <c r="D7">
        <v>1048</v>
      </c>
      <c r="E7">
        <v>468</v>
      </c>
      <c r="G7">
        <f t="shared" ref="G7:G20" si="0">D7-E7-$F$6</f>
        <v>430</v>
      </c>
      <c r="H7">
        <f t="shared" ref="H7:H20" si="1">G7/C7*100</f>
        <v>25.595238095238095</v>
      </c>
      <c r="J7">
        <v>10000</v>
      </c>
      <c r="K7">
        <f t="shared" ref="K7:K20" si="2">IF(J7="","",J7/G7)</f>
        <v>23.255813953488371</v>
      </c>
      <c r="L7">
        <f t="shared" ref="L7:L20" si="3">IF(K7="","",K7*C7)</f>
        <v>39069.767441860466</v>
      </c>
      <c r="M7">
        <f t="shared" ref="M7:M20" si="4">IF(K7="","",K7*E7+$F$6)</f>
        <v>11033.720930232557</v>
      </c>
    </row>
    <row r="8" spans="2:13" x14ac:dyDescent="0.2">
      <c r="B8" t="s">
        <v>4</v>
      </c>
      <c r="C8">
        <v>1380</v>
      </c>
      <c r="D8">
        <v>796</v>
      </c>
      <c r="E8">
        <v>450</v>
      </c>
      <c r="G8">
        <f t="shared" si="0"/>
        <v>196</v>
      </c>
      <c r="H8">
        <f t="shared" si="1"/>
        <v>14.202898550724639</v>
      </c>
      <c r="J8">
        <v>15000</v>
      </c>
      <c r="K8">
        <f t="shared" si="2"/>
        <v>76.530612244897952</v>
      </c>
      <c r="L8">
        <f t="shared" si="3"/>
        <v>105612.24489795917</v>
      </c>
      <c r="M8">
        <f t="shared" si="4"/>
        <v>34588.775510204076</v>
      </c>
    </row>
    <row r="9" spans="2:13" x14ac:dyDescent="0.2">
      <c r="B9" t="s">
        <v>5</v>
      </c>
      <c r="C9">
        <v>1280</v>
      </c>
      <c r="D9">
        <v>782</v>
      </c>
      <c r="E9">
        <v>180</v>
      </c>
      <c r="G9">
        <f t="shared" si="0"/>
        <v>452</v>
      </c>
      <c r="H9">
        <f t="shared" si="1"/>
        <v>35.3125</v>
      </c>
      <c r="J9">
        <v>18000</v>
      </c>
      <c r="K9">
        <f t="shared" si="2"/>
        <v>39.823008849557525</v>
      </c>
      <c r="L9">
        <f t="shared" si="3"/>
        <v>50973.451327433635</v>
      </c>
      <c r="M9">
        <f t="shared" si="4"/>
        <v>7318.141592920354</v>
      </c>
    </row>
    <row r="10" spans="2:13" x14ac:dyDescent="0.2">
      <c r="B10" t="s">
        <v>6</v>
      </c>
      <c r="C10">
        <v>1180</v>
      </c>
      <c r="D10">
        <v>283</v>
      </c>
      <c r="E10">
        <v>194</v>
      </c>
      <c r="G10">
        <f t="shared" si="0"/>
        <v>-61</v>
      </c>
      <c r="H10">
        <f t="shared" si="1"/>
        <v>-5.1694915254237284</v>
      </c>
      <c r="K10" t="str">
        <f t="shared" si="2"/>
        <v/>
      </c>
      <c r="L10" t="str">
        <f t="shared" si="3"/>
        <v/>
      </c>
      <c r="M10" t="str">
        <f t="shared" si="4"/>
        <v/>
      </c>
    </row>
    <row r="11" spans="2:13" x14ac:dyDescent="0.2">
      <c r="B11" t="s">
        <v>7</v>
      </c>
      <c r="C11">
        <v>1680</v>
      </c>
      <c r="D11">
        <v>1048</v>
      </c>
      <c r="E11">
        <v>576</v>
      </c>
      <c r="G11">
        <f t="shared" si="0"/>
        <v>322</v>
      </c>
      <c r="H11">
        <f t="shared" si="1"/>
        <v>19.166666666666668</v>
      </c>
      <c r="J11">
        <v>10000</v>
      </c>
      <c r="K11">
        <f t="shared" si="2"/>
        <v>31.055900621118013</v>
      </c>
      <c r="L11">
        <f t="shared" si="3"/>
        <v>52173.913043478264</v>
      </c>
      <c r="M11">
        <f t="shared" si="4"/>
        <v>18038.198757763974</v>
      </c>
    </row>
    <row r="12" spans="2:13" x14ac:dyDescent="0.2">
      <c r="B12" t="s">
        <v>8</v>
      </c>
      <c r="C12">
        <v>1480</v>
      </c>
      <c r="D12">
        <v>898</v>
      </c>
      <c r="E12">
        <v>297</v>
      </c>
      <c r="G12">
        <f t="shared" si="0"/>
        <v>451</v>
      </c>
      <c r="H12">
        <f t="shared" si="1"/>
        <v>30.472972972972972</v>
      </c>
      <c r="J12">
        <v>15000</v>
      </c>
      <c r="K12">
        <f t="shared" si="2"/>
        <v>33.259423503325941</v>
      </c>
      <c r="L12">
        <f t="shared" si="3"/>
        <v>49223.946784922395</v>
      </c>
      <c r="M12">
        <f t="shared" si="4"/>
        <v>10028.048780487805</v>
      </c>
    </row>
    <row r="13" spans="2:13" x14ac:dyDescent="0.2">
      <c r="B13" t="s">
        <v>9</v>
      </c>
      <c r="C13">
        <v>1080</v>
      </c>
      <c r="D13">
        <v>545</v>
      </c>
      <c r="E13">
        <v>324</v>
      </c>
      <c r="G13">
        <f t="shared" si="0"/>
        <v>71</v>
      </c>
      <c r="H13">
        <f t="shared" si="1"/>
        <v>6.5740740740740735</v>
      </c>
      <c r="K13" t="str">
        <f t="shared" si="2"/>
        <v/>
      </c>
      <c r="L13" t="str">
        <f t="shared" si="3"/>
        <v/>
      </c>
      <c r="M13" t="str">
        <f t="shared" si="4"/>
        <v/>
      </c>
    </row>
    <row r="14" spans="2:13" x14ac:dyDescent="0.2">
      <c r="B14" t="s">
        <v>10</v>
      </c>
      <c r="C14">
        <v>980</v>
      </c>
      <c r="D14">
        <v>461</v>
      </c>
      <c r="E14">
        <v>135</v>
      </c>
      <c r="G14">
        <f t="shared" si="0"/>
        <v>176</v>
      </c>
      <c r="H14">
        <f t="shared" si="1"/>
        <v>17.959183673469386</v>
      </c>
      <c r="J14">
        <v>10000</v>
      </c>
      <c r="K14">
        <f t="shared" si="2"/>
        <v>56.81818181818182</v>
      </c>
      <c r="L14">
        <f t="shared" si="3"/>
        <v>55681.818181818184</v>
      </c>
      <c r="M14">
        <f t="shared" si="4"/>
        <v>7820.454545454546</v>
      </c>
    </row>
    <row r="15" spans="2:13" x14ac:dyDescent="0.2">
      <c r="B15" t="s">
        <v>23</v>
      </c>
      <c r="C15">
        <v>1180</v>
      </c>
      <c r="D15">
        <v>629</v>
      </c>
      <c r="E15">
        <v>180</v>
      </c>
      <c r="G15">
        <f t="shared" si="0"/>
        <v>299</v>
      </c>
      <c r="H15">
        <f t="shared" si="1"/>
        <v>25.338983050847457</v>
      </c>
      <c r="J15">
        <v>9000</v>
      </c>
      <c r="K15">
        <f t="shared" si="2"/>
        <v>30.100334448160535</v>
      </c>
      <c r="L15">
        <f t="shared" si="3"/>
        <v>35518.394648829431</v>
      </c>
      <c r="M15">
        <f t="shared" si="4"/>
        <v>5568.060200668896</v>
      </c>
    </row>
    <row r="16" spans="2:13" x14ac:dyDescent="0.2">
      <c r="B16" t="s">
        <v>11</v>
      </c>
      <c r="C16">
        <v>980</v>
      </c>
      <c r="D16">
        <v>473</v>
      </c>
      <c r="E16">
        <v>72</v>
      </c>
      <c r="G16">
        <f t="shared" si="0"/>
        <v>251</v>
      </c>
      <c r="H16">
        <f t="shared" si="1"/>
        <v>25.612244897959187</v>
      </c>
      <c r="J16">
        <v>13000</v>
      </c>
      <c r="K16">
        <f t="shared" si="2"/>
        <v>51.792828685258961</v>
      </c>
      <c r="L16">
        <f t="shared" si="3"/>
        <v>50756.972111553783</v>
      </c>
      <c r="M16">
        <f t="shared" si="4"/>
        <v>3879.083665338645</v>
      </c>
    </row>
    <row r="17" spans="2:13" x14ac:dyDescent="0.2">
      <c r="B17" t="s">
        <v>12</v>
      </c>
      <c r="C17">
        <v>1280</v>
      </c>
      <c r="D17">
        <v>782</v>
      </c>
      <c r="E17">
        <v>288</v>
      </c>
      <c r="G17">
        <f t="shared" si="0"/>
        <v>344</v>
      </c>
      <c r="H17">
        <f t="shared" si="1"/>
        <v>26.875</v>
      </c>
      <c r="J17">
        <v>20000</v>
      </c>
      <c r="K17">
        <f t="shared" si="2"/>
        <v>58.139534883720927</v>
      </c>
      <c r="L17">
        <f t="shared" si="3"/>
        <v>74418.604651162779</v>
      </c>
      <c r="M17">
        <f t="shared" si="4"/>
        <v>16894.186046511626</v>
      </c>
    </row>
    <row r="18" spans="2:13" x14ac:dyDescent="0.2">
      <c r="B18" t="s">
        <v>13</v>
      </c>
      <c r="C18">
        <v>1480</v>
      </c>
      <c r="D18">
        <v>900</v>
      </c>
      <c r="E18">
        <v>270</v>
      </c>
      <c r="G18">
        <f t="shared" si="0"/>
        <v>480</v>
      </c>
      <c r="H18">
        <f t="shared" si="1"/>
        <v>32.432432432432435</v>
      </c>
      <c r="J18">
        <v>30000</v>
      </c>
      <c r="K18">
        <f t="shared" si="2"/>
        <v>62.5</v>
      </c>
      <c r="L18">
        <f t="shared" si="3"/>
        <v>92500</v>
      </c>
      <c r="M18">
        <f t="shared" si="4"/>
        <v>17025</v>
      </c>
    </row>
    <row r="19" spans="2:13" x14ac:dyDescent="0.2">
      <c r="B19" t="s">
        <v>14</v>
      </c>
      <c r="C19">
        <v>1080</v>
      </c>
      <c r="D19">
        <v>558</v>
      </c>
      <c r="E19">
        <v>87</v>
      </c>
      <c r="G19">
        <f t="shared" si="0"/>
        <v>321</v>
      </c>
      <c r="H19">
        <f t="shared" si="1"/>
        <v>29.722222222222221</v>
      </c>
      <c r="J19">
        <v>8000</v>
      </c>
      <c r="K19">
        <f t="shared" si="2"/>
        <v>24.922118380062305</v>
      </c>
      <c r="L19">
        <f t="shared" si="3"/>
        <v>26915.88785046729</v>
      </c>
      <c r="M19">
        <f t="shared" si="4"/>
        <v>2318.2242990654204</v>
      </c>
    </row>
    <row r="20" spans="2:13" x14ac:dyDescent="0.2">
      <c r="B20" t="s">
        <v>15</v>
      </c>
      <c r="C20">
        <v>1280</v>
      </c>
      <c r="D20">
        <v>713</v>
      </c>
      <c r="E20">
        <v>315</v>
      </c>
      <c r="G20">
        <f t="shared" si="0"/>
        <v>248</v>
      </c>
      <c r="H20">
        <f t="shared" si="1"/>
        <v>19.375</v>
      </c>
      <c r="J20">
        <v>12000</v>
      </c>
      <c r="K20">
        <f t="shared" si="2"/>
        <v>48.387096774193552</v>
      </c>
      <c r="L20">
        <f t="shared" si="3"/>
        <v>61935.483870967742</v>
      </c>
      <c r="M20">
        <f t="shared" si="4"/>
        <v>15391.93548387097</v>
      </c>
    </row>
    <row r="21" spans="2:13" x14ac:dyDescent="0.2">
      <c r="J21">
        <f>SUM(J6:J20)</f>
        <v>200000</v>
      </c>
      <c r="K21">
        <f>SUM(K6:K20)</f>
        <v>648.10901773073908</v>
      </c>
      <c r="L21">
        <f>SUM(L6:L20)</f>
        <v>795040.70785878017</v>
      </c>
      <c r="M21">
        <f>SUM(M6:M20)</f>
        <v>162098.43947794638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</sheetPr>
  <dimension ref="A1:AC114"/>
  <sheetViews>
    <sheetView workbookViewId="0">
      <selection activeCell="L7" sqref="L7"/>
    </sheetView>
  </sheetViews>
  <sheetFormatPr defaultColWidth="8.7265625" defaultRowHeight="13" x14ac:dyDescent="0.2"/>
  <cols>
    <col min="1" max="1" width="2.90625" style="3" customWidth="1"/>
    <col min="2" max="2" width="26.6328125" style="3" bestFit="1" customWidth="1"/>
    <col min="3" max="3" width="18.7265625" style="3" customWidth="1"/>
    <col min="4" max="4" width="8.6328125" style="3" customWidth="1"/>
    <col min="5" max="5" width="9.7265625" style="3" bestFit="1" customWidth="1"/>
    <col min="6" max="6" width="11.7265625" style="20" bestFit="1" customWidth="1"/>
    <col min="7" max="7" width="12.90625" style="3" customWidth="1"/>
    <col min="8" max="8" width="12.6328125" style="3" customWidth="1"/>
    <col min="9" max="9" width="11.7265625" style="3" bestFit="1" customWidth="1"/>
    <col min="10" max="10" width="15.7265625" style="3" customWidth="1"/>
    <col min="11" max="11" width="14.1796875" style="3" bestFit="1" customWidth="1"/>
    <col min="12" max="12" width="11.7265625" style="3" bestFit="1" customWidth="1"/>
    <col min="13" max="13" width="15" style="3" bestFit="1" customWidth="1"/>
    <col min="14" max="16384" width="8.7265625" style="3"/>
  </cols>
  <sheetData>
    <row r="1" spans="1:29" x14ac:dyDescent="0.2">
      <c r="M1" s="3" t="s">
        <v>468</v>
      </c>
      <c r="N1" s="3" t="s">
        <v>149</v>
      </c>
      <c r="O1" s="3" t="s">
        <v>248</v>
      </c>
      <c r="P1" s="3" t="s">
        <v>39</v>
      </c>
      <c r="Q1" s="3" t="s">
        <v>40</v>
      </c>
      <c r="R1" s="3" t="s">
        <v>150</v>
      </c>
      <c r="S1" s="3" t="s">
        <v>151</v>
      </c>
      <c r="T1" s="3" t="s">
        <v>152</v>
      </c>
      <c r="U1" s="3" t="s">
        <v>153</v>
      </c>
      <c r="V1" s="3" t="s">
        <v>41</v>
      </c>
      <c r="W1" s="3" t="s">
        <v>565</v>
      </c>
      <c r="X1" s="3" t="s">
        <v>42</v>
      </c>
      <c r="Y1" s="3" t="s">
        <v>566</v>
      </c>
      <c r="Z1" s="3" t="s">
        <v>43</v>
      </c>
      <c r="AA1" s="3" t="s">
        <v>567</v>
      </c>
      <c r="AB1" s="3" t="s">
        <v>154</v>
      </c>
      <c r="AC1" s="3" t="s">
        <v>568</v>
      </c>
    </row>
    <row r="2" spans="1:29" x14ac:dyDescent="0.2">
      <c r="C2" s="3" t="s">
        <v>546</v>
      </c>
      <c r="N2" s="3" t="s">
        <v>569</v>
      </c>
      <c r="O2" s="3" t="s">
        <v>569</v>
      </c>
      <c r="P2" s="3" t="s">
        <v>570</v>
      </c>
      <c r="Q2" s="3">
        <v>20</v>
      </c>
      <c r="R2" s="4">
        <v>7.7000000000000002E-3</v>
      </c>
      <c r="S2" s="3">
        <v>22</v>
      </c>
      <c r="T2" s="4">
        <v>6.4000000000000003E-3</v>
      </c>
      <c r="U2" s="2">
        <v>0.91</v>
      </c>
      <c r="V2" s="3">
        <v>1</v>
      </c>
      <c r="W2" s="3">
        <v>0</v>
      </c>
      <c r="X2" s="4">
        <v>0.05</v>
      </c>
      <c r="Y2" s="4">
        <v>0</v>
      </c>
      <c r="Z2" s="5">
        <v>1580</v>
      </c>
      <c r="AA2" s="5">
        <v>0</v>
      </c>
      <c r="AB2" s="3">
        <v>1</v>
      </c>
      <c r="AC2" s="3">
        <v>0</v>
      </c>
    </row>
    <row r="3" spans="1:29" x14ac:dyDescent="0.2">
      <c r="C3" s="3">
        <f>SUM(テーブル134523[実績])</f>
        <v>222</v>
      </c>
      <c r="N3" s="3" t="s">
        <v>180</v>
      </c>
      <c r="O3" s="3" t="s">
        <v>447</v>
      </c>
      <c r="P3" s="3" t="s">
        <v>45</v>
      </c>
      <c r="Q3" s="3">
        <v>92</v>
      </c>
      <c r="R3" s="4">
        <v>3.5400000000000001E-2</v>
      </c>
      <c r="S3" s="3">
        <v>115</v>
      </c>
      <c r="T3" s="4">
        <v>3.32E-2</v>
      </c>
      <c r="U3" s="2">
        <v>0.05</v>
      </c>
      <c r="V3" s="3">
        <v>0</v>
      </c>
      <c r="W3" s="3">
        <v>0</v>
      </c>
      <c r="X3" s="4">
        <v>0</v>
      </c>
      <c r="Y3" s="4">
        <v>0</v>
      </c>
      <c r="Z3" s="5">
        <v>0</v>
      </c>
      <c r="AA3" s="5">
        <v>0</v>
      </c>
      <c r="AB3" s="3">
        <v>0</v>
      </c>
      <c r="AC3" s="3">
        <v>0</v>
      </c>
    </row>
    <row r="4" spans="1:29" x14ac:dyDescent="0.2">
      <c r="F4" s="20" t="s">
        <v>572</v>
      </c>
      <c r="N4" s="3" t="s">
        <v>162</v>
      </c>
      <c r="O4" s="3" t="s">
        <v>440</v>
      </c>
      <c r="P4" s="3" t="s">
        <v>441</v>
      </c>
      <c r="Q4" s="3">
        <v>69</v>
      </c>
      <c r="R4" s="4">
        <v>2.6599999999999999E-2</v>
      </c>
      <c r="S4" s="3">
        <v>84</v>
      </c>
      <c r="T4" s="4">
        <v>2.4299999999999999E-2</v>
      </c>
      <c r="U4" s="2">
        <v>0.5</v>
      </c>
      <c r="V4" s="3">
        <v>8</v>
      </c>
      <c r="W4" s="3">
        <v>0</v>
      </c>
      <c r="X4" s="4">
        <v>0.1159</v>
      </c>
      <c r="Y4" s="4">
        <v>0</v>
      </c>
      <c r="Z4" s="5">
        <v>11360</v>
      </c>
      <c r="AA4" s="5">
        <v>0</v>
      </c>
      <c r="AB4" s="3">
        <v>8</v>
      </c>
      <c r="AC4" s="3">
        <v>0</v>
      </c>
    </row>
    <row r="5" spans="1:29" x14ac:dyDescent="0.2">
      <c r="B5" s="12" t="s">
        <v>1</v>
      </c>
      <c r="C5" s="12" t="s">
        <v>106</v>
      </c>
      <c r="D5" s="12" t="s">
        <v>448</v>
      </c>
      <c r="E5" s="12" t="s">
        <v>147</v>
      </c>
      <c r="F5" s="20" t="s">
        <v>103</v>
      </c>
      <c r="G5" s="12" t="s">
        <v>148</v>
      </c>
      <c r="H5" s="12" t="s">
        <v>29</v>
      </c>
      <c r="I5" s="12" t="s">
        <v>144</v>
      </c>
      <c r="J5" s="12" t="s">
        <v>145</v>
      </c>
      <c r="K5" s="12" t="s">
        <v>562</v>
      </c>
      <c r="L5" s="12" t="s">
        <v>561</v>
      </c>
      <c r="N5" s="3" t="s">
        <v>162</v>
      </c>
      <c r="O5" s="3" t="s">
        <v>442</v>
      </c>
      <c r="P5" s="3" t="s">
        <v>443</v>
      </c>
      <c r="Q5" s="3">
        <v>54</v>
      </c>
      <c r="R5" s="4">
        <v>2.0799999999999999E-2</v>
      </c>
      <c r="S5" s="3">
        <v>65</v>
      </c>
      <c r="T5" s="4">
        <v>1.8800000000000001E-2</v>
      </c>
      <c r="U5" s="2">
        <v>0</v>
      </c>
      <c r="V5" s="3">
        <v>0</v>
      </c>
      <c r="W5" s="3">
        <v>0</v>
      </c>
      <c r="X5" s="4">
        <v>0</v>
      </c>
      <c r="Y5" s="4">
        <v>0</v>
      </c>
      <c r="Z5" s="5">
        <v>0</v>
      </c>
      <c r="AA5" s="5">
        <v>0</v>
      </c>
      <c r="AB5" s="3">
        <v>0</v>
      </c>
      <c r="AC5" s="3">
        <v>0</v>
      </c>
    </row>
    <row r="6" spans="1:29" x14ac:dyDescent="0.2">
      <c r="A6" s="3" t="s">
        <v>155</v>
      </c>
      <c r="B6" s="3" t="s">
        <v>2</v>
      </c>
      <c r="C6" s="3" t="s">
        <v>107</v>
      </c>
      <c r="D6" s="16" t="s">
        <v>344</v>
      </c>
      <c r="E6" s="3">
        <f t="shared" ref="E6:E69" si="0">IF(ISNA(VLOOKUP(D6,$O$2:$Y$200,8,FALSE)),0,VLOOKUP(D6,$O$2:$Y$200,8,FALSE))</f>
        <v>23</v>
      </c>
      <c r="F6" s="20">
        <f ca="1">VLOOKUP(A6,INDIRECT($F$4&amp;"!$A$6:$K$21"),11,FALSE)</f>
        <v>111.52416356877323</v>
      </c>
      <c r="G6" s="3">
        <v>60</v>
      </c>
      <c r="H6" s="3">
        <f>ROUNDUP(G6*0.3,0)</f>
        <v>18</v>
      </c>
      <c r="I6" s="3">
        <v>77</v>
      </c>
      <c r="K6" s="3">
        <f t="shared" ref="K6:K37" si="1">ROUNDUP((14+14)*(G6/30)+H6-I6-J6,0)</f>
        <v>-3</v>
      </c>
      <c r="L6" s="3">
        <v>30</v>
      </c>
      <c r="N6" s="3" t="s">
        <v>162</v>
      </c>
      <c r="O6" s="3" t="s">
        <v>444</v>
      </c>
      <c r="P6" s="3" t="s">
        <v>46</v>
      </c>
      <c r="Q6" s="3">
        <v>18</v>
      </c>
      <c r="R6" s="4">
        <v>6.8999999999999999E-3</v>
      </c>
      <c r="S6" s="3">
        <v>21</v>
      </c>
      <c r="T6" s="4">
        <v>6.1000000000000004E-3</v>
      </c>
      <c r="U6" s="2">
        <v>1</v>
      </c>
      <c r="V6" s="3">
        <v>0</v>
      </c>
      <c r="W6" s="3">
        <v>0</v>
      </c>
      <c r="X6" s="4">
        <v>0</v>
      </c>
      <c r="Y6" s="4">
        <v>0</v>
      </c>
      <c r="Z6" s="5">
        <v>0</v>
      </c>
      <c r="AA6" s="5">
        <v>0</v>
      </c>
      <c r="AB6" s="3">
        <v>0</v>
      </c>
      <c r="AC6" s="3">
        <v>0</v>
      </c>
    </row>
    <row r="7" spans="1:29" x14ac:dyDescent="0.2">
      <c r="C7" s="3" t="s">
        <v>108</v>
      </c>
      <c r="D7" s="16" t="s">
        <v>347</v>
      </c>
      <c r="E7" s="3">
        <f t="shared" si="0"/>
        <v>29</v>
      </c>
      <c r="F7" s="20" t="str">
        <f>"("&amp;SUM(G6:G11)&amp;")"</f>
        <v>(165)</v>
      </c>
      <c r="G7" s="3">
        <v>40</v>
      </c>
      <c r="H7" s="3">
        <f t="shared" ref="H7:H74" si="2">ROUNDUP(G7*0.3,0)</f>
        <v>12</v>
      </c>
      <c r="I7" s="3">
        <v>18</v>
      </c>
      <c r="K7" s="3">
        <f t="shared" si="1"/>
        <v>32</v>
      </c>
      <c r="L7" s="3">
        <v>30</v>
      </c>
      <c r="N7" s="3" t="s">
        <v>162</v>
      </c>
      <c r="O7" s="3" t="s">
        <v>445</v>
      </c>
      <c r="P7" s="3" t="s">
        <v>446</v>
      </c>
      <c r="Q7" s="3">
        <v>48</v>
      </c>
      <c r="R7" s="4">
        <v>1.8499999999999999E-2</v>
      </c>
      <c r="S7" s="3">
        <v>54</v>
      </c>
      <c r="T7" s="4">
        <v>1.5599999999999999E-2</v>
      </c>
      <c r="U7" s="2">
        <v>1</v>
      </c>
      <c r="V7" s="3">
        <v>5</v>
      </c>
      <c r="W7" s="3">
        <v>0</v>
      </c>
      <c r="X7" s="4">
        <v>0.1042</v>
      </c>
      <c r="Y7" s="4">
        <v>0</v>
      </c>
      <c r="Z7" s="5">
        <v>6080</v>
      </c>
      <c r="AA7" s="5">
        <v>0</v>
      </c>
      <c r="AB7" s="3">
        <v>5</v>
      </c>
      <c r="AC7" s="3">
        <v>0</v>
      </c>
    </row>
    <row r="8" spans="1:29" x14ac:dyDescent="0.2">
      <c r="C8" s="3" t="s">
        <v>109</v>
      </c>
      <c r="D8" s="16" t="s">
        <v>345</v>
      </c>
      <c r="E8" s="3">
        <f t="shared" si="0"/>
        <v>0</v>
      </c>
      <c r="G8" s="3">
        <v>10</v>
      </c>
      <c r="H8" s="3">
        <f t="shared" si="2"/>
        <v>3</v>
      </c>
      <c r="I8" s="3">
        <v>20</v>
      </c>
      <c r="K8" s="3">
        <f t="shared" si="1"/>
        <v>-8</v>
      </c>
      <c r="L8" s="3">
        <v>10</v>
      </c>
      <c r="N8" s="3" t="s">
        <v>158</v>
      </c>
      <c r="O8" s="3" t="s">
        <v>158</v>
      </c>
      <c r="P8" s="3" t="s">
        <v>159</v>
      </c>
      <c r="Q8" s="3">
        <v>266</v>
      </c>
      <c r="R8" s="4">
        <v>0.1024</v>
      </c>
      <c r="S8" s="3">
        <v>353</v>
      </c>
      <c r="T8" s="4">
        <v>0.10199999999999999</v>
      </c>
      <c r="U8" s="2">
        <v>0.22</v>
      </c>
      <c r="V8" s="3">
        <v>4</v>
      </c>
      <c r="W8" s="3">
        <v>0</v>
      </c>
      <c r="X8" s="4">
        <v>1.4999999999999999E-2</v>
      </c>
      <c r="Y8" s="4">
        <v>0</v>
      </c>
      <c r="Z8" s="5">
        <v>3200</v>
      </c>
      <c r="AA8" s="5">
        <v>0</v>
      </c>
      <c r="AB8" s="3">
        <v>4</v>
      </c>
      <c r="AC8" s="3">
        <v>0</v>
      </c>
    </row>
    <row r="9" spans="1:29" x14ac:dyDescent="0.2">
      <c r="C9" s="3" t="s">
        <v>110</v>
      </c>
      <c r="D9" s="16" t="s">
        <v>349</v>
      </c>
      <c r="E9" s="3">
        <f t="shared" si="0"/>
        <v>0</v>
      </c>
      <c r="G9" s="3">
        <v>10</v>
      </c>
      <c r="H9" s="3">
        <f t="shared" si="2"/>
        <v>3</v>
      </c>
      <c r="I9" s="3">
        <v>10</v>
      </c>
      <c r="K9" s="3">
        <f t="shared" si="1"/>
        <v>3</v>
      </c>
      <c r="L9" s="3">
        <v>10</v>
      </c>
      <c r="N9" s="3" t="s">
        <v>181</v>
      </c>
      <c r="O9" s="3" t="s">
        <v>438</v>
      </c>
      <c r="P9" s="3" t="s">
        <v>439</v>
      </c>
      <c r="Q9" s="3">
        <v>28</v>
      </c>
      <c r="R9" s="4">
        <v>1.0800000000000001E-2</v>
      </c>
      <c r="S9" s="3">
        <v>32</v>
      </c>
      <c r="T9" s="4">
        <v>9.1999999999999998E-3</v>
      </c>
      <c r="U9" s="2">
        <v>0.94</v>
      </c>
      <c r="V9" s="3">
        <v>2</v>
      </c>
      <c r="W9" s="3">
        <v>0</v>
      </c>
      <c r="X9" s="4">
        <v>7.1400000000000005E-2</v>
      </c>
      <c r="Y9" s="4">
        <v>0</v>
      </c>
      <c r="Z9" s="5">
        <v>2000</v>
      </c>
      <c r="AA9" s="5">
        <v>0</v>
      </c>
      <c r="AB9" s="3">
        <v>2</v>
      </c>
      <c r="AC9" s="3">
        <v>0</v>
      </c>
    </row>
    <row r="10" spans="1:29" x14ac:dyDescent="0.2">
      <c r="C10" s="3" t="s">
        <v>111</v>
      </c>
      <c r="D10" s="16" t="s">
        <v>535</v>
      </c>
      <c r="E10" s="3">
        <f t="shared" si="0"/>
        <v>10</v>
      </c>
      <c r="G10" s="3">
        <v>10</v>
      </c>
      <c r="H10" s="3">
        <f t="shared" si="2"/>
        <v>3</v>
      </c>
      <c r="I10" s="3">
        <v>15</v>
      </c>
      <c r="K10" s="3">
        <f t="shared" si="1"/>
        <v>-3</v>
      </c>
      <c r="L10" s="3">
        <v>10</v>
      </c>
      <c r="N10" s="3" t="s">
        <v>182</v>
      </c>
      <c r="O10" s="3" t="s">
        <v>413</v>
      </c>
      <c r="P10" s="3" t="s">
        <v>414</v>
      </c>
      <c r="Q10" s="3">
        <v>2</v>
      </c>
      <c r="R10" s="4">
        <v>8.0000000000000004E-4</v>
      </c>
      <c r="S10" s="3">
        <v>2</v>
      </c>
      <c r="T10" s="4">
        <v>5.9999999999999995E-4</v>
      </c>
      <c r="U10" s="2">
        <v>1</v>
      </c>
      <c r="V10" s="3">
        <v>0</v>
      </c>
      <c r="W10" s="3">
        <v>0</v>
      </c>
      <c r="X10" s="4">
        <v>0</v>
      </c>
      <c r="Y10" s="4">
        <v>0</v>
      </c>
      <c r="Z10" s="5">
        <v>0</v>
      </c>
      <c r="AA10" s="5">
        <v>0</v>
      </c>
      <c r="AB10" s="3">
        <v>0</v>
      </c>
      <c r="AC10" s="3">
        <v>0</v>
      </c>
    </row>
    <row r="11" spans="1:29" x14ac:dyDescent="0.2">
      <c r="C11" s="3" t="s">
        <v>34</v>
      </c>
      <c r="D11" s="16" t="s">
        <v>534</v>
      </c>
      <c r="E11" s="3">
        <f t="shared" si="0"/>
        <v>17</v>
      </c>
      <c r="G11" s="3">
        <v>35</v>
      </c>
      <c r="H11" s="3">
        <f t="shared" si="2"/>
        <v>11</v>
      </c>
      <c r="I11" s="3">
        <v>39</v>
      </c>
      <c r="K11" s="3">
        <f t="shared" si="1"/>
        <v>5</v>
      </c>
      <c r="L11" s="3">
        <v>20</v>
      </c>
      <c r="N11" s="3" t="s">
        <v>182</v>
      </c>
      <c r="O11" s="3" t="s">
        <v>415</v>
      </c>
      <c r="P11" s="3" t="s">
        <v>416</v>
      </c>
      <c r="Q11" s="3">
        <v>2</v>
      </c>
      <c r="R11" s="4">
        <v>8.0000000000000004E-4</v>
      </c>
      <c r="S11" s="3">
        <v>2</v>
      </c>
      <c r="T11" s="4">
        <v>5.9999999999999995E-4</v>
      </c>
      <c r="U11" s="2">
        <v>1</v>
      </c>
      <c r="V11" s="3">
        <v>0</v>
      </c>
      <c r="W11" s="3">
        <v>0</v>
      </c>
      <c r="X11" s="4">
        <v>0</v>
      </c>
      <c r="Y11" s="4">
        <v>0</v>
      </c>
      <c r="Z11" s="5">
        <v>0</v>
      </c>
      <c r="AA11" s="5">
        <v>0</v>
      </c>
      <c r="AB11" s="3">
        <v>0</v>
      </c>
      <c r="AC11" s="3">
        <v>0</v>
      </c>
    </row>
    <row r="12" spans="1:29" x14ac:dyDescent="0.2">
      <c r="A12" s="3" t="s">
        <v>156</v>
      </c>
      <c r="B12" s="3" t="s">
        <v>3</v>
      </c>
      <c r="C12" s="3" t="s">
        <v>112</v>
      </c>
      <c r="D12" s="16" t="s">
        <v>449</v>
      </c>
      <c r="E12" s="3">
        <f t="shared" si="0"/>
        <v>0</v>
      </c>
      <c r="F12" s="20">
        <f ca="1">VLOOKUP(A12,INDIRECT($F$4&amp;"!$A$6:$K$21"),11,FALSE)</f>
        <v>11.627906976744185</v>
      </c>
      <c r="G12" s="3">
        <v>5</v>
      </c>
      <c r="H12" s="3">
        <f t="shared" si="2"/>
        <v>2</v>
      </c>
      <c r="I12" s="3">
        <v>0</v>
      </c>
      <c r="K12" s="3">
        <f t="shared" si="1"/>
        <v>7</v>
      </c>
      <c r="N12" s="3" t="s">
        <v>182</v>
      </c>
      <c r="O12" s="3" t="s">
        <v>417</v>
      </c>
      <c r="P12" s="3" t="s">
        <v>418</v>
      </c>
      <c r="Q12" s="3">
        <v>1</v>
      </c>
      <c r="R12" s="4">
        <v>4.0000000000000002E-4</v>
      </c>
      <c r="S12" s="3">
        <v>1</v>
      </c>
      <c r="T12" s="4">
        <v>2.9999999999999997E-4</v>
      </c>
      <c r="U12" s="2">
        <v>1</v>
      </c>
      <c r="V12" s="3">
        <v>0</v>
      </c>
      <c r="W12" s="3">
        <v>0</v>
      </c>
      <c r="X12" s="4">
        <v>0</v>
      </c>
      <c r="Y12" s="4">
        <v>0</v>
      </c>
      <c r="Z12" s="5">
        <v>0</v>
      </c>
      <c r="AA12" s="5">
        <v>0</v>
      </c>
      <c r="AB12" s="3">
        <v>0</v>
      </c>
      <c r="AC12" s="3">
        <v>0</v>
      </c>
    </row>
    <row r="13" spans="1:29" x14ac:dyDescent="0.2">
      <c r="C13" s="3" t="s">
        <v>113</v>
      </c>
      <c r="D13" s="16" t="s">
        <v>400</v>
      </c>
      <c r="E13" s="3">
        <f t="shared" si="0"/>
        <v>2</v>
      </c>
      <c r="F13" s="20" t="str">
        <f>"("&amp;SUM(G12:G23)&amp;")"</f>
        <v>(44)</v>
      </c>
      <c r="G13" s="3">
        <v>5</v>
      </c>
      <c r="H13" s="3">
        <f t="shared" si="2"/>
        <v>2</v>
      </c>
      <c r="I13" s="3">
        <v>5</v>
      </c>
      <c r="K13" s="3">
        <f t="shared" si="1"/>
        <v>2</v>
      </c>
      <c r="N13" s="3" t="s">
        <v>182</v>
      </c>
      <c r="O13" s="3" t="s">
        <v>419</v>
      </c>
      <c r="P13" s="3" t="s">
        <v>420</v>
      </c>
      <c r="Q13" s="3">
        <v>2</v>
      </c>
      <c r="R13" s="4">
        <v>8.0000000000000004E-4</v>
      </c>
      <c r="S13" s="3">
        <v>3</v>
      </c>
      <c r="T13" s="4">
        <v>8.9999999999999998E-4</v>
      </c>
      <c r="U13" s="2">
        <v>1</v>
      </c>
      <c r="V13" s="3">
        <v>0</v>
      </c>
      <c r="W13" s="3">
        <v>0</v>
      </c>
      <c r="X13" s="4">
        <v>0</v>
      </c>
      <c r="Y13" s="4">
        <v>0</v>
      </c>
      <c r="Z13" s="5">
        <v>0</v>
      </c>
      <c r="AA13" s="5">
        <v>0</v>
      </c>
      <c r="AB13" s="3">
        <v>0</v>
      </c>
      <c r="AC13" s="3">
        <v>0</v>
      </c>
    </row>
    <row r="14" spans="1:29" x14ac:dyDescent="0.2">
      <c r="C14" s="3" t="s">
        <v>114</v>
      </c>
      <c r="D14" s="16" t="s">
        <v>392</v>
      </c>
      <c r="E14" s="3">
        <f t="shared" si="0"/>
        <v>2</v>
      </c>
      <c r="G14" s="3">
        <v>5</v>
      </c>
      <c r="H14" s="3">
        <f t="shared" si="2"/>
        <v>2</v>
      </c>
      <c r="I14" s="3">
        <v>7</v>
      </c>
      <c r="K14" s="3">
        <f t="shared" si="1"/>
        <v>-1</v>
      </c>
      <c r="N14" s="3" t="s">
        <v>167</v>
      </c>
      <c r="O14" s="3" t="s">
        <v>432</v>
      </c>
      <c r="P14" s="3" t="s">
        <v>47</v>
      </c>
      <c r="Q14" s="3">
        <v>12</v>
      </c>
      <c r="R14" s="4">
        <v>4.5999999999999999E-3</v>
      </c>
      <c r="S14" s="3">
        <v>17</v>
      </c>
      <c r="T14" s="4">
        <v>4.8999999999999998E-3</v>
      </c>
      <c r="U14" s="2">
        <v>1</v>
      </c>
      <c r="V14" s="3">
        <v>1</v>
      </c>
      <c r="W14" s="3">
        <v>0</v>
      </c>
      <c r="X14" s="4">
        <v>8.3299999999999999E-2</v>
      </c>
      <c r="Y14" s="4">
        <v>0</v>
      </c>
      <c r="Z14" s="5">
        <v>999</v>
      </c>
      <c r="AA14" s="5">
        <v>0</v>
      </c>
      <c r="AB14" s="3">
        <v>1</v>
      </c>
      <c r="AC14" s="3">
        <v>0</v>
      </c>
    </row>
    <row r="15" spans="1:29" x14ac:dyDescent="0.2">
      <c r="C15" s="3" t="s">
        <v>115</v>
      </c>
      <c r="D15" s="16" t="s">
        <v>405</v>
      </c>
      <c r="E15" s="3">
        <f t="shared" si="0"/>
        <v>0</v>
      </c>
      <c r="G15" s="3">
        <v>5</v>
      </c>
      <c r="H15" s="3">
        <f t="shared" si="2"/>
        <v>2</v>
      </c>
      <c r="I15" s="3">
        <v>8</v>
      </c>
      <c r="K15" s="3">
        <f t="shared" si="1"/>
        <v>-2</v>
      </c>
      <c r="N15" s="3" t="s">
        <v>182</v>
      </c>
      <c r="O15" s="3" t="s">
        <v>481</v>
      </c>
      <c r="P15" s="3" t="s">
        <v>482</v>
      </c>
      <c r="Q15" s="3">
        <v>2</v>
      </c>
      <c r="R15" s="4">
        <v>8.0000000000000004E-4</v>
      </c>
      <c r="S15" s="3">
        <v>2</v>
      </c>
      <c r="T15" s="4">
        <v>5.9999999999999995E-4</v>
      </c>
      <c r="U15" s="2">
        <v>1</v>
      </c>
      <c r="V15" s="3">
        <v>0</v>
      </c>
      <c r="W15" s="3">
        <v>0</v>
      </c>
      <c r="X15" s="4">
        <v>0</v>
      </c>
      <c r="Y15" s="4">
        <v>0</v>
      </c>
      <c r="Z15" s="5">
        <v>0</v>
      </c>
      <c r="AA15" s="5">
        <v>0</v>
      </c>
      <c r="AB15" s="3">
        <v>0</v>
      </c>
      <c r="AC15" s="3">
        <v>0</v>
      </c>
    </row>
    <row r="16" spans="1:29" x14ac:dyDescent="0.2">
      <c r="C16" s="3" t="s">
        <v>116</v>
      </c>
      <c r="D16" s="16" t="s">
        <v>396</v>
      </c>
      <c r="E16" s="3">
        <f t="shared" si="0"/>
        <v>0</v>
      </c>
      <c r="G16" s="3">
        <v>5</v>
      </c>
      <c r="H16" s="3">
        <f t="shared" si="2"/>
        <v>2</v>
      </c>
      <c r="I16" s="3">
        <v>0</v>
      </c>
      <c r="K16" s="3">
        <f t="shared" si="1"/>
        <v>7</v>
      </c>
      <c r="N16" s="3" t="s">
        <v>182</v>
      </c>
      <c r="O16" s="3" t="s">
        <v>424</v>
      </c>
      <c r="P16" s="3" t="s">
        <v>50</v>
      </c>
      <c r="Q16" s="3">
        <v>5</v>
      </c>
      <c r="R16" s="4">
        <v>1.9E-3</v>
      </c>
      <c r="S16" s="3">
        <v>5</v>
      </c>
      <c r="T16" s="4">
        <v>1.4E-3</v>
      </c>
      <c r="U16" s="2">
        <v>1</v>
      </c>
      <c r="V16" s="3">
        <v>0</v>
      </c>
      <c r="W16" s="3">
        <v>0</v>
      </c>
      <c r="X16" s="4">
        <v>0</v>
      </c>
      <c r="Y16" s="4">
        <v>0</v>
      </c>
      <c r="Z16" s="5">
        <v>0</v>
      </c>
      <c r="AA16" s="5">
        <v>0</v>
      </c>
      <c r="AB16" s="3">
        <v>0</v>
      </c>
      <c r="AC16" s="3">
        <v>0</v>
      </c>
    </row>
    <row r="17" spans="1:29" x14ac:dyDescent="0.2">
      <c r="C17" s="3" t="s">
        <v>117</v>
      </c>
      <c r="D17" s="16" t="s">
        <v>394</v>
      </c>
      <c r="E17" s="3">
        <f t="shared" si="0"/>
        <v>0</v>
      </c>
      <c r="G17" s="3">
        <v>5</v>
      </c>
      <c r="H17" s="3">
        <f t="shared" si="2"/>
        <v>2</v>
      </c>
      <c r="I17" s="3">
        <v>0</v>
      </c>
      <c r="K17" s="3">
        <f t="shared" si="1"/>
        <v>7</v>
      </c>
      <c r="N17" s="3" t="s">
        <v>173</v>
      </c>
      <c r="O17" s="3" t="s">
        <v>410</v>
      </c>
      <c r="P17" s="3" t="s">
        <v>52</v>
      </c>
      <c r="Q17" s="3">
        <v>24</v>
      </c>
      <c r="R17" s="4">
        <v>9.1999999999999998E-3</v>
      </c>
      <c r="S17" s="3">
        <v>35</v>
      </c>
      <c r="T17" s="4">
        <v>1.01E-2</v>
      </c>
      <c r="U17" s="2">
        <v>1</v>
      </c>
      <c r="V17" s="3">
        <v>3</v>
      </c>
      <c r="W17" s="3">
        <v>0</v>
      </c>
      <c r="X17" s="4">
        <v>0.125</v>
      </c>
      <c r="Y17" s="4">
        <v>0</v>
      </c>
      <c r="Z17" s="5">
        <v>5040</v>
      </c>
      <c r="AA17" s="5">
        <v>0</v>
      </c>
      <c r="AB17" s="3">
        <v>3</v>
      </c>
      <c r="AC17" s="3">
        <v>0</v>
      </c>
    </row>
    <row r="18" spans="1:29" x14ac:dyDescent="0.2">
      <c r="C18" s="3" t="s">
        <v>118</v>
      </c>
      <c r="D18" s="16" t="s">
        <v>397</v>
      </c>
      <c r="E18" s="3">
        <f t="shared" si="0"/>
        <v>0</v>
      </c>
      <c r="G18" s="3">
        <v>5</v>
      </c>
      <c r="H18" s="3">
        <f t="shared" si="2"/>
        <v>2</v>
      </c>
      <c r="I18" s="3">
        <v>0</v>
      </c>
      <c r="K18" s="3">
        <f t="shared" si="1"/>
        <v>7</v>
      </c>
      <c r="N18" s="3" t="s">
        <v>182</v>
      </c>
      <c r="O18" s="3" t="s">
        <v>429</v>
      </c>
      <c r="P18" s="3" t="s">
        <v>51</v>
      </c>
      <c r="Q18" s="3">
        <v>15</v>
      </c>
      <c r="R18" s="4">
        <v>5.7999999999999996E-3</v>
      </c>
      <c r="S18" s="3">
        <v>18</v>
      </c>
      <c r="T18" s="4">
        <v>5.1999999999999998E-3</v>
      </c>
      <c r="U18" s="2">
        <v>1</v>
      </c>
      <c r="V18" s="3">
        <v>0</v>
      </c>
      <c r="W18" s="3">
        <v>0</v>
      </c>
      <c r="X18" s="4">
        <v>0</v>
      </c>
      <c r="Y18" s="4">
        <v>0</v>
      </c>
      <c r="Z18" s="5">
        <v>0</v>
      </c>
      <c r="AA18" s="5">
        <v>0</v>
      </c>
      <c r="AB18" s="3">
        <v>0</v>
      </c>
      <c r="AC18" s="3">
        <v>0</v>
      </c>
    </row>
    <row r="19" spans="1:29" x14ac:dyDescent="0.2">
      <c r="C19" s="3" t="s">
        <v>119</v>
      </c>
      <c r="D19" s="16" t="s">
        <v>402</v>
      </c>
      <c r="E19" s="3">
        <f t="shared" si="0"/>
        <v>3</v>
      </c>
      <c r="G19" s="3">
        <v>5</v>
      </c>
      <c r="H19" s="3">
        <f t="shared" si="2"/>
        <v>2</v>
      </c>
      <c r="I19" s="3">
        <v>0</v>
      </c>
      <c r="K19" s="3">
        <f t="shared" si="1"/>
        <v>7</v>
      </c>
      <c r="N19" s="3" t="s">
        <v>182</v>
      </c>
      <c r="O19" s="3" t="s">
        <v>430</v>
      </c>
      <c r="P19" s="3" t="s">
        <v>431</v>
      </c>
      <c r="Q19" s="3">
        <v>1</v>
      </c>
      <c r="R19" s="4">
        <v>4.0000000000000002E-4</v>
      </c>
      <c r="S19" s="3">
        <v>1</v>
      </c>
      <c r="T19" s="4">
        <v>2.9999999999999997E-4</v>
      </c>
      <c r="U19" s="2">
        <v>1</v>
      </c>
      <c r="V19" s="3">
        <v>0</v>
      </c>
      <c r="W19" s="3">
        <v>0</v>
      </c>
      <c r="X19" s="4">
        <v>0</v>
      </c>
      <c r="Y19" s="4">
        <v>0</v>
      </c>
      <c r="Z19" s="5">
        <v>0</v>
      </c>
      <c r="AA19" s="5">
        <v>0</v>
      </c>
      <c r="AB19" s="3">
        <v>0</v>
      </c>
      <c r="AC19" s="3">
        <v>0</v>
      </c>
    </row>
    <row r="20" spans="1:29" x14ac:dyDescent="0.2">
      <c r="C20" s="3" t="s">
        <v>36</v>
      </c>
      <c r="D20" s="16" t="s">
        <v>399</v>
      </c>
      <c r="E20" s="3">
        <f t="shared" si="0"/>
        <v>1</v>
      </c>
      <c r="G20" s="3">
        <v>1</v>
      </c>
      <c r="H20" s="3">
        <f t="shared" si="2"/>
        <v>1</v>
      </c>
      <c r="I20" s="3">
        <v>1</v>
      </c>
      <c r="K20" s="3">
        <f t="shared" si="1"/>
        <v>1</v>
      </c>
      <c r="N20" s="3" t="s">
        <v>167</v>
      </c>
      <c r="O20" s="3" t="s">
        <v>249</v>
      </c>
      <c r="P20" s="3" t="s">
        <v>250</v>
      </c>
      <c r="Q20" s="3">
        <v>3</v>
      </c>
      <c r="R20" s="4">
        <v>1.1999999999999999E-3</v>
      </c>
      <c r="S20" s="3">
        <v>3</v>
      </c>
      <c r="T20" s="4">
        <v>8.9999999999999998E-4</v>
      </c>
      <c r="U20" s="2">
        <v>1</v>
      </c>
      <c r="V20" s="3">
        <v>0</v>
      </c>
      <c r="W20" s="3">
        <v>0</v>
      </c>
      <c r="X20" s="4">
        <v>0</v>
      </c>
      <c r="Y20" s="4">
        <v>0</v>
      </c>
      <c r="Z20" s="5">
        <v>0</v>
      </c>
      <c r="AA20" s="5">
        <v>0</v>
      </c>
      <c r="AB20" s="3">
        <v>0</v>
      </c>
      <c r="AC20" s="3">
        <v>0</v>
      </c>
    </row>
    <row r="21" spans="1:29" x14ac:dyDescent="0.2">
      <c r="C21" s="3" t="s">
        <v>37</v>
      </c>
      <c r="D21" s="16" t="s">
        <v>398</v>
      </c>
      <c r="E21" s="3">
        <f t="shared" si="0"/>
        <v>1</v>
      </c>
      <c r="G21" s="3">
        <v>1</v>
      </c>
      <c r="H21" s="3">
        <f t="shared" si="2"/>
        <v>1</v>
      </c>
      <c r="I21" s="3">
        <v>2</v>
      </c>
      <c r="K21" s="3">
        <f t="shared" si="1"/>
        <v>-1</v>
      </c>
      <c r="N21" s="3" t="s">
        <v>220</v>
      </c>
      <c r="O21" s="3" t="s">
        <v>519</v>
      </c>
      <c r="P21" s="3" t="s">
        <v>520</v>
      </c>
      <c r="Q21" s="3">
        <v>1</v>
      </c>
      <c r="R21" s="4">
        <v>4.0000000000000002E-4</v>
      </c>
      <c r="S21" s="3">
        <v>1</v>
      </c>
      <c r="T21" s="4">
        <v>2.9999999999999997E-4</v>
      </c>
      <c r="U21" s="2">
        <v>1</v>
      </c>
      <c r="V21" s="3">
        <v>0</v>
      </c>
      <c r="W21" s="3">
        <v>0</v>
      </c>
      <c r="X21" s="4">
        <v>0</v>
      </c>
      <c r="Y21" s="4">
        <v>0</v>
      </c>
      <c r="Z21" s="5">
        <v>0</v>
      </c>
      <c r="AA21" s="5">
        <v>0</v>
      </c>
      <c r="AB21" s="3">
        <v>0</v>
      </c>
      <c r="AC21" s="3">
        <v>0</v>
      </c>
    </row>
    <row r="22" spans="1:29" x14ac:dyDescent="0.2">
      <c r="C22" s="3" t="s">
        <v>38</v>
      </c>
      <c r="D22" s="16" t="s">
        <v>395</v>
      </c>
      <c r="E22" s="3">
        <f t="shared" si="0"/>
        <v>0</v>
      </c>
      <c r="G22" s="3">
        <v>1</v>
      </c>
      <c r="H22" s="3">
        <f t="shared" si="2"/>
        <v>1</v>
      </c>
      <c r="I22" s="3">
        <v>0</v>
      </c>
      <c r="K22" s="3">
        <f t="shared" si="1"/>
        <v>2</v>
      </c>
      <c r="N22" s="3" t="s">
        <v>167</v>
      </c>
      <c r="O22" s="3" t="s">
        <v>434</v>
      </c>
      <c r="P22" s="3" t="s">
        <v>435</v>
      </c>
      <c r="Q22" s="3">
        <v>2</v>
      </c>
      <c r="R22" s="4">
        <v>8.0000000000000004E-4</v>
      </c>
      <c r="S22" s="3">
        <v>2</v>
      </c>
      <c r="T22" s="4">
        <v>5.9999999999999995E-4</v>
      </c>
      <c r="U22" s="2">
        <v>1</v>
      </c>
      <c r="V22" s="3">
        <v>0</v>
      </c>
      <c r="W22" s="3">
        <v>0</v>
      </c>
      <c r="X22" s="4">
        <v>0</v>
      </c>
      <c r="Y22" s="4">
        <v>0</v>
      </c>
      <c r="Z22" s="5">
        <v>0</v>
      </c>
      <c r="AA22" s="5">
        <v>0</v>
      </c>
      <c r="AB22" s="3">
        <v>0</v>
      </c>
      <c r="AC22" s="3">
        <v>0</v>
      </c>
    </row>
    <row r="23" spans="1:29" x14ac:dyDescent="0.2">
      <c r="C23" s="3" t="s">
        <v>120</v>
      </c>
      <c r="D23" s="16" t="s">
        <v>403</v>
      </c>
      <c r="E23" s="3">
        <f t="shared" si="0"/>
        <v>0</v>
      </c>
      <c r="G23" s="3">
        <v>1</v>
      </c>
      <c r="H23" s="3">
        <f t="shared" si="2"/>
        <v>1</v>
      </c>
      <c r="I23" s="3">
        <v>0</v>
      </c>
      <c r="K23" s="3">
        <f t="shared" si="1"/>
        <v>2</v>
      </c>
      <c r="N23" s="3" t="s">
        <v>156</v>
      </c>
      <c r="O23" s="3" t="s">
        <v>392</v>
      </c>
      <c r="P23" s="3" t="s">
        <v>393</v>
      </c>
      <c r="Q23" s="3">
        <v>25</v>
      </c>
      <c r="R23" s="4">
        <v>9.5999999999999992E-3</v>
      </c>
      <c r="S23" s="3">
        <v>37</v>
      </c>
      <c r="T23" s="4">
        <v>1.0699999999999999E-2</v>
      </c>
      <c r="U23" s="2">
        <v>1</v>
      </c>
      <c r="V23" s="3">
        <v>2</v>
      </c>
      <c r="W23" s="3">
        <v>0</v>
      </c>
      <c r="X23" s="4">
        <v>0.08</v>
      </c>
      <c r="Y23" s="4">
        <v>0</v>
      </c>
      <c r="Z23" s="5">
        <v>3760</v>
      </c>
      <c r="AA23" s="5">
        <v>0</v>
      </c>
      <c r="AB23" s="3">
        <v>2</v>
      </c>
      <c r="AC23" s="3">
        <v>0</v>
      </c>
    </row>
    <row r="24" spans="1:29" x14ac:dyDescent="0.2">
      <c r="A24" s="3" t="s">
        <v>157</v>
      </c>
      <c r="B24" s="3" t="s">
        <v>450</v>
      </c>
      <c r="C24" s="3" t="s">
        <v>451</v>
      </c>
      <c r="D24" s="16" t="s">
        <v>256</v>
      </c>
      <c r="E24" s="3">
        <f t="shared" si="0"/>
        <v>0</v>
      </c>
      <c r="F24" s="20">
        <f ca="1">VLOOKUP(A24,INDIRECT($F$4&amp;"!$A$6:$K$21"),11,FALSE)</f>
        <v>11.627906976744185</v>
      </c>
      <c r="G24" s="3">
        <v>5</v>
      </c>
      <c r="H24" s="3">
        <f>ROUNDUP(G24*0.3,0)</f>
        <v>2</v>
      </c>
      <c r="I24" s="3">
        <v>5</v>
      </c>
      <c r="K24" s="3">
        <f t="shared" si="1"/>
        <v>2</v>
      </c>
      <c r="N24" s="3" t="s">
        <v>220</v>
      </c>
      <c r="O24" s="3" t="s">
        <v>573</v>
      </c>
      <c r="P24" s="3" t="s">
        <v>574</v>
      </c>
      <c r="Q24" s="3">
        <v>2</v>
      </c>
      <c r="R24" s="4">
        <v>8.0000000000000004E-4</v>
      </c>
      <c r="S24" s="3">
        <v>3</v>
      </c>
      <c r="T24" s="4">
        <v>8.9999999999999998E-4</v>
      </c>
      <c r="U24" s="2">
        <v>1</v>
      </c>
      <c r="V24" s="3">
        <v>0</v>
      </c>
      <c r="W24" s="3">
        <v>0</v>
      </c>
      <c r="X24" s="4">
        <v>0</v>
      </c>
      <c r="Y24" s="4">
        <v>0</v>
      </c>
      <c r="Z24" s="5">
        <v>0</v>
      </c>
      <c r="AA24" s="5">
        <v>0</v>
      </c>
      <c r="AB24" s="3">
        <v>0</v>
      </c>
      <c r="AC24" s="3">
        <v>0</v>
      </c>
    </row>
    <row r="25" spans="1:29" x14ac:dyDescent="0.2">
      <c r="C25" s="3" t="s">
        <v>452</v>
      </c>
      <c r="D25" s="16" t="s">
        <v>258</v>
      </c>
      <c r="E25" s="3">
        <f t="shared" si="0"/>
        <v>3</v>
      </c>
      <c r="F25" s="20" t="str">
        <f>"("&amp;SUM(G24:G28)&amp;")"</f>
        <v>(25)</v>
      </c>
      <c r="G25" s="3">
        <v>5</v>
      </c>
      <c r="H25" s="3">
        <f>ROUNDUP(G25*0.3,0)</f>
        <v>2</v>
      </c>
      <c r="I25" s="3">
        <v>0</v>
      </c>
      <c r="K25" s="3">
        <f t="shared" si="1"/>
        <v>7</v>
      </c>
      <c r="N25" s="3" t="s">
        <v>220</v>
      </c>
      <c r="O25" s="3" t="s">
        <v>384</v>
      </c>
      <c r="P25" s="3" t="s">
        <v>385</v>
      </c>
      <c r="Q25" s="3">
        <v>10</v>
      </c>
      <c r="R25" s="4">
        <v>3.8999999999999998E-3</v>
      </c>
      <c r="S25" s="3">
        <v>10</v>
      </c>
      <c r="T25" s="4">
        <v>2.8999999999999998E-3</v>
      </c>
      <c r="U25" s="2">
        <v>1</v>
      </c>
      <c r="V25" s="3">
        <v>0</v>
      </c>
      <c r="W25" s="3">
        <v>0</v>
      </c>
      <c r="X25" s="4">
        <v>0</v>
      </c>
      <c r="Y25" s="4">
        <v>0</v>
      </c>
      <c r="Z25" s="5">
        <v>0</v>
      </c>
      <c r="AA25" s="5">
        <v>0</v>
      </c>
      <c r="AB25" s="3">
        <v>0</v>
      </c>
      <c r="AC25" s="3">
        <v>0</v>
      </c>
    </row>
    <row r="26" spans="1:29" x14ac:dyDescent="0.2">
      <c r="C26" s="3" t="s">
        <v>453</v>
      </c>
      <c r="D26" s="16" t="s">
        <v>254</v>
      </c>
      <c r="E26" s="3">
        <f t="shared" si="0"/>
        <v>0</v>
      </c>
      <c r="G26" s="3">
        <v>5</v>
      </c>
      <c r="H26" s="3">
        <f>ROUNDUP(G26*0.3,0)</f>
        <v>2</v>
      </c>
      <c r="I26" s="3">
        <v>0</v>
      </c>
      <c r="K26" s="3">
        <f t="shared" si="1"/>
        <v>7</v>
      </c>
      <c r="N26" s="3" t="s">
        <v>220</v>
      </c>
      <c r="O26" s="3" t="s">
        <v>485</v>
      </c>
      <c r="P26" s="3" t="s">
        <v>486</v>
      </c>
      <c r="Q26" s="3">
        <v>1</v>
      </c>
      <c r="R26" s="4">
        <v>4.0000000000000002E-4</v>
      </c>
      <c r="S26" s="3">
        <v>1</v>
      </c>
      <c r="T26" s="4">
        <v>2.9999999999999997E-4</v>
      </c>
      <c r="U26" s="2">
        <v>1</v>
      </c>
      <c r="V26" s="3">
        <v>0</v>
      </c>
      <c r="W26" s="3">
        <v>0</v>
      </c>
      <c r="X26" s="4">
        <v>0</v>
      </c>
      <c r="Y26" s="4">
        <v>0</v>
      </c>
      <c r="Z26" s="5">
        <v>0</v>
      </c>
      <c r="AA26" s="5">
        <v>0</v>
      </c>
      <c r="AB26" s="3">
        <v>0</v>
      </c>
      <c r="AC26" s="3">
        <v>0</v>
      </c>
    </row>
    <row r="27" spans="1:29" x14ac:dyDescent="0.2">
      <c r="C27" s="3" t="s">
        <v>454</v>
      </c>
      <c r="D27" s="16" t="s">
        <v>252</v>
      </c>
      <c r="E27" s="3">
        <f t="shared" si="0"/>
        <v>0</v>
      </c>
      <c r="G27" s="3">
        <v>5</v>
      </c>
      <c r="H27" s="3">
        <f>ROUNDUP(G27*0.3,0)</f>
        <v>2</v>
      </c>
      <c r="I27" s="3">
        <v>0</v>
      </c>
      <c r="K27" s="3">
        <f t="shared" si="1"/>
        <v>7</v>
      </c>
      <c r="N27" s="3" t="s">
        <v>220</v>
      </c>
      <c r="O27" s="3" t="s">
        <v>523</v>
      </c>
      <c r="P27" s="3" t="s">
        <v>524</v>
      </c>
      <c r="Q27" s="3">
        <v>1</v>
      </c>
      <c r="R27" s="4">
        <v>4.0000000000000002E-4</v>
      </c>
      <c r="S27" s="3">
        <v>1</v>
      </c>
      <c r="T27" s="4">
        <v>2.9999999999999997E-4</v>
      </c>
      <c r="U27" s="2">
        <v>1</v>
      </c>
      <c r="V27" s="3">
        <v>0</v>
      </c>
      <c r="W27" s="3">
        <v>0</v>
      </c>
      <c r="X27" s="4">
        <v>0</v>
      </c>
      <c r="Y27" s="4">
        <v>0</v>
      </c>
      <c r="Z27" s="5">
        <v>0</v>
      </c>
      <c r="AA27" s="5">
        <v>0</v>
      </c>
      <c r="AB27" s="3">
        <v>0</v>
      </c>
      <c r="AC27" s="3">
        <v>0</v>
      </c>
    </row>
    <row r="28" spans="1:29" x14ac:dyDescent="0.2">
      <c r="C28" s="3" t="s">
        <v>536</v>
      </c>
      <c r="D28" s="16" t="s">
        <v>537</v>
      </c>
      <c r="E28" s="3">
        <f t="shared" si="0"/>
        <v>5</v>
      </c>
      <c r="G28" s="3">
        <v>5</v>
      </c>
      <c r="H28" s="3">
        <f>ROUNDUP(G28*0.3,0)</f>
        <v>2</v>
      </c>
      <c r="I28" s="3">
        <v>0</v>
      </c>
      <c r="K28" s="3">
        <f t="shared" si="1"/>
        <v>7</v>
      </c>
      <c r="N28" s="3" t="s">
        <v>220</v>
      </c>
      <c r="O28" s="3" t="s">
        <v>386</v>
      </c>
      <c r="P28" s="3" t="s">
        <v>387</v>
      </c>
      <c r="Q28" s="3">
        <v>4</v>
      </c>
      <c r="R28" s="4">
        <v>1.5E-3</v>
      </c>
      <c r="S28" s="3">
        <v>5</v>
      </c>
      <c r="T28" s="4">
        <v>1.4E-3</v>
      </c>
      <c r="U28" s="2">
        <v>1</v>
      </c>
      <c r="V28" s="3">
        <v>1</v>
      </c>
      <c r="W28" s="3">
        <v>0</v>
      </c>
      <c r="X28" s="4">
        <v>0.25</v>
      </c>
      <c r="Y28" s="4">
        <v>0</v>
      </c>
      <c r="Z28" s="5">
        <v>1280</v>
      </c>
      <c r="AA28" s="5">
        <v>0</v>
      </c>
      <c r="AB28" s="3">
        <v>1</v>
      </c>
      <c r="AC28" s="3">
        <v>0</v>
      </c>
    </row>
    <row r="29" spans="1:29" x14ac:dyDescent="0.2">
      <c r="A29" s="3" t="s">
        <v>164</v>
      </c>
      <c r="B29" s="3" t="s">
        <v>4</v>
      </c>
      <c r="C29" s="3" t="s">
        <v>35</v>
      </c>
      <c r="D29" s="16" t="s">
        <v>330</v>
      </c>
      <c r="E29" s="3">
        <f t="shared" si="0"/>
        <v>8</v>
      </c>
      <c r="F29" s="20">
        <f ca="1">VLOOKUP(A29,INDIRECT($F$4&amp;"!$A$6:$K$21"),11,FALSE)</f>
        <v>15.306122448979592</v>
      </c>
      <c r="G29" s="3">
        <v>15</v>
      </c>
      <c r="H29" s="3">
        <f t="shared" si="2"/>
        <v>5</v>
      </c>
      <c r="I29" s="3">
        <v>0</v>
      </c>
      <c r="K29" s="3">
        <f t="shared" si="1"/>
        <v>19</v>
      </c>
      <c r="L29" s="3">
        <v>20</v>
      </c>
      <c r="N29" s="3" t="s">
        <v>157</v>
      </c>
      <c r="O29" s="3" t="s">
        <v>183</v>
      </c>
      <c r="P29" s="3" t="s">
        <v>184</v>
      </c>
      <c r="Q29" s="3">
        <v>68</v>
      </c>
      <c r="R29" s="4">
        <v>2.6200000000000001E-2</v>
      </c>
      <c r="S29" s="3">
        <v>92</v>
      </c>
      <c r="T29" s="4">
        <v>2.6599999999999999E-2</v>
      </c>
      <c r="U29" s="2">
        <v>1</v>
      </c>
      <c r="V29" s="3">
        <v>5</v>
      </c>
      <c r="W29" s="3">
        <v>0</v>
      </c>
      <c r="X29" s="4">
        <v>7.3499999999999996E-2</v>
      </c>
      <c r="Y29" s="4">
        <v>0</v>
      </c>
      <c r="Z29" s="5">
        <v>9400</v>
      </c>
      <c r="AA29" s="5">
        <v>0</v>
      </c>
      <c r="AB29" s="3">
        <v>5</v>
      </c>
      <c r="AC29" s="3">
        <v>0</v>
      </c>
    </row>
    <row r="30" spans="1:29" x14ac:dyDescent="0.2">
      <c r="C30" s="3" t="s">
        <v>121</v>
      </c>
      <c r="D30" s="16" t="s">
        <v>331</v>
      </c>
      <c r="E30" s="3">
        <f t="shared" si="0"/>
        <v>2</v>
      </c>
      <c r="F30" s="20" t="str">
        <f>"("&amp;SUM(G29:G33)&amp;")"</f>
        <v>(28)</v>
      </c>
      <c r="G30" s="3">
        <v>10</v>
      </c>
      <c r="H30" s="3">
        <f t="shared" si="2"/>
        <v>3</v>
      </c>
      <c r="I30" s="3">
        <v>3</v>
      </c>
      <c r="K30" s="3">
        <f t="shared" si="1"/>
        <v>10</v>
      </c>
      <c r="L30" s="3">
        <v>10</v>
      </c>
      <c r="N30" s="3" t="s">
        <v>220</v>
      </c>
      <c r="O30" s="3" t="s">
        <v>575</v>
      </c>
      <c r="P30" s="3" t="s">
        <v>576</v>
      </c>
      <c r="Q30" s="3">
        <v>5</v>
      </c>
      <c r="R30" s="4">
        <v>1.9E-3</v>
      </c>
      <c r="S30" s="3">
        <v>7</v>
      </c>
      <c r="T30" s="4">
        <v>2E-3</v>
      </c>
      <c r="U30" s="2">
        <v>1</v>
      </c>
      <c r="V30" s="3">
        <v>0</v>
      </c>
      <c r="W30" s="3">
        <v>0</v>
      </c>
      <c r="X30" s="4">
        <v>0</v>
      </c>
      <c r="Y30" s="4">
        <v>0</v>
      </c>
      <c r="Z30" s="5">
        <v>0</v>
      </c>
      <c r="AA30" s="5">
        <v>0</v>
      </c>
      <c r="AB30" s="3">
        <v>0</v>
      </c>
      <c r="AC30" s="3">
        <v>0</v>
      </c>
    </row>
    <row r="31" spans="1:29" x14ac:dyDescent="0.2">
      <c r="C31" s="3" t="s">
        <v>122</v>
      </c>
      <c r="D31" s="16" t="s">
        <v>336</v>
      </c>
      <c r="E31" s="3">
        <f t="shared" si="0"/>
        <v>0</v>
      </c>
      <c r="G31" s="3">
        <v>1</v>
      </c>
      <c r="H31" s="3">
        <f t="shared" si="2"/>
        <v>1</v>
      </c>
      <c r="I31" s="3">
        <v>4</v>
      </c>
      <c r="K31" s="3">
        <f t="shared" si="1"/>
        <v>-3</v>
      </c>
      <c r="N31" s="3" t="s">
        <v>550</v>
      </c>
      <c r="O31" s="3" t="s">
        <v>557</v>
      </c>
      <c r="P31" s="3" t="s">
        <v>558</v>
      </c>
      <c r="Q31" s="3">
        <v>1</v>
      </c>
      <c r="R31" s="4">
        <v>4.0000000000000002E-4</v>
      </c>
      <c r="S31" s="3">
        <v>1</v>
      </c>
      <c r="T31" s="4">
        <v>2.9999999999999997E-4</v>
      </c>
      <c r="U31" s="2">
        <v>1</v>
      </c>
      <c r="V31" s="3">
        <v>0</v>
      </c>
      <c r="W31" s="3">
        <v>0</v>
      </c>
      <c r="X31" s="4">
        <v>0</v>
      </c>
      <c r="Y31" s="4">
        <v>0</v>
      </c>
      <c r="Z31" s="5">
        <v>0</v>
      </c>
      <c r="AA31" s="5">
        <v>0</v>
      </c>
      <c r="AB31" s="3">
        <v>0</v>
      </c>
      <c r="AC31" s="3">
        <v>0</v>
      </c>
    </row>
    <row r="32" spans="1:29" x14ac:dyDescent="0.2">
      <c r="C32" s="3" t="s">
        <v>123</v>
      </c>
      <c r="D32" s="16" t="s">
        <v>332</v>
      </c>
      <c r="E32" s="3">
        <f t="shared" si="0"/>
        <v>0</v>
      </c>
      <c r="G32" s="3">
        <v>1</v>
      </c>
      <c r="H32" s="3">
        <f t="shared" si="2"/>
        <v>1</v>
      </c>
      <c r="I32" s="3">
        <v>6</v>
      </c>
      <c r="K32" s="3">
        <f t="shared" si="1"/>
        <v>-5</v>
      </c>
      <c r="N32" s="3" t="s">
        <v>550</v>
      </c>
      <c r="O32" s="3" t="s">
        <v>577</v>
      </c>
      <c r="P32" s="3" t="s">
        <v>578</v>
      </c>
      <c r="Q32" s="3">
        <v>2</v>
      </c>
      <c r="R32" s="4">
        <v>8.0000000000000004E-4</v>
      </c>
      <c r="S32" s="3">
        <v>2</v>
      </c>
      <c r="T32" s="4">
        <v>5.9999999999999995E-4</v>
      </c>
      <c r="U32" s="2">
        <v>1</v>
      </c>
      <c r="V32" s="3">
        <v>0</v>
      </c>
      <c r="W32" s="3">
        <v>0</v>
      </c>
      <c r="X32" s="4">
        <v>0</v>
      </c>
      <c r="Y32" s="4">
        <v>0</v>
      </c>
      <c r="Z32" s="5">
        <v>0</v>
      </c>
      <c r="AA32" s="5">
        <v>0</v>
      </c>
      <c r="AB32" s="3">
        <v>0</v>
      </c>
      <c r="AC32" s="3">
        <v>0</v>
      </c>
    </row>
    <row r="33" spans="1:29" x14ac:dyDescent="0.2">
      <c r="C33" s="3" t="s">
        <v>124</v>
      </c>
      <c r="D33" s="16" t="s">
        <v>334</v>
      </c>
      <c r="E33" s="3">
        <f t="shared" si="0"/>
        <v>1</v>
      </c>
      <c r="G33" s="3">
        <v>1</v>
      </c>
      <c r="H33" s="3">
        <f t="shared" si="2"/>
        <v>1</v>
      </c>
      <c r="I33" s="3">
        <v>9</v>
      </c>
      <c r="K33" s="3">
        <f t="shared" si="1"/>
        <v>-8</v>
      </c>
      <c r="N33" s="3" t="s">
        <v>170</v>
      </c>
      <c r="O33" s="3" t="s">
        <v>377</v>
      </c>
      <c r="P33" s="3" t="s">
        <v>61</v>
      </c>
      <c r="Q33" s="3">
        <v>30</v>
      </c>
      <c r="R33" s="4">
        <v>1.1599999999999999E-2</v>
      </c>
      <c r="S33" s="3">
        <v>48</v>
      </c>
      <c r="T33" s="4">
        <v>1.3899999999999999E-2</v>
      </c>
      <c r="U33" s="2">
        <v>1</v>
      </c>
      <c r="V33" s="3">
        <v>0</v>
      </c>
      <c r="W33" s="3">
        <v>0</v>
      </c>
      <c r="X33" s="4">
        <v>0</v>
      </c>
      <c r="Y33" s="4">
        <v>0</v>
      </c>
      <c r="Z33" s="5">
        <v>0</v>
      </c>
      <c r="AA33" s="5">
        <v>0</v>
      </c>
      <c r="AB33" s="3">
        <v>0</v>
      </c>
      <c r="AC33" s="3">
        <v>0</v>
      </c>
    </row>
    <row r="34" spans="1:29" x14ac:dyDescent="0.2">
      <c r="A34" s="3" t="s">
        <v>161</v>
      </c>
      <c r="B34" s="3" t="s">
        <v>5</v>
      </c>
      <c r="C34" s="3" t="s">
        <v>125</v>
      </c>
      <c r="D34" s="16" t="s">
        <v>251</v>
      </c>
      <c r="E34" s="3">
        <f t="shared" si="0"/>
        <v>2</v>
      </c>
      <c r="F34" s="20">
        <f ca="1">VLOOKUP(A34,INDIRECT($F$4&amp;"!$A$6:$K$21"),11,FALSE)</f>
        <v>22.123893805309734</v>
      </c>
      <c r="G34" s="3">
        <v>10</v>
      </c>
      <c r="H34" s="3">
        <f t="shared" si="2"/>
        <v>3</v>
      </c>
      <c r="I34" s="3">
        <v>11</v>
      </c>
      <c r="K34" s="3">
        <f t="shared" si="1"/>
        <v>2</v>
      </c>
      <c r="L34" s="3">
        <v>10</v>
      </c>
      <c r="N34" s="3" t="s">
        <v>489</v>
      </c>
      <c r="O34" s="3" t="s">
        <v>559</v>
      </c>
      <c r="P34" s="3" t="s">
        <v>560</v>
      </c>
      <c r="Q34" s="3">
        <v>1</v>
      </c>
      <c r="R34" s="4">
        <v>4.0000000000000002E-4</v>
      </c>
      <c r="S34" s="3">
        <v>1</v>
      </c>
      <c r="T34" s="4">
        <v>2.9999999999999997E-4</v>
      </c>
      <c r="U34" s="2">
        <v>1</v>
      </c>
      <c r="V34" s="3">
        <v>0</v>
      </c>
      <c r="W34" s="3">
        <v>0</v>
      </c>
      <c r="X34" s="4">
        <v>0</v>
      </c>
      <c r="Y34" s="4">
        <v>0</v>
      </c>
      <c r="Z34" s="5">
        <v>0</v>
      </c>
      <c r="AA34" s="5">
        <v>0</v>
      </c>
      <c r="AB34" s="3">
        <v>0</v>
      </c>
      <c r="AC34" s="3">
        <v>0</v>
      </c>
    </row>
    <row r="35" spans="1:29" x14ac:dyDescent="0.2">
      <c r="C35" s="10" t="s">
        <v>126</v>
      </c>
      <c r="D35" s="16" t="s">
        <v>339</v>
      </c>
      <c r="E35" s="3">
        <f t="shared" si="0"/>
        <v>4</v>
      </c>
      <c r="F35" s="20" t="str">
        <f>"("&amp;SUM(G34:G40)&amp;")"</f>
        <v>(40)</v>
      </c>
      <c r="G35" s="3">
        <v>10</v>
      </c>
      <c r="H35" s="3">
        <f t="shared" si="2"/>
        <v>3</v>
      </c>
      <c r="I35" s="3">
        <v>5</v>
      </c>
      <c r="K35" s="3">
        <f t="shared" si="1"/>
        <v>8</v>
      </c>
      <c r="L35" s="3">
        <v>20</v>
      </c>
      <c r="N35" s="3" t="s">
        <v>489</v>
      </c>
      <c r="O35" s="3" t="s">
        <v>490</v>
      </c>
      <c r="P35" s="3" t="s">
        <v>491</v>
      </c>
      <c r="Q35" s="3">
        <v>2</v>
      </c>
      <c r="R35" s="4">
        <v>8.0000000000000004E-4</v>
      </c>
      <c r="S35" s="3">
        <v>3</v>
      </c>
      <c r="T35" s="4">
        <v>8.9999999999999998E-4</v>
      </c>
      <c r="U35" s="2">
        <v>1</v>
      </c>
      <c r="V35" s="3">
        <v>0</v>
      </c>
      <c r="W35" s="3">
        <v>0</v>
      </c>
      <c r="X35" s="4">
        <v>0</v>
      </c>
      <c r="Y35" s="4">
        <v>0</v>
      </c>
      <c r="Z35" s="5">
        <v>0</v>
      </c>
      <c r="AA35" s="5">
        <v>0</v>
      </c>
      <c r="AB35" s="3">
        <v>0</v>
      </c>
      <c r="AC35" s="3">
        <v>0</v>
      </c>
    </row>
    <row r="36" spans="1:29" x14ac:dyDescent="0.2">
      <c r="C36" s="11" t="s">
        <v>127</v>
      </c>
      <c r="D36" s="16" t="s">
        <v>340</v>
      </c>
      <c r="E36" s="3">
        <f t="shared" si="0"/>
        <v>1</v>
      </c>
      <c r="G36" s="3">
        <v>5</v>
      </c>
      <c r="H36" s="3">
        <f t="shared" si="2"/>
        <v>2</v>
      </c>
      <c r="I36" s="3">
        <v>17</v>
      </c>
      <c r="K36" s="3">
        <f t="shared" si="1"/>
        <v>-11</v>
      </c>
      <c r="N36" s="3" t="s">
        <v>156</v>
      </c>
      <c r="O36" s="3" t="s">
        <v>398</v>
      </c>
      <c r="P36" s="3" t="s">
        <v>58</v>
      </c>
      <c r="Q36" s="3">
        <v>33</v>
      </c>
      <c r="R36" s="4">
        <v>1.2699999999999999E-2</v>
      </c>
      <c r="S36" s="3">
        <v>46</v>
      </c>
      <c r="T36" s="4">
        <v>1.3299999999999999E-2</v>
      </c>
      <c r="U36" s="2">
        <v>0.96</v>
      </c>
      <c r="V36" s="3">
        <v>1</v>
      </c>
      <c r="W36" s="3">
        <v>0</v>
      </c>
      <c r="X36" s="4">
        <v>3.0300000000000001E-2</v>
      </c>
      <c r="Y36" s="4">
        <v>0</v>
      </c>
      <c r="Z36" s="5">
        <v>1680</v>
      </c>
      <c r="AA36" s="5">
        <v>0</v>
      </c>
      <c r="AB36" s="3">
        <v>1</v>
      </c>
      <c r="AC36" s="3">
        <v>0</v>
      </c>
    </row>
    <row r="37" spans="1:29" x14ac:dyDescent="0.2">
      <c r="C37" s="11" t="s">
        <v>455</v>
      </c>
      <c r="D37" s="16" t="s">
        <v>461</v>
      </c>
      <c r="E37" s="3">
        <f t="shared" si="0"/>
        <v>1</v>
      </c>
      <c r="G37" s="3">
        <v>1</v>
      </c>
      <c r="H37" s="3">
        <f>ROUNDUP(G37*0.3,0)</f>
        <v>1</v>
      </c>
      <c r="I37" s="3">
        <v>23</v>
      </c>
      <c r="K37" s="3">
        <f t="shared" si="1"/>
        <v>-22</v>
      </c>
      <c r="N37" s="3" t="s">
        <v>156</v>
      </c>
      <c r="O37" s="3" t="s">
        <v>399</v>
      </c>
      <c r="P37" s="3" t="s">
        <v>59</v>
      </c>
      <c r="Q37" s="3">
        <v>17</v>
      </c>
      <c r="R37" s="4">
        <v>6.4999999999999997E-3</v>
      </c>
      <c r="S37" s="3">
        <v>18</v>
      </c>
      <c r="T37" s="4">
        <v>5.1999999999999998E-3</v>
      </c>
      <c r="U37" s="2">
        <v>1</v>
      </c>
      <c r="V37" s="3">
        <v>1</v>
      </c>
      <c r="W37" s="3">
        <v>0</v>
      </c>
      <c r="X37" s="4">
        <v>5.8799999999999998E-2</v>
      </c>
      <c r="Y37" s="4">
        <v>0</v>
      </c>
      <c r="Z37" s="5">
        <v>1680</v>
      </c>
      <c r="AA37" s="5">
        <v>0</v>
      </c>
      <c r="AB37" s="3">
        <v>1</v>
      </c>
      <c r="AC37" s="3">
        <v>0</v>
      </c>
    </row>
    <row r="38" spans="1:29" x14ac:dyDescent="0.2">
      <c r="C38" s="11" t="s">
        <v>456</v>
      </c>
      <c r="D38" s="16" t="s">
        <v>462</v>
      </c>
      <c r="E38" s="3">
        <f t="shared" si="0"/>
        <v>0</v>
      </c>
      <c r="G38" s="3">
        <v>5</v>
      </c>
      <c r="H38" s="3">
        <f>ROUNDUP(G38*0.3,0)</f>
        <v>2</v>
      </c>
      <c r="I38" s="3">
        <v>6</v>
      </c>
      <c r="K38" s="3">
        <f t="shared" ref="K38:K69" si="3">ROUNDUP((14+14)*(G38/30)+H38-I38-J38,0)</f>
        <v>1</v>
      </c>
      <c r="L38" s="3">
        <v>5</v>
      </c>
      <c r="N38" s="3" t="s">
        <v>156</v>
      </c>
      <c r="O38" s="3" t="s">
        <v>400</v>
      </c>
      <c r="P38" s="3" t="s">
        <v>401</v>
      </c>
      <c r="Q38" s="3">
        <v>16</v>
      </c>
      <c r="R38" s="4">
        <v>6.1999999999999998E-3</v>
      </c>
      <c r="S38" s="3">
        <v>19</v>
      </c>
      <c r="T38" s="4">
        <v>5.4999999999999997E-3</v>
      </c>
      <c r="U38" s="2">
        <v>1</v>
      </c>
      <c r="V38" s="3">
        <v>2</v>
      </c>
      <c r="W38" s="3">
        <v>0</v>
      </c>
      <c r="X38" s="4">
        <v>0.125</v>
      </c>
      <c r="Y38" s="4">
        <v>0</v>
      </c>
      <c r="Z38" s="5">
        <v>3760</v>
      </c>
      <c r="AA38" s="5">
        <v>0</v>
      </c>
      <c r="AB38" s="3">
        <v>2</v>
      </c>
      <c r="AC38" s="3">
        <v>0</v>
      </c>
    </row>
    <row r="39" spans="1:29" x14ac:dyDescent="0.2">
      <c r="C39" s="11" t="s">
        <v>457</v>
      </c>
      <c r="D39" s="16" t="s">
        <v>460</v>
      </c>
      <c r="E39" s="3">
        <f t="shared" si="0"/>
        <v>0</v>
      </c>
      <c r="G39" s="3">
        <v>4</v>
      </c>
      <c r="H39" s="3">
        <f>ROUNDUP(G39*0.3,0)</f>
        <v>2</v>
      </c>
      <c r="I39" s="3">
        <v>8</v>
      </c>
      <c r="K39" s="3">
        <f t="shared" si="3"/>
        <v>-3</v>
      </c>
      <c r="L39" s="3">
        <v>5</v>
      </c>
      <c r="N39" s="3" t="s">
        <v>220</v>
      </c>
      <c r="O39" s="3" t="s">
        <v>390</v>
      </c>
      <c r="P39" s="3" t="s">
        <v>391</v>
      </c>
      <c r="Q39" s="3">
        <v>8</v>
      </c>
      <c r="R39" s="4">
        <v>3.0999999999999999E-3</v>
      </c>
      <c r="S39" s="3">
        <v>8</v>
      </c>
      <c r="T39" s="4">
        <v>2.3E-3</v>
      </c>
      <c r="U39" s="2">
        <v>1</v>
      </c>
      <c r="V39" s="3">
        <v>0</v>
      </c>
      <c r="W39" s="3">
        <v>0</v>
      </c>
      <c r="X39" s="4">
        <v>0</v>
      </c>
      <c r="Y39" s="4">
        <v>0</v>
      </c>
      <c r="Z39" s="5">
        <v>0</v>
      </c>
      <c r="AA39" s="5">
        <v>0</v>
      </c>
      <c r="AB39" s="3">
        <v>0</v>
      </c>
      <c r="AC39" s="3">
        <v>0</v>
      </c>
    </row>
    <row r="40" spans="1:29" x14ac:dyDescent="0.2">
      <c r="C40" s="11" t="s">
        <v>458</v>
      </c>
      <c r="D40" s="16" t="s">
        <v>459</v>
      </c>
      <c r="E40" s="3">
        <f t="shared" si="0"/>
        <v>2</v>
      </c>
      <c r="G40" s="3">
        <v>5</v>
      </c>
      <c r="H40" s="3">
        <f>ROUNDUP(G40*0.3,0)</f>
        <v>2</v>
      </c>
      <c r="I40" s="3">
        <v>0</v>
      </c>
      <c r="K40" s="3">
        <f t="shared" si="3"/>
        <v>7</v>
      </c>
      <c r="L40" s="3">
        <v>5</v>
      </c>
      <c r="N40" s="3" t="s">
        <v>220</v>
      </c>
      <c r="O40" s="3" t="s">
        <v>492</v>
      </c>
      <c r="P40" s="3" t="s">
        <v>493</v>
      </c>
      <c r="Q40" s="3">
        <v>1</v>
      </c>
      <c r="R40" s="4">
        <v>4.0000000000000002E-4</v>
      </c>
      <c r="S40" s="3">
        <v>1</v>
      </c>
      <c r="T40" s="4">
        <v>2.9999999999999997E-4</v>
      </c>
      <c r="U40" s="2">
        <v>1</v>
      </c>
      <c r="V40" s="3">
        <v>0</v>
      </c>
      <c r="W40" s="3">
        <v>0</v>
      </c>
      <c r="X40" s="4">
        <v>0</v>
      </c>
      <c r="Y40" s="4">
        <v>0</v>
      </c>
      <c r="Z40" s="5">
        <v>0</v>
      </c>
      <c r="AA40" s="5">
        <v>0</v>
      </c>
      <c r="AB40" s="3">
        <v>0</v>
      </c>
      <c r="AC40" s="3">
        <v>0</v>
      </c>
    </row>
    <row r="41" spans="1:29" x14ac:dyDescent="0.2">
      <c r="A41" s="3" t="s">
        <v>173</v>
      </c>
      <c r="B41" s="3" t="s">
        <v>7</v>
      </c>
      <c r="C41" s="3" t="s">
        <v>128</v>
      </c>
      <c r="D41" s="16" t="s">
        <v>410</v>
      </c>
      <c r="E41" s="3">
        <f t="shared" si="0"/>
        <v>3</v>
      </c>
      <c r="F41" s="20">
        <f ca="1">VLOOKUP(A41,INDIRECT($F$4&amp;"!$A$6:$K$21"),11,FALSE)</f>
        <v>9.316770186335404</v>
      </c>
      <c r="G41" s="3">
        <v>6</v>
      </c>
      <c r="H41" s="3">
        <f t="shared" si="2"/>
        <v>2</v>
      </c>
      <c r="I41" s="3" t="s">
        <v>586</v>
      </c>
      <c r="K41" s="3" t="e">
        <f t="shared" si="3"/>
        <v>#VALUE!</v>
      </c>
      <c r="N41" s="3" t="s">
        <v>218</v>
      </c>
      <c r="O41" s="3" t="s">
        <v>407</v>
      </c>
      <c r="P41" s="3" t="s">
        <v>408</v>
      </c>
      <c r="Q41" s="3">
        <v>7</v>
      </c>
      <c r="R41" s="4">
        <v>2.7000000000000001E-3</v>
      </c>
      <c r="S41" s="3">
        <v>12</v>
      </c>
      <c r="T41" s="4">
        <v>3.5000000000000001E-3</v>
      </c>
      <c r="U41" s="2">
        <v>0.92</v>
      </c>
      <c r="V41" s="3">
        <v>2</v>
      </c>
      <c r="W41" s="3">
        <v>0</v>
      </c>
      <c r="X41" s="4">
        <v>0.28570000000000001</v>
      </c>
      <c r="Y41" s="4">
        <v>0</v>
      </c>
      <c r="Z41" s="5">
        <v>1960</v>
      </c>
      <c r="AA41" s="5">
        <v>0</v>
      </c>
      <c r="AB41" s="3">
        <v>1</v>
      </c>
      <c r="AC41" s="3">
        <v>0</v>
      </c>
    </row>
    <row r="42" spans="1:29" x14ac:dyDescent="0.2">
      <c r="C42" s="3" t="s">
        <v>129</v>
      </c>
      <c r="D42" s="16" t="s">
        <v>411</v>
      </c>
      <c r="E42" s="3">
        <f t="shared" si="0"/>
        <v>0</v>
      </c>
      <c r="F42" s="20" t="str">
        <f>"("&amp;SUM(G41:G42)&amp;")"</f>
        <v>(7)</v>
      </c>
      <c r="G42" s="3">
        <v>1</v>
      </c>
      <c r="H42" s="3">
        <f t="shared" si="2"/>
        <v>1</v>
      </c>
      <c r="I42" s="3" t="s">
        <v>586</v>
      </c>
      <c r="K42" s="3" t="e">
        <f t="shared" si="3"/>
        <v>#VALUE!</v>
      </c>
      <c r="N42" s="3" t="s">
        <v>228</v>
      </c>
      <c r="O42" s="3" t="s">
        <v>352</v>
      </c>
      <c r="P42" s="3" t="s">
        <v>67</v>
      </c>
      <c r="Q42" s="3">
        <v>2</v>
      </c>
      <c r="R42" s="4">
        <v>8.0000000000000004E-4</v>
      </c>
      <c r="S42" s="3">
        <v>2</v>
      </c>
      <c r="T42" s="4">
        <v>5.9999999999999995E-4</v>
      </c>
      <c r="U42" s="2">
        <v>1</v>
      </c>
      <c r="V42" s="3">
        <v>0</v>
      </c>
      <c r="W42" s="3">
        <v>0</v>
      </c>
      <c r="X42" s="4">
        <v>0</v>
      </c>
      <c r="Y42" s="4">
        <v>0</v>
      </c>
      <c r="Z42" s="5">
        <v>0</v>
      </c>
      <c r="AA42" s="5">
        <v>0</v>
      </c>
      <c r="AB42" s="3">
        <v>0</v>
      </c>
      <c r="AC42" s="3">
        <v>0</v>
      </c>
    </row>
    <row r="43" spans="1:29" x14ac:dyDescent="0.2">
      <c r="A43" s="3" t="s">
        <v>166</v>
      </c>
      <c r="B43" s="3" t="s">
        <v>8</v>
      </c>
      <c r="C43" s="3" t="s">
        <v>130</v>
      </c>
      <c r="D43" s="16" t="s">
        <v>166</v>
      </c>
      <c r="E43" s="3">
        <f t="shared" si="0"/>
        <v>31</v>
      </c>
      <c r="F43" s="20">
        <f ca="1">VLOOKUP(A43,INDIRECT($F$4&amp;"!$A$6:$K$21"),11,FALSE)</f>
        <v>55.432372505543235</v>
      </c>
      <c r="G43" s="3">
        <v>30</v>
      </c>
      <c r="H43" s="3">
        <f t="shared" si="2"/>
        <v>9</v>
      </c>
      <c r="I43" s="3" t="s">
        <v>586</v>
      </c>
      <c r="K43" s="3" t="e">
        <f t="shared" si="3"/>
        <v>#VALUE!</v>
      </c>
      <c r="N43" s="3" t="s">
        <v>174</v>
      </c>
      <c r="O43" s="3" t="s">
        <v>365</v>
      </c>
      <c r="P43" s="3" t="s">
        <v>366</v>
      </c>
      <c r="Q43" s="3">
        <v>45</v>
      </c>
      <c r="R43" s="4">
        <v>1.7299999999999999E-2</v>
      </c>
      <c r="S43" s="3">
        <v>47</v>
      </c>
      <c r="T43" s="4">
        <v>1.3599999999999999E-2</v>
      </c>
      <c r="U43" s="2">
        <v>0.3</v>
      </c>
      <c r="V43" s="3">
        <v>0</v>
      </c>
      <c r="W43" s="3">
        <v>0</v>
      </c>
      <c r="X43" s="4">
        <v>0</v>
      </c>
      <c r="Y43" s="4">
        <v>0</v>
      </c>
      <c r="Z43" s="5">
        <v>0</v>
      </c>
      <c r="AA43" s="5">
        <v>0</v>
      </c>
      <c r="AB43" s="3">
        <v>0</v>
      </c>
      <c r="AC43" s="3">
        <v>0</v>
      </c>
    </row>
    <row r="44" spans="1:29" x14ac:dyDescent="0.2">
      <c r="A44" s="3" t="s">
        <v>177</v>
      </c>
      <c r="B44" s="3" t="s">
        <v>10</v>
      </c>
      <c r="C44" s="3" t="s">
        <v>131</v>
      </c>
      <c r="D44" s="16" t="s">
        <v>307</v>
      </c>
      <c r="E44" s="3">
        <f t="shared" si="0"/>
        <v>0</v>
      </c>
      <c r="F44" s="20">
        <f ca="1">VLOOKUP(A44,INDIRECT($F$4&amp;"!$A$6:$K$21"),11,FALSE)</f>
        <v>5.6818181818181817</v>
      </c>
      <c r="G44" s="3">
        <v>1</v>
      </c>
      <c r="H44" s="3">
        <f t="shared" si="2"/>
        <v>1</v>
      </c>
      <c r="I44" s="3" t="s">
        <v>586</v>
      </c>
      <c r="K44" s="3" t="e">
        <f t="shared" si="3"/>
        <v>#VALUE!</v>
      </c>
      <c r="N44" s="3" t="s">
        <v>185</v>
      </c>
      <c r="O44" s="3" t="s">
        <v>367</v>
      </c>
      <c r="P44" s="3" t="s">
        <v>368</v>
      </c>
      <c r="Q44" s="3">
        <v>5</v>
      </c>
      <c r="R44" s="4">
        <v>1.9E-3</v>
      </c>
      <c r="S44" s="3">
        <v>8</v>
      </c>
      <c r="T44" s="4">
        <v>2.3E-3</v>
      </c>
      <c r="U44" s="2">
        <v>1</v>
      </c>
      <c r="V44" s="3">
        <v>0</v>
      </c>
      <c r="W44" s="3">
        <v>0</v>
      </c>
      <c r="X44" s="4">
        <v>0</v>
      </c>
      <c r="Y44" s="4">
        <v>0</v>
      </c>
      <c r="Z44" s="5">
        <v>0</v>
      </c>
      <c r="AA44" s="5">
        <v>0</v>
      </c>
      <c r="AB44" s="3">
        <v>0</v>
      </c>
      <c r="AC44" s="3">
        <v>0</v>
      </c>
    </row>
    <row r="45" spans="1:29" x14ac:dyDescent="0.2">
      <c r="C45" s="3" t="s">
        <v>132</v>
      </c>
      <c r="D45" s="16" t="s">
        <v>309</v>
      </c>
      <c r="E45" s="3">
        <f t="shared" si="0"/>
        <v>2</v>
      </c>
      <c r="F45" s="20" t="str">
        <f>"("&amp;SUM(G44:G46)&amp;")"</f>
        <v>(3)</v>
      </c>
      <c r="G45" s="3">
        <v>1</v>
      </c>
      <c r="H45" s="3">
        <f t="shared" si="2"/>
        <v>1</v>
      </c>
      <c r="I45" s="3" t="s">
        <v>586</v>
      </c>
      <c r="K45" s="3" t="e">
        <f t="shared" si="3"/>
        <v>#VALUE!</v>
      </c>
      <c r="N45" s="3" t="s">
        <v>185</v>
      </c>
      <c r="O45" s="3" t="s">
        <v>579</v>
      </c>
      <c r="P45" s="3" t="s">
        <v>580</v>
      </c>
      <c r="Q45" s="3">
        <v>1</v>
      </c>
      <c r="R45" s="4">
        <v>4.0000000000000002E-4</v>
      </c>
      <c r="S45" s="3">
        <v>2</v>
      </c>
      <c r="T45" s="4">
        <v>5.9999999999999995E-4</v>
      </c>
      <c r="U45" s="2">
        <v>1</v>
      </c>
      <c r="V45" s="3">
        <v>0</v>
      </c>
      <c r="W45" s="3">
        <v>0</v>
      </c>
      <c r="X45" s="4">
        <v>0</v>
      </c>
      <c r="Y45" s="4">
        <v>0</v>
      </c>
      <c r="Z45" s="5">
        <v>0</v>
      </c>
      <c r="AA45" s="5">
        <v>0</v>
      </c>
      <c r="AB45" s="3">
        <v>0</v>
      </c>
      <c r="AC45" s="3">
        <v>0</v>
      </c>
    </row>
    <row r="46" spans="1:29" x14ac:dyDescent="0.2">
      <c r="C46" s="3" t="s">
        <v>133</v>
      </c>
      <c r="D46" s="16" t="s">
        <v>308</v>
      </c>
      <c r="E46" s="3">
        <f t="shared" si="0"/>
        <v>0</v>
      </c>
      <c r="G46" s="3">
        <v>1</v>
      </c>
      <c r="H46" s="3">
        <f t="shared" si="2"/>
        <v>1</v>
      </c>
      <c r="I46" s="3" t="s">
        <v>586</v>
      </c>
      <c r="K46" s="3" t="e">
        <f t="shared" si="3"/>
        <v>#VALUE!</v>
      </c>
      <c r="N46" s="3" t="s">
        <v>224</v>
      </c>
      <c r="O46" s="3" t="s">
        <v>224</v>
      </c>
      <c r="P46" s="3" t="s">
        <v>225</v>
      </c>
      <c r="Q46" s="3">
        <v>1</v>
      </c>
      <c r="R46" s="4">
        <v>4.0000000000000002E-4</v>
      </c>
      <c r="S46" s="3">
        <v>1</v>
      </c>
      <c r="T46" s="4">
        <v>2.9999999999999997E-4</v>
      </c>
      <c r="U46" s="2">
        <v>1</v>
      </c>
      <c r="V46" s="3">
        <v>0</v>
      </c>
      <c r="W46" s="3">
        <v>0</v>
      </c>
      <c r="X46" s="4">
        <v>0</v>
      </c>
      <c r="Y46" s="4">
        <v>0</v>
      </c>
      <c r="Z46" s="5">
        <v>0</v>
      </c>
      <c r="AA46" s="5">
        <v>0</v>
      </c>
      <c r="AB46" s="3">
        <v>0</v>
      </c>
      <c r="AC46" s="3">
        <v>0</v>
      </c>
    </row>
    <row r="47" spans="1:29" x14ac:dyDescent="0.2">
      <c r="A47" s="3" t="s">
        <v>172</v>
      </c>
      <c r="B47" s="3" t="s">
        <v>23</v>
      </c>
      <c r="C47" s="3" t="s">
        <v>463</v>
      </c>
      <c r="D47" s="16" t="s">
        <v>299</v>
      </c>
      <c r="E47" s="3">
        <f t="shared" si="0"/>
        <v>10</v>
      </c>
      <c r="F47" s="20">
        <f ca="1">VLOOKUP(A47,INDIRECT($F$4&amp;"!$A$6:$K$21"),11,FALSE)</f>
        <v>20.066889632107024</v>
      </c>
      <c r="G47" s="3">
        <v>15</v>
      </c>
      <c r="H47" s="3">
        <f t="shared" si="2"/>
        <v>5</v>
      </c>
      <c r="I47" s="3">
        <v>15</v>
      </c>
      <c r="K47" s="3">
        <f t="shared" si="3"/>
        <v>4</v>
      </c>
      <c r="L47" s="3">
        <v>10</v>
      </c>
      <c r="N47" s="3" t="s">
        <v>166</v>
      </c>
      <c r="O47" s="3" t="s">
        <v>166</v>
      </c>
      <c r="P47" s="3" t="s">
        <v>62</v>
      </c>
      <c r="Q47" s="3">
        <v>185</v>
      </c>
      <c r="R47" s="4">
        <v>7.1199999999999999E-2</v>
      </c>
      <c r="S47" s="3">
        <v>281</v>
      </c>
      <c r="T47" s="4">
        <v>8.1199999999999994E-2</v>
      </c>
      <c r="U47" s="2">
        <v>0.97</v>
      </c>
      <c r="V47" s="3">
        <v>31</v>
      </c>
      <c r="W47" s="3">
        <v>0</v>
      </c>
      <c r="X47" s="4">
        <v>0.1676</v>
      </c>
      <c r="Y47" s="4">
        <v>0</v>
      </c>
      <c r="Z47" s="5">
        <v>45880</v>
      </c>
      <c r="AA47" s="5">
        <v>0</v>
      </c>
      <c r="AB47" s="3">
        <v>31</v>
      </c>
      <c r="AC47" s="3">
        <v>0</v>
      </c>
    </row>
    <row r="48" spans="1:29" x14ac:dyDescent="0.2">
      <c r="C48" s="3" t="s">
        <v>464</v>
      </c>
      <c r="D48" s="16" t="s">
        <v>465</v>
      </c>
      <c r="E48" s="3">
        <f t="shared" si="0"/>
        <v>3</v>
      </c>
      <c r="F48" s="20" t="str">
        <f>"("&amp;SUM(G47:G48)&amp;")"</f>
        <v>(20)</v>
      </c>
      <c r="G48" s="3">
        <v>5</v>
      </c>
      <c r="H48" s="3">
        <f>ROUNDUP(G48*0.3,0)</f>
        <v>2</v>
      </c>
      <c r="I48" s="3">
        <v>0</v>
      </c>
      <c r="K48" s="3">
        <f t="shared" si="3"/>
        <v>7</v>
      </c>
      <c r="L48" s="3">
        <v>10</v>
      </c>
      <c r="N48" s="3" t="s">
        <v>185</v>
      </c>
      <c r="O48" s="3" t="s">
        <v>371</v>
      </c>
      <c r="P48" s="3" t="s">
        <v>372</v>
      </c>
      <c r="Q48" s="3">
        <v>2</v>
      </c>
      <c r="R48" s="4">
        <v>8.0000000000000004E-4</v>
      </c>
      <c r="S48" s="3">
        <v>2</v>
      </c>
      <c r="T48" s="4">
        <v>5.9999999999999995E-4</v>
      </c>
      <c r="U48" s="2">
        <v>1</v>
      </c>
      <c r="V48" s="3">
        <v>0</v>
      </c>
      <c r="W48" s="3">
        <v>0</v>
      </c>
      <c r="X48" s="4">
        <v>0</v>
      </c>
      <c r="Y48" s="4">
        <v>0</v>
      </c>
      <c r="Z48" s="5">
        <v>0</v>
      </c>
      <c r="AA48" s="5">
        <v>0</v>
      </c>
      <c r="AB48" s="3">
        <v>0</v>
      </c>
      <c r="AC48" s="3">
        <v>0</v>
      </c>
    </row>
    <row r="49" spans="1:29" x14ac:dyDescent="0.2">
      <c r="A49" s="3" t="s">
        <v>504</v>
      </c>
      <c r="B49" s="3" t="s">
        <v>11</v>
      </c>
      <c r="C49" s="3" t="s">
        <v>134</v>
      </c>
      <c r="D49" s="16" t="s">
        <v>297</v>
      </c>
      <c r="E49" s="3">
        <f t="shared" si="0"/>
        <v>6</v>
      </c>
      <c r="F49" s="20">
        <f ca="1">VLOOKUP(A49,INDIRECT($F$4&amp;"!$A$6:$K$21"),11,FALSE)</f>
        <v>7.9681274900398407</v>
      </c>
      <c r="G49" s="3">
        <v>10</v>
      </c>
      <c r="H49" s="3">
        <f t="shared" si="2"/>
        <v>3</v>
      </c>
      <c r="I49" s="3">
        <v>0</v>
      </c>
      <c r="K49" s="3">
        <f t="shared" si="3"/>
        <v>13</v>
      </c>
      <c r="L49" s="3">
        <v>20</v>
      </c>
      <c r="N49" s="3" t="s">
        <v>228</v>
      </c>
      <c r="O49" s="3" t="s">
        <v>494</v>
      </c>
      <c r="P49" s="3" t="s">
        <v>495</v>
      </c>
      <c r="Q49" s="3">
        <v>3</v>
      </c>
      <c r="R49" s="4">
        <v>1.1999999999999999E-3</v>
      </c>
      <c r="S49" s="3">
        <v>5</v>
      </c>
      <c r="T49" s="4">
        <v>1.4E-3</v>
      </c>
      <c r="U49" s="2">
        <v>1</v>
      </c>
      <c r="V49" s="3">
        <v>2</v>
      </c>
      <c r="W49" s="3">
        <v>0</v>
      </c>
      <c r="X49" s="4">
        <v>0.66669999999999996</v>
      </c>
      <c r="Y49" s="4">
        <v>0</v>
      </c>
      <c r="Z49" s="5">
        <v>1960</v>
      </c>
      <c r="AA49" s="5">
        <v>0</v>
      </c>
      <c r="AB49" s="3">
        <v>1</v>
      </c>
      <c r="AC49" s="3">
        <v>0</v>
      </c>
    </row>
    <row r="50" spans="1:29" x14ac:dyDescent="0.2">
      <c r="C50" s="3" t="s">
        <v>135</v>
      </c>
      <c r="D50" s="16" t="s">
        <v>300</v>
      </c>
      <c r="E50" s="3">
        <f t="shared" si="0"/>
        <v>1</v>
      </c>
      <c r="F50" s="20" t="str">
        <f>"("&amp;SUM(G49:G51)&amp;")"</f>
        <v>(13)</v>
      </c>
      <c r="G50" s="3">
        <v>1</v>
      </c>
      <c r="H50" s="3">
        <f t="shared" si="2"/>
        <v>1</v>
      </c>
      <c r="I50" s="3">
        <v>6</v>
      </c>
      <c r="K50" s="3">
        <f t="shared" si="3"/>
        <v>-5</v>
      </c>
      <c r="N50" s="3" t="s">
        <v>185</v>
      </c>
      <c r="O50" s="3" t="s">
        <v>375</v>
      </c>
      <c r="P50" s="3" t="s">
        <v>376</v>
      </c>
      <c r="Q50" s="3">
        <v>4</v>
      </c>
      <c r="R50" s="4">
        <v>1.5E-3</v>
      </c>
      <c r="S50" s="3">
        <v>5</v>
      </c>
      <c r="T50" s="4">
        <v>1.4E-3</v>
      </c>
      <c r="U50" s="2">
        <v>1</v>
      </c>
      <c r="V50" s="3">
        <v>1</v>
      </c>
      <c r="W50" s="3">
        <v>0</v>
      </c>
      <c r="X50" s="4">
        <v>0.25</v>
      </c>
      <c r="Y50" s="4">
        <v>0</v>
      </c>
      <c r="Z50" s="5">
        <v>1180</v>
      </c>
      <c r="AA50" s="5">
        <v>0</v>
      </c>
      <c r="AB50" s="3">
        <v>1</v>
      </c>
      <c r="AC50" s="3">
        <v>0</v>
      </c>
    </row>
    <row r="51" spans="1:29" x14ac:dyDescent="0.2">
      <c r="C51" s="3" t="s">
        <v>136</v>
      </c>
      <c r="D51" s="16" t="s">
        <v>301</v>
      </c>
      <c r="E51" s="3">
        <f t="shared" si="0"/>
        <v>1</v>
      </c>
      <c r="G51" s="3">
        <v>2</v>
      </c>
      <c r="H51" s="3">
        <f t="shared" si="2"/>
        <v>1</v>
      </c>
      <c r="I51" s="3">
        <v>6</v>
      </c>
      <c r="K51" s="3">
        <f t="shared" si="3"/>
        <v>-4</v>
      </c>
      <c r="N51" s="3" t="s">
        <v>160</v>
      </c>
      <c r="O51" s="3" t="s">
        <v>351</v>
      </c>
      <c r="P51" s="3" t="s">
        <v>68</v>
      </c>
      <c r="Q51" s="3">
        <v>31</v>
      </c>
      <c r="R51" s="4">
        <v>1.1900000000000001E-2</v>
      </c>
      <c r="S51" s="3">
        <v>33</v>
      </c>
      <c r="T51" s="4">
        <v>9.4999999999999998E-3</v>
      </c>
      <c r="U51" s="2">
        <v>0.03</v>
      </c>
      <c r="V51" s="3">
        <v>1</v>
      </c>
      <c r="W51" s="3">
        <v>0</v>
      </c>
      <c r="X51" s="4">
        <v>3.2300000000000002E-2</v>
      </c>
      <c r="Y51" s="4">
        <v>0</v>
      </c>
      <c r="Z51" s="5">
        <v>1080</v>
      </c>
      <c r="AA51" s="5">
        <v>0</v>
      </c>
      <c r="AB51" s="3">
        <v>1</v>
      </c>
      <c r="AC51" s="3">
        <v>0</v>
      </c>
    </row>
    <row r="52" spans="1:29" x14ac:dyDescent="0.2">
      <c r="A52" s="3" t="s">
        <v>168</v>
      </c>
      <c r="B52" s="3" t="s">
        <v>12</v>
      </c>
      <c r="C52" s="3" t="s">
        <v>237</v>
      </c>
      <c r="D52" s="16" t="s">
        <v>277</v>
      </c>
      <c r="E52" s="3">
        <f t="shared" si="0"/>
        <v>10</v>
      </c>
      <c r="F52" s="20">
        <f ca="1">VLOOKUP(A52,INDIRECT($F$4&amp;"!$A$6:$K$21"),11,FALSE)</f>
        <v>14.534883720930232</v>
      </c>
      <c r="G52" s="3">
        <v>10</v>
      </c>
      <c r="H52" s="3">
        <f t="shared" si="2"/>
        <v>3</v>
      </c>
      <c r="I52" s="3">
        <v>0</v>
      </c>
      <c r="K52" s="3">
        <f t="shared" si="3"/>
        <v>13</v>
      </c>
      <c r="L52" s="3">
        <v>20</v>
      </c>
      <c r="N52" s="3" t="s">
        <v>230</v>
      </c>
      <c r="O52" s="3" t="s">
        <v>341</v>
      </c>
      <c r="P52" s="3" t="s">
        <v>74</v>
      </c>
      <c r="Q52" s="3">
        <v>23</v>
      </c>
      <c r="R52" s="4">
        <v>8.8999999999999999E-3</v>
      </c>
      <c r="S52" s="3">
        <v>27</v>
      </c>
      <c r="T52" s="4">
        <v>7.7999999999999996E-3</v>
      </c>
      <c r="U52" s="2">
        <v>1</v>
      </c>
      <c r="V52" s="3">
        <v>0</v>
      </c>
      <c r="W52" s="3">
        <v>0</v>
      </c>
      <c r="X52" s="4">
        <v>0</v>
      </c>
      <c r="Y52" s="4">
        <v>0</v>
      </c>
      <c r="Z52" s="5">
        <v>0</v>
      </c>
      <c r="AA52" s="5">
        <v>0</v>
      </c>
      <c r="AB52" s="3">
        <v>0</v>
      </c>
      <c r="AC52" s="3">
        <v>0</v>
      </c>
    </row>
    <row r="53" spans="1:29" x14ac:dyDescent="0.2">
      <c r="C53" s="3" t="s">
        <v>238</v>
      </c>
      <c r="D53" s="16" t="s">
        <v>273</v>
      </c>
      <c r="E53" s="3">
        <f t="shared" si="0"/>
        <v>0</v>
      </c>
      <c r="F53" s="20" t="str">
        <f>"("&amp;SUM(G52:G60)&amp;")"</f>
        <v>(50)</v>
      </c>
      <c r="G53" s="3">
        <v>5</v>
      </c>
      <c r="H53" s="3">
        <f t="shared" si="2"/>
        <v>2</v>
      </c>
      <c r="I53" s="3">
        <v>10</v>
      </c>
      <c r="K53" s="3">
        <f t="shared" si="3"/>
        <v>-4</v>
      </c>
      <c r="N53" s="3" t="s">
        <v>230</v>
      </c>
      <c r="O53" s="3" t="s">
        <v>342</v>
      </c>
      <c r="P53" s="3" t="s">
        <v>343</v>
      </c>
      <c r="Q53" s="3">
        <v>6</v>
      </c>
      <c r="R53" s="4">
        <v>2.3E-3</v>
      </c>
      <c r="S53" s="3">
        <v>6</v>
      </c>
      <c r="T53" s="4">
        <v>1.6999999999999999E-3</v>
      </c>
      <c r="U53" s="2">
        <v>1</v>
      </c>
      <c r="V53" s="3">
        <v>0</v>
      </c>
      <c r="W53" s="3">
        <v>0</v>
      </c>
      <c r="X53" s="4">
        <v>0</v>
      </c>
      <c r="Y53" s="4">
        <v>0</v>
      </c>
      <c r="Z53" s="5">
        <v>0</v>
      </c>
      <c r="AA53" s="5">
        <v>0</v>
      </c>
      <c r="AB53" s="3">
        <v>0</v>
      </c>
      <c r="AC53" s="3">
        <v>0</v>
      </c>
    </row>
    <row r="54" spans="1:29" x14ac:dyDescent="0.2">
      <c r="C54" s="3" t="s">
        <v>239</v>
      </c>
      <c r="D54" s="16" t="s">
        <v>279</v>
      </c>
      <c r="E54" s="3">
        <f t="shared" si="0"/>
        <v>0</v>
      </c>
      <c r="G54" s="3">
        <v>5</v>
      </c>
      <c r="H54" s="3">
        <f t="shared" si="2"/>
        <v>2</v>
      </c>
      <c r="I54" s="3">
        <v>6</v>
      </c>
      <c r="K54" s="3">
        <f t="shared" si="3"/>
        <v>1</v>
      </c>
      <c r="N54" s="3" t="s">
        <v>226</v>
      </c>
      <c r="O54" s="3" t="s">
        <v>362</v>
      </c>
      <c r="P54" s="3" t="s">
        <v>64</v>
      </c>
      <c r="Q54" s="3">
        <v>3</v>
      </c>
      <c r="R54" s="4">
        <v>1.1999999999999999E-3</v>
      </c>
      <c r="S54" s="3">
        <v>3</v>
      </c>
      <c r="T54" s="4">
        <v>8.9999999999999998E-4</v>
      </c>
      <c r="U54" s="2">
        <v>1</v>
      </c>
      <c r="V54" s="3">
        <v>2</v>
      </c>
      <c r="W54" s="3">
        <v>0</v>
      </c>
      <c r="X54" s="4">
        <v>0.66669999999999996</v>
      </c>
      <c r="Y54" s="4">
        <v>0</v>
      </c>
      <c r="Z54" s="5">
        <v>1960</v>
      </c>
      <c r="AA54" s="5">
        <v>0</v>
      </c>
      <c r="AB54" s="3">
        <v>2</v>
      </c>
      <c r="AC54" s="3">
        <v>0</v>
      </c>
    </row>
    <row r="55" spans="1:29" x14ac:dyDescent="0.2">
      <c r="C55" s="3" t="s">
        <v>240</v>
      </c>
      <c r="D55" s="16" t="s">
        <v>285</v>
      </c>
      <c r="E55" s="3">
        <f t="shared" si="0"/>
        <v>2</v>
      </c>
      <c r="G55" s="3">
        <v>5</v>
      </c>
      <c r="H55" s="3">
        <f t="shared" si="2"/>
        <v>2</v>
      </c>
      <c r="I55" s="3">
        <v>9</v>
      </c>
      <c r="K55" s="3">
        <f t="shared" si="3"/>
        <v>-3</v>
      </c>
      <c r="N55" s="3" t="s">
        <v>226</v>
      </c>
      <c r="O55" s="3" t="s">
        <v>363</v>
      </c>
      <c r="P55" s="3" t="s">
        <v>65</v>
      </c>
      <c r="Q55" s="3">
        <v>6</v>
      </c>
      <c r="R55" s="4">
        <v>2.3E-3</v>
      </c>
      <c r="S55" s="3">
        <v>8</v>
      </c>
      <c r="T55" s="4">
        <v>2.3E-3</v>
      </c>
      <c r="U55" s="2">
        <v>1</v>
      </c>
      <c r="V55" s="3">
        <v>0</v>
      </c>
      <c r="W55" s="3">
        <v>0</v>
      </c>
      <c r="X55" s="4">
        <v>0</v>
      </c>
      <c r="Y55" s="4">
        <v>0</v>
      </c>
      <c r="Z55" s="5">
        <v>0</v>
      </c>
      <c r="AA55" s="5">
        <v>0</v>
      </c>
      <c r="AB55" s="3">
        <v>0</v>
      </c>
      <c r="AC55" s="3">
        <v>0</v>
      </c>
    </row>
    <row r="56" spans="1:29" x14ac:dyDescent="0.2">
      <c r="C56" s="3" t="s">
        <v>241</v>
      </c>
      <c r="D56" s="16" t="s">
        <v>466</v>
      </c>
      <c r="E56" s="3">
        <f t="shared" si="0"/>
        <v>0</v>
      </c>
      <c r="G56" s="3">
        <v>5</v>
      </c>
      <c r="H56" s="3">
        <f t="shared" si="2"/>
        <v>2</v>
      </c>
      <c r="I56" s="3">
        <v>10</v>
      </c>
      <c r="K56" s="3">
        <f t="shared" si="3"/>
        <v>-4</v>
      </c>
      <c r="N56" s="3" t="s">
        <v>155</v>
      </c>
      <c r="O56" s="3" t="s">
        <v>344</v>
      </c>
      <c r="P56" s="3" t="s">
        <v>69</v>
      </c>
      <c r="Q56" s="3">
        <v>114</v>
      </c>
      <c r="R56" s="4">
        <v>4.3900000000000002E-2</v>
      </c>
      <c r="S56" s="3">
        <v>169</v>
      </c>
      <c r="T56" s="4">
        <v>4.8800000000000003E-2</v>
      </c>
      <c r="U56" s="2">
        <v>1</v>
      </c>
      <c r="V56" s="3">
        <v>23</v>
      </c>
      <c r="W56" s="3">
        <v>0</v>
      </c>
      <c r="X56" s="4">
        <v>0.20180000000000001</v>
      </c>
      <c r="Y56" s="4">
        <v>0</v>
      </c>
      <c r="Z56" s="5">
        <v>20677</v>
      </c>
      <c r="AA56" s="5">
        <v>0</v>
      </c>
      <c r="AB56" s="3">
        <v>23</v>
      </c>
      <c r="AC56" s="3">
        <v>0</v>
      </c>
    </row>
    <row r="57" spans="1:29" x14ac:dyDescent="0.2">
      <c r="C57" s="3" t="s">
        <v>242</v>
      </c>
      <c r="D57" s="16" t="s">
        <v>283</v>
      </c>
      <c r="E57" s="3">
        <f t="shared" si="0"/>
        <v>0</v>
      </c>
      <c r="G57" s="3">
        <v>5</v>
      </c>
      <c r="H57" s="3">
        <f t="shared" si="2"/>
        <v>2</v>
      </c>
      <c r="I57" s="3">
        <v>9</v>
      </c>
      <c r="K57" s="3">
        <f t="shared" si="3"/>
        <v>-3</v>
      </c>
      <c r="N57" s="3" t="s">
        <v>155</v>
      </c>
      <c r="O57" s="3" t="s">
        <v>346</v>
      </c>
      <c r="P57" s="3" t="s">
        <v>71</v>
      </c>
      <c r="Q57" s="3">
        <v>79</v>
      </c>
      <c r="R57" s="4">
        <v>3.04E-2</v>
      </c>
      <c r="S57" s="3">
        <v>108</v>
      </c>
      <c r="T57" s="4">
        <v>3.1199999999999999E-2</v>
      </c>
      <c r="U57" s="2">
        <v>0.96</v>
      </c>
      <c r="V57" s="3">
        <v>10</v>
      </c>
      <c r="W57" s="3">
        <v>0</v>
      </c>
      <c r="X57" s="4">
        <v>0.12659999999999999</v>
      </c>
      <c r="Y57" s="4">
        <v>0</v>
      </c>
      <c r="Z57" s="5">
        <v>9480</v>
      </c>
      <c r="AA57" s="5">
        <v>0</v>
      </c>
      <c r="AB57" s="3">
        <v>10</v>
      </c>
      <c r="AC57" s="3">
        <v>0</v>
      </c>
    </row>
    <row r="58" spans="1:29" x14ac:dyDescent="0.2">
      <c r="C58" s="3" t="s">
        <v>243</v>
      </c>
      <c r="D58" s="16" t="s">
        <v>281</v>
      </c>
      <c r="E58" s="3">
        <f t="shared" si="0"/>
        <v>1</v>
      </c>
      <c r="G58" s="3">
        <v>5</v>
      </c>
      <c r="H58" s="3">
        <f t="shared" si="2"/>
        <v>2</v>
      </c>
      <c r="I58" s="3">
        <v>6</v>
      </c>
      <c r="K58" s="3">
        <f t="shared" si="3"/>
        <v>1</v>
      </c>
      <c r="L58" s="3">
        <v>5</v>
      </c>
      <c r="N58" s="3" t="s">
        <v>155</v>
      </c>
      <c r="O58" s="3" t="s">
        <v>347</v>
      </c>
      <c r="P58" s="3" t="s">
        <v>72</v>
      </c>
      <c r="Q58" s="3">
        <v>125</v>
      </c>
      <c r="R58" s="4">
        <v>4.8099999999999997E-2</v>
      </c>
      <c r="S58" s="3">
        <v>182</v>
      </c>
      <c r="T58" s="4">
        <v>5.2600000000000001E-2</v>
      </c>
      <c r="U58" s="2">
        <v>1</v>
      </c>
      <c r="V58" s="3">
        <v>29</v>
      </c>
      <c r="W58" s="3">
        <v>0</v>
      </c>
      <c r="X58" s="4">
        <v>0.23200000000000001</v>
      </c>
      <c r="Y58" s="4">
        <v>0</v>
      </c>
      <c r="Z58" s="5">
        <v>26071</v>
      </c>
      <c r="AA58" s="5">
        <v>0</v>
      </c>
      <c r="AB58" s="3">
        <v>30</v>
      </c>
      <c r="AC58" s="3">
        <v>0</v>
      </c>
    </row>
    <row r="59" spans="1:29" x14ac:dyDescent="0.2">
      <c r="C59" s="3" t="s">
        <v>244</v>
      </c>
      <c r="D59" s="16" t="s">
        <v>272</v>
      </c>
      <c r="E59" s="3">
        <f t="shared" si="0"/>
        <v>0</v>
      </c>
      <c r="G59" s="3">
        <v>5</v>
      </c>
      <c r="H59" s="3">
        <f t="shared" si="2"/>
        <v>2</v>
      </c>
      <c r="I59" s="3">
        <v>10</v>
      </c>
      <c r="K59" s="3">
        <f t="shared" si="3"/>
        <v>-4</v>
      </c>
      <c r="L59" s="3">
        <v>5</v>
      </c>
      <c r="N59" s="3" t="s">
        <v>186</v>
      </c>
      <c r="O59" s="3" t="s">
        <v>186</v>
      </c>
      <c r="P59" s="3" t="s">
        <v>75</v>
      </c>
      <c r="Q59" s="3">
        <v>10</v>
      </c>
      <c r="R59" s="4">
        <v>3.8999999999999998E-3</v>
      </c>
      <c r="S59" s="3">
        <v>13</v>
      </c>
      <c r="T59" s="4">
        <v>3.8E-3</v>
      </c>
      <c r="U59" s="2">
        <v>1</v>
      </c>
      <c r="V59" s="3">
        <v>3</v>
      </c>
      <c r="W59" s="3">
        <v>0</v>
      </c>
      <c r="X59" s="4">
        <v>0.3</v>
      </c>
      <c r="Y59" s="4">
        <v>0</v>
      </c>
      <c r="Z59" s="5">
        <v>2940</v>
      </c>
      <c r="AA59" s="5">
        <v>0</v>
      </c>
      <c r="AB59" s="3">
        <v>3</v>
      </c>
      <c r="AC59" s="3">
        <v>0</v>
      </c>
    </row>
    <row r="60" spans="1:29" x14ac:dyDescent="0.2">
      <c r="C60" s="3" t="s">
        <v>245</v>
      </c>
      <c r="D60" s="16" t="s">
        <v>275</v>
      </c>
      <c r="E60" s="3">
        <f t="shared" si="0"/>
        <v>1</v>
      </c>
      <c r="G60" s="3">
        <v>5</v>
      </c>
      <c r="H60" s="3">
        <f t="shared" si="2"/>
        <v>2</v>
      </c>
      <c r="I60" s="3">
        <v>10</v>
      </c>
      <c r="K60" s="3">
        <f t="shared" si="3"/>
        <v>-4</v>
      </c>
      <c r="L60" s="3">
        <v>5</v>
      </c>
      <c r="N60" s="3" t="s">
        <v>164</v>
      </c>
      <c r="O60" s="3" t="s">
        <v>330</v>
      </c>
      <c r="P60" s="3" t="s">
        <v>81</v>
      </c>
      <c r="Q60" s="3">
        <v>139</v>
      </c>
      <c r="R60" s="4">
        <v>5.3499999999999999E-2</v>
      </c>
      <c r="S60" s="3">
        <v>180</v>
      </c>
      <c r="T60" s="4">
        <v>5.1999999999999998E-2</v>
      </c>
      <c r="U60" s="2">
        <v>1</v>
      </c>
      <c r="V60" s="3">
        <v>8</v>
      </c>
      <c r="W60" s="3">
        <v>0</v>
      </c>
      <c r="X60" s="4">
        <v>5.7599999999999998E-2</v>
      </c>
      <c r="Y60" s="4">
        <v>0</v>
      </c>
      <c r="Z60" s="5">
        <v>11840</v>
      </c>
      <c r="AA60" s="5">
        <v>0</v>
      </c>
      <c r="AB60" s="3">
        <v>8</v>
      </c>
      <c r="AC60" s="3">
        <v>0</v>
      </c>
    </row>
    <row r="61" spans="1:29" x14ac:dyDescent="0.2">
      <c r="A61" s="3" t="s">
        <v>188</v>
      </c>
      <c r="B61" s="3" t="s">
        <v>13</v>
      </c>
      <c r="C61" s="3" t="s">
        <v>131</v>
      </c>
      <c r="D61" s="16" t="s">
        <v>306</v>
      </c>
      <c r="E61" s="3">
        <f t="shared" si="0"/>
        <v>0</v>
      </c>
      <c r="F61" s="20">
        <f ca="1">VLOOKUP(A61,INDIRECT($F$4&amp;"!$A$6:$K$21"),11,FALSE)</f>
        <v>4.166666666666667</v>
      </c>
      <c r="G61" s="3">
        <v>2</v>
      </c>
      <c r="H61" s="3">
        <f t="shared" si="2"/>
        <v>1</v>
      </c>
      <c r="I61" s="3">
        <v>2</v>
      </c>
      <c r="K61" s="3">
        <f t="shared" si="3"/>
        <v>1</v>
      </c>
      <c r="N61" s="3" t="s">
        <v>164</v>
      </c>
      <c r="O61" s="3" t="s">
        <v>331</v>
      </c>
      <c r="P61" s="3" t="s">
        <v>82</v>
      </c>
      <c r="Q61" s="3">
        <v>18</v>
      </c>
      <c r="R61" s="4">
        <v>6.8999999999999999E-3</v>
      </c>
      <c r="S61" s="3">
        <v>19</v>
      </c>
      <c r="T61" s="4">
        <v>5.4999999999999997E-3</v>
      </c>
      <c r="U61" s="2">
        <v>1</v>
      </c>
      <c r="V61" s="3">
        <v>2</v>
      </c>
      <c r="W61" s="3">
        <v>0</v>
      </c>
      <c r="X61" s="4">
        <v>0.1111</v>
      </c>
      <c r="Y61" s="4">
        <v>0</v>
      </c>
      <c r="Z61" s="5">
        <v>2760</v>
      </c>
      <c r="AA61" s="5">
        <v>0</v>
      </c>
      <c r="AB61" s="3">
        <v>2</v>
      </c>
      <c r="AC61" s="3">
        <v>0</v>
      </c>
    </row>
    <row r="62" spans="1:29" x14ac:dyDescent="0.2">
      <c r="C62" s="3" t="s">
        <v>132</v>
      </c>
      <c r="D62" s="16" t="s">
        <v>305</v>
      </c>
      <c r="E62" s="3">
        <f t="shared" si="0"/>
        <v>2</v>
      </c>
      <c r="F62" s="20" t="str">
        <f>"("&amp;SUM(G61:G63)&amp;")"</f>
        <v>(4)</v>
      </c>
      <c r="G62" s="3">
        <v>1</v>
      </c>
      <c r="H62" s="3">
        <f t="shared" si="2"/>
        <v>1</v>
      </c>
      <c r="I62" s="3">
        <v>3</v>
      </c>
      <c r="K62" s="3">
        <f t="shared" si="3"/>
        <v>-2</v>
      </c>
      <c r="N62" s="3" t="s">
        <v>161</v>
      </c>
      <c r="O62" s="3" t="s">
        <v>339</v>
      </c>
      <c r="P62" s="3" t="s">
        <v>76</v>
      </c>
      <c r="Q62" s="3">
        <v>10</v>
      </c>
      <c r="R62" s="4">
        <v>3.8999999999999998E-3</v>
      </c>
      <c r="S62" s="3">
        <v>13</v>
      </c>
      <c r="T62" s="4">
        <v>3.8E-3</v>
      </c>
      <c r="U62" s="2">
        <v>1</v>
      </c>
      <c r="V62" s="3">
        <v>4</v>
      </c>
      <c r="W62" s="3">
        <v>0</v>
      </c>
      <c r="X62" s="4">
        <v>0.4</v>
      </c>
      <c r="Y62" s="4">
        <v>0</v>
      </c>
      <c r="Z62" s="5">
        <v>5120</v>
      </c>
      <c r="AA62" s="5">
        <v>0</v>
      </c>
      <c r="AB62" s="3">
        <v>4</v>
      </c>
      <c r="AC62" s="3">
        <v>0</v>
      </c>
    </row>
    <row r="63" spans="1:29" x14ac:dyDescent="0.2">
      <c r="C63" s="3" t="s">
        <v>133</v>
      </c>
      <c r="D63" s="16" t="s">
        <v>303</v>
      </c>
      <c r="E63" s="3">
        <f t="shared" si="0"/>
        <v>1</v>
      </c>
      <c r="G63" s="3">
        <v>1</v>
      </c>
      <c r="H63" s="3">
        <f t="shared" si="2"/>
        <v>1</v>
      </c>
      <c r="I63" s="3">
        <v>5</v>
      </c>
      <c r="K63" s="3">
        <f t="shared" si="3"/>
        <v>-4</v>
      </c>
      <c r="N63" s="3" t="s">
        <v>187</v>
      </c>
      <c r="O63" s="3" t="s">
        <v>337</v>
      </c>
      <c r="P63" s="3" t="s">
        <v>79</v>
      </c>
      <c r="Q63" s="3">
        <v>2</v>
      </c>
      <c r="R63" s="4">
        <v>8.0000000000000004E-4</v>
      </c>
      <c r="S63" s="3">
        <v>2</v>
      </c>
      <c r="T63" s="4">
        <v>5.9999999999999995E-4</v>
      </c>
      <c r="U63" s="2">
        <v>1</v>
      </c>
      <c r="V63" s="3">
        <v>0</v>
      </c>
      <c r="W63" s="3">
        <v>0</v>
      </c>
      <c r="X63" s="4">
        <v>0</v>
      </c>
      <c r="Y63" s="4">
        <v>0</v>
      </c>
      <c r="Z63" s="5">
        <v>0</v>
      </c>
      <c r="AA63" s="5">
        <v>0</v>
      </c>
      <c r="AB63" s="3">
        <v>0</v>
      </c>
      <c r="AC63" s="3">
        <v>0</v>
      </c>
    </row>
    <row r="64" spans="1:29" x14ac:dyDescent="0.2">
      <c r="A64" s="3" t="s">
        <v>163</v>
      </c>
      <c r="B64" s="3" t="s">
        <v>14</v>
      </c>
      <c r="C64" s="3" t="s">
        <v>142</v>
      </c>
      <c r="D64" s="16" t="s">
        <v>262</v>
      </c>
      <c r="E64" s="3">
        <f t="shared" si="0"/>
        <v>6</v>
      </c>
      <c r="F64" s="20">
        <f ca="1">VLOOKUP(A64,INDIRECT($F$4&amp;"!$A$6:$K$21"),11,FALSE)</f>
        <v>15.576323987538942</v>
      </c>
      <c r="G64" s="3">
        <v>20</v>
      </c>
      <c r="H64" s="3">
        <f t="shared" si="2"/>
        <v>6</v>
      </c>
      <c r="I64" s="3">
        <v>29</v>
      </c>
      <c r="K64" s="3">
        <f t="shared" si="3"/>
        <v>-5</v>
      </c>
      <c r="N64" s="3" t="s">
        <v>161</v>
      </c>
      <c r="O64" s="3" t="s">
        <v>340</v>
      </c>
      <c r="P64" s="3" t="s">
        <v>77</v>
      </c>
      <c r="Q64" s="3">
        <v>22</v>
      </c>
      <c r="R64" s="4">
        <v>8.5000000000000006E-3</v>
      </c>
      <c r="S64" s="3">
        <v>25</v>
      </c>
      <c r="T64" s="4">
        <v>7.1999999999999998E-3</v>
      </c>
      <c r="U64" s="2">
        <v>1</v>
      </c>
      <c r="V64" s="3">
        <v>1</v>
      </c>
      <c r="W64" s="3">
        <v>0</v>
      </c>
      <c r="X64" s="4">
        <v>4.5499999999999999E-2</v>
      </c>
      <c r="Y64" s="4">
        <v>0</v>
      </c>
      <c r="Z64" s="5">
        <v>1280</v>
      </c>
      <c r="AA64" s="5">
        <v>0</v>
      </c>
      <c r="AB64" s="3">
        <v>1</v>
      </c>
      <c r="AC64" s="3">
        <v>0</v>
      </c>
    </row>
    <row r="65" spans="1:29" x14ac:dyDescent="0.2">
      <c r="C65" s="3" t="s">
        <v>143</v>
      </c>
      <c r="D65" s="16" t="s">
        <v>260</v>
      </c>
      <c r="E65" s="3">
        <f t="shared" si="0"/>
        <v>1</v>
      </c>
      <c r="F65" s="20" t="str">
        <f>"("&amp;SUM(G64:G65)&amp;")"</f>
        <v>(21)</v>
      </c>
      <c r="G65" s="3">
        <v>1</v>
      </c>
      <c r="H65" s="3">
        <f t="shared" si="2"/>
        <v>1</v>
      </c>
      <c r="I65" s="3">
        <v>6</v>
      </c>
      <c r="K65" s="3">
        <f t="shared" si="3"/>
        <v>-5</v>
      </c>
      <c r="N65" s="3" t="s">
        <v>161</v>
      </c>
      <c r="O65" s="3" t="s">
        <v>251</v>
      </c>
      <c r="P65" s="3" t="s">
        <v>581</v>
      </c>
      <c r="Q65" s="3">
        <v>24</v>
      </c>
      <c r="R65" s="4">
        <v>9.1999999999999998E-3</v>
      </c>
      <c r="S65" s="3">
        <v>27</v>
      </c>
      <c r="T65" s="4">
        <v>7.7999999999999996E-3</v>
      </c>
      <c r="U65" s="2">
        <v>1</v>
      </c>
      <c r="V65" s="3">
        <v>2</v>
      </c>
      <c r="W65" s="3">
        <v>0</v>
      </c>
      <c r="X65" s="4">
        <v>8.3299999999999999E-2</v>
      </c>
      <c r="Y65" s="4">
        <v>0</v>
      </c>
      <c r="Z65" s="5">
        <v>2560</v>
      </c>
      <c r="AA65" s="5">
        <v>0</v>
      </c>
      <c r="AB65" s="3">
        <v>2</v>
      </c>
      <c r="AC65" s="3">
        <v>0</v>
      </c>
    </row>
    <row r="66" spans="1:29" x14ac:dyDescent="0.2">
      <c r="A66" s="3" t="s">
        <v>532</v>
      </c>
      <c r="B66" s="3" t="s">
        <v>531</v>
      </c>
      <c r="C66" s="3" t="s">
        <v>542</v>
      </c>
      <c r="D66" s="16" t="s">
        <v>540</v>
      </c>
      <c r="E66" s="3">
        <f t="shared" si="0"/>
        <v>0</v>
      </c>
      <c r="F66" s="20">
        <f ca="1">VLOOKUP(A66,INDIRECT($F$4&amp;"!$A$6:$K$21"),11,FALSE)</f>
        <v>10.989010989010989</v>
      </c>
      <c r="G66" s="3">
        <v>5</v>
      </c>
      <c r="H66" s="3">
        <f>ROUNDUP(G66*0.3,0)</f>
        <v>2</v>
      </c>
      <c r="K66" s="3">
        <f t="shared" si="3"/>
        <v>7</v>
      </c>
      <c r="N66" s="3" t="s">
        <v>187</v>
      </c>
      <c r="O66" s="3" t="s">
        <v>338</v>
      </c>
      <c r="P66" s="3" t="s">
        <v>80</v>
      </c>
      <c r="Q66" s="3">
        <v>1</v>
      </c>
      <c r="R66" s="4">
        <v>4.0000000000000002E-4</v>
      </c>
      <c r="S66" s="3">
        <v>1</v>
      </c>
      <c r="T66" s="4">
        <v>2.9999999999999997E-4</v>
      </c>
      <c r="U66" s="2">
        <v>0</v>
      </c>
      <c r="V66" s="3">
        <v>0</v>
      </c>
      <c r="W66" s="3">
        <v>0</v>
      </c>
      <c r="X66" s="4">
        <v>0</v>
      </c>
      <c r="Y66" s="4">
        <v>0</v>
      </c>
      <c r="Z66" s="5">
        <v>0</v>
      </c>
      <c r="AA66" s="5">
        <v>0</v>
      </c>
      <c r="AB66" s="3">
        <v>0</v>
      </c>
      <c r="AC66" s="3">
        <v>0</v>
      </c>
    </row>
    <row r="67" spans="1:29" x14ac:dyDescent="0.2">
      <c r="C67" s="3" t="s">
        <v>543</v>
      </c>
      <c r="D67" s="16" t="s">
        <v>541</v>
      </c>
      <c r="E67" s="3">
        <f t="shared" si="0"/>
        <v>0</v>
      </c>
      <c r="F67" s="20" t="str">
        <f>"("&amp;SUM(G66:G67)&amp;")"</f>
        <v>(10)</v>
      </c>
      <c r="G67" s="3">
        <v>5</v>
      </c>
      <c r="H67" s="3">
        <f>ROUNDUP(G67*0.3,0)</f>
        <v>2</v>
      </c>
      <c r="K67" s="3">
        <f t="shared" si="3"/>
        <v>7</v>
      </c>
      <c r="N67" s="3" t="s">
        <v>176</v>
      </c>
      <c r="O67" s="3" t="s">
        <v>323</v>
      </c>
      <c r="P67" s="3" t="s">
        <v>84</v>
      </c>
      <c r="Q67" s="3">
        <v>1</v>
      </c>
      <c r="R67" s="4">
        <v>4.0000000000000002E-4</v>
      </c>
      <c r="S67" s="3">
        <v>1</v>
      </c>
      <c r="T67" s="4">
        <v>2.9999999999999997E-4</v>
      </c>
      <c r="U67" s="2">
        <v>1</v>
      </c>
      <c r="V67" s="3">
        <v>0</v>
      </c>
      <c r="W67" s="3">
        <v>0</v>
      </c>
      <c r="X67" s="4">
        <v>0</v>
      </c>
      <c r="Y67" s="4">
        <v>0</v>
      </c>
      <c r="Z67" s="5">
        <v>0</v>
      </c>
      <c r="AA67" s="5">
        <v>0</v>
      </c>
      <c r="AB67" s="3">
        <v>0</v>
      </c>
      <c r="AC67" s="3">
        <v>0</v>
      </c>
    </row>
    <row r="68" spans="1:29" x14ac:dyDescent="0.2">
      <c r="A68" s="3" t="s">
        <v>176</v>
      </c>
      <c r="B68" s="3" t="s">
        <v>15</v>
      </c>
      <c r="C68" s="3" t="s">
        <v>131</v>
      </c>
      <c r="D68" s="16" t="s">
        <v>323</v>
      </c>
      <c r="E68" s="3">
        <f t="shared" si="0"/>
        <v>0</v>
      </c>
      <c r="F68" s="20">
        <f ca="1">VLOOKUP(A68,INDIRECT($F$4&amp;"!$A$6:$K$21"),11,FALSE)</f>
        <v>4.032258064516129</v>
      </c>
      <c r="G68" s="3">
        <v>1</v>
      </c>
      <c r="H68" s="3">
        <f t="shared" si="2"/>
        <v>1</v>
      </c>
      <c r="K68" s="3">
        <f t="shared" si="3"/>
        <v>2</v>
      </c>
      <c r="N68" s="3" t="s">
        <v>176</v>
      </c>
      <c r="O68" s="3" t="s">
        <v>324</v>
      </c>
      <c r="P68" s="3" t="s">
        <v>85</v>
      </c>
      <c r="Q68" s="3">
        <v>13</v>
      </c>
      <c r="R68" s="4">
        <v>5.0000000000000001E-3</v>
      </c>
      <c r="S68" s="3">
        <v>28</v>
      </c>
      <c r="T68" s="4">
        <v>8.0999999999999996E-3</v>
      </c>
      <c r="U68" s="2">
        <v>1</v>
      </c>
      <c r="V68" s="3">
        <v>1</v>
      </c>
      <c r="W68" s="3">
        <v>0</v>
      </c>
      <c r="X68" s="4">
        <v>7.6899999999999996E-2</v>
      </c>
      <c r="Y68" s="4">
        <v>0</v>
      </c>
      <c r="Z68" s="5">
        <v>1280</v>
      </c>
      <c r="AA68" s="5">
        <v>0</v>
      </c>
      <c r="AB68" s="3">
        <v>1</v>
      </c>
      <c r="AC68" s="3">
        <v>0</v>
      </c>
    </row>
    <row r="69" spans="1:29" x14ac:dyDescent="0.2">
      <c r="C69" s="3" t="s">
        <v>133</v>
      </c>
      <c r="D69" s="16" t="s">
        <v>325</v>
      </c>
      <c r="E69" s="3">
        <f t="shared" si="0"/>
        <v>0</v>
      </c>
      <c r="F69" s="20" t="str">
        <f>"("&amp;SUM(G68:G74)&amp;")"</f>
        <v>(10)</v>
      </c>
      <c r="G69" s="3">
        <v>1</v>
      </c>
      <c r="H69" s="3">
        <f t="shared" si="2"/>
        <v>1</v>
      </c>
      <c r="K69" s="3">
        <f t="shared" si="3"/>
        <v>2</v>
      </c>
      <c r="N69" s="3" t="s">
        <v>176</v>
      </c>
      <c r="O69" s="3" t="s">
        <v>325</v>
      </c>
      <c r="P69" s="3" t="s">
        <v>86</v>
      </c>
      <c r="Q69" s="3">
        <v>5</v>
      </c>
      <c r="R69" s="4">
        <v>1.9E-3</v>
      </c>
      <c r="S69" s="3">
        <v>8</v>
      </c>
      <c r="T69" s="4">
        <v>2.3E-3</v>
      </c>
      <c r="U69" s="2">
        <v>1</v>
      </c>
      <c r="V69" s="3">
        <v>0</v>
      </c>
      <c r="W69" s="3">
        <v>0</v>
      </c>
      <c r="X69" s="4">
        <v>0</v>
      </c>
      <c r="Y69" s="4">
        <v>0</v>
      </c>
      <c r="Z69" s="5">
        <v>0</v>
      </c>
      <c r="AA69" s="5">
        <v>0</v>
      </c>
      <c r="AB69" s="3">
        <v>0</v>
      </c>
      <c r="AC69" s="3">
        <v>0</v>
      </c>
    </row>
    <row r="70" spans="1:29" x14ac:dyDescent="0.2">
      <c r="C70" s="3" t="s">
        <v>137</v>
      </c>
      <c r="D70" s="16" t="s">
        <v>324</v>
      </c>
      <c r="E70" s="3">
        <f t="shared" ref="E70:E86" si="4">IF(ISNA(VLOOKUP(D70,$O$2:$Y$200,8,FALSE)),0,VLOOKUP(D70,$O$2:$Y$200,8,FALSE))</f>
        <v>1</v>
      </c>
      <c r="G70" s="3">
        <v>3</v>
      </c>
      <c r="H70" s="3">
        <f t="shared" si="2"/>
        <v>1</v>
      </c>
      <c r="K70" s="3">
        <f t="shared" ref="K70:K87" si="5">ROUNDUP((14+14)*(G70/30)+H70-I70-J70,0)</f>
        <v>4</v>
      </c>
      <c r="N70" s="3" t="s">
        <v>176</v>
      </c>
      <c r="O70" s="3" t="s">
        <v>326</v>
      </c>
      <c r="P70" s="3" t="s">
        <v>87</v>
      </c>
      <c r="Q70" s="3">
        <v>4</v>
      </c>
      <c r="R70" s="4">
        <v>1.5E-3</v>
      </c>
      <c r="S70" s="3">
        <v>5</v>
      </c>
      <c r="T70" s="4">
        <v>1.4E-3</v>
      </c>
      <c r="U70" s="2">
        <v>1</v>
      </c>
      <c r="V70" s="3">
        <v>0</v>
      </c>
      <c r="W70" s="3">
        <v>0</v>
      </c>
      <c r="X70" s="4">
        <v>0</v>
      </c>
      <c r="Y70" s="4">
        <v>0</v>
      </c>
      <c r="Z70" s="5">
        <v>0</v>
      </c>
      <c r="AA70" s="5">
        <v>0</v>
      </c>
      <c r="AB70" s="3">
        <v>0</v>
      </c>
      <c r="AC70" s="3">
        <v>0</v>
      </c>
    </row>
    <row r="71" spans="1:29" x14ac:dyDescent="0.2">
      <c r="C71" s="3" t="s">
        <v>129</v>
      </c>
      <c r="D71" s="16" t="s">
        <v>467</v>
      </c>
      <c r="E71" s="3">
        <f t="shared" si="4"/>
        <v>0</v>
      </c>
      <c r="G71" s="3">
        <v>1</v>
      </c>
      <c r="H71" s="3">
        <f t="shared" si="2"/>
        <v>1</v>
      </c>
      <c r="K71" s="3">
        <f t="shared" si="5"/>
        <v>2</v>
      </c>
      <c r="N71" s="3" t="s">
        <v>215</v>
      </c>
      <c r="O71" s="3" t="s">
        <v>582</v>
      </c>
      <c r="P71" s="3" t="s">
        <v>583</v>
      </c>
      <c r="Q71" s="3">
        <v>1</v>
      </c>
      <c r="R71" s="4">
        <v>4.0000000000000002E-4</v>
      </c>
      <c r="S71" s="3">
        <v>1</v>
      </c>
      <c r="T71" s="4">
        <v>2.9999999999999997E-4</v>
      </c>
      <c r="U71" s="2">
        <v>1</v>
      </c>
      <c r="V71" s="3">
        <v>0</v>
      </c>
      <c r="W71" s="3">
        <v>0</v>
      </c>
      <c r="X71" s="4">
        <v>0</v>
      </c>
      <c r="Y71" s="4">
        <v>0</v>
      </c>
      <c r="Z71" s="5">
        <v>0</v>
      </c>
      <c r="AA71" s="5">
        <v>0</v>
      </c>
      <c r="AB71" s="3">
        <v>0</v>
      </c>
      <c r="AC71" s="3">
        <v>0</v>
      </c>
    </row>
    <row r="72" spans="1:29" x14ac:dyDescent="0.2">
      <c r="C72" s="3" t="s">
        <v>139</v>
      </c>
      <c r="D72" s="16" t="s">
        <v>327</v>
      </c>
      <c r="E72" s="3">
        <f t="shared" si="4"/>
        <v>1</v>
      </c>
      <c r="G72" s="3">
        <v>2</v>
      </c>
      <c r="H72" s="3">
        <f t="shared" si="2"/>
        <v>1</v>
      </c>
      <c r="K72" s="3">
        <f t="shared" si="5"/>
        <v>3</v>
      </c>
      <c r="N72" s="3" t="s">
        <v>176</v>
      </c>
      <c r="O72" s="3" t="s">
        <v>327</v>
      </c>
      <c r="P72" s="3" t="s">
        <v>88</v>
      </c>
      <c r="Q72" s="3">
        <v>4</v>
      </c>
      <c r="R72" s="4">
        <v>1.5E-3</v>
      </c>
      <c r="S72" s="3">
        <v>6</v>
      </c>
      <c r="T72" s="4">
        <v>1.6999999999999999E-3</v>
      </c>
      <c r="U72" s="2">
        <v>0.67</v>
      </c>
      <c r="V72" s="3">
        <v>1</v>
      </c>
      <c r="W72" s="3">
        <v>0</v>
      </c>
      <c r="X72" s="4">
        <v>0.25</v>
      </c>
      <c r="Y72" s="4">
        <v>0</v>
      </c>
      <c r="Z72" s="5">
        <v>1280</v>
      </c>
      <c r="AA72" s="5">
        <v>0</v>
      </c>
      <c r="AB72" s="3">
        <v>1</v>
      </c>
      <c r="AC72" s="3">
        <v>0</v>
      </c>
    </row>
    <row r="73" spans="1:29" x14ac:dyDescent="0.2">
      <c r="C73" s="3" t="s">
        <v>140</v>
      </c>
      <c r="D73" s="16" t="s">
        <v>328</v>
      </c>
      <c r="E73" s="3">
        <f t="shared" si="4"/>
        <v>0</v>
      </c>
      <c r="G73" s="3">
        <v>1</v>
      </c>
      <c r="H73" s="3">
        <f t="shared" si="2"/>
        <v>1</v>
      </c>
      <c r="K73" s="3">
        <f t="shared" si="5"/>
        <v>2</v>
      </c>
      <c r="N73" s="3" t="s">
        <v>176</v>
      </c>
      <c r="O73" s="3" t="s">
        <v>328</v>
      </c>
      <c r="P73" s="3" t="s">
        <v>329</v>
      </c>
      <c r="Q73" s="3">
        <v>7</v>
      </c>
      <c r="R73" s="4">
        <v>2.7000000000000001E-3</v>
      </c>
      <c r="S73" s="3">
        <v>7</v>
      </c>
      <c r="T73" s="4">
        <v>2E-3</v>
      </c>
      <c r="U73" s="2">
        <v>1</v>
      </c>
      <c r="V73" s="3">
        <v>0</v>
      </c>
      <c r="W73" s="3">
        <v>0</v>
      </c>
      <c r="X73" s="4">
        <v>0</v>
      </c>
      <c r="Y73" s="4">
        <v>0</v>
      </c>
      <c r="Z73" s="5">
        <v>0</v>
      </c>
      <c r="AA73" s="5">
        <v>0</v>
      </c>
      <c r="AB73" s="3">
        <v>0</v>
      </c>
      <c r="AC73" s="3">
        <v>0</v>
      </c>
    </row>
    <row r="74" spans="1:29" x14ac:dyDescent="0.2">
      <c r="C74" s="3" t="s">
        <v>141</v>
      </c>
      <c r="D74" s="16" t="s">
        <v>326</v>
      </c>
      <c r="E74" s="3">
        <f t="shared" si="4"/>
        <v>0</v>
      </c>
      <c r="G74" s="3">
        <v>1</v>
      </c>
      <c r="H74" s="3">
        <f t="shared" si="2"/>
        <v>1</v>
      </c>
      <c r="K74" s="3">
        <f t="shared" si="5"/>
        <v>2</v>
      </c>
      <c r="N74" s="3" t="s">
        <v>215</v>
      </c>
      <c r="O74" s="3" t="s">
        <v>312</v>
      </c>
      <c r="P74" s="3" t="s">
        <v>313</v>
      </c>
      <c r="Q74" s="3">
        <v>4</v>
      </c>
      <c r="R74" s="4">
        <v>1.5E-3</v>
      </c>
      <c r="S74" s="3">
        <v>4</v>
      </c>
      <c r="T74" s="4">
        <v>1.1999999999999999E-3</v>
      </c>
      <c r="U74" s="2">
        <v>1</v>
      </c>
      <c r="V74" s="3">
        <v>0</v>
      </c>
      <c r="W74" s="3">
        <v>0</v>
      </c>
      <c r="X74" s="4">
        <v>0</v>
      </c>
      <c r="Y74" s="4">
        <v>0</v>
      </c>
      <c r="Z74" s="5">
        <v>0</v>
      </c>
      <c r="AA74" s="5">
        <v>0</v>
      </c>
      <c r="AB74" s="3">
        <v>0</v>
      </c>
      <c r="AC74" s="3">
        <v>0</v>
      </c>
    </row>
    <row r="75" spans="1:29" x14ac:dyDescent="0.2">
      <c r="A75" s="3" t="s">
        <v>179</v>
      </c>
      <c r="B75" s="3" t="s">
        <v>236</v>
      </c>
      <c r="C75" s="3" t="s">
        <v>246</v>
      </c>
      <c r="D75" s="16" t="s">
        <v>271</v>
      </c>
      <c r="E75" s="3">
        <f t="shared" si="4"/>
        <v>3</v>
      </c>
      <c r="F75" s="20">
        <f ca="1">VLOOKUP(A75,INDIRECT($F$4&amp;"!$A$6:$K$21"),11,FALSE)</f>
        <v>13.822336896424625</v>
      </c>
      <c r="G75" s="3">
        <v>10</v>
      </c>
      <c r="H75" s="3">
        <f t="shared" ref="H75:H85" si="6">ROUNDUP(G75*0.3,0)</f>
        <v>3</v>
      </c>
      <c r="I75" s="3">
        <v>0</v>
      </c>
      <c r="K75" s="3">
        <f t="shared" si="5"/>
        <v>13</v>
      </c>
      <c r="N75" s="3" t="s">
        <v>232</v>
      </c>
      <c r="O75" s="3" t="s">
        <v>584</v>
      </c>
      <c r="P75" s="3" t="s">
        <v>585</v>
      </c>
      <c r="Q75" s="3">
        <v>1</v>
      </c>
      <c r="R75" s="4">
        <v>4.0000000000000002E-4</v>
      </c>
      <c r="S75" s="3">
        <v>1</v>
      </c>
      <c r="T75" s="4">
        <v>2.9999999999999997E-4</v>
      </c>
      <c r="U75" s="2">
        <v>1</v>
      </c>
      <c r="V75" s="3">
        <v>0</v>
      </c>
      <c r="W75" s="3">
        <v>0</v>
      </c>
      <c r="X75" s="4">
        <v>0</v>
      </c>
      <c r="Y75" s="4">
        <v>0</v>
      </c>
      <c r="Z75" s="5">
        <v>0</v>
      </c>
      <c r="AA75" s="5">
        <v>0</v>
      </c>
      <c r="AB75" s="3">
        <v>0</v>
      </c>
      <c r="AC75" s="3">
        <v>0</v>
      </c>
    </row>
    <row r="76" spans="1:29" x14ac:dyDescent="0.2">
      <c r="C76" s="3" t="s">
        <v>129</v>
      </c>
      <c r="D76" s="16" t="s">
        <v>263</v>
      </c>
      <c r="E76" s="3">
        <f t="shared" si="4"/>
        <v>1</v>
      </c>
      <c r="F76" s="20" t="str">
        <f>"("&amp;SUM(G75:G79)&amp;")"</f>
        <v>(24)</v>
      </c>
      <c r="G76" s="3">
        <v>3</v>
      </c>
      <c r="H76" s="3">
        <f t="shared" si="6"/>
        <v>1</v>
      </c>
      <c r="I76" s="3">
        <v>0</v>
      </c>
      <c r="K76" s="3">
        <f t="shared" si="5"/>
        <v>4</v>
      </c>
      <c r="N76" s="3" t="s">
        <v>156</v>
      </c>
      <c r="O76" s="3" t="s">
        <v>402</v>
      </c>
      <c r="P76" s="3" t="s">
        <v>60</v>
      </c>
      <c r="Q76" s="3">
        <v>24</v>
      </c>
      <c r="R76" s="4">
        <v>9.1999999999999998E-3</v>
      </c>
      <c r="S76" s="3">
        <v>39</v>
      </c>
      <c r="T76" s="4">
        <v>1.1299999999999999E-2</v>
      </c>
      <c r="U76" s="2">
        <v>1</v>
      </c>
      <c r="V76" s="3">
        <v>3</v>
      </c>
      <c r="W76" s="3">
        <v>0</v>
      </c>
      <c r="X76" s="4">
        <v>0.125</v>
      </c>
      <c r="Y76" s="4">
        <v>0</v>
      </c>
      <c r="Z76" s="5">
        <v>5640</v>
      </c>
      <c r="AA76" s="5">
        <v>0</v>
      </c>
      <c r="AB76" s="3">
        <v>3</v>
      </c>
      <c r="AC76" s="3">
        <v>0</v>
      </c>
    </row>
    <row r="77" spans="1:29" x14ac:dyDescent="0.2">
      <c r="C77" s="3" t="s">
        <v>247</v>
      </c>
      <c r="D77" s="16" t="s">
        <v>267</v>
      </c>
      <c r="E77" s="3">
        <f t="shared" si="4"/>
        <v>0</v>
      </c>
      <c r="G77" s="3">
        <v>3</v>
      </c>
      <c r="H77" s="3">
        <f t="shared" si="6"/>
        <v>1</v>
      </c>
      <c r="I77" s="3">
        <v>0</v>
      </c>
      <c r="K77" s="3">
        <f t="shared" si="5"/>
        <v>4</v>
      </c>
      <c r="N77" s="3" t="s">
        <v>156</v>
      </c>
      <c r="O77" s="3" t="s">
        <v>405</v>
      </c>
      <c r="P77" s="3" t="s">
        <v>406</v>
      </c>
      <c r="Q77" s="3">
        <v>8</v>
      </c>
      <c r="R77" s="4">
        <v>3.0999999999999999E-3</v>
      </c>
      <c r="S77" s="3">
        <v>8</v>
      </c>
      <c r="T77" s="4">
        <v>2.3E-3</v>
      </c>
      <c r="U77" s="2">
        <v>0.88</v>
      </c>
      <c r="V77" s="3">
        <v>0</v>
      </c>
      <c r="W77" s="3">
        <v>0</v>
      </c>
      <c r="X77" s="4">
        <v>0</v>
      </c>
      <c r="Y77" s="4">
        <v>0</v>
      </c>
      <c r="Z77" s="5">
        <v>0</v>
      </c>
      <c r="AA77" s="5">
        <v>0</v>
      </c>
      <c r="AB77" s="3">
        <v>0</v>
      </c>
      <c r="AC77" s="3">
        <v>0</v>
      </c>
    </row>
    <row r="78" spans="1:29" x14ac:dyDescent="0.2">
      <c r="C78" s="3" t="s">
        <v>128</v>
      </c>
      <c r="D78" s="16" t="s">
        <v>265</v>
      </c>
      <c r="E78" s="3">
        <f t="shared" si="4"/>
        <v>0</v>
      </c>
      <c r="G78" s="3">
        <v>3</v>
      </c>
      <c r="H78" s="3">
        <f t="shared" si="6"/>
        <v>1</v>
      </c>
      <c r="I78" s="3">
        <v>0</v>
      </c>
      <c r="K78" s="3">
        <f t="shared" si="5"/>
        <v>4</v>
      </c>
      <c r="N78" s="3" t="s">
        <v>188</v>
      </c>
      <c r="O78" s="3" t="s">
        <v>303</v>
      </c>
      <c r="P78" s="3" t="s">
        <v>304</v>
      </c>
      <c r="Q78" s="3">
        <v>6</v>
      </c>
      <c r="R78" s="4">
        <v>2.3E-3</v>
      </c>
      <c r="S78" s="3">
        <v>6</v>
      </c>
      <c r="T78" s="4">
        <v>1.6999999999999999E-3</v>
      </c>
      <c r="U78" s="2">
        <v>1</v>
      </c>
      <c r="V78" s="3">
        <v>1</v>
      </c>
      <c r="W78" s="3">
        <v>0</v>
      </c>
      <c r="X78" s="4">
        <v>0.16669999999999999</v>
      </c>
      <c r="Y78" s="4">
        <v>0</v>
      </c>
      <c r="Z78" s="5">
        <v>1680</v>
      </c>
      <c r="AA78" s="5">
        <v>0</v>
      </c>
      <c r="AB78" s="3">
        <v>1</v>
      </c>
      <c r="AC78" s="3">
        <v>0</v>
      </c>
    </row>
    <row r="79" spans="1:29" x14ac:dyDescent="0.2">
      <c r="C79" s="3" t="s">
        <v>138</v>
      </c>
      <c r="D79" s="16" t="s">
        <v>269</v>
      </c>
      <c r="E79" s="3">
        <f t="shared" si="4"/>
        <v>0</v>
      </c>
      <c r="G79" s="3">
        <v>5</v>
      </c>
      <c r="H79" s="3">
        <f t="shared" si="6"/>
        <v>2</v>
      </c>
      <c r="I79" s="3">
        <v>0</v>
      </c>
      <c r="K79" s="3">
        <f t="shared" si="5"/>
        <v>7</v>
      </c>
      <c r="N79" s="3" t="s">
        <v>177</v>
      </c>
      <c r="O79" s="3" t="s">
        <v>308</v>
      </c>
      <c r="P79" s="3" t="s">
        <v>95</v>
      </c>
      <c r="Q79" s="3">
        <v>1</v>
      </c>
      <c r="R79" s="4">
        <v>4.0000000000000002E-4</v>
      </c>
      <c r="S79" s="3">
        <v>1</v>
      </c>
      <c r="T79" s="4">
        <v>2.9999999999999997E-4</v>
      </c>
      <c r="U79" s="2">
        <v>1</v>
      </c>
      <c r="V79" s="3">
        <v>0</v>
      </c>
      <c r="W79" s="3">
        <v>0</v>
      </c>
      <c r="X79" s="4">
        <v>0</v>
      </c>
      <c r="Y79" s="4">
        <v>0</v>
      </c>
      <c r="Z79" s="5">
        <v>0</v>
      </c>
      <c r="AA79" s="5">
        <v>0</v>
      </c>
      <c r="AB79" s="3">
        <v>0</v>
      </c>
      <c r="AC79" s="3">
        <v>0</v>
      </c>
    </row>
    <row r="80" spans="1:29" x14ac:dyDescent="0.2">
      <c r="B80" s="3" t="s">
        <v>469</v>
      </c>
      <c r="C80" s="3" t="s">
        <v>470</v>
      </c>
      <c r="D80" s="17" t="s">
        <v>440</v>
      </c>
      <c r="E80" s="3">
        <f t="shared" si="4"/>
        <v>8</v>
      </c>
      <c r="G80" s="3">
        <v>10</v>
      </c>
      <c r="H80" s="3">
        <f t="shared" si="6"/>
        <v>3</v>
      </c>
      <c r="I80" s="3">
        <v>2</v>
      </c>
      <c r="K80" s="3">
        <f t="shared" si="5"/>
        <v>11</v>
      </c>
      <c r="L80" s="3">
        <v>15</v>
      </c>
      <c r="N80" s="3" t="s">
        <v>188</v>
      </c>
      <c r="O80" s="3" t="s">
        <v>305</v>
      </c>
      <c r="P80" s="3" t="s">
        <v>97</v>
      </c>
      <c r="Q80" s="3">
        <v>1</v>
      </c>
      <c r="R80" s="4">
        <v>4.0000000000000002E-4</v>
      </c>
      <c r="S80" s="3">
        <v>1</v>
      </c>
      <c r="T80" s="4">
        <v>2.9999999999999997E-4</v>
      </c>
      <c r="U80" s="2">
        <v>1</v>
      </c>
      <c r="V80" s="3">
        <v>2</v>
      </c>
      <c r="W80" s="3">
        <v>0</v>
      </c>
      <c r="X80" s="4">
        <v>2</v>
      </c>
      <c r="Y80" s="4">
        <v>0</v>
      </c>
      <c r="Z80" s="5">
        <v>3360</v>
      </c>
      <c r="AA80" s="5">
        <v>0</v>
      </c>
      <c r="AB80" s="3">
        <v>2</v>
      </c>
      <c r="AC80" s="3">
        <v>0</v>
      </c>
    </row>
    <row r="81" spans="3:29" x14ac:dyDescent="0.2">
      <c r="C81" s="3" t="s">
        <v>471</v>
      </c>
      <c r="D81" s="18" t="s">
        <v>442</v>
      </c>
      <c r="E81" s="3">
        <f t="shared" si="4"/>
        <v>0</v>
      </c>
      <c r="G81" s="3">
        <v>10</v>
      </c>
      <c r="H81" s="3">
        <f t="shared" si="6"/>
        <v>3</v>
      </c>
      <c r="I81" s="3">
        <v>20</v>
      </c>
      <c r="K81" s="3">
        <f t="shared" si="5"/>
        <v>-8</v>
      </c>
      <c r="N81" s="3" t="s">
        <v>177</v>
      </c>
      <c r="O81" s="3" t="s">
        <v>309</v>
      </c>
      <c r="P81" s="3" t="s">
        <v>96</v>
      </c>
      <c r="Q81" s="3">
        <v>17</v>
      </c>
      <c r="R81" s="4">
        <v>6.4999999999999997E-3</v>
      </c>
      <c r="S81" s="3">
        <v>19</v>
      </c>
      <c r="T81" s="4">
        <v>5.4999999999999997E-3</v>
      </c>
      <c r="U81" s="2">
        <v>1</v>
      </c>
      <c r="V81" s="3">
        <v>2</v>
      </c>
      <c r="W81" s="3">
        <v>0</v>
      </c>
      <c r="X81" s="4">
        <v>0.1176</v>
      </c>
      <c r="Y81" s="4">
        <v>0</v>
      </c>
      <c r="Z81" s="5">
        <v>2360</v>
      </c>
      <c r="AA81" s="5">
        <v>0</v>
      </c>
      <c r="AB81" s="3">
        <v>2</v>
      </c>
      <c r="AC81" s="3">
        <v>0</v>
      </c>
    </row>
    <row r="82" spans="3:29" x14ac:dyDescent="0.2">
      <c r="C82" s="3" t="s">
        <v>472</v>
      </c>
      <c r="D82" s="18" t="s">
        <v>444</v>
      </c>
      <c r="E82" s="3">
        <f t="shared" si="4"/>
        <v>0</v>
      </c>
      <c r="G82" s="3">
        <v>10</v>
      </c>
      <c r="H82" s="3">
        <f t="shared" si="6"/>
        <v>3</v>
      </c>
      <c r="I82" s="3">
        <v>18</v>
      </c>
      <c r="K82" s="3">
        <f t="shared" si="5"/>
        <v>-6</v>
      </c>
      <c r="N82" s="3" t="s">
        <v>188</v>
      </c>
      <c r="O82" s="3" t="s">
        <v>306</v>
      </c>
      <c r="P82" s="3" t="s">
        <v>98</v>
      </c>
      <c r="Q82" s="3">
        <v>6</v>
      </c>
      <c r="R82" s="4">
        <v>2.3E-3</v>
      </c>
      <c r="S82" s="3">
        <v>8</v>
      </c>
      <c r="T82" s="4">
        <v>2.3E-3</v>
      </c>
      <c r="U82" s="2">
        <v>0.75</v>
      </c>
      <c r="V82" s="3">
        <v>0</v>
      </c>
      <c r="W82" s="3">
        <v>0</v>
      </c>
      <c r="X82" s="4">
        <v>0</v>
      </c>
      <c r="Y82" s="4">
        <v>0</v>
      </c>
      <c r="Z82" s="5">
        <v>0</v>
      </c>
      <c r="AA82" s="5">
        <v>0</v>
      </c>
      <c r="AB82" s="3">
        <v>0</v>
      </c>
      <c r="AC82" s="3">
        <v>0</v>
      </c>
    </row>
    <row r="83" spans="3:29" x14ac:dyDescent="0.2">
      <c r="C83" s="3" t="s">
        <v>475</v>
      </c>
      <c r="D83" s="18" t="s">
        <v>445</v>
      </c>
      <c r="E83" s="3">
        <f t="shared" si="4"/>
        <v>5</v>
      </c>
      <c r="G83" s="3">
        <v>15</v>
      </c>
      <c r="H83" s="3">
        <f t="shared" si="6"/>
        <v>5</v>
      </c>
      <c r="I83" s="3">
        <v>8</v>
      </c>
      <c r="K83" s="3">
        <f t="shared" si="5"/>
        <v>11</v>
      </c>
      <c r="L83" s="3">
        <v>15</v>
      </c>
      <c r="N83" s="3" t="s">
        <v>155</v>
      </c>
      <c r="O83" s="3" t="s">
        <v>348</v>
      </c>
      <c r="P83" s="3" t="s">
        <v>73</v>
      </c>
      <c r="Q83" s="3">
        <v>104</v>
      </c>
      <c r="R83" s="4">
        <v>0.04</v>
      </c>
      <c r="S83" s="3">
        <v>134</v>
      </c>
      <c r="T83" s="4">
        <v>3.8699999999999998E-2</v>
      </c>
      <c r="U83" s="2">
        <v>1</v>
      </c>
      <c r="V83" s="3">
        <v>17</v>
      </c>
      <c r="W83" s="3">
        <v>0</v>
      </c>
      <c r="X83" s="4">
        <v>0.16350000000000001</v>
      </c>
      <c r="Y83" s="4">
        <v>0</v>
      </c>
      <c r="Z83" s="5">
        <v>16983</v>
      </c>
      <c r="AA83" s="5">
        <v>0</v>
      </c>
      <c r="AB83" s="3">
        <v>17</v>
      </c>
      <c r="AC83" s="3">
        <v>0</v>
      </c>
    </row>
    <row r="84" spans="3:29" x14ac:dyDescent="0.2">
      <c r="C84" s="3" t="s">
        <v>473</v>
      </c>
      <c r="D84" s="17" t="s">
        <v>158</v>
      </c>
      <c r="E84" s="3">
        <f t="shared" si="4"/>
        <v>4</v>
      </c>
      <c r="G84" s="3">
        <v>10</v>
      </c>
      <c r="H84" s="3">
        <f t="shared" si="6"/>
        <v>3</v>
      </c>
      <c r="I84" s="3">
        <v>5</v>
      </c>
      <c r="K84" s="3">
        <f t="shared" si="5"/>
        <v>8</v>
      </c>
      <c r="L84" s="3">
        <v>20</v>
      </c>
      <c r="N84" s="3" t="s">
        <v>164</v>
      </c>
      <c r="O84" s="3" t="s">
        <v>332</v>
      </c>
      <c r="P84" s="3" t="s">
        <v>333</v>
      </c>
      <c r="Q84" s="3">
        <v>8</v>
      </c>
      <c r="R84" s="4">
        <v>3.0999999999999999E-3</v>
      </c>
      <c r="S84" s="3">
        <v>8</v>
      </c>
      <c r="T84" s="4">
        <v>2.3E-3</v>
      </c>
      <c r="U84" s="2">
        <v>1</v>
      </c>
      <c r="V84" s="3">
        <v>0</v>
      </c>
      <c r="W84" s="3">
        <v>0</v>
      </c>
      <c r="X84" s="4">
        <v>0</v>
      </c>
      <c r="Y84" s="4">
        <v>0</v>
      </c>
      <c r="Z84" s="5">
        <v>0</v>
      </c>
      <c r="AA84" s="5">
        <v>0</v>
      </c>
      <c r="AB84" s="3">
        <v>0</v>
      </c>
      <c r="AC84" s="3">
        <v>0</v>
      </c>
    </row>
    <row r="85" spans="3:29" x14ac:dyDescent="0.2">
      <c r="C85" s="3" t="s">
        <v>474</v>
      </c>
      <c r="D85" s="17" t="s">
        <v>165</v>
      </c>
      <c r="E85" s="3">
        <f t="shared" si="4"/>
        <v>0</v>
      </c>
      <c r="G85" s="3">
        <v>0</v>
      </c>
      <c r="H85" s="3">
        <f t="shared" si="6"/>
        <v>0</v>
      </c>
      <c r="K85" s="3">
        <f t="shared" si="5"/>
        <v>0</v>
      </c>
      <c r="N85" s="3" t="s">
        <v>172</v>
      </c>
      <c r="O85" s="3" t="s">
        <v>297</v>
      </c>
      <c r="P85" s="3" t="s">
        <v>298</v>
      </c>
      <c r="Q85" s="3">
        <v>77</v>
      </c>
      <c r="R85" s="4">
        <v>2.9600000000000001E-2</v>
      </c>
      <c r="S85" s="3">
        <v>102</v>
      </c>
      <c r="T85" s="4">
        <v>2.9499999999999998E-2</v>
      </c>
      <c r="U85" s="2">
        <v>1</v>
      </c>
      <c r="V85" s="3">
        <v>6</v>
      </c>
      <c r="W85" s="3">
        <v>0</v>
      </c>
      <c r="X85" s="4">
        <v>7.7899999999999997E-2</v>
      </c>
      <c r="Y85" s="4">
        <v>0</v>
      </c>
      <c r="Z85" s="5">
        <v>5340</v>
      </c>
      <c r="AA85" s="5">
        <v>0</v>
      </c>
      <c r="AB85" s="3">
        <v>6</v>
      </c>
      <c r="AC85" s="3">
        <v>0</v>
      </c>
    </row>
    <row r="86" spans="3:29" x14ac:dyDescent="0.2">
      <c r="C86" s="3" t="s">
        <v>545</v>
      </c>
      <c r="D86" s="17" t="s">
        <v>544</v>
      </c>
      <c r="E86" s="3">
        <f t="shared" si="4"/>
        <v>1</v>
      </c>
      <c r="G86" s="3">
        <v>5</v>
      </c>
      <c r="H86" s="3">
        <f>ROUNDUP(G86*0.3,0)</f>
        <v>2</v>
      </c>
      <c r="I86" s="3">
        <v>2</v>
      </c>
      <c r="K86" s="3">
        <f t="shared" si="5"/>
        <v>5</v>
      </c>
      <c r="L86" s="3">
        <v>10</v>
      </c>
      <c r="N86" s="3" t="s">
        <v>226</v>
      </c>
      <c r="O86" s="3" t="s">
        <v>364</v>
      </c>
      <c r="P86" s="3" t="s">
        <v>66</v>
      </c>
      <c r="Q86" s="3">
        <v>7</v>
      </c>
      <c r="R86" s="4">
        <v>2.7000000000000001E-3</v>
      </c>
      <c r="S86" s="3">
        <v>10</v>
      </c>
      <c r="T86" s="4">
        <v>2.8999999999999998E-3</v>
      </c>
      <c r="U86" s="2">
        <v>1</v>
      </c>
      <c r="V86" s="3">
        <v>0</v>
      </c>
      <c r="W86" s="3">
        <v>0</v>
      </c>
      <c r="X86" s="4">
        <v>0</v>
      </c>
      <c r="Y86" s="4">
        <v>0</v>
      </c>
      <c r="Z86" s="5">
        <v>0</v>
      </c>
      <c r="AA86" s="5">
        <v>0</v>
      </c>
      <c r="AB86" s="3">
        <v>0</v>
      </c>
      <c r="AC86" s="3">
        <v>0</v>
      </c>
    </row>
    <row r="87" spans="3:29" x14ac:dyDescent="0.2">
      <c r="C87" s="3" t="s">
        <v>564</v>
      </c>
      <c r="D87" s="17" t="s">
        <v>587</v>
      </c>
      <c r="E87" s="24">
        <f>IF(ISNA(VLOOKUP(D87,$O$2:$Y$200,8,FALSE)),0,VLOOKUP(D87,$O$2:$Y$200,8,FALSE))</f>
        <v>0</v>
      </c>
      <c r="H87" s="3">
        <f>ROUNDUP(G87*0.3,0)</f>
        <v>0</v>
      </c>
      <c r="I87" s="3">
        <v>20</v>
      </c>
      <c r="K87" s="3">
        <f t="shared" si="5"/>
        <v>-20</v>
      </c>
      <c r="N87" s="3" t="s">
        <v>164</v>
      </c>
      <c r="O87" s="3" t="s">
        <v>334</v>
      </c>
      <c r="P87" s="3" t="s">
        <v>335</v>
      </c>
      <c r="Q87" s="3">
        <v>25</v>
      </c>
      <c r="R87" s="4">
        <v>9.5999999999999992E-3</v>
      </c>
      <c r="S87" s="3">
        <v>41</v>
      </c>
      <c r="T87" s="4">
        <v>1.18E-2</v>
      </c>
      <c r="U87" s="2">
        <v>1</v>
      </c>
      <c r="V87" s="3">
        <v>1</v>
      </c>
      <c r="W87" s="3">
        <v>0</v>
      </c>
      <c r="X87" s="4">
        <v>0.04</v>
      </c>
      <c r="Y87" s="4">
        <v>0</v>
      </c>
      <c r="Z87" s="5">
        <v>1480</v>
      </c>
      <c r="AA87" s="5">
        <v>0</v>
      </c>
      <c r="AB87" s="3">
        <v>1</v>
      </c>
      <c r="AC87" s="3">
        <v>0</v>
      </c>
    </row>
    <row r="88" spans="3:29" x14ac:dyDescent="0.2">
      <c r="N88" s="3" t="s">
        <v>164</v>
      </c>
      <c r="O88" s="3" t="s">
        <v>336</v>
      </c>
      <c r="P88" s="3" t="s">
        <v>83</v>
      </c>
      <c r="Q88" s="3">
        <v>14</v>
      </c>
      <c r="R88" s="4">
        <v>5.4000000000000003E-3</v>
      </c>
      <c r="S88" s="3">
        <v>16</v>
      </c>
      <c r="T88" s="4">
        <v>4.5999999999999999E-3</v>
      </c>
      <c r="U88" s="2">
        <v>0.94</v>
      </c>
      <c r="V88" s="3">
        <v>0</v>
      </c>
      <c r="W88" s="3">
        <v>0</v>
      </c>
      <c r="X88" s="4">
        <v>0</v>
      </c>
      <c r="Y88" s="4">
        <v>0</v>
      </c>
      <c r="Z88" s="5">
        <v>0</v>
      </c>
      <c r="AA88" s="5">
        <v>0</v>
      </c>
      <c r="AB88" s="3">
        <v>0</v>
      </c>
      <c r="AC88" s="3">
        <v>0</v>
      </c>
    </row>
    <row r="89" spans="3:29" x14ac:dyDescent="0.2">
      <c r="N89" s="3" t="s">
        <v>172</v>
      </c>
      <c r="O89" s="3" t="s">
        <v>299</v>
      </c>
      <c r="P89" s="3" t="s">
        <v>99</v>
      </c>
      <c r="Q89" s="3">
        <v>86</v>
      </c>
      <c r="R89" s="4">
        <v>3.3099999999999997E-2</v>
      </c>
      <c r="S89" s="3">
        <v>122</v>
      </c>
      <c r="T89" s="4">
        <v>3.5200000000000002E-2</v>
      </c>
      <c r="U89" s="2">
        <v>1</v>
      </c>
      <c r="V89" s="3">
        <v>10</v>
      </c>
      <c r="W89" s="3">
        <v>0</v>
      </c>
      <c r="X89" s="4">
        <v>0.1163</v>
      </c>
      <c r="Y89" s="4">
        <v>0</v>
      </c>
      <c r="Z89" s="5">
        <v>11800</v>
      </c>
      <c r="AA89" s="5">
        <v>0</v>
      </c>
      <c r="AB89" s="3">
        <v>10</v>
      </c>
      <c r="AC89" s="3">
        <v>0</v>
      </c>
    </row>
    <row r="90" spans="3:29" x14ac:dyDescent="0.2">
      <c r="N90" s="3" t="s">
        <v>172</v>
      </c>
      <c r="O90" s="3" t="s">
        <v>300</v>
      </c>
      <c r="P90" s="3" t="s">
        <v>100</v>
      </c>
      <c r="Q90" s="3">
        <v>16</v>
      </c>
      <c r="R90" s="4">
        <v>6.1999999999999998E-3</v>
      </c>
      <c r="S90" s="3">
        <v>18</v>
      </c>
      <c r="T90" s="4">
        <v>5.1999999999999998E-3</v>
      </c>
      <c r="U90" s="2">
        <v>1</v>
      </c>
      <c r="V90" s="3">
        <v>1</v>
      </c>
      <c r="W90" s="3">
        <v>0</v>
      </c>
      <c r="X90" s="4">
        <v>6.25E-2</v>
      </c>
      <c r="Y90" s="4">
        <v>0</v>
      </c>
      <c r="Z90" s="5">
        <v>890</v>
      </c>
      <c r="AA90" s="5">
        <v>0</v>
      </c>
      <c r="AB90" s="3">
        <v>1</v>
      </c>
      <c r="AC90" s="3">
        <v>0</v>
      </c>
    </row>
    <row r="91" spans="3:29" x14ac:dyDescent="0.2">
      <c r="N91" s="3" t="s">
        <v>172</v>
      </c>
      <c r="O91" s="3" t="s">
        <v>301</v>
      </c>
      <c r="P91" s="3" t="s">
        <v>302</v>
      </c>
      <c r="Q91" s="3">
        <v>16</v>
      </c>
      <c r="R91" s="4">
        <v>6.1999999999999998E-3</v>
      </c>
      <c r="S91" s="3">
        <v>16</v>
      </c>
      <c r="T91" s="4">
        <v>4.5999999999999999E-3</v>
      </c>
      <c r="U91" s="2">
        <v>1</v>
      </c>
      <c r="V91" s="3">
        <v>1</v>
      </c>
      <c r="W91" s="3">
        <v>0</v>
      </c>
      <c r="X91" s="4">
        <v>6.25E-2</v>
      </c>
      <c r="Y91" s="4">
        <v>0</v>
      </c>
      <c r="Z91" s="5">
        <v>890</v>
      </c>
      <c r="AA91" s="5">
        <v>0</v>
      </c>
      <c r="AB91" s="3">
        <v>1</v>
      </c>
      <c r="AC91" s="3">
        <v>0</v>
      </c>
    </row>
    <row r="92" spans="3:29" x14ac:dyDescent="0.2">
      <c r="N92" s="3" t="s">
        <v>178</v>
      </c>
      <c r="O92" s="3" t="s">
        <v>293</v>
      </c>
      <c r="P92" s="3" t="s">
        <v>294</v>
      </c>
      <c r="Q92" s="3">
        <v>1</v>
      </c>
      <c r="R92" s="4">
        <v>4.0000000000000002E-4</v>
      </c>
      <c r="S92" s="3">
        <v>1</v>
      </c>
      <c r="T92" s="4">
        <v>2.9999999999999997E-4</v>
      </c>
      <c r="U92" s="2">
        <v>1</v>
      </c>
      <c r="V92" s="3">
        <v>0</v>
      </c>
      <c r="W92" s="3">
        <v>0</v>
      </c>
      <c r="X92" s="4">
        <v>0</v>
      </c>
      <c r="Y92" s="4">
        <v>0</v>
      </c>
      <c r="Z92" s="5">
        <v>0</v>
      </c>
      <c r="AA92" s="5">
        <v>0</v>
      </c>
      <c r="AB92" s="3">
        <v>0</v>
      </c>
      <c r="AC92" s="3">
        <v>0</v>
      </c>
    </row>
    <row r="93" spans="3:29" x14ac:dyDescent="0.2">
      <c r="N93" s="3" t="s">
        <v>178</v>
      </c>
      <c r="O93" s="3" t="s">
        <v>295</v>
      </c>
      <c r="P93" s="3" t="s">
        <v>296</v>
      </c>
      <c r="Q93" s="3">
        <v>3</v>
      </c>
      <c r="R93" s="4">
        <v>1.1999999999999999E-3</v>
      </c>
      <c r="S93" s="3">
        <v>3</v>
      </c>
      <c r="T93" s="4">
        <v>8.9999999999999998E-4</v>
      </c>
      <c r="U93" s="2">
        <v>1</v>
      </c>
      <c r="V93" s="3">
        <v>1</v>
      </c>
      <c r="W93" s="3">
        <v>0</v>
      </c>
      <c r="X93" s="4">
        <v>0.33329999999999999</v>
      </c>
      <c r="Y93" s="4">
        <v>0</v>
      </c>
      <c r="Z93" s="5">
        <v>1280</v>
      </c>
      <c r="AA93" s="5">
        <v>0</v>
      </c>
      <c r="AB93" s="3">
        <v>1</v>
      </c>
      <c r="AC93" s="3">
        <v>0</v>
      </c>
    </row>
    <row r="94" spans="3:29" x14ac:dyDescent="0.2">
      <c r="N94" s="3" t="s">
        <v>168</v>
      </c>
      <c r="O94" s="3" t="s">
        <v>275</v>
      </c>
      <c r="P94" s="3" t="s">
        <v>276</v>
      </c>
      <c r="Q94" s="3">
        <v>18</v>
      </c>
      <c r="R94" s="4">
        <v>6.8999999999999999E-3</v>
      </c>
      <c r="S94" s="3">
        <v>22</v>
      </c>
      <c r="T94" s="4">
        <v>6.4000000000000003E-3</v>
      </c>
      <c r="U94" s="2">
        <v>1</v>
      </c>
      <c r="V94" s="3">
        <v>1</v>
      </c>
      <c r="W94" s="3">
        <v>0</v>
      </c>
      <c r="X94" s="4">
        <v>5.5599999999999997E-2</v>
      </c>
      <c r="Y94" s="4">
        <v>0</v>
      </c>
      <c r="Z94" s="5">
        <v>1280</v>
      </c>
      <c r="AA94" s="5">
        <v>0</v>
      </c>
      <c r="AB94" s="3">
        <v>1</v>
      </c>
      <c r="AC94" s="3">
        <v>0</v>
      </c>
    </row>
    <row r="95" spans="3:29" x14ac:dyDescent="0.2">
      <c r="N95" s="3" t="s">
        <v>168</v>
      </c>
      <c r="O95" s="3" t="s">
        <v>277</v>
      </c>
      <c r="P95" s="3" t="s">
        <v>278</v>
      </c>
      <c r="Q95" s="3">
        <v>105</v>
      </c>
      <c r="R95" s="4">
        <v>4.0399999999999998E-2</v>
      </c>
      <c r="S95" s="3">
        <v>153</v>
      </c>
      <c r="T95" s="4">
        <v>4.4200000000000003E-2</v>
      </c>
      <c r="U95" s="2">
        <v>1</v>
      </c>
      <c r="V95" s="3">
        <v>10</v>
      </c>
      <c r="W95" s="3">
        <v>0</v>
      </c>
      <c r="X95" s="4">
        <v>9.5200000000000007E-2</v>
      </c>
      <c r="Y95" s="4">
        <v>0</v>
      </c>
      <c r="Z95" s="5">
        <v>12800</v>
      </c>
      <c r="AA95" s="5">
        <v>0</v>
      </c>
      <c r="AB95" s="3">
        <v>10</v>
      </c>
      <c r="AC95" s="3">
        <v>0</v>
      </c>
    </row>
    <row r="96" spans="3:29" x14ac:dyDescent="0.2">
      <c r="N96" s="3" t="s">
        <v>168</v>
      </c>
      <c r="O96" s="3" t="s">
        <v>279</v>
      </c>
      <c r="P96" s="3" t="s">
        <v>280</v>
      </c>
      <c r="Q96" s="3">
        <v>8</v>
      </c>
      <c r="R96" s="4">
        <v>3.0999999999999999E-3</v>
      </c>
      <c r="S96" s="3">
        <v>9</v>
      </c>
      <c r="T96" s="4">
        <v>2.5999999999999999E-3</v>
      </c>
      <c r="U96" s="2">
        <v>1</v>
      </c>
      <c r="V96" s="3">
        <v>0</v>
      </c>
      <c r="W96" s="3">
        <v>0</v>
      </c>
      <c r="X96" s="4">
        <v>0</v>
      </c>
      <c r="Y96" s="4">
        <v>0</v>
      </c>
      <c r="Z96" s="5">
        <v>0</v>
      </c>
      <c r="AA96" s="5">
        <v>0</v>
      </c>
      <c r="AB96" s="3">
        <v>0</v>
      </c>
      <c r="AC96" s="3">
        <v>0</v>
      </c>
    </row>
    <row r="97" spans="14:29" x14ac:dyDescent="0.2">
      <c r="N97" s="3" t="s">
        <v>168</v>
      </c>
      <c r="O97" s="3" t="s">
        <v>281</v>
      </c>
      <c r="P97" s="3" t="s">
        <v>282</v>
      </c>
      <c r="Q97" s="3">
        <v>35</v>
      </c>
      <c r="R97" s="4">
        <v>1.35E-2</v>
      </c>
      <c r="S97" s="3">
        <v>45</v>
      </c>
      <c r="T97" s="4">
        <v>1.2999999999999999E-2</v>
      </c>
      <c r="U97" s="2">
        <v>1</v>
      </c>
      <c r="V97" s="3">
        <v>1</v>
      </c>
      <c r="W97" s="3">
        <v>0</v>
      </c>
      <c r="X97" s="4">
        <v>2.86E-2</v>
      </c>
      <c r="Y97" s="4">
        <v>0</v>
      </c>
      <c r="Z97" s="5">
        <v>1280</v>
      </c>
      <c r="AA97" s="5">
        <v>0</v>
      </c>
      <c r="AB97" s="3">
        <v>1</v>
      </c>
      <c r="AC97" s="3">
        <v>0</v>
      </c>
    </row>
    <row r="98" spans="14:29" x14ac:dyDescent="0.2">
      <c r="N98" s="3" t="s">
        <v>168</v>
      </c>
      <c r="O98" s="3" t="s">
        <v>283</v>
      </c>
      <c r="P98" s="3" t="s">
        <v>284</v>
      </c>
      <c r="Q98" s="3">
        <v>3</v>
      </c>
      <c r="R98" s="4">
        <v>1.1999999999999999E-3</v>
      </c>
      <c r="S98" s="3">
        <v>5</v>
      </c>
      <c r="T98" s="4">
        <v>1.4E-3</v>
      </c>
      <c r="U98" s="2">
        <v>1</v>
      </c>
      <c r="V98" s="3">
        <v>0</v>
      </c>
      <c r="W98" s="3">
        <v>0</v>
      </c>
      <c r="X98" s="4">
        <v>0</v>
      </c>
      <c r="Y98" s="4">
        <v>0</v>
      </c>
      <c r="Z98" s="5">
        <v>0</v>
      </c>
      <c r="AA98" s="5">
        <v>0</v>
      </c>
      <c r="AB98" s="3">
        <v>0</v>
      </c>
      <c r="AC98" s="3">
        <v>0</v>
      </c>
    </row>
    <row r="99" spans="14:29" x14ac:dyDescent="0.2">
      <c r="N99" s="3" t="s">
        <v>168</v>
      </c>
      <c r="O99" s="3" t="s">
        <v>285</v>
      </c>
      <c r="P99" s="3" t="s">
        <v>286</v>
      </c>
      <c r="Q99" s="3">
        <v>40</v>
      </c>
      <c r="R99" s="4">
        <v>1.54E-2</v>
      </c>
      <c r="S99" s="3">
        <v>54</v>
      </c>
      <c r="T99" s="4">
        <v>1.5599999999999999E-2</v>
      </c>
      <c r="U99" s="2">
        <v>0.98</v>
      </c>
      <c r="V99" s="3">
        <v>2</v>
      </c>
      <c r="W99" s="3">
        <v>0</v>
      </c>
      <c r="X99" s="4">
        <v>0.05</v>
      </c>
      <c r="Y99" s="4">
        <v>0</v>
      </c>
      <c r="Z99" s="5">
        <v>2560</v>
      </c>
      <c r="AA99" s="5">
        <v>0</v>
      </c>
      <c r="AB99" s="3">
        <v>2</v>
      </c>
      <c r="AC99" s="3">
        <v>0</v>
      </c>
    </row>
    <row r="100" spans="14:29" x14ac:dyDescent="0.2">
      <c r="N100" s="3" t="s">
        <v>179</v>
      </c>
      <c r="O100" s="3" t="s">
        <v>263</v>
      </c>
      <c r="P100" s="3" t="s">
        <v>264</v>
      </c>
      <c r="Q100" s="3">
        <v>1</v>
      </c>
      <c r="R100" s="4">
        <v>4.0000000000000002E-4</v>
      </c>
      <c r="S100" s="3">
        <v>1</v>
      </c>
      <c r="T100" s="4">
        <v>2.9999999999999997E-4</v>
      </c>
      <c r="U100" s="2">
        <v>1</v>
      </c>
      <c r="V100" s="3">
        <v>1</v>
      </c>
      <c r="W100" s="3">
        <v>0</v>
      </c>
      <c r="X100" s="4">
        <v>1</v>
      </c>
      <c r="Y100" s="4">
        <v>0</v>
      </c>
      <c r="Z100" s="5">
        <v>1000</v>
      </c>
      <c r="AA100" s="5">
        <v>0</v>
      </c>
      <c r="AB100" s="3">
        <v>1</v>
      </c>
      <c r="AC100" s="3">
        <v>0</v>
      </c>
    </row>
    <row r="101" spans="14:29" x14ac:dyDescent="0.2">
      <c r="N101" s="3" t="s">
        <v>179</v>
      </c>
      <c r="O101" s="3" t="s">
        <v>265</v>
      </c>
      <c r="P101" s="3" t="s">
        <v>266</v>
      </c>
      <c r="Q101" s="3">
        <v>3</v>
      </c>
      <c r="R101" s="4">
        <v>1.1999999999999999E-3</v>
      </c>
      <c r="S101" s="3">
        <v>4</v>
      </c>
      <c r="T101" s="4">
        <v>1.1999999999999999E-3</v>
      </c>
      <c r="U101" s="2">
        <v>1</v>
      </c>
      <c r="V101" s="3">
        <v>0</v>
      </c>
      <c r="W101" s="3">
        <v>0</v>
      </c>
      <c r="X101" s="4">
        <v>0</v>
      </c>
      <c r="Y101" s="4">
        <v>0</v>
      </c>
      <c r="Z101" s="5">
        <v>0</v>
      </c>
      <c r="AA101" s="5">
        <v>0</v>
      </c>
      <c r="AB101" s="3">
        <v>0</v>
      </c>
      <c r="AC101" s="3">
        <v>0</v>
      </c>
    </row>
    <row r="102" spans="14:29" x14ac:dyDescent="0.2">
      <c r="N102" s="3" t="s">
        <v>179</v>
      </c>
      <c r="O102" s="3" t="s">
        <v>271</v>
      </c>
      <c r="P102" s="3" t="s">
        <v>101</v>
      </c>
      <c r="Q102" s="3">
        <v>27</v>
      </c>
      <c r="R102" s="4">
        <v>1.04E-2</v>
      </c>
      <c r="S102" s="3">
        <v>47</v>
      </c>
      <c r="T102" s="4">
        <v>1.3599999999999999E-2</v>
      </c>
      <c r="U102" s="2">
        <v>1</v>
      </c>
      <c r="V102" s="3">
        <v>3</v>
      </c>
      <c r="W102" s="3">
        <v>0</v>
      </c>
      <c r="X102" s="4">
        <v>0.1111</v>
      </c>
      <c r="Y102" s="4">
        <v>0</v>
      </c>
      <c r="Z102" s="5">
        <v>3000</v>
      </c>
      <c r="AA102" s="5">
        <v>0</v>
      </c>
      <c r="AB102" s="3">
        <v>3</v>
      </c>
      <c r="AC102" s="3">
        <v>0</v>
      </c>
    </row>
    <row r="103" spans="14:29" x14ac:dyDescent="0.2">
      <c r="N103" s="3" t="s">
        <v>163</v>
      </c>
      <c r="O103" s="3" t="s">
        <v>260</v>
      </c>
      <c r="P103" s="3" t="s">
        <v>261</v>
      </c>
      <c r="Q103" s="3">
        <v>6</v>
      </c>
      <c r="R103" s="4">
        <v>2.3E-3</v>
      </c>
      <c r="S103" s="3">
        <v>6</v>
      </c>
      <c r="T103" s="4">
        <v>1.6999999999999999E-3</v>
      </c>
      <c r="U103" s="2">
        <v>1</v>
      </c>
      <c r="V103" s="3">
        <v>1</v>
      </c>
      <c r="W103" s="3">
        <v>0</v>
      </c>
      <c r="X103" s="4">
        <v>0.16669999999999999</v>
      </c>
      <c r="Y103" s="4">
        <v>0</v>
      </c>
      <c r="Z103" s="5">
        <v>1880</v>
      </c>
      <c r="AA103" s="5">
        <v>0</v>
      </c>
      <c r="AB103" s="3">
        <v>1</v>
      </c>
      <c r="AC103" s="3">
        <v>0</v>
      </c>
    </row>
    <row r="104" spans="14:29" x14ac:dyDescent="0.2">
      <c r="N104" s="3" t="s">
        <v>163</v>
      </c>
      <c r="O104" s="3" t="s">
        <v>262</v>
      </c>
      <c r="P104" s="3" t="s">
        <v>102</v>
      </c>
      <c r="Q104" s="3">
        <v>65</v>
      </c>
      <c r="R104" s="4">
        <v>2.5000000000000001E-2</v>
      </c>
      <c r="S104" s="3">
        <v>91</v>
      </c>
      <c r="T104" s="4">
        <v>2.63E-2</v>
      </c>
      <c r="U104" s="2">
        <v>0.52</v>
      </c>
      <c r="V104" s="3">
        <v>6</v>
      </c>
      <c r="W104" s="3">
        <v>0</v>
      </c>
      <c r="X104" s="4">
        <v>9.2299999999999993E-2</v>
      </c>
      <c r="Y104" s="4">
        <v>0</v>
      </c>
      <c r="Z104" s="5">
        <v>7080</v>
      </c>
      <c r="AA104" s="5">
        <v>0</v>
      </c>
      <c r="AB104" s="3">
        <v>6</v>
      </c>
      <c r="AC104" s="3">
        <v>0</v>
      </c>
    </row>
    <row r="105" spans="14:29" x14ac:dyDescent="0.2">
      <c r="N105" s="3" t="s">
        <v>157</v>
      </c>
      <c r="O105" s="3" t="s">
        <v>256</v>
      </c>
      <c r="P105" s="3" t="s">
        <v>257</v>
      </c>
      <c r="Q105" s="3">
        <v>6</v>
      </c>
      <c r="R105" s="4">
        <v>2.3E-3</v>
      </c>
      <c r="S105" s="3">
        <v>8</v>
      </c>
      <c r="T105" s="4">
        <v>2.3E-3</v>
      </c>
      <c r="U105" s="2">
        <v>1</v>
      </c>
      <c r="V105" s="3">
        <v>0</v>
      </c>
      <c r="W105" s="3">
        <v>0</v>
      </c>
      <c r="X105" s="4">
        <v>0</v>
      </c>
      <c r="Y105" s="4">
        <v>0</v>
      </c>
      <c r="Z105" s="5">
        <v>0</v>
      </c>
      <c r="AA105" s="5">
        <v>0</v>
      </c>
      <c r="AB105" s="3">
        <v>0</v>
      </c>
      <c r="AC105" s="3">
        <v>0</v>
      </c>
    </row>
    <row r="106" spans="14:29" x14ac:dyDescent="0.2">
      <c r="N106" s="3" t="s">
        <v>157</v>
      </c>
      <c r="O106" s="3" t="s">
        <v>258</v>
      </c>
      <c r="P106" s="3" t="s">
        <v>259</v>
      </c>
      <c r="Q106" s="3">
        <v>1</v>
      </c>
      <c r="R106" s="4">
        <v>4.0000000000000002E-4</v>
      </c>
      <c r="S106" s="3">
        <v>1</v>
      </c>
      <c r="T106" s="4">
        <v>2.9999999999999997E-4</v>
      </c>
      <c r="U106" s="2">
        <v>1</v>
      </c>
      <c r="V106" s="3">
        <v>3</v>
      </c>
      <c r="W106" s="3">
        <v>0</v>
      </c>
      <c r="X106" s="4">
        <v>3</v>
      </c>
      <c r="Y106" s="4">
        <v>0</v>
      </c>
      <c r="Z106" s="5">
        <v>5040</v>
      </c>
      <c r="AA106" s="5">
        <v>0</v>
      </c>
      <c r="AB106" s="3">
        <v>3</v>
      </c>
      <c r="AC106" s="3">
        <v>0</v>
      </c>
    </row>
    <row r="107" spans="14:29" x14ac:dyDescent="0.2">
      <c r="N107" s="3" t="s">
        <v>161</v>
      </c>
      <c r="O107" s="3" t="s">
        <v>462</v>
      </c>
      <c r="P107" s="3" t="s">
        <v>498</v>
      </c>
      <c r="Q107" s="3">
        <v>8</v>
      </c>
      <c r="R107" s="4">
        <v>3.0999999999999999E-3</v>
      </c>
      <c r="S107" s="3">
        <v>9</v>
      </c>
      <c r="T107" s="4">
        <v>2.5999999999999999E-3</v>
      </c>
      <c r="U107" s="2">
        <v>1</v>
      </c>
      <c r="V107" s="3">
        <v>0</v>
      </c>
      <c r="W107" s="3">
        <v>0</v>
      </c>
      <c r="X107" s="4">
        <v>0</v>
      </c>
      <c r="Y107" s="4">
        <v>0</v>
      </c>
      <c r="Z107" s="5">
        <v>0</v>
      </c>
      <c r="AA107" s="5">
        <v>0</v>
      </c>
      <c r="AB107" s="3">
        <v>0</v>
      </c>
      <c r="AC107" s="3">
        <v>0</v>
      </c>
    </row>
    <row r="108" spans="14:29" x14ac:dyDescent="0.2">
      <c r="N108" s="3" t="s">
        <v>161</v>
      </c>
      <c r="O108" s="3" t="s">
        <v>459</v>
      </c>
      <c r="P108" s="3" t="s">
        <v>478</v>
      </c>
      <c r="Q108" s="3">
        <v>0</v>
      </c>
      <c r="R108" s="4">
        <v>0</v>
      </c>
      <c r="S108" s="3">
        <v>0</v>
      </c>
      <c r="T108" s="4">
        <v>0</v>
      </c>
      <c r="U108" s="2">
        <v>0</v>
      </c>
      <c r="V108" s="3">
        <v>2</v>
      </c>
      <c r="W108" s="3">
        <v>0</v>
      </c>
      <c r="X108" s="4">
        <v>0</v>
      </c>
      <c r="Y108" s="4">
        <v>0</v>
      </c>
      <c r="Z108" s="5">
        <v>2560</v>
      </c>
      <c r="AA108" s="5">
        <v>0</v>
      </c>
      <c r="AB108" s="3">
        <v>1</v>
      </c>
      <c r="AC108" s="3">
        <v>0</v>
      </c>
    </row>
    <row r="109" spans="14:29" x14ac:dyDescent="0.2">
      <c r="N109" s="3" t="s">
        <v>161</v>
      </c>
      <c r="O109" s="3" t="s">
        <v>460</v>
      </c>
      <c r="P109" s="3" t="s">
        <v>499</v>
      </c>
      <c r="Q109" s="3">
        <v>1</v>
      </c>
      <c r="R109" s="4">
        <v>4.0000000000000002E-4</v>
      </c>
      <c r="S109" s="3">
        <v>1</v>
      </c>
      <c r="T109" s="4">
        <v>2.9999999999999997E-4</v>
      </c>
      <c r="U109" s="2">
        <v>1</v>
      </c>
      <c r="V109" s="3">
        <v>0</v>
      </c>
      <c r="W109" s="3">
        <v>0</v>
      </c>
      <c r="X109" s="4">
        <v>0</v>
      </c>
      <c r="Y109" s="4">
        <v>0</v>
      </c>
      <c r="Z109" s="5">
        <v>0</v>
      </c>
      <c r="AA109" s="5">
        <v>0</v>
      </c>
      <c r="AB109" s="3">
        <v>0</v>
      </c>
      <c r="AC109" s="3">
        <v>0</v>
      </c>
    </row>
    <row r="110" spans="14:29" x14ac:dyDescent="0.2">
      <c r="N110" s="3" t="s">
        <v>176</v>
      </c>
      <c r="O110" s="3" t="s">
        <v>467</v>
      </c>
      <c r="P110" s="3" t="s">
        <v>500</v>
      </c>
      <c r="Q110" s="3">
        <v>9</v>
      </c>
      <c r="R110" s="4">
        <v>3.5000000000000001E-3</v>
      </c>
      <c r="S110" s="3">
        <v>11</v>
      </c>
      <c r="T110" s="4">
        <v>3.2000000000000002E-3</v>
      </c>
      <c r="U110" s="2">
        <v>1</v>
      </c>
      <c r="V110" s="3">
        <v>0</v>
      </c>
      <c r="W110" s="3">
        <v>0</v>
      </c>
      <c r="X110" s="4">
        <v>0</v>
      </c>
      <c r="Y110" s="4">
        <v>0</v>
      </c>
      <c r="Z110" s="5">
        <v>0</v>
      </c>
      <c r="AA110" s="5">
        <v>0</v>
      </c>
      <c r="AB110" s="3">
        <v>0</v>
      </c>
      <c r="AC110" s="3">
        <v>0</v>
      </c>
    </row>
    <row r="111" spans="14:29" x14ac:dyDescent="0.2">
      <c r="N111" s="3" t="s">
        <v>161</v>
      </c>
      <c r="O111" s="3" t="s">
        <v>461</v>
      </c>
      <c r="P111" s="3" t="s">
        <v>476</v>
      </c>
      <c r="Q111" s="3">
        <v>9</v>
      </c>
      <c r="R111" s="4">
        <v>3.5000000000000001E-3</v>
      </c>
      <c r="S111" s="3">
        <v>17</v>
      </c>
      <c r="T111" s="4">
        <v>4.8999999999999998E-3</v>
      </c>
      <c r="U111" s="2">
        <v>1</v>
      </c>
      <c r="V111" s="3">
        <v>1</v>
      </c>
      <c r="W111" s="3">
        <v>0</v>
      </c>
      <c r="X111" s="4">
        <v>0.1111</v>
      </c>
      <c r="Y111" s="4">
        <v>0</v>
      </c>
      <c r="Z111" s="5">
        <v>1280</v>
      </c>
      <c r="AA111" s="5">
        <v>0</v>
      </c>
      <c r="AB111" s="3">
        <v>1</v>
      </c>
      <c r="AC111" s="3">
        <v>0</v>
      </c>
    </row>
    <row r="112" spans="14:29" x14ac:dyDescent="0.2">
      <c r="N112" s="3" t="s">
        <v>172</v>
      </c>
      <c r="O112" s="3" t="s">
        <v>465</v>
      </c>
      <c r="P112" s="3" t="s">
        <v>477</v>
      </c>
      <c r="Q112" s="3">
        <v>17</v>
      </c>
      <c r="R112" s="4">
        <v>6.4999999999999997E-3</v>
      </c>
      <c r="S112" s="3">
        <v>25</v>
      </c>
      <c r="T112" s="4">
        <v>7.1999999999999998E-3</v>
      </c>
      <c r="U112" s="2">
        <v>1</v>
      </c>
      <c r="V112" s="3">
        <v>3</v>
      </c>
      <c r="W112" s="3">
        <v>0</v>
      </c>
      <c r="X112" s="4">
        <v>0.17649999999999999</v>
      </c>
      <c r="Y112" s="4">
        <v>0</v>
      </c>
      <c r="Z112" s="5">
        <v>3540</v>
      </c>
      <c r="AA112" s="5">
        <v>0</v>
      </c>
      <c r="AB112" s="3">
        <v>3</v>
      </c>
      <c r="AC112" s="3">
        <v>0</v>
      </c>
    </row>
    <row r="113" spans="14:29" x14ac:dyDescent="0.2">
      <c r="N113" s="3" t="s">
        <v>514</v>
      </c>
      <c r="O113" s="3" t="s">
        <v>517</v>
      </c>
      <c r="P113" s="3" t="s">
        <v>518</v>
      </c>
      <c r="Q113" s="3">
        <v>3</v>
      </c>
      <c r="R113" s="4">
        <v>1.1999999999999999E-3</v>
      </c>
      <c r="S113" s="3">
        <v>3</v>
      </c>
      <c r="T113" s="4">
        <v>8.9999999999999998E-4</v>
      </c>
      <c r="U113" s="2">
        <v>0</v>
      </c>
      <c r="V113" s="3">
        <v>0</v>
      </c>
      <c r="W113" s="3">
        <v>0</v>
      </c>
      <c r="X113" s="4">
        <v>0</v>
      </c>
      <c r="Y113" s="4">
        <v>0</v>
      </c>
      <c r="Z113" s="5">
        <v>0</v>
      </c>
      <c r="AA113" s="5">
        <v>0</v>
      </c>
      <c r="AB113" s="3">
        <v>0</v>
      </c>
      <c r="AC113" s="3">
        <v>0</v>
      </c>
    </row>
    <row r="114" spans="14:29" x14ac:dyDescent="0.2">
      <c r="N114" s="3" t="s">
        <v>514</v>
      </c>
      <c r="O114" s="3" t="s">
        <v>515</v>
      </c>
      <c r="P114" s="3" t="s">
        <v>516</v>
      </c>
      <c r="Q114" s="3">
        <v>10</v>
      </c>
      <c r="R114" s="4">
        <v>3.8999999999999998E-3</v>
      </c>
      <c r="S114" s="3">
        <v>13</v>
      </c>
      <c r="T114" s="4">
        <v>3.8E-3</v>
      </c>
      <c r="U114" s="2">
        <v>0.77</v>
      </c>
      <c r="V114" s="3">
        <v>0</v>
      </c>
      <c r="W114" s="3">
        <v>0</v>
      </c>
      <c r="X114" s="4">
        <v>0</v>
      </c>
      <c r="Y114" s="4">
        <v>0</v>
      </c>
      <c r="Z114" s="5">
        <v>0</v>
      </c>
      <c r="AA114" s="5">
        <v>0</v>
      </c>
      <c r="AB114" s="3">
        <v>0</v>
      </c>
      <c r="AC114" s="3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40"/>
  <sheetViews>
    <sheetView workbookViewId="0">
      <selection activeCell="G23" sqref="G23"/>
    </sheetView>
  </sheetViews>
  <sheetFormatPr defaultColWidth="8.7265625" defaultRowHeight="13" x14ac:dyDescent="0.2"/>
  <cols>
    <col min="1" max="1" width="8.7265625" style="3"/>
    <col min="2" max="2" width="18.453125" style="3" bestFit="1" customWidth="1"/>
    <col min="3" max="3" width="8.7265625" style="3"/>
    <col min="4" max="4" width="12" style="3" customWidth="1"/>
    <col min="5" max="5" width="8.7265625" style="2"/>
    <col min="6" max="6" width="15" style="3" bestFit="1" customWidth="1"/>
    <col min="7" max="16384" width="8.7265625" style="3"/>
  </cols>
  <sheetData>
    <row r="1" spans="1:21" ht="14" x14ac:dyDescent="0.2">
      <c r="A1" s="22" t="s">
        <v>554</v>
      </c>
      <c r="B1" s="21" t="s">
        <v>555</v>
      </c>
      <c r="C1" s="19"/>
      <c r="F1" s="3" t="s">
        <v>189</v>
      </c>
      <c r="G1" s="3" t="s">
        <v>149</v>
      </c>
      <c r="H1" s="3" t="s">
        <v>39</v>
      </c>
      <c r="I1" s="3" t="s">
        <v>40</v>
      </c>
      <c r="J1" s="3" t="s">
        <v>150</v>
      </c>
      <c r="K1" s="3" t="s">
        <v>151</v>
      </c>
      <c r="L1" s="3" t="s">
        <v>152</v>
      </c>
      <c r="M1" s="3" t="s">
        <v>153</v>
      </c>
      <c r="N1" s="3" t="s">
        <v>41</v>
      </c>
      <c r="O1" s="3" t="s">
        <v>565</v>
      </c>
      <c r="P1" s="3" t="s">
        <v>42</v>
      </c>
      <c r="Q1" s="3" t="s">
        <v>566</v>
      </c>
      <c r="R1" s="3" t="s">
        <v>43</v>
      </c>
      <c r="S1" s="3" t="s">
        <v>567</v>
      </c>
      <c r="T1" s="3" t="s">
        <v>154</v>
      </c>
      <c r="U1" s="3" t="s">
        <v>568</v>
      </c>
    </row>
    <row r="2" spans="1:21" x14ac:dyDescent="0.2">
      <c r="B2" s="8"/>
      <c r="C2" s="8" t="s">
        <v>103</v>
      </c>
      <c r="D2" s="8" t="s">
        <v>104</v>
      </c>
      <c r="E2" s="9" t="s">
        <v>105</v>
      </c>
      <c r="G2" s="3" t="s">
        <v>162</v>
      </c>
      <c r="H2" s="3" t="s">
        <v>196</v>
      </c>
      <c r="I2" s="3">
        <v>358</v>
      </c>
      <c r="J2" s="4">
        <v>0.10589999999999999</v>
      </c>
      <c r="K2" s="3">
        <v>461</v>
      </c>
      <c r="L2" s="4">
        <v>0.1002</v>
      </c>
      <c r="M2" s="2">
        <v>0.56000000000000005</v>
      </c>
      <c r="N2" s="3">
        <v>29</v>
      </c>
      <c r="O2" s="3">
        <v>2</v>
      </c>
      <c r="P2" s="4">
        <v>8.1000000000000003E-2</v>
      </c>
      <c r="Q2" s="4">
        <v>5.5999999999999999E-3</v>
      </c>
      <c r="R2" s="5">
        <v>34340</v>
      </c>
      <c r="S2" s="5">
        <v>2636</v>
      </c>
      <c r="T2" s="3">
        <v>28</v>
      </c>
      <c r="U2" s="3">
        <v>2</v>
      </c>
    </row>
    <row r="3" spans="1:21" x14ac:dyDescent="0.2">
      <c r="A3" s="3" t="s">
        <v>155</v>
      </c>
      <c r="B3" s="8" t="s">
        <v>2</v>
      </c>
      <c r="C3" s="1">
        <f ca="1">VLOOKUP(A3,INDIRECT($A$1&amp;"!$A$6:$K$100"),11,0)</f>
        <v>111.52416356877323</v>
      </c>
      <c r="D3" s="1">
        <f t="shared" ref="D3:D17" si="0">VLOOKUP(A3,$G:$Q,8,FALSE)</f>
        <v>110</v>
      </c>
      <c r="E3" s="7">
        <f ca="1">D3/C3</f>
        <v>0.9863333333333334</v>
      </c>
      <c r="G3" s="3" t="s">
        <v>569</v>
      </c>
      <c r="H3" s="3" t="s">
        <v>570</v>
      </c>
      <c r="I3" s="3">
        <v>47</v>
      </c>
      <c r="J3" s="4">
        <v>1.3899999999999999E-2</v>
      </c>
      <c r="K3" s="3">
        <v>68</v>
      </c>
      <c r="L3" s="4">
        <v>1.4800000000000001E-2</v>
      </c>
      <c r="M3" s="2">
        <v>1</v>
      </c>
      <c r="N3" s="3">
        <v>8</v>
      </c>
      <c r="O3" s="3">
        <v>1</v>
      </c>
      <c r="P3" s="4">
        <v>0.17019999999999999</v>
      </c>
      <c r="Q3" s="4">
        <v>2.1299999999999999E-2</v>
      </c>
      <c r="R3" s="5">
        <v>12640</v>
      </c>
      <c r="S3" s="5">
        <v>1580</v>
      </c>
      <c r="T3" s="3">
        <v>8</v>
      </c>
      <c r="U3" s="3">
        <v>1</v>
      </c>
    </row>
    <row r="4" spans="1:21" x14ac:dyDescent="0.2">
      <c r="A4" s="3" t="s">
        <v>156</v>
      </c>
      <c r="B4" s="8" t="s">
        <v>3</v>
      </c>
      <c r="C4" s="1">
        <f t="shared" ref="C4:C17" ca="1" si="1">VLOOKUP(A4,INDIRECT($A$1&amp;"!$A$6:$K$100"),11,0)</f>
        <v>23.255813953488371</v>
      </c>
      <c r="D4" s="1">
        <f t="shared" si="0"/>
        <v>26</v>
      </c>
      <c r="E4" s="7">
        <f t="shared" ref="E4:E18" ca="1" si="2">D4/C4</f>
        <v>1.1180000000000001</v>
      </c>
      <c r="G4" s="3" t="s">
        <v>180</v>
      </c>
      <c r="H4" s="3" t="s">
        <v>208</v>
      </c>
      <c r="I4" s="3">
        <v>14</v>
      </c>
      <c r="J4" s="4">
        <v>4.1000000000000003E-3</v>
      </c>
      <c r="K4" s="3">
        <v>18</v>
      </c>
      <c r="L4" s="4">
        <v>3.8999999999999998E-3</v>
      </c>
      <c r="M4" s="2">
        <v>0.61</v>
      </c>
      <c r="N4" s="3">
        <v>3</v>
      </c>
      <c r="O4" s="3">
        <v>0</v>
      </c>
      <c r="P4" s="4">
        <v>0.21429999999999999</v>
      </c>
      <c r="Q4" s="4">
        <v>0</v>
      </c>
      <c r="R4" s="5">
        <v>4737</v>
      </c>
      <c r="S4" s="5">
        <v>0</v>
      </c>
      <c r="T4" s="3">
        <v>3</v>
      </c>
      <c r="U4" s="3">
        <v>0</v>
      </c>
    </row>
    <row r="5" spans="1:21" x14ac:dyDescent="0.2">
      <c r="A5" s="3" t="s">
        <v>157</v>
      </c>
      <c r="B5" s="8" t="s">
        <v>450</v>
      </c>
      <c r="C5" s="1">
        <f t="shared" ca="1" si="1"/>
        <v>18.604651162790699</v>
      </c>
      <c r="D5" s="1">
        <f t="shared" si="0"/>
        <v>6</v>
      </c>
      <c r="E5" s="7">
        <f t="shared" ca="1" si="2"/>
        <v>0.32250000000000001</v>
      </c>
      <c r="G5" s="3" t="s">
        <v>158</v>
      </c>
      <c r="H5" s="3" t="s">
        <v>159</v>
      </c>
      <c r="I5" s="3">
        <v>257</v>
      </c>
      <c r="J5" s="4">
        <v>7.5999999999999998E-2</v>
      </c>
      <c r="K5" s="3">
        <v>334</v>
      </c>
      <c r="L5" s="4">
        <v>7.2599999999999998E-2</v>
      </c>
      <c r="M5" s="2">
        <v>0.15</v>
      </c>
      <c r="N5" s="3">
        <v>7</v>
      </c>
      <c r="O5" s="3">
        <v>0</v>
      </c>
      <c r="P5" s="4">
        <v>2.7199999999999998E-2</v>
      </c>
      <c r="Q5" s="4">
        <v>0</v>
      </c>
      <c r="R5" s="5">
        <v>5600</v>
      </c>
      <c r="S5" s="5">
        <v>0</v>
      </c>
      <c r="T5" s="3">
        <v>7</v>
      </c>
      <c r="U5" s="3">
        <v>0</v>
      </c>
    </row>
    <row r="6" spans="1:21" x14ac:dyDescent="0.2">
      <c r="A6" s="3" t="s">
        <v>164</v>
      </c>
      <c r="B6" s="8" t="s">
        <v>4</v>
      </c>
      <c r="C6" s="1">
        <f t="shared" ca="1" si="1"/>
        <v>15.306122448979592</v>
      </c>
      <c r="D6" s="1">
        <f t="shared" si="0"/>
        <v>11</v>
      </c>
      <c r="E6" s="7">
        <f t="shared" ca="1" si="2"/>
        <v>0.71866666666666668</v>
      </c>
      <c r="G6" s="3" t="s">
        <v>588</v>
      </c>
      <c r="H6" s="3" t="s">
        <v>589</v>
      </c>
      <c r="I6" s="3">
        <v>487</v>
      </c>
      <c r="J6" s="4">
        <v>0.14399999999999999</v>
      </c>
      <c r="K6" s="3">
        <v>647</v>
      </c>
      <c r="L6" s="4">
        <v>0.1406</v>
      </c>
      <c r="M6" s="2">
        <v>0.12</v>
      </c>
      <c r="N6" s="3">
        <v>4</v>
      </c>
      <c r="O6" s="3">
        <v>0</v>
      </c>
      <c r="P6" s="4">
        <v>8.2000000000000007E-3</v>
      </c>
      <c r="Q6" s="4">
        <v>0</v>
      </c>
      <c r="R6" s="5">
        <v>13156</v>
      </c>
      <c r="S6" s="5">
        <v>0</v>
      </c>
      <c r="T6" s="3">
        <v>4</v>
      </c>
      <c r="U6" s="3">
        <v>0</v>
      </c>
    </row>
    <row r="7" spans="1:21" x14ac:dyDescent="0.2">
      <c r="A7" s="3" t="s">
        <v>161</v>
      </c>
      <c r="B7" s="8" t="s">
        <v>5</v>
      </c>
      <c r="C7" s="1">
        <f t="shared" ca="1" si="1"/>
        <v>44.247787610619469</v>
      </c>
      <c r="D7" s="1">
        <f t="shared" si="0"/>
        <v>58</v>
      </c>
      <c r="E7" s="7">
        <f t="shared" ca="1" si="2"/>
        <v>1.3108</v>
      </c>
      <c r="G7" s="3" t="s">
        <v>167</v>
      </c>
      <c r="H7" s="3" t="s">
        <v>199</v>
      </c>
      <c r="I7" s="3">
        <v>8</v>
      </c>
      <c r="J7" s="4">
        <v>2.3999999999999998E-3</v>
      </c>
      <c r="K7" s="3">
        <v>11</v>
      </c>
      <c r="L7" s="4">
        <v>2.3999999999999998E-3</v>
      </c>
      <c r="M7" s="2">
        <v>1</v>
      </c>
      <c r="N7" s="3">
        <v>5</v>
      </c>
      <c r="O7" s="3">
        <v>0</v>
      </c>
      <c r="P7" s="4">
        <v>0.625</v>
      </c>
      <c r="Q7" s="4">
        <v>0</v>
      </c>
      <c r="R7" s="5">
        <v>4995</v>
      </c>
      <c r="S7" s="5">
        <v>0</v>
      </c>
      <c r="T7" s="3">
        <v>4</v>
      </c>
      <c r="U7" s="3">
        <v>0</v>
      </c>
    </row>
    <row r="8" spans="1:21" x14ac:dyDescent="0.2">
      <c r="A8" s="3" t="s">
        <v>173</v>
      </c>
      <c r="B8" s="8" t="s">
        <v>7</v>
      </c>
      <c r="C8" s="1">
        <f t="shared" ca="1" si="1"/>
        <v>9.316770186335404</v>
      </c>
      <c r="D8" s="1">
        <f t="shared" si="0"/>
        <v>0</v>
      </c>
      <c r="E8" s="7">
        <f t="shared" ca="1" si="2"/>
        <v>0</v>
      </c>
      <c r="G8" s="3" t="s">
        <v>182</v>
      </c>
      <c r="H8" s="3" t="s">
        <v>213</v>
      </c>
      <c r="I8" s="3">
        <v>14</v>
      </c>
      <c r="J8" s="4">
        <v>4.1000000000000003E-3</v>
      </c>
      <c r="K8" s="3">
        <v>15</v>
      </c>
      <c r="L8" s="4">
        <v>3.3E-3</v>
      </c>
      <c r="M8" s="2">
        <v>1</v>
      </c>
      <c r="N8" s="3">
        <v>0</v>
      </c>
      <c r="O8" s="3">
        <v>0</v>
      </c>
      <c r="P8" s="4">
        <v>0</v>
      </c>
      <c r="Q8" s="4">
        <v>0</v>
      </c>
      <c r="R8" s="5">
        <v>0</v>
      </c>
      <c r="S8" s="5">
        <v>0</v>
      </c>
      <c r="T8" s="3">
        <v>0</v>
      </c>
      <c r="U8" s="3">
        <v>0</v>
      </c>
    </row>
    <row r="9" spans="1:21" x14ac:dyDescent="0.2">
      <c r="A9" s="3" t="s">
        <v>166</v>
      </c>
      <c r="B9" s="8" t="s">
        <v>8</v>
      </c>
      <c r="C9" s="1">
        <f t="shared" ca="1" si="1"/>
        <v>17.738359201773836</v>
      </c>
      <c r="D9" s="1">
        <f t="shared" si="0"/>
        <v>42</v>
      </c>
      <c r="E9" s="7">
        <f t="shared" ca="1" si="2"/>
        <v>2.36775</v>
      </c>
      <c r="G9" s="3" t="s">
        <v>173</v>
      </c>
      <c r="H9" s="3" t="s">
        <v>205</v>
      </c>
      <c r="I9" s="3">
        <v>1</v>
      </c>
      <c r="J9" s="4">
        <v>2.9999999999999997E-4</v>
      </c>
      <c r="K9" s="3">
        <v>1</v>
      </c>
      <c r="L9" s="4">
        <v>2.0000000000000001E-4</v>
      </c>
      <c r="M9" s="2">
        <v>1</v>
      </c>
      <c r="N9" s="3">
        <v>0</v>
      </c>
      <c r="O9" s="3">
        <v>0</v>
      </c>
      <c r="P9" s="4">
        <v>0</v>
      </c>
      <c r="Q9" s="4">
        <v>0</v>
      </c>
      <c r="R9" s="5">
        <v>0</v>
      </c>
      <c r="S9" s="5">
        <v>0</v>
      </c>
      <c r="T9" s="3">
        <v>0</v>
      </c>
      <c r="U9" s="3">
        <v>0</v>
      </c>
    </row>
    <row r="10" spans="1:21" x14ac:dyDescent="0.2">
      <c r="A10" s="3" t="s">
        <v>177</v>
      </c>
      <c r="B10" s="8" t="s">
        <v>10</v>
      </c>
      <c r="C10" s="1">
        <f t="shared" ca="1" si="1"/>
        <v>5.6818181818181817</v>
      </c>
      <c r="D10" s="1">
        <f t="shared" si="0"/>
        <v>1</v>
      </c>
      <c r="E10" s="7">
        <f t="shared" ca="1" si="2"/>
        <v>0.17600000000000002</v>
      </c>
      <c r="G10" s="3" t="s">
        <v>218</v>
      </c>
      <c r="H10" s="3" t="s">
        <v>219</v>
      </c>
      <c r="I10" s="3">
        <v>9</v>
      </c>
      <c r="J10" s="4">
        <v>2.7000000000000001E-3</v>
      </c>
      <c r="K10" s="3">
        <v>15</v>
      </c>
      <c r="L10" s="4">
        <v>3.3E-3</v>
      </c>
      <c r="M10" s="2">
        <v>1</v>
      </c>
      <c r="N10" s="3">
        <v>0</v>
      </c>
      <c r="O10" s="3">
        <v>0</v>
      </c>
      <c r="P10" s="4">
        <v>0</v>
      </c>
      <c r="Q10" s="4">
        <v>0</v>
      </c>
      <c r="R10" s="5">
        <v>0</v>
      </c>
      <c r="S10" s="5">
        <v>0</v>
      </c>
      <c r="T10" s="3">
        <v>0</v>
      </c>
      <c r="U10" s="3">
        <v>0</v>
      </c>
    </row>
    <row r="11" spans="1:21" x14ac:dyDescent="0.2">
      <c r="A11" s="3" t="s">
        <v>172</v>
      </c>
      <c r="B11" s="8" t="s">
        <v>23</v>
      </c>
      <c r="C11" s="1">
        <f t="shared" ca="1" si="1"/>
        <v>10.033444816053512</v>
      </c>
      <c r="D11" s="1">
        <f t="shared" si="0"/>
        <v>3</v>
      </c>
      <c r="E11" s="7">
        <f t="shared" ca="1" si="2"/>
        <v>0.29899999999999999</v>
      </c>
      <c r="G11" s="3" t="s">
        <v>156</v>
      </c>
      <c r="H11" s="3" t="s">
        <v>190</v>
      </c>
      <c r="I11" s="3">
        <v>261</v>
      </c>
      <c r="J11" s="4">
        <v>7.7200000000000005E-2</v>
      </c>
      <c r="K11" s="3">
        <v>359</v>
      </c>
      <c r="L11" s="4">
        <v>7.8E-2</v>
      </c>
      <c r="M11" s="2">
        <v>0.97</v>
      </c>
      <c r="N11" s="3">
        <v>26</v>
      </c>
      <c r="O11" s="3">
        <v>0</v>
      </c>
      <c r="P11" s="4">
        <v>9.9599999999999994E-2</v>
      </c>
      <c r="Q11" s="4">
        <v>0</v>
      </c>
      <c r="R11" s="5">
        <v>48680</v>
      </c>
      <c r="S11" s="5">
        <v>0</v>
      </c>
      <c r="T11" s="3">
        <v>25</v>
      </c>
      <c r="U11" s="3">
        <v>0</v>
      </c>
    </row>
    <row r="12" spans="1:21" x14ac:dyDescent="0.2">
      <c r="A12" s="3" t="s">
        <v>168</v>
      </c>
      <c r="B12" s="8" t="s">
        <v>12</v>
      </c>
      <c r="C12" s="1">
        <f t="shared" ca="1" si="1"/>
        <v>8.720930232558139</v>
      </c>
      <c r="D12" s="1">
        <f t="shared" si="0"/>
        <v>17</v>
      </c>
      <c r="E12" s="7">
        <f t="shared" ca="1" si="2"/>
        <v>1.9493333333333334</v>
      </c>
      <c r="G12" s="3" t="s">
        <v>220</v>
      </c>
      <c r="H12" s="3" t="s">
        <v>221</v>
      </c>
      <c r="I12" s="3">
        <v>29</v>
      </c>
      <c r="J12" s="4">
        <v>8.6E-3</v>
      </c>
      <c r="K12" s="3">
        <v>34</v>
      </c>
      <c r="L12" s="4">
        <v>7.4000000000000003E-3</v>
      </c>
      <c r="M12" s="2">
        <v>1</v>
      </c>
      <c r="N12" s="3">
        <v>5</v>
      </c>
      <c r="O12" s="3">
        <v>0</v>
      </c>
      <c r="P12" s="4">
        <v>0.1724</v>
      </c>
      <c r="Q12" s="4">
        <v>0</v>
      </c>
      <c r="R12" s="5">
        <v>6400</v>
      </c>
      <c r="S12" s="5">
        <v>0</v>
      </c>
      <c r="T12" s="3">
        <v>5</v>
      </c>
      <c r="U12" s="3">
        <v>0</v>
      </c>
    </row>
    <row r="13" spans="1:21" x14ac:dyDescent="0.2">
      <c r="A13" s="3" t="s">
        <v>188</v>
      </c>
      <c r="B13" s="8" t="s">
        <v>13</v>
      </c>
      <c r="C13" s="1">
        <f t="shared" ca="1" si="1"/>
        <v>6.25</v>
      </c>
      <c r="D13" s="1">
        <f t="shared" si="0"/>
        <v>5</v>
      </c>
      <c r="E13" s="7">
        <f t="shared" ca="1" si="2"/>
        <v>0.8</v>
      </c>
      <c r="G13" s="3" t="s">
        <v>489</v>
      </c>
      <c r="H13" s="3" t="s">
        <v>501</v>
      </c>
      <c r="I13" s="3">
        <v>1</v>
      </c>
      <c r="J13" s="4">
        <v>2.9999999999999997E-4</v>
      </c>
      <c r="K13" s="3">
        <v>1</v>
      </c>
      <c r="L13" s="4">
        <v>2.0000000000000001E-4</v>
      </c>
      <c r="M13" s="2">
        <v>1</v>
      </c>
      <c r="N13" s="3">
        <v>0</v>
      </c>
      <c r="O13" s="3">
        <v>0</v>
      </c>
      <c r="P13" s="4">
        <v>0</v>
      </c>
      <c r="Q13" s="4">
        <v>0</v>
      </c>
      <c r="R13" s="5">
        <v>0</v>
      </c>
      <c r="S13" s="5">
        <v>0</v>
      </c>
      <c r="T13" s="3">
        <v>0</v>
      </c>
      <c r="U13" s="3">
        <v>0</v>
      </c>
    </row>
    <row r="14" spans="1:21" x14ac:dyDescent="0.2">
      <c r="A14" s="3" t="s">
        <v>163</v>
      </c>
      <c r="B14" s="8" t="s">
        <v>14</v>
      </c>
      <c r="C14" s="1">
        <f t="shared" ca="1" si="1"/>
        <v>24.922118380062305</v>
      </c>
      <c r="D14" s="1">
        <f t="shared" si="0"/>
        <v>17</v>
      </c>
      <c r="E14" s="7">
        <f t="shared" ca="1" si="2"/>
        <v>0.68212499999999998</v>
      </c>
      <c r="G14" s="3" t="s">
        <v>170</v>
      </c>
      <c r="H14" s="3" t="s">
        <v>203</v>
      </c>
      <c r="I14" s="3">
        <v>2</v>
      </c>
      <c r="J14" s="4">
        <v>5.9999999999999995E-4</v>
      </c>
      <c r="K14" s="3">
        <v>2</v>
      </c>
      <c r="L14" s="4">
        <v>4.0000000000000002E-4</v>
      </c>
      <c r="M14" s="2">
        <v>1</v>
      </c>
      <c r="N14" s="3">
        <v>2</v>
      </c>
      <c r="O14" s="3">
        <v>0</v>
      </c>
      <c r="P14" s="4">
        <v>1</v>
      </c>
      <c r="Q14" s="4">
        <v>0</v>
      </c>
      <c r="R14" s="5">
        <v>2960</v>
      </c>
      <c r="S14" s="5">
        <v>0</v>
      </c>
      <c r="T14" s="3">
        <v>2</v>
      </c>
      <c r="U14" s="3">
        <v>0</v>
      </c>
    </row>
    <row r="15" spans="1:21" x14ac:dyDescent="0.2">
      <c r="A15" s="3" t="s">
        <v>176</v>
      </c>
      <c r="B15" s="8" t="s">
        <v>15</v>
      </c>
      <c r="C15" s="1">
        <f t="shared" ca="1" si="1"/>
        <v>8.064516129032258</v>
      </c>
      <c r="D15" s="1">
        <f t="shared" si="0"/>
        <v>2</v>
      </c>
      <c r="E15" s="7">
        <f t="shared" ca="1" si="2"/>
        <v>0.248</v>
      </c>
      <c r="G15" s="3" t="s">
        <v>185</v>
      </c>
      <c r="H15" s="3" t="s">
        <v>209</v>
      </c>
      <c r="I15" s="3">
        <v>8</v>
      </c>
      <c r="J15" s="4">
        <v>2.3999999999999998E-3</v>
      </c>
      <c r="K15" s="3">
        <v>8</v>
      </c>
      <c r="L15" s="4">
        <v>1.6999999999999999E-3</v>
      </c>
      <c r="M15" s="2">
        <v>1</v>
      </c>
      <c r="N15" s="3">
        <v>0</v>
      </c>
      <c r="O15" s="3">
        <v>0</v>
      </c>
      <c r="P15" s="4">
        <v>0</v>
      </c>
      <c r="Q15" s="4">
        <v>0</v>
      </c>
      <c r="R15" s="5">
        <v>0</v>
      </c>
      <c r="S15" s="5">
        <v>0</v>
      </c>
      <c r="T15" s="3">
        <v>0</v>
      </c>
      <c r="U15" s="3">
        <v>0</v>
      </c>
    </row>
    <row r="16" spans="1:21" x14ac:dyDescent="0.2">
      <c r="A16" s="3" t="s">
        <v>179</v>
      </c>
      <c r="B16" s="8" t="s">
        <v>234</v>
      </c>
      <c r="C16" s="1">
        <f t="shared" ca="1" si="1"/>
        <v>13.822336896424625</v>
      </c>
      <c r="D16" s="1">
        <f t="shared" si="0"/>
        <v>8</v>
      </c>
      <c r="E16" s="7">
        <f t="shared" ca="1" si="2"/>
        <v>0.57877333333333325</v>
      </c>
      <c r="G16" s="3" t="s">
        <v>224</v>
      </c>
      <c r="H16" s="3" t="s">
        <v>225</v>
      </c>
      <c r="I16" s="3">
        <v>4</v>
      </c>
      <c r="J16" s="4">
        <v>1.1999999999999999E-3</v>
      </c>
      <c r="K16" s="3">
        <v>5</v>
      </c>
      <c r="L16" s="4">
        <v>1.1000000000000001E-3</v>
      </c>
      <c r="M16" s="2">
        <v>1</v>
      </c>
      <c r="N16" s="3">
        <v>1</v>
      </c>
      <c r="O16" s="3">
        <v>0</v>
      </c>
      <c r="P16" s="4">
        <v>0.25</v>
      </c>
      <c r="Q16" s="4">
        <v>0</v>
      </c>
      <c r="R16" s="5">
        <v>980</v>
      </c>
      <c r="S16" s="5">
        <v>0</v>
      </c>
      <c r="T16" s="3">
        <v>1</v>
      </c>
      <c r="U16" s="3">
        <v>0</v>
      </c>
    </row>
    <row r="17" spans="1:21" x14ac:dyDescent="0.2">
      <c r="A17" s="3" t="s">
        <v>532</v>
      </c>
      <c r="B17" s="8" t="s">
        <v>531</v>
      </c>
      <c r="C17" s="1">
        <f t="shared" ca="1" si="1"/>
        <v>10.989010989010989</v>
      </c>
      <c r="D17" s="1">
        <f t="shared" si="0"/>
        <v>10</v>
      </c>
      <c r="E17" s="7">
        <f t="shared" ca="1" si="2"/>
        <v>0.91</v>
      </c>
      <c r="G17" s="3" t="s">
        <v>166</v>
      </c>
      <c r="H17" s="3" t="s">
        <v>62</v>
      </c>
      <c r="I17" s="3">
        <v>181</v>
      </c>
      <c r="J17" s="4">
        <v>5.3499999999999999E-2</v>
      </c>
      <c r="K17" s="3">
        <v>305</v>
      </c>
      <c r="L17" s="4">
        <v>6.6299999999999998E-2</v>
      </c>
      <c r="M17" s="2">
        <v>0.95</v>
      </c>
      <c r="N17" s="3">
        <v>42</v>
      </c>
      <c r="O17" s="3">
        <v>0</v>
      </c>
      <c r="P17" s="4">
        <v>0.23200000000000001</v>
      </c>
      <c r="Q17" s="4">
        <v>0</v>
      </c>
      <c r="R17" s="5">
        <v>73560</v>
      </c>
      <c r="S17" s="5">
        <v>0</v>
      </c>
      <c r="T17" s="3">
        <v>38</v>
      </c>
      <c r="U17" s="3">
        <v>0</v>
      </c>
    </row>
    <row r="18" spans="1:21" x14ac:dyDescent="0.2">
      <c r="B18" s="8"/>
      <c r="C18" s="1">
        <f ca="1">SUM(C3:C17)</f>
        <v>328.47784375772062</v>
      </c>
      <c r="D18" s="1">
        <f>SUM(D3:D17)</f>
        <v>316</v>
      </c>
      <c r="E18" s="7">
        <f t="shared" ca="1" si="2"/>
        <v>0.96201313423463641</v>
      </c>
      <c r="G18" s="3" t="s">
        <v>174</v>
      </c>
      <c r="H18" s="3" t="s">
        <v>210</v>
      </c>
      <c r="I18" s="3">
        <v>51</v>
      </c>
      <c r="J18" s="4">
        <v>1.5100000000000001E-2</v>
      </c>
      <c r="K18" s="3">
        <v>68</v>
      </c>
      <c r="L18" s="4">
        <v>1.4800000000000001E-2</v>
      </c>
      <c r="M18" s="2">
        <v>0.59</v>
      </c>
      <c r="N18" s="3">
        <v>1</v>
      </c>
      <c r="O18" s="3">
        <v>0</v>
      </c>
      <c r="P18" s="4">
        <v>1.9599999999999999E-2</v>
      </c>
      <c r="Q18" s="4">
        <v>0</v>
      </c>
      <c r="R18" s="5">
        <v>3980</v>
      </c>
      <c r="S18" s="5">
        <v>0</v>
      </c>
      <c r="T18" s="3">
        <v>1</v>
      </c>
      <c r="U18" s="3">
        <v>0</v>
      </c>
    </row>
    <row r="19" spans="1:21" x14ac:dyDescent="0.2">
      <c r="G19" s="3" t="s">
        <v>226</v>
      </c>
      <c r="H19" s="3" t="s">
        <v>227</v>
      </c>
      <c r="I19" s="3">
        <v>20</v>
      </c>
      <c r="J19" s="4">
        <v>5.8999999999999999E-3</v>
      </c>
      <c r="K19" s="3">
        <v>23</v>
      </c>
      <c r="L19" s="4">
        <v>5.0000000000000001E-3</v>
      </c>
      <c r="M19" s="2">
        <v>1</v>
      </c>
      <c r="N19" s="3">
        <v>1</v>
      </c>
      <c r="O19" s="3">
        <v>0</v>
      </c>
      <c r="P19" s="4">
        <v>0.05</v>
      </c>
      <c r="Q19" s="4">
        <v>0</v>
      </c>
      <c r="R19" s="5">
        <v>980</v>
      </c>
      <c r="S19" s="5">
        <v>0</v>
      </c>
      <c r="T19" s="3">
        <v>1</v>
      </c>
      <c r="U19" s="3">
        <v>0</v>
      </c>
    </row>
    <row r="20" spans="1:21" x14ac:dyDescent="0.2">
      <c r="G20" s="3" t="s">
        <v>171</v>
      </c>
      <c r="H20" s="3" t="s">
        <v>206</v>
      </c>
      <c r="I20" s="3">
        <v>1</v>
      </c>
      <c r="J20" s="4">
        <v>2.9999999999999997E-4</v>
      </c>
      <c r="K20" s="3">
        <v>1</v>
      </c>
      <c r="L20" s="4">
        <v>2.0000000000000001E-4</v>
      </c>
      <c r="M20" s="2">
        <v>1</v>
      </c>
      <c r="N20" s="3">
        <v>0</v>
      </c>
      <c r="O20" s="3">
        <v>0</v>
      </c>
      <c r="P20" s="4">
        <v>0</v>
      </c>
      <c r="Q20" s="4">
        <v>0</v>
      </c>
      <c r="R20" s="5">
        <v>0</v>
      </c>
      <c r="S20" s="5">
        <v>0</v>
      </c>
      <c r="T20" s="3">
        <v>0</v>
      </c>
      <c r="U20" s="3">
        <v>0</v>
      </c>
    </row>
    <row r="21" spans="1:21" x14ac:dyDescent="0.2">
      <c r="G21" s="3" t="s">
        <v>228</v>
      </c>
      <c r="H21" s="3" t="s">
        <v>229</v>
      </c>
      <c r="I21" s="3">
        <v>16</v>
      </c>
      <c r="J21" s="4">
        <v>4.7000000000000002E-3</v>
      </c>
      <c r="K21" s="3">
        <v>22</v>
      </c>
      <c r="L21" s="4">
        <v>4.7999999999999996E-3</v>
      </c>
      <c r="M21" s="2">
        <v>0.95</v>
      </c>
      <c r="N21" s="3">
        <v>4</v>
      </c>
      <c r="O21" s="3">
        <v>0</v>
      </c>
      <c r="P21" s="4">
        <v>0.25</v>
      </c>
      <c r="Q21" s="4">
        <v>0</v>
      </c>
      <c r="R21" s="5">
        <v>3920</v>
      </c>
      <c r="S21" s="5">
        <v>0</v>
      </c>
      <c r="T21" s="3">
        <v>4</v>
      </c>
      <c r="U21" s="3">
        <v>0</v>
      </c>
    </row>
    <row r="22" spans="1:21" x14ac:dyDescent="0.2">
      <c r="B22" s="14"/>
      <c r="C22" s="3" t="s">
        <v>235</v>
      </c>
      <c r="G22" s="3" t="s">
        <v>160</v>
      </c>
      <c r="H22" s="3" t="s">
        <v>195</v>
      </c>
      <c r="I22" s="3">
        <v>10</v>
      </c>
      <c r="J22" s="4">
        <v>3.0000000000000001E-3</v>
      </c>
      <c r="K22" s="3">
        <v>12</v>
      </c>
      <c r="L22" s="4">
        <v>2.5999999999999999E-3</v>
      </c>
      <c r="M22" s="2">
        <v>0.17</v>
      </c>
      <c r="N22" s="3">
        <v>0</v>
      </c>
      <c r="O22" s="3">
        <v>0</v>
      </c>
      <c r="P22" s="4">
        <v>0</v>
      </c>
      <c r="Q22" s="4">
        <v>0</v>
      </c>
      <c r="R22" s="5">
        <v>0</v>
      </c>
      <c r="S22" s="5">
        <v>0</v>
      </c>
      <c r="T22" s="3">
        <v>0</v>
      </c>
      <c r="U22" s="3">
        <v>0</v>
      </c>
    </row>
    <row r="23" spans="1:21" x14ac:dyDescent="0.2">
      <c r="G23" s="3" t="s">
        <v>155</v>
      </c>
      <c r="H23" s="3" t="s">
        <v>191</v>
      </c>
      <c r="I23" s="3">
        <v>570</v>
      </c>
      <c r="J23" s="4">
        <v>0.16850000000000001</v>
      </c>
      <c r="K23" s="3">
        <v>810</v>
      </c>
      <c r="L23" s="4">
        <v>0.17599999999999999</v>
      </c>
      <c r="M23" s="2">
        <v>1</v>
      </c>
      <c r="N23" s="3">
        <v>110</v>
      </c>
      <c r="O23" s="3">
        <v>0</v>
      </c>
      <c r="P23" s="4">
        <v>0.193</v>
      </c>
      <c r="Q23" s="4">
        <v>0</v>
      </c>
      <c r="R23" s="5">
        <v>100886</v>
      </c>
      <c r="S23" s="5">
        <v>0</v>
      </c>
      <c r="T23" s="3">
        <v>110</v>
      </c>
      <c r="U23" s="3">
        <v>0</v>
      </c>
    </row>
    <row r="24" spans="1:21" x14ac:dyDescent="0.2">
      <c r="G24" s="3" t="s">
        <v>230</v>
      </c>
      <c r="H24" s="3" t="s">
        <v>231</v>
      </c>
      <c r="I24" s="3">
        <v>72</v>
      </c>
      <c r="J24" s="4">
        <v>2.1299999999999999E-2</v>
      </c>
      <c r="K24" s="3">
        <v>102</v>
      </c>
      <c r="L24" s="4">
        <v>2.2200000000000001E-2</v>
      </c>
      <c r="M24" s="2">
        <v>0.99</v>
      </c>
      <c r="N24" s="3">
        <v>2</v>
      </c>
      <c r="O24" s="3">
        <v>0</v>
      </c>
      <c r="P24" s="4">
        <v>2.7799999999999998E-2</v>
      </c>
      <c r="Q24" s="4">
        <v>0</v>
      </c>
      <c r="R24" s="5">
        <v>5960</v>
      </c>
      <c r="S24" s="5">
        <v>0</v>
      </c>
      <c r="T24" s="3">
        <v>2</v>
      </c>
      <c r="U24" s="3">
        <v>0</v>
      </c>
    </row>
    <row r="25" spans="1:21" x14ac:dyDescent="0.2">
      <c r="G25" s="3" t="s">
        <v>186</v>
      </c>
      <c r="H25" s="3" t="s">
        <v>75</v>
      </c>
      <c r="I25" s="3">
        <v>12</v>
      </c>
      <c r="J25" s="4">
        <v>3.5000000000000001E-3</v>
      </c>
      <c r="K25" s="3">
        <v>13</v>
      </c>
      <c r="L25" s="4">
        <v>2.8E-3</v>
      </c>
      <c r="M25" s="2">
        <v>1</v>
      </c>
      <c r="N25" s="3">
        <v>1</v>
      </c>
      <c r="O25" s="3">
        <v>0</v>
      </c>
      <c r="P25" s="4">
        <v>8.3299999999999999E-2</v>
      </c>
      <c r="Q25" s="4">
        <v>0</v>
      </c>
      <c r="R25" s="5">
        <v>980</v>
      </c>
      <c r="S25" s="5">
        <v>0</v>
      </c>
      <c r="T25" s="3">
        <v>1</v>
      </c>
      <c r="U25" s="3">
        <v>0</v>
      </c>
    </row>
    <row r="26" spans="1:21" x14ac:dyDescent="0.2">
      <c r="G26" s="3" t="s">
        <v>161</v>
      </c>
      <c r="H26" s="3" t="s">
        <v>194</v>
      </c>
      <c r="I26" s="3">
        <v>297</v>
      </c>
      <c r="J26" s="4">
        <v>8.7800000000000003E-2</v>
      </c>
      <c r="K26" s="3">
        <v>392</v>
      </c>
      <c r="L26" s="4">
        <v>8.5199999999999998E-2</v>
      </c>
      <c r="M26" s="2">
        <v>0.99</v>
      </c>
      <c r="N26" s="3">
        <v>58</v>
      </c>
      <c r="O26" s="3">
        <v>0</v>
      </c>
      <c r="P26" s="4">
        <v>0.1953</v>
      </c>
      <c r="Q26" s="4">
        <v>0</v>
      </c>
      <c r="R26" s="5">
        <v>74240</v>
      </c>
      <c r="S26" s="5">
        <v>0</v>
      </c>
      <c r="T26" s="3">
        <v>53</v>
      </c>
      <c r="U26" s="3">
        <v>0</v>
      </c>
    </row>
    <row r="27" spans="1:21" x14ac:dyDescent="0.2">
      <c r="G27" s="3" t="s">
        <v>187</v>
      </c>
      <c r="H27" s="3" t="s">
        <v>214</v>
      </c>
      <c r="I27" s="3">
        <v>5</v>
      </c>
      <c r="J27" s="4">
        <v>1.5E-3</v>
      </c>
      <c r="K27" s="3">
        <v>6</v>
      </c>
      <c r="L27" s="4">
        <v>1.2999999999999999E-3</v>
      </c>
      <c r="M27" s="2">
        <v>1</v>
      </c>
      <c r="N27" s="3">
        <v>0</v>
      </c>
      <c r="O27" s="3">
        <v>0</v>
      </c>
      <c r="P27" s="4">
        <v>0</v>
      </c>
      <c r="Q27" s="4">
        <v>0</v>
      </c>
      <c r="R27" s="5">
        <v>0</v>
      </c>
      <c r="S27" s="5">
        <v>0</v>
      </c>
      <c r="T27" s="3">
        <v>0</v>
      </c>
      <c r="U27" s="3">
        <v>0</v>
      </c>
    </row>
    <row r="28" spans="1:21" x14ac:dyDescent="0.2">
      <c r="G28" s="3" t="s">
        <v>164</v>
      </c>
      <c r="H28" s="3" t="s">
        <v>193</v>
      </c>
      <c r="I28" s="3">
        <v>87</v>
      </c>
      <c r="J28" s="4">
        <v>2.5700000000000001E-2</v>
      </c>
      <c r="K28" s="3">
        <v>104</v>
      </c>
      <c r="L28" s="4">
        <v>2.2599999999999999E-2</v>
      </c>
      <c r="M28" s="2">
        <v>0.99</v>
      </c>
      <c r="N28" s="3">
        <v>11</v>
      </c>
      <c r="O28" s="3">
        <v>0</v>
      </c>
      <c r="P28" s="4">
        <v>0.12640000000000001</v>
      </c>
      <c r="Q28" s="4">
        <v>0</v>
      </c>
      <c r="R28" s="5">
        <v>15480</v>
      </c>
      <c r="S28" s="5">
        <v>0</v>
      </c>
      <c r="T28" s="3">
        <v>11</v>
      </c>
      <c r="U28" s="3">
        <v>0</v>
      </c>
    </row>
    <row r="29" spans="1:21" x14ac:dyDescent="0.2">
      <c r="G29" s="3" t="s">
        <v>176</v>
      </c>
      <c r="H29" s="3" t="s">
        <v>201</v>
      </c>
      <c r="I29" s="3">
        <v>31</v>
      </c>
      <c r="J29" s="4">
        <v>9.1999999999999998E-3</v>
      </c>
      <c r="K29" s="3">
        <v>49</v>
      </c>
      <c r="L29" s="4">
        <v>1.06E-2</v>
      </c>
      <c r="M29" s="2">
        <v>0.96</v>
      </c>
      <c r="N29" s="3">
        <v>2</v>
      </c>
      <c r="O29" s="3">
        <v>0</v>
      </c>
      <c r="P29" s="4">
        <v>6.4500000000000002E-2</v>
      </c>
      <c r="Q29" s="4">
        <v>0</v>
      </c>
      <c r="R29" s="5">
        <v>2560</v>
      </c>
      <c r="S29" s="5">
        <v>0</v>
      </c>
      <c r="T29" s="3">
        <v>2</v>
      </c>
      <c r="U29" s="3">
        <v>0</v>
      </c>
    </row>
    <row r="30" spans="1:21" x14ac:dyDescent="0.2">
      <c r="G30" s="3" t="s">
        <v>215</v>
      </c>
      <c r="H30" s="3" t="s">
        <v>216</v>
      </c>
      <c r="I30" s="3">
        <v>6</v>
      </c>
      <c r="J30" s="4">
        <v>1.8E-3</v>
      </c>
      <c r="K30" s="3">
        <v>9</v>
      </c>
      <c r="L30" s="4">
        <v>2E-3</v>
      </c>
      <c r="M30" s="2">
        <v>1</v>
      </c>
      <c r="N30" s="3">
        <v>0</v>
      </c>
      <c r="O30" s="3">
        <v>0</v>
      </c>
      <c r="P30" s="4">
        <v>0</v>
      </c>
      <c r="Q30" s="4">
        <v>0</v>
      </c>
      <c r="R30" s="5">
        <v>0</v>
      </c>
      <c r="S30" s="5">
        <v>0</v>
      </c>
      <c r="T30" s="3">
        <v>0</v>
      </c>
      <c r="U30" s="3">
        <v>0</v>
      </c>
    </row>
    <row r="31" spans="1:21" x14ac:dyDescent="0.2">
      <c r="G31" s="3" t="s">
        <v>232</v>
      </c>
      <c r="H31" s="3" t="s">
        <v>233</v>
      </c>
      <c r="I31" s="3">
        <v>3</v>
      </c>
      <c r="J31" s="4">
        <v>8.9999999999999998E-4</v>
      </c>
      <c r="K31" s="3">
        <v>3</v>
      </c>
      <c r="L31" s="4">
        <v>6.9999999999999999E-4</v>
      </c>
      <c r="M31" s="2">
        <v>1</v>
      </c>
      <c r="N31" s="3">
        <v>0</v>
      </c>
      <c r="O31" s="3">
        <v>0</v>
      </c>
      <c r="P31" s="4">
        <v>0</v>
      </c>
      <c r="Q31" s="4">
        <v>0</v>
      </c>
      <c r="R31" s="5">
        <v>0</v>
      </c>
      <c r="S31" s="5">
        <v>0</v>
      </c>
      <c r="T31" s="3">
        <v>0</v>
      </c>
      <c r="U31" s="3">
        <v>0</v>
      </c>
    </row>
    <row r="32" spans="1:21" x14ac:dyDescent="0.2">
      <c r="G32" s="3" t="s">
        <v>177</v>
      </c>
      <c r="H32" s="3" t="s">
        <v>211</v>
      </c>
      <c r="I32" s="3">
        <v>18</v>
      </c>
      <c r="J32" s="4">
        <v>5.3E-3</v>
      </c>
      <c r="K32" s="3">
        <v>25</v>
      </c>
      <c r="L32" s="4">
        <v>5.4000000000000003E-3</v>
      </c>
      <c r="M32" s="2">
        <v>0.96</v>
      </c>
      <c r="N32" s="3">
        <v>1</v>
      </c>
      <c r="O32" s="3">
        <v>0</v>
      </c>
      <c r="P32" s="4">
        <v>5.5599999999999997E-2</v>
      </c>
      <c r="Q32" s="4">
        <v>0</v>
      </c>
      <c r="R32" s="5">
        <v>1180</v>
      </c>
      <c r="S32" s="5">
        <v>0</v>
      </c>
      <c r="T32" s="3">
        <v>1</v>
      </c>
      <c r="U32" s="3">
        <v>0</v>
      </c>
    </row>
    <row r="33" spans="7:21" x14ac:dyDescent="0.2">
      <c r="G33" s="3" t="s">
        <v>188</v>
      </c>
      <c r="H33" s="3" t="s">
        <v>217</v>
      </c>
      <c r="I33" s="3">
        <v>16</v>
      </c>
      <c r="J33" s="4">
        <v>4.7000000000000002E-3</v>
      </c>
      <c r="K33" s="3">
        <v>25</v>
      </c>
      <c r="L33" s="4">
        <v>5.4000000000000003E-3</v>
      </c>
      <c r="M33" s="2">
        <v>0.84</v>
      </c>
      <c r="N33" s="3">
        <v>5</v>
      </c>
      <c r="O33" s="3">
        <v>0</v>
      </c>
      <c r="P33" s="4">
        <v>0.3125</v>
      </c>
      <c r="Q33" s="4">
        <v>0</v>
      </c>
      <c r="R33" s="5">
        <v>8400</v>
      </c>
      <c r="S33" s="5">
        <v>0</v>
      </c>
      <c r="T33" s="3">
        <v>5</v>
      </c>
      <c r="U33" s="3">
        <v>0</v>
      </c>
    </row>
    <row r="34" spans="7:21" x14ac:dyDescent="0.2">
      <c r="G34" s="3" t="s">
        <v>172</v>
      </c>
      <c r="H34" s="3" t="s">
        <v>200</v>
      </c>
      <c r="I34" s="3">
        <v>64</v>
      </c>
      <c r="J34" s="4">
        <v>1.89E-2</v>
      </c>
      <c r="K34" s="3">
        <v>78</v>
      </c>
      <c r="L34" s="4">
        <v>1.6899999999999998E-2</v>
      </c>
      <c r="M34" s="2">
        <v>0.91</v>
      </c>
      <c r="N34" s="3">
        <v>3</v>
      </c>
      <c r="O34" s="3">
        <v>0</v>
      </c>
      <c r="P34" s="4">
        <v>4.6899999999999997E-2</v>
      </c>
      <c r="Q34" s="4">
        <v>0</v>
      </c>
      <c r="R34" s="5">
        <v>2670</v>
      </c>
      <c r="S34" s="5">
        <v>0</v>
      </c>
      <c r="T34" s="3">
        <v>3</v>
      </c>
      <c r="U34" s="3">
        <v>0</v>
      </c>
    </row>
    <row r="35" spans="7:21" x14ac:dyDescent="0.2">
      <c r="G35" s="3" t="s">
        <v>178</v>
      </c>
      <c r="H35" s="3" t="s">
        <v>207</v>
      </c>
      <c r="I35" s="3">
        <v>11</v>
      </c>
      <c r="J35" s="4">
        <v>3.3E-3</v>
      </c>
      <c r="K35" s="3">
        <v>15</v>
      </c>
      <c r="L35" s="4">
        <v>3.3E-3</v>
      </c>
      <c r="M35" s="2">
        <v>1</v>
      </c>
      <c r="N35" s="3">
        <v>0</v>
      </c>
      <c r="O35" s="3">
        <v>0</v>
      </c>
      <c r="P35" s="4">
        <v>0</v>
      </c>
      <c r="Q35" s="4">
        <v>0</v>
      </c>
      <c r="R35" s="5">
        <v>0</v>
      </c>
      <c r="S35" s="5">
        <v>0</v>
      </c>
      <c r="T35" s="3">
        <v>0</v>
      </c>
      <c r="U35" s="3">
        <v>0</v>
      </c>
    </row>
    <row r="36" spans="7:21" x14ac:dyDescent="0.2">
      <c r="G36" s="3" t="s">
        <v>168</v>
      </c>
      <c r="H36" s="3" t="s">
        <v>197</v>
      </c>
      <c r="I36" s="3">
        <v>174</v>
      </c>
      <c r="J36" s="4">
        <v>5.1400000000000001E-2</v>
      </c>
      <c r="K36" s="3">
        <v>256</v>
      </c>
      <c r="L36" s="4">
        <v>5.5599999999999997E-2</v>
      </c>
      <c r="M36" s="2">
        <v>0.86</v>
      </c>
      <c r="N36" s="3">
        <v>17</v>
      </c>
      <c r="O36" s="3">
        <v>0</v>
      </c>
      <c r="P36" s="4">
        <v>9.7699999999999995E-2</v>
      </c>
      <c r="Q36" s="4">
        <v>0</v>
      </c>
      <c r="R36" s="5">
        <v>21760</v>
      </c>
      <c r="S36" s="5">
        <v>0</v>
      </c>
      <c r="T36" s="3">
        <v>17</v>
      </c>
      <c r="U36" s="3">
        <v>0</v>
      </c>
    </row>
    <row r="37" spans="7:21" x14ac:dyDescent="0.2">
      <c r="G37" s="3" t="s">
        <v>179</v>
      </c>
      <c r="H37" s="3" t="s">
        <v>204</v>
      </c>
      <c r="I37" s="3">
        <v>13</v>
      </c>
      <c r="J37" s="4">
        <v>3.8E-3</v>
      </c>
      <c r="K37" s="3">
        <v>16</v>
      </c>
      <c r="L37" s="4">
        <v>3.5000000000000001E-3</v>
      </c>
      <c r="M37" s="2">
        <v>1</v>
      </c>
      <c r="N37" s="3">
        <v>8</v>
      </c>
      <c r="O37" s="3">
        <v>0</v>
      </c>
      <c r="P37" s="4">
        <v>0.61539999999999995</v>
      </c>
      <c r="Q37" s="4">
        <v>0</v>
      </c>
      <c r="R37" s="5">
        <v>8000</v>
      </c>
      <c r="S37" s="5">
        <v>0</v>
      </c>
      <c r="T37" s="3">
        <v>7</v>
      </c>
      <c r="U37" s="3">
        <v>0</v>
      </c>
    </row>
    <row r="38" spans="7:21" x14ac:dyDescent="0.2">
      <c r="G38" s="3" t="s">
        <v>163</v>
      </c>
      <c r="H38" s="3" t="s">
        <v>198</v>
      </c>
      <c r="I38" s="3">
        <v>97</v>
      </c>
      <c r="J38" s="4">
        <v>2.87E-2</v>
      </c>
      <c r="K38" s="3">
        <v>134</v>
      </c>
      <c r="L38" s="4">
        <v>2.9100000000000001E-2</v>
      </c>
      <c r="M38" s="2">
        <v>0.99</v>
      </c>
      <c r="N38" s="3">
        <v>17</v>
      </c>
      <c r="O38" s="3">
        <v>0</v>
      </c>
      <c r="P38" s="4">
        <v>0.17530000000000001</v>
      </c>
      <c r="Q38" s="4">
        <v>0</v>
      </c>
      <c r="R38" s="5">
        <v>22160</v>
      </c>
      <c r="S38" s="5">
        <v>0</v>
      </c>
      <c r="T38" s="3">
        <v>17</v>
      </c>
      <c r="U38" s="3">
        <v>0</v>
      </c>
    </row>
    <row r="39" spans="7:21" x14ac:dyDescent="0.2">
      <c r="G39" s="3" t="s">
        <v>157</v>
      </c>
      <c r="H39" s="3" t="s">
        <v>192</v>
      </c>
      <c r="I39" s="3">
        <v>75</v>
      </c>
      <c r="J39" s="4">
        <v>2.2200000000000001E-2</v>
      </c>
      <c r="K39" s="3">
        <v>87</v>
      </c>
      <c r="L39" s="4">
        <v>1.89E-2</v>
      </c>
      <c r="M39" s="2">
        <v>1</v>
      </c>
      <c r="N39" s="3">
        <v>6</v>
      </c>
      <c r="O39" s="3">
        <v>0</v>
      </c>
      <c r="P39" s="4">
        <v>0.08</v>
      </c>
      <c r="Q39" s="4">
        <v>0</v>
      </c>
      <c r="R39" s="5">
        <v>10280</v>
      </c>
      <c r="S39" s="5">
        <v>0</v>
      </c>
      <c r="T39" s="3">
        <v>5</v>
      </c>
      <c r="U39" s="3">
        <v>0</v>
      </c>
    </row>
    <row r="40" spans="7:21" x14ac:dyDescent="0.2">
      <c r="G40" s="3" t="s">
        <v>514</v>
      </c>
      <c r="H40" s="3" t="s">
        <v>530</v>
      </c>
      <c r="I40" s="3">
        <v>52</v>
      </c>
      <c r="J40" s="4">
        <v>1.54E-2</v>
      </c>
      <c r="K40" s="3">
        <v>68</v>
      </c>
      <c r="L40" s="4">
        <v>1.4800000000000001E-2</v>
      </c>
      <c r="M40" s="2">
        <v>1</v>
      </c>
      <c r="N40" s="3">
        <v>10</v>
      </c>
      <c r="O40" s="3">
        <v>0</v>
      </c>
      <c r="P40" s="4">
        <v>0.1923</v>
      </c>
      <c r="Q40" s="4">
        <v>0</v>
      </c>
      <c r="R40" s="5">
        <v>10271</v>
      </c>
      <c r="S40" s="5">
        <v>0</v>
      </c>
      <c r="T40" s="3">
        <v>10</v>
      </c>
      <c r="U40" s="3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T23"/>
  <sheetViews>
    <sheetView workbookViewId="0">
      <selection activeCell="A20" sqref="A20"/>
    </sheetView>
  </sheetViews>
  <sheetFormatPr defaultColWidth="8.7265625" defaultRowHeight="13" x14ac:dyDescent="0.2"/>
  <cols>
    <col min="1" max="1" width="8.7265625" style="3"/>
    <col min="2" max="2" width="26.6328125" style="3" bestFit="1" customWidth="1"/>
    <col min="3" max="3" width="9" style="3" customWidth="1"/>
    <col min="4" max="4" width="11" style="3" customWidth="1"/>
    <col min="5" max="7" width="9" style="3" customWidth="1"/>
    <col min="8" max="8" width="8.7265625" style="3"/>
    <col min="9" max="9" width="2.08984375" style="3" customWidth="1"/>
    <col min="10" max="10" width="13" style="3" bestFit="1" customWidth="1"/>
    <col min="11" max="11" width="8.7265625" style="3"/>
    <col min="12" max="12" width="9.08984375" style="3" customWidth="1"/>
    <col min="13" max="13" width="12.08984375" style="3" bestFit="1" customWidth="1"/>
    <col min="14" max="17" width="8.7265625" style="3"/>
    <col min="18" max="18" width="15.08984375" style="3" bestFit="1" customWidth="1"/>
    <col min="19" max="16384" width="8.7265625" style="3"/>
  </cols>
  <sheetData>
    <row r="1" spans="1:20" x14ac:dyDescent="0.2">
      <c r="Q1" s="1" t="s">
        <v>30</v>
      </c>
      <c r="R1" s="1" t="s">
        <v>31</v>
      </c>
    </row>
    <row r="2" spans="1:20" x14ac:dyDescent="0.2">
      <c r="Q2" s="1">
        <v>2.5</v>
      </c>
      <c r="R2" s="1">
        <v>1.96</v>
      </c>
    </row>
    <row r="3" spans="1:20" x14ac:dyDescent="0.2">
      <c r="B3" s="3" t="s">
        <v>27</v>
      </c>
      <c r="Q3" s="1">
        <v>5</v>
      </c>
      <c r="R3" s="1">
        <v>1.65</v>
      </c>
    </row>
    <row r="4" spans="1:20" x14ac:dyDescent="0.2">
      <c r="E4" s="3" t="s">
        <v>24</v>
      </c>
      <c r="J4" s="3" t="s">
        <v>22</v>
      </c>
      <c r="Q4" s="1">
        <v>10</v>
      </c>
      <c r="R4" s="1">
        <v>1.28</v>
      </c>
    </row>
    <row r="5" spans="1:20" x14ac:dyDescent="0.2">
      <c r="B5" s="3" t="s">
        <v>1</v>
      </c>
      <c r="C5" s="3" t="s">
        <v>16</v>
      </c>
      <c r="D5" s="3" t="s">
        <v>18</v>
      </c>
      <c r="E5" s="3" t="s">
        <v>19</v>
      </c>
      <c r="F5" s="3" t="s">
        <v>20</v>
      </c>
      <c r="G5" s="3" t="s">
        <v>17</v>
      </c>
      <c r="H5" s="3" t="s">
        <v>25</v>
      </c>
      <c r="J5" s="3" t="s">
        <v>17</v>
      </c>
      <c r="K5" s="3" t="s">
        <v>591</v>
      </c>
      <c r="L5" s="3" t="s">
        <v>590</v>
      </c>
      <c r="M5" s="3" t="s">
        <v>28</v>
      </c>
      <c r="N5" s="3" t="s">
        <v>26</v>
      </c>
      <c r="O5" s="3" t="s">
        <v>19</v>
      </c>
      <c r="Q5" s="3" t="s">
        <v>29</v>
      </c>
      <c r="R5" s="3" t="s">
        <v>32</v>
      </c>
      <c r="S5" s="3" t="s">
        <v>33</v>
      </c>
    </row>
    <row r="6" spans="1:20" x14ac:dyDescent="0.2">
      <c r="A6" s="3" t="s">
        <v>155</v>
      </c>
      <c r="B6" s="3" t="s">
        <v>2</v>
      </c>
      <c r="C6" s="3">
        <v>899</v>
      </c>
      <c r="D6" s="3">
        <v>527</v>
      </c>
      <c r="E6" s="3">
        <f>18*6</f>
        <v>108</v>
      </c>
      <c r="F6" s="3">
        <v>150</v>
      </c>
      <c r="G6" s="3">
        <f t="shared" ref="G6:G21" si="0">D6-E6-$F$6</f>
        <v>269</v>
      </c>
      <c r="H6" s="3">
        <f t="shared" ref="H6:H21" si="1">G6/C6*100</f>
        <v>29.922135706340381</v>
      </c>
      <c r="J6" s="3">
        <v>30000</v>
      </c>
      <c r="K6" s="15">
        <f t="shared" ref="K6:K21" si="2">IF(J6="","",J6/G6)</f>
        <v>111.52416356877323</v>
      </c>
      <c r="L6" s="23">
        <f ca="1">VLOOKUP(A6,INDIRECT($L$5&amp;"!$A$2:$E$50"),4,0)</f>
        <v>110</v>
      </c>
      <c r="M6" s="3">
        <f t="shared" ref="M6:M21" si="3">IF(K6="","",K6/30)</f>
        <v>3.7174721189591078</v>
      </c>
      <c r="N6" s="3">
        <f t="shared" ref="N6:N21" si="4">IF(K6="","",K6*C6)</f>
        <v>100260.22304832714</v>
      </c>
      <c r="O6" s="3">
        <f t="shared" ref="O6:O21" si="5">IF(K6="","",K6*E6+$F$6)</f>
        <v>12194.60966542751</v>
      </c>
      <c r="Q6" s="3">
        <f>14*M6*0.1</f>
        <v>5.2044609665427508</v>
      </c>
      <c r="S6" s="3">
        <f>(14+14)*M6+Q6-R6</f>
        <v>109.29368029739777</v>
      </c>
      <c r="T6" s="3">
        <f>(E6+$F$6)*S6</f>
        <v>28197.769516728626</v>
      </c>
    </row>
    <row r="7" spans="1:20" x14ac:dyDescent="0.2">
      <c r="A7" s="3" t="s">
        <v>156</v>
      </c>
      <c r="B7" s="3" t="s">
        <v>3</v>
      </c>
      <c r="C7" s="3">
        <v>1680</v>
      </c>
      <c r="D7" s="3">
        <v>1048</v>
      </c>
      <c r="E7" s="3">
        <v>468</v>
      </c>
      <c r="G7" s="3">
        <f t="shared" si="0"/>
        <v>430</v>
      </c>
      <c r="H7" s="3">
        <f t="shared" si="1"/>
        <v>25.595238095238095</v>
      </c>
      <c r="J7" s="3">
        <v>10000</v>
      </c>
      <c r="K7" s="15">
        <f t="shared" si="2"/>
        <v>23.255813953488371</v>
      </c>
      <c r="L7" s="23">
        <f t="shared" ref="L7:L21" ca="1" si="6">VLOOKUP(A7,INDIRECT($L$5&amp;"!$A$2:$E$50"),4,0)</f>
        <v>26</v>
      </c>
      <c r="M7" s="3">
        <f t="shared" si="3"/>
        <v>0.77519379844961234</v>
      </c>
      <c r="N7" s="3">
        <f t="shared" si="4"/>
        <v>39069.767441860466</v>
      </c>
      <c r="O7" s="3">
        <f t="shared" si="5"/>
        <v>11033.720930232557</v>
      </c>
      <c r="Q7" s="3">
        <f t="shared" ref="Q7:Q20" si="7">14*M7*0.1</f>
        <v>1.0852713178294573</v>
      </c>
      <c r="S7" s="3">
        <f t="shared" ref="S7:S20" si="8">(14+14)*M7+Q7-R7</f>
        <v>22.790697674418603</v>
      </c>
      <c r="T7" s="3">
        <f t="shared" ref="T7:T19" si="9">(E7+$F$6)*S7</f>
        <v>14084.651162790697</v>
      </c>
    </row>
    <row r="8" spans="1:20" x14ac:dyDescent="0.2">
      <c r="A8" s="3" t="s">
        <v>157</v>
      </c>
      <c r="B8" s="3" t="s">
        <v>450</v>
      </c>
      <c r="C8" s="3">
        <v>1680</v>
      </c>
      <c r="D8" s="3">
        <v>1048</v>
      </c>
      <c r="E8" s="3">
        <v>468</v>
      </c>
      <c r="G8" s="3">
        <f t="shared" si="0"/>
        <v>430</v>
      </c>
      <c r="H8" s="3">
        <f t="shared" si="1"/>
        <v>25.595238095238095</v>
      </c>
      <c r="J8" s="3">
        <v>2000</v>
      </c>
      <c r="K8" s="15">
        <f t="shared" si="2"/>
        <v>4.6511627906976747</v>
      </c>
      <c r="L8" s="23">
        <f t="shared" ca="1" si="6"/>
        <v>6</v>
      </c>
      <c r="M8" s="3">
        <f t="shared" si="3"/>
        <v>0.15503875968992248</v>
      </c>
      <c r="N8" s="3">
        <f t="shared" si="4"/>
        <v>7813.9534883720935</v>
      </c>
      <c r="O8" s="3">
        <f t="shared" si="5"/>
        <v>2326.7441860465119</v>
      </c>
      <c r="Q8" s="3">
        <f t="shared" si="7"/>
        <v>0.21705426356589147</v>
      </c>
      <c r="S8" s="3">
        <f t="shared" si="8"/>
        <v>4.558139534883721</v>
      </c>
      <c r="T8" s="3">
        <f t="shared" si="9"/>
        <v>2816.9302325581398</v>
      </c>
    </row>
    <row r="9" spans="1:20" x14ac:dyDescent="0.2">
      <c r="A9" s="3" t="s">
        <v>164</v>
      </c>
      <c r="B9" s="3" t="s">
        <v>4</v>
      </c>
      <c r="C9" s="3">
        <v>1380</v>
      </c>
      <c r="D9" s="3">
        <v>796</v>
      </c>
      <c r="E9" s="3">
        <v>450</v>
      </c>
      <c r="G9" s="3">
        <f t="shared" si="0"/>
        <v>196</v>
      </c>
      <c r="H9" s="3">
        <f t="shared" si="1"/>
        <v>14.202898550724639</v>
      </c>
      <c r="J9" s="3">
        <v>3000</v>
      </c>
      <c r="K9" s="15">
        <f t="shared" si="2"/>
        <v>15.306122448979592</v>
      </c>
      <c r="L9" s="23">
        <f t="shared" ca="1" si="6"/>
        <v>11</v>
      </c>
      <c r="M9" s="3">
        <f t="shared" si="3"/>
        <v>0.51020408163265307</v>
      </c>
      <c r="N9" s="3">
        <f t="shared" si="4"/>
        <v>21122.448979591838</v>
      </c>
      <c r="O9" s="3">
        <f t="shared" si="5"/>
        <v>7037.7551020408164</v>
      </c>
      <c r="Q9" s="3">
        <f t="shared" si="7"/>
        <v>0.71428571428571441</v>
      </c>
      <c r="S9" s="3">
        <f t="shared" si="8"/>
        <v>15</v>
      </c>
      <c r="T9" s="3">
        <f t="shared" si="9"/>
        <v>9000</v>
      </c>
    </row>
    <row r="10" spans="1:20" x14ac:dyDescent="0.2">
      <c r="A10" s="3" t="s">
        <v>161</v>
      </c>
      <c r="B10" s="3" t="s">
        <v>5</v>
      </c>
      <c r="C10" s="3">
        <v>1280</v>
      </c>
      <c r="D10" s="3">
        <v>782</v>
      </c>
      <c r="E10" s="3">
        <v>180</v>
      </c>
      <c r="G10" s="3">
        <f t="shared" si="0"/>
        <v>452</v>
      </c>
      <c r="H10" s="3">
        <f t="shared" si="1"/>
        <v>35.3125</v>
      </c>
      <c r="J10" s="3">
        <v>25000</v>
      </c>
      <c r="K10" s="15">
        <f t="shared" si="2"/>
        <v>55.309734513274336</v>
      </c>
      <c r="L10" s="23">
        <f t="shared" ca="1" si="6"/>
        <v>58</v>
      </c>
      <c r="M10" s="3">
        <f t="shared" si="3"/>
        <v>1.8436578171091444</v>
      </c>
      <c r="N10" s="3">
        <f t="shared" si="4"/>
        <v>70796.460176991153</v>
      </c>
      <c r="O10" s="3">
        <f t="shared" si="5"/>
        <v>10105.75221238938</v>
      </c>
      <c r="Q10" s="3">
        <f t="shared" si="7"/>
        <v>2.5811209439528024</v>
      </c>
      <c r="S10" s="3">
        <f t="shared" si="8"/>
        <v>54.203539823008846</v>
      </c>
      <c r="T10" s="3">
        <f t="shared" si="9"/>
        <v>17887.16814159292</v>
      </c>
    </row>
    <row r="11" spans="1:20" x14ac:dyDescent="0.2">
      <c r="A11" s="3" t="s">
        <v>173</v>
      </c>
      <c r="B11" s="3" t="s">
        <v>7</v>
      </c>
      <c r="C11" s="3">
        <v>1680</v>
      </c>
      <c r="D11" s="3">
        <v>1048</v>
      </c>
      <c r="E11" s="3">
        <v>576</v>
      </c>
      <c r="G11" s="3">
        <f t="shared" si="0"/>
        <v>322</v>
      </c>
      <c r="H11" s="3">
        <f t="shared" si="1"/>
        <v>19.166666666666668</v>
      </c>
      <c r="J11" s="3">
        <v>3000</v>
      </c>
      <c r="K11" s="15">
        <f t="shared" si="2"/>
        <v>9.316770186335404</v>
      </c>
      <c r="L11" s="23">
        <f t="shared" ca="1" si="6"/>
        <v>0</v>
      </c>
      <c r="M11" s="3">
        <f t="shared" si="3"/>
        <v>0.31055900621118016</v>
      </c>
      <c r="N11" s="3">
        <f t="shared" si="4"/>
        <v>15652.173913043478</v>
      </c>
      <c r="O11" s="3">
        <f t="shared" si="5"/>
        <v>5516.4596273291927</v>
      </c>
      <c r="Q11" s="3">
        <f t="shared" si="7"/>
        <v>0.43478260869565227</v>
      </c>
      <c r="S11" s="3">
        <f t="shared" si="8"/>
        <v>9.1304347826086971</v>
      </c>
      <c r="T11" s="3">
        <f t="shared" si="9"/>
        <v>6628.6956521739139</v>
      </c>
    </row>
    <row r="12" spans="1:20" x14ac:dyDescent="0.2">
      <c r="A12" s="3" t="s">
        <v>166</v>
      </c>
      <c r="B12" s="3" t="s">
        <v>8</v>
      </c>
      <c r="C12" s="3">
        <v>1480</v>
      </c>
      <c r="D12" s="3">
        <v>898</v>
      </c>
      <c r="E12" s="3">
        <v>297</v>
      </c>
      <c r="G12" s="3">
        <f t="shared" si="0"/>
        <v>451</v>
      </c>
      <c r="H12" s="3">
        <f t="shared" si="1"/>
        <v>30.472972972972972</v>
      </c>
      <c r="J12" s="3">
        <v>25000</v>
      </c>
      <c r="K12" s="15">
        <f t="shared" si="2"/>
        <v>55.432372505543235</v>
      </c>
      <c r="L12" s="23">
        <f t="shared" ca="1" si="6"/>
        <v>42</v>
      </c>
      <c r="M12" s="3">
        <f t="shared" si="3"/>
        <v>1.8477457501847745</v>
      </c>
      <c r="N12" s="3">
        <f t="shared" si="4"/>
        <v>82039.911308203984</v>
      </c>
      <c r="O12" s="3">
        <f t="shared" si="5"/>
        <v>16613.414634146342</v>
      </c>
      <c r="Q12" s="3">
        <f t="shared" si="7"/>
        <v>2.5868440502586845</v>
      </c>
      <c r="S12" s="3">
        <f t="shared" si="8"/>
        <v>54.323725055432369</v>
      </c>
      <c r="T12" s="3">
        <f t="shared" si="9"/>
        <v>24282.705099778268</v>
      </c>
    </row>
    <row r="13" spans="1:20" x14ac:dyDescent="0.2">
      <c r="A13" s="3" t="s">
        <v>177</v>
      </c>
      <c r="B13" s="3" t="s">
        <v>10</v>
      </c>
      <c r="C13" s="3">
        <v>980</v>
      </c>
      <c r="D13" s="3">
        <v>461</v>
      </c>
      <c r="E13" s="3">
        <v>135</v>
      </c>
      <c r="G13" s="3">
        <f t="shared" si="0"/>
        <v>176</v>
      </c>
      <c r="H13" s="3">
        <f t="shared" si="1"/>
        <v>17.959183673469386</v>
      </c>
      <c r="J13" s="3">
        <v>1000</v>
      </c>
      <c r="K13" s="15">
        <f t="shared" si="2"/>
        <v>5.6818181818181817</v>
      </c>
      <c r="L13" s="23">
        <f t="shared" ca="1" si="6"/>
        <v>1</v>
      </c>
      <c r="M13" s="3">
        <f t="shared" si="3"/>
        <v>0.18939393939393939</v>
      </c>
      <c r="N13" s="3">
        <f t="shared" si="4"/>
        <v>5568.181818181818</v>
      </c>
      <c r="O13" s="3">
        <f t="shared" si="5"/>
        <v>917.0454545454545</v>
      </c>
      <c r="Q13" s="3">
        <f t="shared" si="7"/>
        <v>0.26515151515151514</v>
      </c>
      <c r="S13" s="3">
        <f t="shared" si="8"/>
        <v>5.5681818181818183</v>
      </c>
      <c r="T13" s="3">
        <f t="shared" si="9"/>
        <v>1586.9318181818182</v>
      </c>
    </row>
    <row r="14" spans="1:20" x14ac:dyDescent="0.2">
      <c r="A14" s="3" t="s">
        <v>172</v>
      </c>
      <c r="B14" s="3" t="s">
        <v>23</v>
      </c>
      <c r="C14" s="3">
        <v>1180</v>
      </c>
      <c r="D14" s="3">
        <v>629</v>
      </c>
      <c r="E14" s="3">
        <v>180</v>
      </c>
      <c r="G14" s="3">
        <f t="shared" si="0"/>
        <v>299</v>
      </c>
      <c r="H14" s="3">
        <f t="shared" si="1"/>
        <v>25.338983050847457</v>
      </c>
      <c r="J14" s="3">
        <v>6000</v>
      </c>
      <c r="K14" s="15">
        <f t="shared" si="2"/>
        <v>20.066889632107024</v>
      </c>
      <c r="L14" s="23">
        <f t="shared" ca="1" si="6"/>
        <v>3</v>
      </c>
      <c r="M14" s="3">
        <f t="shared" si="3"/>
        <v>0.66889632107023411</v>
      </c>
      <c r="N14" s="3">
        <f t="shared" si="4"/>
        <v>23678.929765886289</v>
      </c>
      <c r="O14" s="3">
        <f t="shared" si="5"/>
        <v>3762.0401337792646</v>
      </c>
      <c r="Q14" s="3">
        <f t="shared" si="7"/>
        <v>0.93645484949832791</v>
      </c>
      <c r="S14" s="3">
        <f t="shared" si="8"/>
        <v>19.665551839464886</v>
      </c>
      <c r="T14" s="3">
        <f t="shared" si="9"/>
        <v>6489.6321070234126</v>
      </c>
    </row>
    <row r="15" spans="1:20" x14ac:dyDescent="0.2">
      <c r="A15" s="3" t="s">
        <v>504</v>
      </c>
      <c r="B15" s="3" t="s">
        <v>11</v>
      </c>
      <c r="C15" s="3">
        <v>980</v>
      </c>
      <c r="D15" s="3">
        <v>473</v>
      </c>
      <c r="E15" s="3">
        <v>72</v>
      </c>
      <c r="G15" s="3">
        <f t="shared" si="0"/>
        <v>251</v>
      </c>
      <c r="H15" s="3">
        <f t="shared" si="1"/>
        <v>25.612244897959187</v>
      </c>
      <c r="J15" s="3">
        <v>2000</v>
      </c>
      <c r="K15" s="15">
        <f t="shared" si="2"/>
        <v>7.9681274900398407</v>
      </c>
      <c r="L15" s="23" t="e">
        <f t="shared" ca="1" si="6"/>
        <v>#N/A</v>
      </c>
      <c r="M15" s="3">
        <f t="shared" si="3"/>
        <v>0.26560424966799467</v>
      </c>
      <c r="N15" s="3">
        <f t="shared" si="4"/>
        <v>7808.7649402390434</v>
      </c>
      <c r="O15" s="3">
        <f t="shared" si="5"/>
        <v>723.70517928286858</v>
      </c>
      <c r="Q15" s="3">
        <f t="shared" si="7"/>
        <v>0.37184594953519257</v>
      </c>
      <c r="S15" s="3">
        <f t="shared" si="8"/>
        <v>7.8087649402390431</v>
      </c>
      <c r="T15" s="3">
        <f t="shared" si="9"/>
        <v>1733.5458167330676</v>
      </c>
    </row>
    <row r="16" spans="1:20" x14ac:dyDescent="0.2">
      <c r="A16" s="3" t="s">
        <v>168</v>
      </c>
      <c r="B16" s="3" t="s">
        <v>12</v>
      </c>
      <c r="C16" s="3">
        <v>1280</v>
      </c>
      <c r="D16" s="3">
        <v>782</v>
      </c>
      <c r="E16" s="3">
        <v>288</v>
      </c>
      <c r="G16" s="3">
        <f t="shared" si="0"/>
        <v>344</v>
      </c>
      <c r="H16" s="3">
        <f t="shared" si="1"/>
        <v>26.875</v>
      </c>
      <c r="J16" s="3">
        <v>6000</v>
      </c>
      <c r="K16" s="15">
        <f t="shared" si="2"/>
        <v>17.441860465116278</v>
      </c>
      <c r="L16" s="23">
        <f t="shared" ca="1" si="6"/>
        <v>17</v>
      </c>
      <c r="M16" s="3">
        <f t="shared" si="3"/>
        <v>0.58139534883720922</v>
      </c>
      <c r="N16" s="3">
        <f t="shared" si="4"/>
        <v>22325.581395348836</v>
      </c>
      <c r="O16" s="3">
        <f t="shared" si="5"/>
        <v>5173.2558139534885</v>
      </c>
      <c r="Q16" s="3">
        <f t="shared" si="7"/>
        <v>0.81395348837209291</v>
      </c>
      <c r="S16" s="3">
        <f t="shared" si="8"/>
        <v>17.09302325581395</v>
      </c>
      <c r="T16" s="3">
        <f t="shared" si="9"/>
        <v>7486.7441860465105</v>
      </c>
    </row>
    <row r="17" spans="1:20" x14ac:dyDescent="0.2">
      <c r="A17" s="3" t="s">
        <v>188</v>
      </c>
      <c r="B17" s="3" t="s">
        <v>13</v>
      </c>
      <c r="C17" s="3">
        <v>1480</v>
      </c>
      <c r="D17" s="3">
        <v>900</v>
      </c>
      <c r="E17" s="3">
        <v>270</v>
      </c>
      <c r="G17" s="3">
        <f t="shared" si="0"/>
        <v>480</v>
      </c>
      <c r="H17" s="3">
        <f t="shared" si="1"/>
        <v>32.432432432432435</v>
      </c>
      <c r="J17" s="3">
        <v>2000</v>
      </c>
      <c r="K17" s="15">
        <f t="shared" si="2"/>
        <v>4.166666666666667</v>
      </c>
      <c r="L17" s="23">
        <f t="shared" ca="1" si="6"/>
        <v>5</v>
      </c>
      <c r="M17" s="3">
        <f t="shared" si="3"/>
        <v>0.1388888888888889</v>
      </c>
      <c r="N17" s="3">
        <f t="shared" si="4"/>
        <v>6166.666666666667</v>
      </c>
      <c r="O17" s="3">
        <f t="shared" si="5"/>
        <v>1275</v>
      </c>
      <c r="Q17" s="3">
        <f t="shared" si="7"/>
        <v>0.19444444444444448</v>
      </c>
      <c r="S17" s="3">
        <f t="shared" si="8"/>
        <v>4.0833333333333339</v>
      </c>
      <c r="T17" s="3">
        <f t="shared" si="9"/>
        <v>1715.0000000000002</v>
      </c>
    </row>
    <row r="18" spans="1:20" x14ac:dyDescent="0.2">
      <c r="A18" s="3" t="s">
        <v>163</v>
      </c>
      <c r="B18" s="3" t="s">
        <v>14</v>
      </c>
      <c r="C18" s="3">
        <v>1080</v>
      </c>
      <c r="D18" s="3">
        <v>558</v>
      </c>
      <c r="E18" s="3">
        <v>87</v>
      </c>
      <c r="G18" s="3">
        <f t="shared" si="0"/>
        <v>321</v>
      </c>
      <c r="H18" s="3">
        <f t="shared" si="1"/>
        <v>29.722222222222221</v>
      </c>
      <c r="J18" s="3">
        <v>5000</v>
      </c>
      <c r="K18" s="15">
        <f t="shared" si="2"/>
        <v>15.576323987538942</v>
      </c>
      <c r="L18" s="23">
        <f t="shared" ca="1" si="6"/>
        <v>17</v>
      </c>
      <c r="M18" s="3">
        <f t="shared" si="3"/>
        <v>0.51921079958463134</v>
      </c>
      <c r="N18" s="3">
        <f t="shared" si="4"/>
        <v>16822.429906542056</v>
      </c>
      <c r="O18" s="3">
        <f t="shared" si="5"/>
        <v>1505.1401869158879</v>
      </c>
      <c r="Q18" s="3">
        <f t="shared" si="7"/>
        <v>0.72689511941848384</v>
      </c>
      <c r="S18" s="3">
        <f t="shared" si="8"/>
        <v>15.26479750778816</v>
      </c>
      <c r="T18" s="3">
        <f t="shared" si="9"/>
        <v>3617.7570093457939</v>
      </c>
    </row>
    <row r="19" spans="1:20" x14ac:dyDescent="0.2">
      <c r="A19" s="3" t="s">
        <v>176</v>
      </c>
      <c r="B19" s="3" t="s">
        <v>15</v>
      </c>
      <c r="C19" s="3">
        <v>1280</v>
      </c>
      <c r="D19" s="3">
        <v>713</v>
      </c>
      <c r="E19" s="3">
        <v>315</v>
      </c>
      <c r="G19" s="3">
        <f t="shared" si="0"/>
        <v>248</v>
      </c>
      <c r="H19" s="3">
        <f t="shared" si="1"/>
        <v>19.375</v>
      </c>
      <c r="J19" s="3">
        <v>1000</v>
      </c>
      <c r="K19" s="15">
        <f t="shared" si="2"/>
        <v>4.032258064516129</v>
      </c>
      <c r="L19" s="23">
        <f t="shared" ca="1" si="6"/>
        <v>2</v>
      </c>
      <c r="M19" s="3">
        <f t="shared" si="3"/>
        <v>0.13440860215053763</v>
      </c>
      <c r="N19" s="3">
        <f t="shared" si="4"/>
        <v>5161.2903225806449</v>
      </c>
      <c r="O19" s="3">
        <f t="shared" si="5"/>
        <v>1420.1612903225807</v>
      </c>
      <c r="Q19" s="3">
        <f t="shared" si="7"/>
        <v>0.18817204301075269</v>
      </c>
      <c r="S19" s="3">
        <f t="shared" si="8"/>
        <v>3.9516129032258061</v>
      </c>
      <c r="T19" s="3">
        <f t="shared" si="9"/>
        <v>1837.4999999999998</v>
      </c>
    </row>
    <row r="20" spans="1:20" x14ac:dyDescent="0.2">
      <c r="A20" s="3" t="s">
        <v>179</v>
      </c>
      <c r="B20" s="3" t="s">
        <v>236</v>
      </c>
      <c r="C20" s="3">
        <v>1148</v>
      </c>
      <c r="D20" s="3">
        <v>578</v>
      </c>
      <c r="E20" s="3">
        <f>(0.62+1.2+9.9)*18</f>
        <v>210.96</v>
      </c>
      <c r="G20" s="3">
        <f t="shared" si="0"/>
        <v>217.03999999999996</v>
      </c>
      <c r="H20" s="3">
        <f t="shared" si="1"/>
        <v>18.90592334494773</v>
      </c>
      <c r="J20" s="3">
        <v>3000</v>
      </c>
      <c r="K20" s="15">
        <f t="shared" si="2"/>
        <v>13.822336896424625</v>
      </c>
      <c r="L20" s="23">
        <f t="shared" ca="1" si="6"/>
        <v>8</v>
      </c>
      <c r="M20" s="3">
        <f t="shared" si="3"/>
        <v>0.46074456321415419</v>
      </c>
      <c r="N20" s="3">
        <f t="shared" si="4"/>
        <v>15868.042757095469</v>
      </c>
      <c r="O20" s="3">
        <f t="shared" si="5"/>
        <v>3065.9601916697388</v>
      </c>
      <c r="Q20" s="3">
        <f t="shared" si="7"/>
        <v>0.64504238849981599</v>
      </c>
      <c r="S20" s="3">
        <f t="shared" si="8"/>
        <v>13.545890158496134</v>
      </c>
    </row>
    <row r="21" spans="1:20" x14ac:dyDescent="0.2">
      <c r="A21" s="3" t="s">
        <v>532</v>
      </c>
      <c r="B21" s="3" t="s">
        <v>531</v>
      </c>
      <c r="C21" s="3">
        <v>1080</v>
      </c>
      <c r="D21" s="3">
        <v>558</v>
      </c>
      <c r="E21" s="3">
        <f>7.5*18</f>
        <v>135</v>
      </c>
      <c r="G21" s="3">
        <f t="shared" si="0"/>
        <v>273</v>
      </c>
      <c r="H21" s="3">
        <f t="shared" si="1"/>
        <v>25.277777777777779</v>
      </c>
      <c r="J21" s="3">
        <v>3000</v>
      </c>
      <c r="K21" s="15">
        <f t="shared" si="2"/>
        <v>10.989010989010989</v>
      </c>
      <c r="L21" s="23">
        <f t="shared" ca="1" si="6"/>
        <v>10</v>
      </c>
      <c r="M21" s="3">
        <f t="shared" si="3"/>
        <v>0.36630036630036628</v>
      </c>
      <c r="N21" s="3">
        <f t="shared" si="4"/>
        <v>11868.131868131868</v>
      </c>
      <c r="O21" s="3">
        <f t="shared" si="5"/>
        <v>1633.5164835164835</v>
      </c>
    </row>
    <row r="22" spans="1:20" x14ac:dyDescent="0.2">
      <c r="C22" s="3">
        <f>SUM(C6:C21)</f>
        <v>20567</v>
      </c>
      <c r="D22" s="3">
        <f>SUM(D6:D21)</f>
        <v>11799</v>
      </c>
      <c r="E22" s="3">
        <f>SUM(E6:E19)</f>
        <v>3894</v>
      </c>
      <c r="F22" s="3">
        <f>SUM(F6:F19)</f>
        <v>150</v>
      </c>
      <c r="G22" s="3">
        <f>SUM(G6:G19)</f>
        <v>4669</v>
      </c>
      <c r="H22" s="3">
        <f>SUM(H6:H19)/COUNTA(H6:H19)</f>
        <v>25.54162259743654</v>
      </c>
      <c r="J22" s="3">
        <f>SUM(J6:J21)</f>
        <v>127000</v>
      </c>
      <c r="K22" s="15">
        <f>SUM(K6:K20)</f>
        <v>363.55242135131959</v>
      </c>
      <c r="L22" s="23"/>
      <c r="M22" s="3">
        <f>SUM(M6:M20)</f>
        <v>12.118414045043984</v>
      </c>
      <c r="N22" s="3">
        <f>SUM(N6:N20)</f>
        <v>440154.82592893101</v>
      </c>
      <c r="O22" s="3">
        <f>SUM(O6:O19)</f>
        <v>79604.804416411862</v>
      </c>
      <c r="S22" s="3">
        <f>SUM(S6:S20)</f>
        <v>356.28137292429307</v>
      </c>
      <c r="T22" s="3">
        <f>SUM(T6:T19)</f>
        <v>127365.03074295315</v>
      </c>
    </row>
    <row r="23" spans="1:20" x14ac:dyDescent="0.2">
      <c r="K23" s="19" t="s">
        <v>503</v>
      </c>
      <c r="L23" s="19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</sheetPr>
  <dimension ref="A1:AC114"/>
  <sheetViews>
    <sheetView workbookViewId="0">
      <selection activeCell="H23" sqref="H23"/>
    </sheetView>
  </sheetViews>
  <sheetFormatPr defaultColWidth="8.7265625" defaultRowHeight="13" x14ac:dyDescent="0.2"/>
  <cols>
    <col min="1" max="1" width="2.90625" style="3" customWidth="1"/>
    <col min="2" max="2" width="26.6328125" style="3" bestFit="1" customWidth="1"/>
    <col min="3" max="3" width="18.7265625" style="3" customWidth="1"/>
    <col min="4" max="4" width="8.6328125" style="3" customWidth="1"/>
    <col min="5" max="5" width="9.7265625" style="3" bestFit="1" customWidth="1"/>
    <col min="6" max="6" width="11.7265625" style="20" bestFit="1" customWidth="1"/>
    <col min="7" max="7" width="12.90625" style="3" customWidth="1"/>
    <col min="8" max="8" width="12.6328125" style="3" customWidth="1"/>
    <col min="9" max="9" width="11.7265625" style="3" bestFit="1" customWidth="1"/>
    <col min="10" max="10" width="15.7265625" style="3" customWidth="1"/>
    <col min="11" max="11" width="14.1796875" style="3" bestFit="1" customWidth="1"/>
    <col min="12" max="12" width="11.7265625" style="3" bestFit="1" customWidth="1"/>
    <col min="13" max="13" width="15" style="3" bestFit="1" customWidth="1"/>
    <col min="14" max="16384" width="8.7265625" style="3"/>
  </cols>
  <sheetData>
    <row r="1" spans="1:29" x14ac:dyDescent="0.2">
      <c r="M1" s="3" t="s">
        <v>468</v>
      </c>
      <c r="N1" s="3" t="s">
        <v>149</v>
      </c>
      <c r="O1" s="3" t="s">
        <v>248</v>
      </c>
      <c r="P1" s="3" t="s">
        <v>39</v>
      </c>
      <c r="Q1" s="3" t="s">
        <v>40</v>
      </c>
      <c r="R1" s="3" t="s">
        <v>150</v>
      </c>
      <c r="S1" s="3" t="s">
        <v>151</v>
      </c>
      <c r="T1" s="3" t="s">
        <v>152</v>
      </c>
      <c r="U1" s="3" t="s">
        <v>153</v>
      </c>
      <c r="V1" s="3" t="s">
        <v>41</v>
      </c>
      <c r="W1" s="3" t="s">
        <v>565</v>
      </c>
      <c r="X1" s="3" t="s">
        <v>42</v>
      </c>
      <c r="Y1" s="3" t="s">
        <v>566</v>
      </c>
      <c r="Z1" s="3" t="s">
        <v>43</v>
      </c>
      <c r="AA1" s="3" t="s">
        <v>567</v>
      </c>
      <c r="AB1" s="3" t="s">
        <v>154</v>
      </c>
      <c r="AC1" s="3" t="s">
        <v>568</v>
      </c>
    </row>
    <row r="2" spans="1:29" x14ac:dyDescent="0.2">
      <c r="C2" s="3" t="s">
        <v>546</v>
      </c>
      <c r="N2" s="3" t="s">
        <v>569</v>
      </c>
      <c r="O2" s="3" t="s">
        <v>569</v>
      </c>
      <c r="P2" s="3" t="s">
        <v>570</v>
      </c>
      <c r="Q2" s="3">
        <v>20</v>
      </c>
      <c r="R2" s="4">
        <v>7.7000000000000002E-3</v>
      </c>
      <c r="S2" s="3">
        <v>22</v>
      </c>
      <c r="T2" s="4">
        <v>6.4000000000000003E-3</v>
      </c>
      <c r="U2" s="2">
        <v>0.91</v>
      </c>
      <c r="V2" s="3">
        <v>1</v>
      </c>
      <c r="W2" s="3">
        <v>0</v>
      </c>
      <c r="X2" s="4">
        <v>0.05</v>
      </c>
      <c r="Y2" s="4">
        <v>0</v>
      </c>
      <c r="Z2" s="5">
        <v>1580</v>
      </c>
      <c r="AA2" s="5">
        <v>0</v>
      </c>
      <c r="AB2" s="3">
        <v>1</v>
      </c>
      <c r="AC2" s="3">
        <v>0</v>
      </c>
    </row>
    <row r="3" spans="1:29" x14ac:dyDescent="0.2">
      <c r="C3" s="3">
        <f>SUM(テーブル1345234[実績])</f>
        <v>222</v>
      </c>
      <c r="N3" s="3" t="s">
        <v>180</v>
      </c>
      <c r="O3" s="3" t="s">
        <v>447</v>
      </c>
      <c r="P3" s="3" t="s">
        <v>45</v>
      </c>
      <c r="Q3" s="3">
        <v>92</v>
      </c>
      <c r="R3" s="4">
        <v>3.5400000000000001E-2</v>
      </c>
      <c r="S3" s="3">
        <v>115</v>
      </c>
      <c r="T3" s="4">
        <v>3.32E-2</v>
      </c>
      <c r="U3" s="2">
        <v>0.05</v>
      </c>
      <c r="V3" s="3">
        <v>0</v>
      </c>
      <c r="W3" s="3">
        <v>0</v>
      </c>
      <c r="X3" s="4">
        <v>0</v>
      </c>
      <c r="Y3" s="4">
        <v>0</v>
      </c>
      <c r="Z3" s="5">
        <v>0</v>
      </c>
      <c r="AA3" s="5">
        <v>0</v>
      </c>
      <c r="AB3" s="3">
        <v>0</v>
      </c>
      <c r="AC3" s="3">
        <v>0</v>
      </c>
    </row>
    <row r="4" spans="1:29" x14ac:dyDescent="0.2">
      <c r="F4" s="20" t="s">
        <v>572</v>
      </c>
      <c r="N4" s="3" t="s">
        <v>162</v>
      </c>
      <c r="O4" s="3" t="s">
        <v>440</v>
      </c>
      <c r="P4" s="3" t="s">
        <v>441</v>
      </c>
      <c r="Q4" s="3">
        <v>69</v>
      </c>
      <c r="R4" s="4">
        <v>2.6599999999999999E-2</v>
      </c>
      <c r="S4" s="3">
        <v>84</v>
      </c>
      <c r="T4" s="4">
        <v>2.4299999999999999E-2</v>
      </c>
      <c r="U4" s="2">
        <v>0.5</v>
      </c>
      <c r="V4" s="3">
        <v>8</v>
      </c>
      <c r="W4" s="3">
        <v>0</v>
      </c>
      <c r="X4" s="4">
        <v>0.1159</v>
      </c>
      <c r="Y4" s="4">
        <v>0</v>
      </c>
      <c r="Z4" s="5">
        <v>11360</v>
      </c>
      <c r="AA4" s="5">
        <v>0</v>
      </c>
      <c r="AB4" s="3">
        <v>8</v>
      </c>
      <c r="AC4" s="3">
        <v>0</v>
      </c>
    </row>
    <row r="5" spans="1:29" x14ac:dyDescent="0.2">
      <c r="B5" s="12" t="s">
        <v>1</v>
      </c>
      <c r="C5" s="12" t="s">
        <v>106</v>
      </c>
      <c r="D5" s="12" t="s">
        <v>448</v>
      </c>
      <c r="E5" s="12" t="s">
        <v>147</v>
      </c>
      <c r="F5" s="20" t="s">
        <v>103</v>
      </c>
      <c r="G5" s="12" t="s">
        <v>148</v>
      </c>
      <c r="H5" s="12" t="s">
        <v>29</v>
      </c>
      <c r="I5" s="12" t="s">
        <v>144</v>
      </c>
      <c r="J5" s="12" t="s">
        <v>145</v>
      </c>
      <c r="K5" s="12" t="s">
        <v>562</v>
      </c>
      <c r="L5" s="12" t="s">
        <v>561</v>
      </c>
      <c r="N5" s="3" t="s">
        <v>162</v>
      </c>
      <c r="O5" s="3" t="s">
        <v>442</v>
      </c>
      <c r="P5" s="3" t="s">
        <v>443</v>
      </c>
      <c r="Q5" s="3">
        <v>54</v>
      </c>
      <c r="R5" s="4">
        <v>2.0799999999999999E-2</v>
      </c>
      <c r="S5" s="3">
        <v>65</v>
      </c>
      <c r="T5" s="4">
        <v>1.8800000000000001E-2</v>
      </c>
      <c r="U5" s="2">
        <v>0</v>
      </c>
      <c r="V5" s="3">
        <v>0</v>
      </c>
      <c r="W5" s="3">
        <v>0</v>
      </c>
      <c r="X5" s="4">
        <v>0</v>
      </c>
      <c r="Y5" s="4">
        <v>0</v>
      </c>
      <c r="Z5" s="5">
        <v>0</v>
      </c>
      <c r="AA5" s="5">
        <v>0</v>
      </c>
      <c r="AB5" s="3">
        <v>0</v>
      </c>
      <c r="AC5" s="3">
        <v>0</v>
      </c>
    </row>
    <row r="6" spans="1:29" x14ac:dyDescent="0.2">
      <c r="A6" s="3" t="s">
        <v>155</v>
      </c>
      <c r="B6" s="3" t="s">
        <v>2</v>
      </c>
      <c r="C6" s="3" t="s">
        <v>107</v>
      </c>
      <c r="D6" s="16" t="s">
        <v>344</v>
      </c>
      <c r="E6" s="3">
        <f t="shared" ref="E6:E69" si="0">IF(ISNA(VLOOKUP(D6,$O$2:$Y$200,8,FALSE)),0,VLOOKUP(D6,$O$2:$Y$200,8,FALSE))</f>
        <v>23</v>
      </c>
      <c r="F6" s="20">
        <f ca="1">VLOOKUP(A6,INDIRECT($F$4&amp;"!$A$6:$K$21"),11,FALSE)</f>
        <v>111.52416356877323</v>
      </c>
      <c r="G6" s="3">
        <v>60</v>
      </c>
      <c r="H6" s="3">
        <f>ROUNDUP(G6*0.3,0)</f>
        <v>18</v>
      </c>
      <c r="I6" s="3">
        <v>77</v>
      </c>
      <c r="K6" s="3">
        <f t="shared" ref="K6:K69" si="1">ROUNDUP((14+14)*(G6/30)+H6-I6-J6,0)</f>
        <v>-3</v>
      </c>
      <c r="L6" s="3">
        <v>30</v>
      </c>
      <c r="N6" s="3" t="s">
        <v>162</v>
      </c>
      <c r="O6" s="3" t="s">
        <v>444</v>
      </c>
      <c r="P6" s="3" t="s">
        <v>46</v>
      </c>
      <c r="Q6" s="3">
        <v>18</v>
      </c>
      <c r="R6" s="4">
        <v>6.8999999999999999E-3</v>
      </c>
      <c r="S6" s="3">
        <v>21</v>
      </c>
      <c r="T6" s="4">
        <v>6.1000000000000004E-3</v>
      </c>
      <c r="U6" s="2">
        <v>1</v>
      </c>
      <c r="V6" s="3">
        <v>0</v>
      </c>
      <c r="W6" s="3">
        <v>0</v>
      </c>
      <c r="X6" s="4">
        <v>0</v>
      </c>
      <c r="Y6" s="4">
        <v>0</v>
      </c>
      <c r="Z6" s="5">
        <v>0</v>
      </c>
      <c r="AA6" s="5">
        <v>0</v>
      </c>
      <c r="AB6" s="3">
        <v>0</v>
      </c>
      <c r="AC6" s="3">
        <v>0</v>
      </c>
    </row>
    <row r="7" spans="1:29" x14ac:dyDescent="0.2">
      <c r="C7" s="3" t="s">
        <v>108</v>
      </c>
      <c r="D7" s="16" t="s">
        <v>347</v>
      </c>
      <c r="E7" s="3">
        <f t="shared" si="0"/>
        <v>29</v>
      </c>
      <c r="F7" s="20" t="str">
        <f>"("&amp;SUM(G6:G11)&amp;")"</f>
        <v>(165)</v>
      </c>
      <c r="G7" s="3">
        <v>40</v>
      </c>
      <c r="H7" s="3">
        <f t="shared" ref="H7:H74" si="2">ROUNDUP(G7*0.3,0)</f>
        <v>12</v>
      </c>
      <c r="I7" s="3">
        <v>18</v>
      </c>
      <c r="K7" s="3">
        <f t="shared" si="1"/>
        <v>32</v>
      </c>
      <c r="L7" s="3">
        <v>30</v>
      </c>
      <c r="N7" s="3" t="s">
        <v>162</v>
      </c>
      <c r="O7" s="3" t="s">
        <v>445</v>
      </c>
      <c r="P7" s="3" t="s">
        <v>446</v>
      </c>
      <c r="Q7" s="3">
        <v>48</v>
      </c>
      <c r="R7" s="4">
        <v>1.8499999999999999E-2</v>
      </c>
      <c r="S7" s="3">
        <v>54</v>
      </c>
      <c r="T7" s="4">
        <v>1.5599999999999999E-2</v>
      </c>
      <c r="U7" s="2">
        <v>1</v>
      </c>
      <c r="V7" s="3">
        <v>5</v>
      </c>
      <c r="W7" s="3">
        <v>0</v>
      </c>
      <c r="X7" s="4">
        <v>0.1042</v>
      </c>
      <c r="Y7" s="4">
        <v>0</v>
      </c>
      <c r="Z7" s="5">
        <v>6080</v>
      </c>
      <c r="AA7" s="5">
        <v>0</v>
      </c>
      <c r="AB7" s="3">
        <v>5</v>
      </c>
      <c r="AC7" s="3">
        <v>0</v>
      </c>
    </row>
    <row r="8" spans="1:29" x14ac:dyDescent="0.2">
      <c r="C8" s="3" t="s">
        <v>109</v>
      </c>
      <c r="D8" s="16" t="s">
        <v>345</v>
      </c>
      <c r="E8" s="3">
        <f t="shared" si="0"/>
        <v>0</v>
      </c>
      <c r="G8" s="3">
        <v>10</v>
      </c>
      <c r="H8" s="3">
        <f t="shared" si="2"/>
        <v>3</v>
      </c>
      <c r="I8" s="3">
        <v>20</v>
      </c>
      <c r="K8" s="3">
        <f t="shared" si="1"/>
        <v>-8</v>
      </c>
      <c r="L8" s="3">
        <v>10</v>
      </c>
      <c r="N8" s="3" t="s">
        <v>158</v>
      </c>
      <c r="O8" s="3" t="s">
        <v>158</v>
      </c>
      <c r="P8" s="3" t="s">
        <v>159</v>
      </c>
      <c r="Q8" s="3">
        <v>266</v>
      </c>
      <c r="R8" s="4">
        <v>0.1024</v>
      </c>
      <c r="S8" s="3">
        <v>353</v>
      </c>
      <c r="T8" s="4">
        <v>0.10199999999999999</v>
      </c>
      <c r="U8" s="2">
        <v>0.22</v>
      </c>
      <c r="V8" s="3">
        <v>4</v>
      </c>
      <c r="W8" s="3">
        <v>0</v>
      </c>
      <c r="X8" s="4">
        <v>1.4999999999999999E-2</v>
      </c>
      <c r="Y8" s="4">
        <v>0</v>
      </c>
      <c r="Z8" s="5">
        <v>3200</v>
      </c>
      <c r="AA8" s="5">
        <v>0</v>
      </c>
      <c r="AB8" s="3">
        <v>4</v>
      </c>
      <c r="AC8" s="3">
        <v>0</v>
      </c>
    </row>
    <row r="9" spans="1:29" x14ac:dyDescent="0.2">
      <c r="C9" s="3" t="s">
        <v>110</v>
      </c>
      <c r="D9" s="16" t="s">
        <v>349</v>
      </c>
      <c r="E9" s="3">
        <f t="shared" si="0"/>
        <v>0</v>
      </c>
      <c r="G9" s="3">
        <v>10</v>
      </c>
      <c r="H9" s="3">
        <f t="shared" si="2"/>
        <v>3</v>
      </c>
      <c r="I9" s="3">
        <v>10</v>
      </c>
      <c r="K9" s="3">
        <f t="shared" si="1"/>
        <v>3</v>
      </c>
      <c r="L9" s="3">
        <v>10</v>
      </c>
      <c r="N9" s="3" t="s">
        <v>181</v>
      </c>
      <c r="O9" s="3" t="s">
        <v>438</v>
      </c>
      <c r="P9" s="3" t="s">
        <v>439</v>
      </c>
      <c r="Q9" s="3">
        <v>28</v>
      </c>
      <c r="R9" s="4">
        <v>1.0800000000000001E-2</v>
      </c>
      <c r="S9" s="3">
        <v>32</v>
      </c>
      <c r="T9" s="4">
        <v>9.1999999999999998E-3</v>
      </c>
      <c r="U9" s="2">
        <v>0.94</v>
      </c>
      <c r="V9" s="3">
        <v>2</v>
      </c>
      <c r="W9" s="3">
        <v>0</v>
      </c>
      <c r="X9" s="4">
        <v>7.1400000000000005E-2</v>
      </c>
      <c r="Y9" s="4">
        <v>0</v>
      </c>
      <c r="Z9" s="5">
        <v>2000</v>
      </c>
      <c r="AA9" s="5">
        <v>0</v>
      </c>
      <c r="AB9" s="3">
        <v>2</v>
      </c>
      <c r="AC9" s="3">
        <v>0</v>
      </c>
    </row>
    <row r="10" spans="1:29" x14ac:dyDescent="0.2">
      <c r="C10" s="3" t="s">
        <v>111</v>
      </c>
      <c r="D10" s="16" t="s">
        <v>535</v>
      </c>
      <c r="E10" s="3">
        <f t="shared" si="0"/>
        <v>10</v>
      </c>
      <c r="G10" s="3">
        <v>10</v>
      </c>
      <c r="H10" s="3">
        <f t="shared" si="2"/>
        <v>3</v>
      </c>
      <c r="I10" s="3">
        <v>15</v>
      </c>
      <c r="K10" s="3">
        <f t="shared" si="1"/>
        <v>-3</v>
      </c>
      <c r="L10" s="3">
        <v>10</v>
      </c>
      <c r="N10" s="3" t="s">
        <v>182</v>
      </c>
      <c r="O10" s="3" t="s">
        <v>413</v>
      </c>
      <c r="P10" s="3" t="s">
        <v>414</v>
      </c>
      <c r="Q10" s="3">
        <v>2</v>
      </c>
      <c r="R10" s="4">
        <v>8.0000000000000004E-4</v>
      </c>
      <c r="S10" s="3">
        <v>2</v>
      </c>
      <c r="T10" s="4">
        <v>5.9999999999999995E-4</v>
      </c>
      <c r="U10" s="2">
        <v>1</v>
      </c>
      <c r="V10" s="3">
        <v>0</v>
      </c>
      <c r="W10" s="3">
        <v>0</v>
      </c>
      <c r="X10" s="4">
        <v>0</v>
      </c>
      <c r="Y10" s="4">
        <v>0</v>
      </c>
      <c r="Z10" s="5">
        <v>0</v>
      </c>
      <c r="AA10" s="5">
        <v>0</v>
      </c>
      <c r="AB10" s="3">
        <v>0</v>
      </c>
      <c r="AC10" s="3">
        <v>0</v>
      </c>
    </row>
    <row r="11" spans="1:29" x14ac:dyDescent="0.2">
      <c r="C11" s="3" t="s">
        <v>34</v>
      </c>
      <c r="D11" s="16" t="s">
        <v>534</v>
      </c>
      <c r="E11" s="3">
        <f t="shared" si="0"/>
        <v>17</v>
      </c>
      <c r="G11" s="3">
        <v>35</v>
      </c>
      <c r="H11" s="3">
        <f t="shared" si="2"/>
        <v>11</v>
      </c>
      <c r="I11" s="3">
        <v>39</v>
      </c>
      <c r="K11" s="3">
        <f t="shared" si="1"/>
        <v>5</v>
      </c>
      <c r="L11" s="3">
        <v>20</v>
      </c>
      <c r="N11" s="3" t="s">
        <v>182</v>
      </c>
      <c r="O11" s="3" t="s">
        <v>415</v>
      </c>
      <c r="P11" s="3" t="s">
        <v>416</v>
      </c>
      <c r="Q11" s="3">
        <v>2</v>
      </c>
      <c r="R11" s="4">
        <v>8.0000000000000004E-4</v>
      </c>
      <c r="S11" s="3">
        <v>2</v>
      </c>
      <c r="T11" s="4">
        <v>5.9999999999999995E-4</v>
      </c>
      <c r="U11" s="2">
        <v>1</v>
      </c>
      <c r="V11" s="3">
        <v>0</v>
      </c>
      <c r="W11" s="3">
        <v>0</v>
      </c>
      <c r="X11" s="4">
        <v>0</v>
      </c>
      <c r="Y11" s="4">
        <v>0</v>
      </c>
      <c r="Z11" s="5">
        <v>0</v>
      </c>
      <c r="AA11" s="5">
        <v>0</v>
      </c>
      <c r="AB11" s="3">
        <v>0</v>
      </c>
      <c r="AC11" s="3">
        <v>0</v>
      </c>
    </row>
    <row r="12" spans="1:29" x14ac:dyDescent="0.2">
      <c r="A12" s="3" t="s">
        <v>156</v>
      </c>
      <c r="B12" s="3" t="s">
        <v>3</v>
      </c>
      <c r="C12" s="3" t="s">
        <v>112</v>
      </c>
      <c r="D12" s="16" t="s">
        <v>449</v>
      </c>
      <c r="E12" s="3">
        <f t="shared" si="0"/>
        <v>0</v>
      </c>
      <c r="F12" s="20">
        <f ca="1">VLOOKUP(A12,INDIRECT($F$4&amp;"!$A$6:$K$21"),11,FALSE)</f>
        <v>11.627906976744185</v>
      </c>
      <c r="G12" s="3">
        <v>5</v>
      </c>
      <c r="H12" s="3">
        <f t="shared" si="2"/>
        <v>2</v>
      </c>
      <c r="I12" s="3">
        <v>0</v>
      </c>
      <c r="K12" s="3">
        <f t="shared" si="1"/>
        <v>7</v>
      </c>
      <c r="N12" s="3" t="s">
        <v>182</v>
      </c>
      <c r="O12" s="3" t="s">
        <v>417</v>
      </c>
      <c r="P12" s="3" t="s">
        <v>418</v>
      </c>
      <c r="Q12" s="3">
        <v>1</v>
      </c>
      <c r="R12" s="4">
        <v>4.0000000000000002E-4</v>
      </c>
      <c r="S12" s="3">
        <v>1</v>
      </c>
      <c r="T12" s="4">
        <v>2.9999999999999997E-4</v>
      </c>
      <c r="U12" s="2">
        <v>1</v>
      </c>
      <c r="V12" s="3">
        <v>0</v>
      </c>
      <c r="W12" s="3">
        <v>0</v>
      </c>
      <c r="X12" s="4">
        <v>0</v>
      </c>
      <c r="Y12" s="4">
        <v>0</v>
      </c>
      <c r="Z12" s="5">
        <v>0</v>
      </c>
      <c r="AA12" s="5">
        <v>0</v>
      </c>
      <c r="AB12" s="3">
        <v>0</v>
      </c>
      <c r="AC12" s="3">
        <v>0</v>
      </c>
    </row>
    <row r="13" spans="1:29" x14ac:dyDescent="0.2">
      <c r="C13" s="3" t="s">
        <v>113</v>
      </c>
      <c r="D13" s="16" t="s">
        <v>400</v>
      </c>
      <c r="E13" s="3">
        <f t="shared" si="0"/>
        <v>2</v>
      </c>
      <c r="F13" s="20" t="str">
        <f>"("&amp;SUM(G12:G23)&amp;")"</f>
        <v>(44)</v>
      </c>
      <c r="G13" s="3">
        <v>5</v>
      </c>
      <c r="H13" s="3">
        <f t="shared" si="2"/>
        <v>2</v>
      </c>
      <c r="I13" s="3">
        <v>5</v>
      </c>
      <c r="K13" s="3">
        <f t="shared" si="1"/>
        <v>2</v>
      </c>
      <c r="N13" s="3" t="s">
        <v>182</v>
      </c>
      <c r="O13" s="3" t="s">
        <v>419</v>
      </c>
      <c r="P13" s="3" t="s">
        <v>420</v>
      </c>
      <c r="Q13" s="3">
        <v>2</v>
      </c>
      <c r="R13" s="4">
        <v>8.0000000000000004E-4</v>
      </c>
      <c r="S13" s="3">
        <v>3</v>
      </c>
      <c r="T13" s="4">
        <v>8.9999999999999998E-4</v>
      </c>
      <c r="U13" s="2">
        <v>1</v>
      </c>
      <c r="V13" s="3">
        <v>0</v>
      </c>
      <c r="W13" s="3">
        <v>0</v>
      </c>
      <c r="X13" s="4">
        <v>0</v>
      </c>
      <c r="Y13" s="4">
        <v>0</v>
      </c>
      <c r="Z13" s="5">
        <v>0</v>
      </c>
      <c r="AA13" s="5">
        <v>0</v>
      </c>
      <c r="AB13" s="3">
        <v>0</v>
      </c>
      <c r="AC13" s="3">
        <v>0</v>
      </c>
    </row>
    <row r="14" spans="1:29" x14ac:dyDescent="0.2">
      <c r="C14" s="3" t="s">
        <v>114</v>
      </c>
      <c r="D14" s="16" t="s">
        <v>392</v>
      </c>
      <c r="E14" s="3">
        <f t="shared" si="0"/>
        <v>2</v>
      </c>
      <c r="G14" s="3">
        <v>5</v>
      </c>
      <c r="H14" s="3">
        <f t="shared" si="2"/>
        <v>2</v>
      </c>
      <c r="I14" s="3">
        <v>7</v>
      </c>
      <c r="K14" s="3">
        <f t="shared" si="1"/>
        <v>-1</v>
      </c>
      <c r="N14" s="3" t="s">
        <v>167</v>
      </c>
      <c r="O14" s="3" t="s">
        <v>432</v>
      </c>
      <c r="P14" s="3" t="s">
        <v>47</v>
      </c>
      <c r="Q14" s="3">
        <v>12</v>
      </c>
      <c r="R14" s="4">
        <v>4.5999999999999999E-3</v>
      </c>
      <c r="S14" s="3">
        <v>17</v>
      </c>
      <c r="T14" s="4">
        <v>4.8999999999999998E-3</v>
      </c>
      <c r="U14" s="2">
        <v>1</v>
      </c>
      <c r="V14" s="3">
        <v>1</v>
      </c>
      <c r="W14" s="3">
        <v>0</v>
      </c>
      <c r="X14" s="4">
        <v>8.3299999999999999E-2</v>
      </c>
      <c r="Y14" s="4">
        <v>0</v>
      </c>
      <c r="Z14" s="5">
        <v>999</v>
      </c>
      <c r="AA14" s="5">
        <v>0</v>
      </c>
      <c r="AB14" s="3">
        <v>1</v>
      </c>
      <c r="AC14" s="3">
        <v>0</v>
      </c>
    </row>
    <row r="15" spans="1:29" x14ac:dyDescent="0.2">
      <c r="C15" s="3" t="s">
        <v>115</v>
      </c>
      <c r="D15" s="16" t="s">
        <v>405</v>
      </c>
      <c r="E15" s="3">
        <f t="shared" si="0"/>
        <v>0</v>
      </c>
      <c r="G15" s="3">
        <v>5</v>
      </c>
      <c r="H15" s="3">
        <f t="shared" si="2"/>
        <v>2</v>
      </c>
      <c r="I15" s="3">
        <v>8</v>
      </c>
      <c r="K15" s="3">
        <f t="shared" si="1"/>
        <v>-2</v>
      </c>
      <c r="N15" s="3" t="s">
        <v>182</v>
      </c>
      <c r="O15" s="3" t="s">
        <v>481</v>
      </c>
      <c r="P15" s="3" t="s">
        <v>482</v>
      </c>
      <c r="Q15" s="3">
        <v>2</v>
      </c>
      <c r="R15" s="4">
        <v>8.0000000000000004E-4</v>
      </c>
      <c r="S15" s="3">
        <v>2</v>
      </c>
      <c r="T15" s="4">
        <v>5.9999999999999995E-4</v>
      </c>
      <c r="U15" s="2">
        <v>1</v>
      </c>
      <c r="V15" s="3">
        <v>0</v>
      </c>
      <c r="W15" s="3">
        <v>0</v>
      </c>
      <c r="X15" s="4">
        <v>0</v>
      </c>
      <c r="Y15" s="4">
        <v>0</v>
      </c>
      <c r="Z15" s="5">
        <v>0</v>
      </c>
      <c r="AA15" s="5">
        <v>0</v>
      </c>
      <c r="AB15" s="3">
        <v>0</v>
      </c>
      <c r="AC15" s="3">
        <v>0</v>
      </c>
    </row>
    <row r="16" spans="1:29" x14ac:dyDescent="0.2">
      <c r="C16" s="3" t="s">
        <v>116</v>
      </c>
      <c r="D16" s="16" t="s">
        <v>396</v>
      </c>
      <c r="E16" s="3">
        <f t="shared" si="0"/>
        <v>0</v>
      </c>
      <c r="G16" s="3">
        <v>5</v>
      </c>
      <c r="H16" s="3">
        <f t="shared" si="2"/>
        <v>2</v>
      </c>
      <c r="I16" s="3">
        <v>0</v>
      </c>
      <c r="K16" s="3">
        <f t="shared" si="1"/>
        <v>7</v>
      </c>
      <c r="N16" s="3" t="s">
        <v>182</v>
      </c>
      <c r="O16" s="3" t="s">
        <v>424</v>
      </c>
      <c r="P16" s="3" t="s">
        <v>50</v>
      </c>
      <c r="Q16" s="3">
        <v>5</v>
      </c>
      <c r="R16" s="4">
        <v>1.9E-3</v>
      </c>
      <c r="S16" s="3">
        <v>5</v>
      </c>
      <c r="T16" s="4">
        <v>1.4E-3</v>
      </c>
      <c r="U16" s="2">
        <v>1</v>
      </c>
      <c r="V16" s="3">
        <v>0</v>
      </c>
      <c r="W16" s="3">
        <v>0</v>
      </c>
      <c r="X16" s="4">
        <v>0</v>
      </c>
      <c r="Y16" s="4">
        <v>0</v>
      </c>
      <c r="Z16" s="5">
        <v>0</v>
      </c>
      <c r="AA16" s="5">
        <v>0</v>
      </c>
      <c r="AB16" s="3">
        <v>0</v>
      </c>
      <c r="AC16" s="3">
        <v>0</v>
      </c>
    </row>
    <row r="17" spans="1:29" x14ac:dyDescent="0.2">
      <c r="C17" s="3" t="s">
        <v>117</v>
      </c>
      <c r="D17" s="16" t="s">
        <v>394</v>
      </c>
      <c r="E17" s="3">
        <f t="shared" si="0"/>
        <v>0</v>
      </c>
      <c r="G17" s="3">
        <v>5</v>
      </c>
      <c r="H17" s="3">
        <f t="shared" si="2"/>
        <v>2</v>
      </c>
      <c r="I17" s="3">
        <v>0</v>
      </c>
      <c r="K17" s="3">
        <f t="shared" si="1"/>
        <v>7</v>
      </c>
      <c r="N17" s="3" t="s">
        <v>173</v>
      </c>
      <c r="O17" s="3" t="s">
        <v>410</v>
      </c>
      <c r="P17" s="3" t="s">
        <v>52</v>
      </c>
      <c r="Q17" s="3">
        <v>24</v>
      </c>
      <c r="R17" s="4">
        <v>9.1999999999999998E-3</v>
      </c>
      <c r="S17" s="3">
        <v>35</v>
      </c>
      <c r="T17" s="4">
        <v>1.01E-2</v>
      </c>
      <c r="U17" s="2">
        <v>1</v>
      </c>
      <c r="V17" s="3">
        <v>3</v>
      </c>
      <c r="W17" s="3">
        <v>0</v>
      </c>
      <c r="X17" s="4">
        <v>0.125</v>
      </c>
      <c r="Y17" s="4">
        <v>0</v>
      </c>
      <c r="Z17" s="5">
        <v>5040</v>
      </c>
      <c r="AA17" s="5">
        <v>0</v>
      </c>
      <c r="AB17" s="3">
        <v>3</v>
      </c>
      <c r="AC17" s="3">
        <v>0</v>
      </c>
    </row>
    <row r="18" spans="1:29" x14ac:dyDescent="0.2">
      <c r="C18" s="3" t="s">
        <v>118</v>
      </c>
      <c r="D18" s="16" t="s">
        <v>397</v>
      </c>
      <c r="E18" s="3">
        <f t="shared" si="0"/>
        <v>0</v>
      </c>
      <c r="G18" s="3">
        <v>5</v>
      </c>
      <c r="H18" s="3">
        <f t="shared" si="2"/>
        <v>2</v>
      </c>
      <c r="I18" s="3">
        <v>0</v>
      </c>
      <c r="K18" s="3">
        <f t="shared" si="1"/>
        <v>7</v>
      </c>
      <c r="N18" s="3" t="s">
        <v>182</v>
      </c>
      <c r="O18" s="3" t="s">
        <v>429</v>
      </c>
      <c r="P18" s="3" t="s">
        <v>51</v>
      </c>
      <c r="Q18" s="3">
        <v>15</v>
      </c>
      <c r="R18" s="4">
        <v>5.7999999999999996E-3</v>
      </c>
      <c r="S18" s="3">
        <v>18</v>
      </c>
      <c r="T18" s="4">
        <v>5.1999999999999998E-3</v>
      </c>
      <c r="U18" s="2">
        <v>1</v>
      </c>
      <c r="V18" s="3">
        <v>0</v>
      </c>
      <c r="W18" s="3">
        <v>0</v>
      </c>
      <c r="X18" s="4">
        <v>0</v>
      </c>
      <c r="Y18" s="4">
        <v>0</v>
      </c>
      <c r="Z18" s="5">
        <v>0</v>
      </c>
      <c r="AA18" s="5">
        <v>0</v>
      </c>
      <c r="AB18" s="3">
        <v>0</v>
      </c>
      <c r="AC18" s="3">
        <v>0</v>
      </c>
    </row>
    <row r="19" spans="1:29" x14ac:dyDescent="0.2">
      <c r="C19" s="3" t="s">
        <v>119</v>
      </c>
      <c r="D19" s="16" t="s">
        <v>402</v>
      </c>
      <c r="E19" s="3">
        <f t="shared" si="0"/>
        <v>3</v>
      </c>
      <c r="G19" s="3">
        <v>5</v>
      </c>
      <c r="H19" s="3">
        <f t="shared" si="2"/>
        <v>2</v>
      </c>
      <c r="I19" s="3">
        <v>0</v>
      </c>
      <c r="K19" s="3">
        <f t="shared" si="1"/>
        <v>7</v>
      </c>
      <c r="N19" s="3" t="s">
        <v>182</v>
      </c>
      <c r="O19" s="3" t="s">
        <v>430</v>
      </c>
      <c r="P19" s="3" t="s">
        <v>431</v>
      </c>
      <c r="Q19" s="3">
        <v>1</v>
      </c>
      <c r="R19" s="4">
        <v>4.0000000000000002E-4</v>
      </c>
      <c r="S19" s="3">
        <v>1</v>
      </c>
      <c r="T19" s="4">
        <v>2.9999999999999997E-4</v>
      </c>
      <c r="U19" s="2">
        <v>1</v>
      </c>
      <c r="V19" s="3">
        <v>0</v>
      </c>
      <c r="W19" s="3">
        <v>0</v>
      </c>
      <c r="X19" s="4">
        <v>0</v>
      </c>
      <c r="Y19" s="4">
        <v>0</v>
      </c>
      <c r="Z19" s="5">
        <v>0</v>
      </c>
      <c r="AA19" s="5">
        <v>0</v>
      </c>
      <c r="AB19" s="3">
        <v>0</v>
      </c>
      <c r="AC19" s="3">
        <v>0</v>
      </c>
    </row>
    <row r="20" spans="1:29" x14ac:dyDescent="0.2">
      <c r="C20" s="3" t="s">
        <v>36</v>
      </c>
      <c r="D20" s="16" t="s">
        <v>399</v>
      </c>
      <c r="E20" s="3">
        <f t="shared" si="0"/>
        <v>1</v>
      </c>
      <c r="G20" s="3">
        <v>1</v>
      </c>
      <c r="H20" s="3">
        <f t="shared" si="2"/>
        <v>1</v>
      </c>
      <c r="I20" s="3">
        <v>1</v>
      </c>
      <c r="K20" s="3">
        <f t="shared" si="1"/>
        <v>1</v>
      </c>
      <c r="N20" s="3" t="s">
        <v>167</v>
      </c>
      <c r="O20" s="3" t="s">
        <v>249</v>
      </c>
      <c r="P20" s="3" t="s">
        <v>250</v>
      </c>
      <c r="Q20" s="3">
        <v>3</v>
      </c>
      <c r="R20" s="4">
        <v>1.1999999999999999E-3</v>
      </c>
      <c r="S20" s="3">
        <v>3</v>
      </c>
      <c r="T20" s="4">
        <v>8.9999999999999998E-4</v>
      </c>
      <c r="U20" s="2">
        <v>1</v>
      </c>
      <c r="V20" s="3">
        <v>0</v>
      </c>
      <c r="W20" s="3">
        <v>0</v>
      </c>
      <c r="X20" s="4">
        <v>0</v>
      </c>
      <c r="Y20" s="4">
        <v>0</v>
      </c>
      <c r="Z20" s="5">
        <v>0</v>
      </c>
      <c r="AA20" s="5">
        <v>0</v>
      </c>
      <c r="AB20" s="3">
        <v>0</v>
      </c>
      <c r="AC20" s="3">
        <v>0</v>
      </c>
    </row>
    <row r="21" spans="1:29" x14ac:dyDescent="0.2">
      <c r="C21" s="3" t="s">
        <v>37</v>
      </c>
      <c r="D21" s="16" t="s">
        <v>398</v>
      </c>
      <c r="E21" s="3">
        <f t="shared" si="0"/>
        <v>1</v>
      </c>
      <c r="G21" s="3">
        <v>1</v>
      </c>
      <c r="H21" s="3">
        <f t="shared" si="2"/>
        <v>1</v>
      </c>
      <c r="I21" s="3">
        <v>2</v>
      </c>
      <c r="K21" s="3">
        <f t="shared" si="1"/>
        <v>-1</v>
      </c>
      <c r="N21" s="3" t="s">
        <v>220</v>
      </c>
      <c r="O21" s="3" t="s">
        <v>519</v>
      </c>
      <c r="P21" s="3" t="s">
        <v>520</v>
      </c>
      <c r="Q21" s="3">
        <v>1</v>
      </c>
      <c r="R21" s="4">
        <v>4.0000000000000002E-4</v>
      </c>
      <c r="S21" s="3">
        <v>1</v>
      </c>
      <c r="T21" s="4">
        <v>2.9999999999999997E-4</v>
      </c>
      <c r="U21" s="2">
        <v>1</v>
      </c>
      <c r="V21" s="3">
        <v>0</v>
      </c>
      <c r="W21" s="3">
        <v>0</v>
      </c>
      <c r="X21" s="4">
        <v>0</v>
      </c>
      <c r="Y21" s="4">
        <v>0</v>
      </c>
      <c r="Z21" s="5">
        <v>0</v>
      </c>
      <c r="AA21" s="5">
        <v>0</v>
      </c>
      <c r="AB21" s="3">
        <v>0</v>
      </c>
      <c r="AC21" s="3">
        <v>0</v>
      </c>
    </row>
    <row r="22" spans="1:29" x14ac:dyDescent="0.2">
      <c r="C22" s="3" t="s">
        <v>38</v>
      </c>
      <c r="D22" s="16" t="s">
        <v>395</v>
      </c>
      <c r="E22" s="3">
        <f t="shared" si="0"/>
        <v>0</v>
      </c>
      <c r="G22" s="3">
        <v>1</v>
      </c>
      <c r="H22" s="3">
        <f t="shared" si="2"/>
        <v>1</v>
      </c>
      <c r="I22" s="3">
        <v>0</v>
      </c>
      <c r="K22" s="3">
        <f t="shared" si="1"/>
        <v>2</v>
      </c>
      <c r="N22" s="3" t="s">
        <v>167</v>
      </c>
      <c r="O22" s="3" t="s">
        <v>434</v>
      </c>
      <c r="P22" s="3" t="s">
        <v>435</v>
      </c>
      <c r="Q22" s="3">
        <v>2</v>
      </c>
      <c r="R22" s="4">
        <v>8.0000000000000004E-4</v>
      </c>
      <c r="S22" s="3">
        <v>2</v>
      </c>
      <c r="T22" s="4">
        <v>5.9999999999999995E-4</v>
      </c>
      <c r="U22" s="2">
        <v>1</v>
      </c>
      <c r="V22" s="3">
        <v>0</v>
      </c>
      <c r="W22" s="3">
        <v>0</v>
      </c>
      <c r="X22" s="4">
        <v>0</v>
      </c>
      <c r="Y22" s="4">
        <v>0</v>
      </c>
      <c r="Z22" s="5">
        <v>0</v>
      </c>
      <c r="AA22" s="5">
        <v>0</v>
      </c>
      <c r="AB22" s="3">
        <v>0</v>
      </c>
      <c r="AC22" s="3">
        <v>0</v>
      </c>
    </row>
    <row r="23" spans="1:29" x14ac:dyDescent="0.2">
      <c r="C23" s="3" t="s">
        <v>120</v>
      </c>
      <c r="D23" s="16" t="s">
        <v>403</v>
      </c>
      <c r="E23" s="3">
        <f t="shared" si="0"/>
        <v>0</v>
      </c>
      <c r="G23" s="3">
        <v>1</v>
      </c>
      <c r="H23" s="3">
        <f t="shared" si="2"/>
        <v>1</v>
      </c>
      <c r="I23" s="3">
        <v>0</v>
      </c>
      <c r="K23" s="3">
        <f t="shared" si="1"/>
        <v>2</v>
      </c>
      <c r="N23" s="3" t="s">
        <v>156</v>
      </c>
      <c r="O23" s="3" t="s">
        <v>392</v>
      </c>
      <c r="P23" s="3" t="s">
        <v>393</v>
      </c>
      <c r="Q23" s="3">
        <v>25</v>
      </c>
      <c r="R23" s="4">
        <v>9.5999999999999992E-3</v>
      </c>
      <c r="S23" s="3">
        <v>37</v>
      </c>
      <c r="T23" s="4">
        <v>1.0699999999999999E-2</v>
      </c>
      <c r="U23" s="2">
        <v>1</v>
      </c>
      <c r="V23" s="3">
        <v>2</v>
      </c>
      <c r="W23" s="3">
        <v>0</v>
      </c>
      <c r="X23" s="4">
        <v>0.08</v>
      </c>
      <c r="Y23" s="4">
        <v>0</v>
      </c>
      <c r="Z23" s="5">
        <v>3760</v>
      </c>
      <c r="AA23" s="5">
        <v>0</v>
      </c>
      <c r="AB23" s="3">
        <v>2</v>
      </c>
      <c r="AC23" s="3">
        <v>0</v>
      </c>
    </row>
    <row r="24" spans="1:29" x14ac:dyDescent="0.2">
      <c r="A24" s="3" t="s">
        <v>157</v>
      </c>
      <c r="B24" s="3" t="s">
        <v>450</v>
      </c>
      <c r="C24" s="3" t="s">
        <v>451</v>
      </c>
      <c r="D24" s="16" t="s">
        <v>256</v>
      </c>
      <c r="E24" s="3">
        <f t="shared" si="0"/>
        <v>0</v>
      </c>
      <c r="F24" s="20">
        <f ca="1">VLOOKUP(A24,INDIRECT($F$4&amp;"!$A$6:$K$21"),11,FALSE)</f>
        <v>11.627906976744185</v>
      </c>
      <c r="G24" s="3">
        <v>5</v>
      </c>
      <c r="H24" s="3">
        <f>ROUNDUP(G24*0.3,0)</f>
        <v>2</v>
      </c>
      <c r="I24" s="3">
        <v>5</v>
      </c>
      <c r="K24" s="3">
        <f t="shared" si="1"/>
        <v>2</v>
      </c>
      <c r="N24" s="3" t="s">
        <v>220</v>
      </c>
      <c r="O24" s="3" t="s">
        <v>573</v>
      </c>
      <c r="P24" s="3" t="s">
        <v>574</v>
      </c>
      <c r="Q24" s="3">
        <v>2</v>
      </c>
      <c r="R24" s="4">
        <v>8.0000000000000004E-4</v>
      </c>
      <c r="S24" s="3">
        <v>3</v>
      </c>
      <c r="T24" s="4">
        <v>8.9999999999999998E-4</v>
      </c>
      <c r="U24" s="2">
        <v>1</v>
      </c>
      <c r="V24" s="3">
        <v>0</v>
      </c>
      <c r="W24" s="3">
        <v>0</v>
      </c>
      <c r="X24" s="4">
        <v>0</v>
      </c>
      <c r="Y24" s="4">
        <v>0</v>
      </c>
      <c r="Z24" s="5">
        <v>0</v>
      </c>
      <c r="AA24" s="5">
        <v>0</v>
      </c>
      <c r="AB24" s="3">
        <v>0</v>
      </c>
      <c r="AC24" s="3">
        <v>0</v>
      </c>
    </row>
    <row r="25" spans="1:29" x14ac:dyDescent="0.2">
      <c r="C25" s="3" t="s">
        <v>452</v>
      </c>
      <c r="D25" s="16" t="s">
        <v>258</v>
      </c>
      <c r="E25" s="3">
        <f t="shared" si="0"/>
        <v>3</v>
      </c>
      <c r="F25" s="20" t="str">
        <f>"("&amp;SUM(G24:G28)&amp;")"</f>
        <v>(25)</v>
      </c>
      <c r="G25" s="3">
        <v>5</v>
      </c>
      <c r="H25" s="3">
        <f>ROUNDUP(G25*0.3,0)</f>
        <v>2</v>
      </c>
      <c r="I25" s="3">
        <v>0</v>
      </c>
      <c r="K25" s="3">
        <f t="shared" si="1"/>
        <v>7</v>
      </c>
      <c r="N25" s="3" t="s">
        <v>220</v>
      </c>
      <c r="O25" s="3" t="s">
        <v>384</v>
      </c>
      <c r="P25" s="3" t="s">
        <v>385</v>
      </c>
      <c r="Q25" s="3">
        <v>10</v>
      </c>
      <c r="R25" s="4">
        <v>3.8999999999999998E-3</v>
      </c>
      <c r="S25" s="3">
        <v>10</v>
      </c>
      <c r="T25" s="4">
        <v>2.8999999999999998E-3</v>
      </c>
      <c r="U25" s="2">
        <v>1</v>
      </c>
      <c r="V25" s="3">
        <v>0</v>
      </c>
      <c r="W25" s="3">
        <v>0</v>
      </c>
      <c r="X25" s="4">
        <v>0</v>
      </c>
      <c r="Y25" s="4">
        <v>0</v>
      </c>
      <c r="Z25" s="5">
        <v>0</v>
      </c>
      <c r="AA25" s="5">
        <v>0</v>
      </c>
      <c r="AB25" s="3">
        <v>0</v>
      </c>
      <c r="AC25" s="3">
        <v>0</v>
      </c>
    </row>
    <row r="26" spans="1:29" x14ac:dyDescent="0.2">
      <c r="C26" s="3" t="s">
        <v>453</v>
      </c>
      <c r="D26" s="16" t="s">
        <v>254</v>
      </c>
      <c r="E26" s="3">
        <f t="shared" si="0"/>
        <v>0</v>
      </c>
      <c r="G26" s="3">
        <v>5</v>
      </c>
      <c r="H26" s="3">
        <f>ROUNDUP(G26*0.3,0)</f>
        <v>2</v>
      </c>
      <c r="I26" s="3">
        <v>0</v>
      </c>
      <c r="K26" s="3">
        <f t="shared" si="1"/>
        <v>7</v>
      </c>
      <c r="N26" s="3" t="s">
        <v>220</v>
      </c>
      <c r="O26" s="3" t="s">
        <v>485</v>
      </c>
      <c r="P26" s="3" t="s">
        <v>486</v>
      </c>
      <c r="Q26" s="3">
        <v>1</v>
      </c>
      <c r="R26" s="4">
        <v>4.0000000000000002E-4</v>
      </c>
      <c r="S26" s="3">
        <v>1</v>
      </c>
      <c r="T26" s="4">
        <v>2.9999999999999997E-4</v>
      </c>
      <c r="U26" s="2">
        <v>1</v>
      </c>
      <c r="V26" s="3">
        <v>0</v>
      </c>
      <c r="W26" s="3">
        <v>0</v>
      </c>
      <c r="X26" s="4">
        <v>0</v>
      </c>
      <c r="Y26" s="4">
        <v>0</v>
      </c>
      <c r="Z26" s="5">
        <v>0</v>
      </c>
      <c r="AA26" s="5">
        <v>0</v>
      </c>
      <c r="AB26" s="3">
        <v>0</v>
      </c>
      <c r="AC26" s="3">
        <v>0</v>
      </c>
    </row>
    <row r="27" spans="1:29" x14ac:dyDescent="0.2">
      <c r="C27" s="3" t="s">
        <v>454</v>
      </c>
      <c r="D27" s="16" t="s">
        <v>252</v>
      </c>
      <c r="E27" s="3">
        <f t="shared" si="0"/>
        <v>0</v>
      </c>
      <c r="G27" s="3">
        <v>5</v>
      </c>
      <c r="H27" s="3">
        <f>ROUNDUP(G27*0.3,0)</f>
        <v>2</v>
      </c>
      <c r="I27" s="3">
        <v>0</v>
      </c>
      <c r="K27" s="3">
        <f t="shared" si="1"/>
        <v>7</v>
      </c>
      <c r="N27" s="3" t="s">
        <v>220</v>
      </c>
      <c r="O27" s="3" t="s">
        <v>523</v>
      </c>
      <c r="P27" s="3" t="s">
        <v>524</v>
      </c>
      <c r="Q27" s="3">
        <v>1</v>
      </c>
      <c r="R27" s="4">
        <v>4.0000000000000002E-4</v>
      </c>
      <c r="S27" s="3">
        <v>1</v>
      </c>
      <c r="T27" s="4">
        <v>2.9999999999999997E-4</v>
      </c>
      <c r="U27" s="2">
        <v>1</v>
      </c>
      <c r="V27" s="3">
        <v>0</v>
      </c>
      <c r="W27" s="3">
        <v>0</v>
      </c>
      <c r="X27" s="4">
        <v>0</v>
      </c>
      <c r="Y27" s="4">
        <v>0</v>
      </c>
      <c r="Z27" s="5">
        <v>0</v>
      </c>
      <c r="AA27" s="5">
        <v>0</v>
      </c>
      <c r="AB27" s="3">
        <v>0</v>
      </c>
      <c r="AC27" s="3">
        <v>0</v>
      </c>
    </row>
    <row r="28" spans="1:29" x14ac:dyDescent="0.2">
      <c r="C28" s="3" t="s">
        <v>536</v>
      </c>
      <c r="D28" s="16" t="s">
        <v>537</v>
      </c>
      <c r="E28" s="3">
        <f t="shared" si="0"/>
        <v>5</v>
      </c>
      <c r="G28" s="3">
        <v>5</v>
      </c>
      <c r="H28" s="3">
        <f>ROUNDUP(G28*0.3,0)</f>
        <v>2</v>
      </c>
      <c r="I28" s="3">
        <v>0</v>
      </c>
      <c r="K28" s="3">
        <f t="shared" si="1"/>
        <v>7</v>
      </c>
      <c r="N28" s="3" t="s">
        <v>220</v>
      </c>
      <c r="O28" s="3" t="s">
        <v>386</v>
      </c>
      <c r="P28" s="3" t="s">
        <v>387</v>
      </c>
      <c r="Q28" s="3">
        <v>4</v>
      </c>
      <c r="R28" s="4">
        <v>1.5E-3</v>
      </c>
      <c r="S28" s="3">
        <v>5</v>
      </c>
      <c r="T28" s="4">
        <v>1.4E-3</v>
      </c>
      <c r="U28" s="2">
        <v>1</v>
      </c>
      <c r="V28" s="3">
        <v>1</v>
      </c>
      <c r="W28" s="3">
        <v>0</v>
      </c>
      <c r="X28" s="4">
        <v>0.25</v>
      </c>
      <c r="Y28" s="4">
        <v>0</v>
      </c>
      <c r="Z28" s="5">
        <v>1280</v>
      </c>
      <c r="AA28" s="5">
        <v>0</v>
      </c>
      <c r="AB28" s="3">
        <v>1</v>
      </c>
      <c r="AC28" s="3">
        <v>0</v>
      </c>
    </row>
    <row r="29" spans="1:29" x14ac:dyDescent="0.2">
      <c r="A29" s="3" t="s">
        <v>164</v>
      </c>
      <c r="B29" s="3" t="s">
        <v>4</v>
      </c>
      <c r="C29" s="3" t="s">
        <v>35</v>
      </c>
      <c r="D29" s="16" t="s">
        <v>330</v>
      </c>
      <c r="E29" s="3">
        <f t="shared" si="0"/>
        <v>8</v>
      </c>
      <c r="F29" s="20">
        <f ca="1">VLOOKUP(A29,INDIRECT($F$4&amp;"!$A$6:$K$21"),11,FALSE)</f>
        <v>15.306122448979592</v>
      </c>
      <c r="G29" s="3">
        <v>15</v>
      </c>
      <c r="H29" s="3">
        <f t="shared" si="2"/>
        <v>5</v>
      </c>
      <c r="I29" s="3">
        <v>0</v>
      </c>
      <c r="K29" s="3">
        <f t="shared" si="1"/>
        <v>19</v>
      </c>
      <c r="L29" s="3">
        <v>20</v>
      </c>
      <c r="N29" s="3" t="s">
        <v>157</v>
      </c>
      <c r="O29" s="3" t="s">
        <v>183</v>
      </c>
      <c r="P29" s="3" t="s">
        <v>184</v>
      </c>
      <c r="Q29" s="3">
        <v>68</v>
      </c>
      <c r="R29" s="4">
        <v>2.6200000000000001E-2</v>
      </c>
      <c r="S29" s="3">
        <v>92</v>
      </c>
      <c r="T29" s="4">
        <v>2.6599999999999999E-2</v>
      </c>
      <c r="U29" s="2">
        <v>1</v>
      </c>
      <c r="V29" s="3">
        <v>5</v>
      </c>
      <c r="W29" s="3">
        <v>0</v>
      </c>
      <c r="X29" s="4">
        <v>7.3499999999999996E-2</v>
      </c>
      <c r="Y29" s="4">
        <v>0</v>
      </c>
      <c r="Z29" s="5">
        <v>9400</v>
      </c>
      <c r="AA29" s="5">
        <v>0</v>
      </c>
      <c r="AB29" s="3">
        <v>5</v>
      </c>
      <c r="AC29" s="3">
        <v>0</v>
      </c>
    </row>
    <row r="30" spans="1:29" x14ac:dyDescent="0.2">
      <c r="C30" s="3" t="s">
        <v>121</v>
      </c>
      <c r="D30" s="16" t="s">
        <v>331</v>
      </c>
      <c r="E30" s="3">
        <f t="shared" si="0"/>
        <v>2</v>
      </c>
      <c r="F30" s="20" t="str">
        <f>"("&amp;SUM(G29:G33)&amp;")"</f>
        <v>(28)</v>
      </c>
      <c r="G30" s="3">
        <v>10</v>
      </c>
      <c r="H30" s="3">
        <f t="shared" si="2"/>
        <v>3</v>
      </c>
      <c r="I30" s="3">
        <v>3</v>
      </c>
      <c r="K30" s="3">
        <f t="shared" si="1"/>
        <v>10</v>
      </c>
      <c r="L30" s="3">
        <v>10</v>
      </c>
      <c r="N30" s="3" t="s">
        <v>220</v>
      </c>
      <c r="O30" s="3" t="s">
        <v>575</v>
      </c>
      <c r="P30" s="3" t="s">
        <v>576</v>
      </c>
      <c r="Q30" s="3">
        <v>5</v>
      </c>
      <c r="R30" s="4">
        <v>1.9E-3</v>
      </c>
      <c r="S30" s="3">
        <v>7</v>
      </c>
      <c r="T30" s="4">
        <v>2E-3</v>
      </c>
      <c r="U30" s="2">
        <v>1</v>
      </c>
      <c r="V30" s="3">
        <v>0</v>
      </c>
      <c r="W30" s="3">
        <v>0</v>
      </c>
      <c r="X30" s="4">
        <v>0</v>
      </c>
      <c r="Y30" s="4">
        <v>0</v>
      </c>
      <c r="Z30" s="5">
        <v>0</v>
      </c>
      <c r="AA30" s="5">
        <v>0</v>
      </c>
      <c r="AB30" s="3">
        <v>0</v>
      </c>
      <c r="AC30" s="3">
        <v>0</v>
      </c>
    </row>
    <row r="31" spans="1:29" x14ac:dyDescent="0.2">
      <c r="C31" s="3" t="s">
        <v>122</v>
      </c>
      <c r="D31" s="16" t="s">
        <v>336</v>
      </c>
      <c r="E31" s="3">
        <f t="shared" si="0"/>
        <v>0</v>
      </c>
      <c r="G31" s="3">
        <v>1</v>
      </c>
      <c r="H31" s="3">
        <f t="shared" si="2"/>
        <v>1</v>
      </c>
      <c r="I31" s="3">
        <v>4</v>
      </c>
      <c r="K31" s="3">
        <f t="shared" si="1"/>
        <v>-3</v>
      </c>
      <c r="N31" s="3" t="s">
        <v>550</v>
      </c>
      <c r="O31" s="3" t="s">
        <v>557</v>
      </c>
      <c r="P31" s="3" t="s">
        <v>558</v>
      </c>
      <c r="Q31" s="3">
        <v>1</v>
      </c>
      <c r="R31" s="4">
        <v>4.0000000000000002E-4</v>
      </c>
      <c r="S31" s="3">
        <v>1</v>
      </c>
      <c r="T31" s="4">
        <v>2.9999999999999997E-4</v>
      </c>
      <c r="U31" s="2">
        <v>1</v>
      </c>
      <c r="V31" s="3">
        <v>0</v>
      </c>
      <c r="W31" s="3">
        <v>0</v>
      </c>
      <c r="X31" s="4">
        <v>0</v>
      </c>
      <c r="Y31" s="4">
        <v>0</v>
      </c>
      <c r="Z31" s="5">
        <v>0</v>
      </c>
      <c r="AA31" s="5">
        <v>0</v>
      </c>
      <c r="AB31" s="3">
        <v>0</v>
      </c>
      <c r="AC31" s="3">
        <v>0</v>
      </c>
    </row>
    <row r="32" spans="1:29" x14ac:dyDescent="0.2">
      <c r="C32" s="3" t="s">
        <v>123</v>
      </c>
      <c r="D32" s="16" t="s">
        <v>332</v>
      </c>
      <c r="E32" s="3">
        <f t="shared" si="0"/>
        <v>0</v>
      </c>
      <c r="G32" s="3">
        <v>1</v>
      </c>
      <c r="H32" s="3">
        <f t="shared" si="2"/>
        <v>1</v>
      </c>
      <c r="I32" s="3">
        <v>6</v>
      </c>
      <c r="K32" s="3">
        <f t="shared" si="1"/>
        <v>-5</v>
      </c>
      <c r="N32" s="3" t="s">
        <v>550</v>
      </c>
      <c r="O32" s="3" t="s">
        <v>577</v>
      </c>
      <c r="P32" s="3" t="s">
        <v>578</v>
      </c>
      <c r="Q32" s="3">
        <v>2</v>
      </c>
      <c r="R32" s="4">
        <v>8.0000000000000004E-4</v>
      </c>
      <c r="S32" s="3">
        <v>2</v>
      </c>
      <c r="T32" s="4">
        <v>5.9999999999999995E-4</v>
      </c>
      <c r="U32" s="2">
        <v>1</v>
      </c>
      <c r="V32" s="3">
        <v>0</v>
      </c>
      <c r="W32" s="3">
        <v>0</v>
      </c>
      <c r="X32" s="4">
        <v>0</v>
      </c>
      <c r="Y32" s="4">
        <v>0</v>
      </c>
      <c r="Z32" s="5">
        <v>0</v>
      </c>
      <c r="AA32" s="5">
        <v>0</v>
      </c>
      <c r="AB32" s="3">
        <v>0</v>
      </c>
      <c r="AC32" s="3">
        <v>0</v>
      </c>
    </row>
    <row r="33" spans="1:29" x14ac:dyDescent="0.2">
      <c r="C33" s="3" t="s">
        <v>124</v>
      </c>
      <c r="D33" s="16" t="s">
        <v>334</v>
      </c>
      <c r="E33" s="3">
        <f t="shared" si="0"/>
        <v>1</v>
      </c>
      <c r="G33" s="3">
        <v>1</v>
      </c>
      <c r="H33" s="3">
        <f t="shared" si="2"/>
        <v>1</v>
      </c>
      <c r="I33" s="3">
        <v>9</v>
      </c>
      <c r="K33" s="3">
        <f t="shared" si="1"/>
        <v>-8</v>
      </c>
      <c r="N33" s="3" t="s">
        <v>170</v>
      </c>
      <c r="O33" s="3" t="s">
        <v>377</v>
      </c>
      <c r="P33" s="3" t="s">
        <v>61</v>
      </c>
      <c r="Q33" s="3">
        <v>30</v>
      </c>
      <c r="R33" s="4">
        <v>1.1599999999999999E-2</v>
      </c>
      <c r="S33" s="3">
        <v>48</v>
      </c>
      <c r="T33" s="4">
        <v>1.3899999999999999E-2</v>
      </c>
      <c r="U33" s="2">
        <v>1</v>
      </c>
      <c r="V33" s="3">
        <v>0</v>
      </c>
      <c r="W33" s="3">
        <v>0</v>
      </c>
      <c r="X33" s="4">
        <v>0</v>
      </c>
      <c r="Y33" s="4">
        <v>0</v>
      </c>
      <c r="Z33" s="5">
        <v>0</v>
      </c>
      <c r="AA33" s="5">
        <v>0</v>
      </c>
      <c r="AB33" s="3">
        <v>0</v>
      </c>
      <c r="AC33" s="3">
        <v>0</v>
      </c>
    </row>
    <row r="34" spans="1:29" x14ac:dyDescent="0.2">
      <c r="A34" s="3" t="s">
        <v>161</v>
      </c>
      <c r="B34" s="3" t="s">
        <v>5</v>
      </c>
      <c r="C34" s="3" t="s">
        <v>125</v>
      </c>
      <c r="D34" s="16" t="s">
        <v>251</v>
      </c>
      <c r="E34" s="3">
        <f t="shared" si="0"/>
        <v>2</v>
      </c>
      <c r="F34" s="20">
        <f ca="1">VLOOKUP(A34,INDIRECT($F$4&amp;"!$A$6:$K$21"),11,FALSE)</f>
        <v>22.123893805309734</v>
      </c>
      <c r="G34" s="3">
        <v>10</v>
      </c>
      <c r="H34" s="3">
        <f t="shared" si="2"/>
        <v>3</v>
      </c>
      <c r="I34" s="3">
        <v>11</v>
      </c>
      <c r="K34" s="3">
        <f t="shared" si="1"/>
        <v>2</v>
      </c>
      <c r="L34" s="3">
        <v>10</v>
      </c>
      <c r="N34" s="3" t="s">
        <v>489</v>
      </c>
      <c r="O34" s="3" t="s">
        <v>559</v>
      </c>
      <c r="P34" s="3" t="s">
        <v>560</v>
      </c>
      <c r="Q34" s="3">
        <v>1</v>
      </c>
      <c r="R34" s="4">
        <v>4.0000000000000002E-4</v>
      </c>
      <c r="S34" s="3">
        <v>1</v>
      </c>
      <c r="T34" s="4">
        <v>2.9999999999999997E-4</v>
      </c>
      <c r="U34" s="2">
        <v>1</v>
      </c>
      <c r="V34" s="3">
        <v>0</v>
      </c>
      <c r="W34" s="3">
        <v>0</v>
      </c>
      <c r="X34" s="4">
        <v>0</v>
      </c>
      <c r="Y34" s="4">
        <v>0</v>
      </c>
      <c r="Z34" s="5">
        <v>0</v>
      </c>
      <c r="AA34" s="5">
        <v>0</v>
      </c>
      <c r="AB34" s="3">
        <v>0</v>
      </c>
      <c r="AC34" s="3">
        <v>0</v>
      </c>
    </row>
    <row r="35" spans="1:29" x14ac:dyDescent="0.2">
      <c r="C35" s="10" t="s">
        <v>126</v>
      </c>
      <c r="D35" s="16" t="s">
        <v>339</v>
      </c>
      <c r="E35" s="3">
        <f t="shared" si="0"/>
        <v>4</v>
      </c>
      <c r="F35" s="20" t="str">
        <f>"("&amp;SUM(G34:G40)&amp;")"</f>
        <v>(40)</v>
      </c>
      <c r="G35" s="3">
        <v>10</v>
      </c>
      <c r="H35" s="3">
        <f t="shared" si="2"/>
        <v>3</v>
      </c>
      <c r="I35" s="3">
        <v>5</v>
      </c>
      <c r="K35" s="3">
        <f t="shared" si="1"/>
        <v>8</v>
      </c>
      <c r="L35" s="3">
        <v>20</v>
      </c>
      <c r="N35" s="3" t="s">
        <v>489</v>
      </c>
      <c r="O35" s="3" t="s">
        <v>490</v>
      </c>
      <c r="P35" s="3" t="s">
        <v>491</v>
      </c>
      <c r="Q35" s="3">
        <v>2</v>
      </c>
      <c r="R35" s="4">
        <v>8.0000000000000004E-4</v>
      </c>
      <c r="S35" s="3">
        <v>3</v>
      </c>
      <c r="T35" s="4">
        <v>8.9999999999999998E-4</v>
      </c>
      <c r="U35" s="2">
        <v>1</v>
      </c>
      <c r="V35" s="3">
        <v>0</v>
      </c>
      <c r="W35" s="3">
        <v>0</v>
      </c>
      <c r="X35" s="4">
        <v>0</v>
      </c>
      <c r="Y35" s="4">
        <v>0</v>
      </c>
      <c r="Z35" s="5">
        <v>0</v>
      </c>
      <c r="AA35" s="5">
        <v>0</v>
      </c>
      <c r="AB35" s="3">
        <v>0</v>
      </c>
      <c r="AC35" s="3">
        <v>0</v>
      </c>
    </row>
    <row r="36" spans="1:29" x14ac:dyDescent="0.2">
      <c r="C36" s="11" t="s">
        <v>127</v>
      </c>
      <c r="D36" s="16" t="s">
        <v>340</v>
      </c>
      <c r="E36" s="3">
        <f t="shared" si="0"/>
        <v>1</v>
      </c>
      <c r="G36" s="3">
        <v>5</v>
      </c>
      <c r="H36" s="3">
        <f t="shared" si="2"/>
        <v>2</v>
      </c>
      <c r="I36" s="3">
        <v>17</v>
      </c>
      <c r="K36" s="3">
        <f t="shared" si="1"/>
        <v>-11</v>
      </c>
      <c r="N36" s="3" t="s">
        <v>156</v>
      </c>
      <c r="O36" s="3" t="s">
        <v>398</v>
      </c>
      <c r="P36" s="3" t="s">
        <v>58</v>
      </c>
      <c r="Q36" s="3">
        <v>33</v>
      </c>
      <c r="R36" s="4">
        <v>1.2699999999999999E-2</v>
      </c>
      <c r="S36" s="3">
        <v>46</v>
      </c>
      <c r="T36" s="4">
        <v>1.3299999999999999E-2</v>
      </c>
      <c r="U36" s="2">
        <v>0.96</v>
      </c>
      <c r="V36" s="3">
        <v>1</v>
      </c>
      <c r="W36" s="3">
        <v>0</v>
      </c>
      <c r="X36" s="4">
        <v>3.0300000000000001E-2</v>
      </c>
      <c r="Y36" s="4">
        <v>0</v>
      </c>
      <c r="Z36" s="5">
        <v>1680</v>
      </c>
      <c r="AA36" s="5">
        <v>0</v>
      </c>
      <c r="AB36" s="3">
        <v>1</v>
      </c>
      <c r="AC36" s="3">
        <v>0</v>
      </c>
    </row>
    <row r="37" spans="1:29" x14ac:dyDescent="0.2">
      <c r="C37" s="11" t="s">
        <v>455</v>
      </c>
      <c r="D37" s="16" t="s">
        <v>461</v>
      </c>
      <c r="E37" s="3">
        <f t="shared" si="0"/>
        <v>1</v>
      </c>
      <c r="G37" s="3">
        <v>1</v>
      </c>
      <c r="H37" s="3">
        <f>ROUNDUP(G37*0.3,0)</f>
        <v>1</v>
      </c>
      <c r="I37" s="3">
        <v>23</v>
      </c>
      <c r="K37" s="3">
        <f t="shared" si="1"/>
        <v>-22</v>
      </c>
      <c r="N37" s="3" t="s">
        <v>156</v>
      </c>
      <c r="O37" s="3" t="s">
        <v>399</v>
      </c>
      <c r="P37" s="3" t="s">
        <v>59</v>
      </c>
      <c r="Q37" s="3">
        <v>17</v>
      </c>
      <c r="R37" s="4">
        <v>6.4999999999999997E-3</v>
      </c>
      <c r="S37" s="3">
        <v>18</v>
      </c>
      <c r="T37" s="4">
        <v>5.1999999999999998E-3</v>
      </c>
      <c r="U37" s="2">
        <v>1</v>
      </c>
      <c r="V37" s="3">
        <v>1</v>
      </c>
      <c r="W37" s="3">
        <v>0</v>
      </c>
      <c r="X37" s="4">
        <v>5.8799999999999998E-2</v>
      </c>
      <c r="Y37" s="4">
        <v>0</v>
      </c>
      <c r="Z37" s="5">
        <v>1680</v>
      </c>
      <c r="AA37" s="5">
        <v>0</v>
      </c>
      <c r="AB37" s="3">
        <v>1</v>
      </c>
      <c r="AC37" s="3">
        <v>0</v>
      </c>
    </row>
    <row r="38" spans="1:29" x14ac:dyDescent="0.2">
      <c r="C38" s="11" t="s">
        <v>456</v>
      </c>
      <c r="D38" s="16" t="s">
        <v>462</v>
      </c>
      <c r="E38" s="3">
        <f t="shared" si="0"/>
        <v>0</v>
      </c>
      <c r="G38" s="3">
        <v>5</v>
      </c>
      <c r="H38" s="3">
        <f>ROUNDUP(G38*0.3,0)</f>
        <v>2</v>
      </c>
      <c r="I38" s="3">
        <v>6</v>
      </c>
      <c r="K38" s="3">
        <f t="shared" si="1"/>
        <v>1</v>
      </c>
      <c r="L38" s="3">
        <v>5</v>
      </c>
      <c r="N38" s="3" t="s">
        <v>156</v>
      </c>
      <c r="O38" s="3" t="s">
        <v>400</v>
      </c>
      <c r="P38" s="3" t="s">
        <v>401</v>
      </c>
      <c r="Q38" s="3">
        <v>16</v>
      </c>
      <c r="R38" s="4">
        <v>6.1999999999999998E-3</v>
      </c>
      <c r="S38" s="3">
        <v>19</v>
      </c>
      <c r="T38" s="4">
        <v>5.4999999999999997E-3</v>
      </c>
      <c r="U38" s="2">
        <v>1</v>
      </c>
      <c r="V38" s="3">
        <v>2</v>
      </c>
      <c r="W38" s="3">
        <v>0</v>
      </c>
      <c r="X38" s="4">
        <v>0.125</v>
      </c>
      <c r="Y38" s="4">
        <v>0</v>
      </c>
      <c r="Z38" s="5">
        <v>3760</v>
      </c>
      <c r="AA38" s="5">
        <v>0</v>
      </c>
      <c r="AB38" s="3">
        <v>2</v>
      </c>
      <c r="AC38" s="3">
        <v>0</v>
      </c>
    </row>
    <row r="39" spans="1:29" x14ac:dyDescent="0.2">
      <c r="C39" s="11" t="s">
        <v>457</v>
      </c>
      <c r="D39" s="16" t="s">
        <v>460</v>
      </c>
      <c r="E39" s="3">
        <f t="shared" si="0"/>
        <v>0</v>
      </c>
      <c r="G39" s="3">
        <v>4</v>
      </c>
      <c r="H39" s="3">
        <f>ROUNDUP(G39*0.3,0)</f>
        <v>2</v>
      </c>
      <c r="I39" s="3">
        <v>8</v>
      </c>
      <c r="K39" s="3">
        <f t="shared" si="1"/>
        <v>-3</v>
      </c>
      <c r="L39" s="3">
        <v>5</v>
      </c>
      <c r="N39" s="3" t="s">
        <v>220</v>
      </c>
      <c r="O39" s="3" t="s">
        <v>390</v>
      </c>
      <c r="P39" s="3" t="s">
        <v>391</v>
      </c>
      <c r="Q39" s="3">
        <v>8</v>
      </c>
      <c r="R39" s="4">
        <v>3.0999999999999999E-3</v>
      </c>
      <c r="S39" s="3">
        <v>8</v>
      </c>
      <c r="T39" s="4">
        <v>2.3E-3</v>
      </c>
      <c r="U39" s="2">
        <v>1</v>
      </c>
      <c r="V39" s="3">
        <v>0</v>
      </c>
      <c r="W39" s="3">
        <v>0</v>
      </c>
      <c r="X39" s="4">
        <v>0</v>
      </c>
      <c r="Y39" s="4">
        <v>0</v>
      </c>
      <c r="Z39" s="5">
        <v>0</v>
      </c>
      <c r="AA39" s="5">
        <v>0</v>
      </c>
      <c r="AB39" s="3">
        <v>0</v>
      </c>
      <c r="AC39" s="3">
        <v>0</v>
      </c>
    </row>
    <row r="40" spans="1:29" x14ac:dyDescent="0.2">
      <c r="C40" s="11" t="s">
        <v>458</v>
      </c>
      <c r="D40" s="16" t="s">
        <v>459</v>
      </c>
      <c r="E40" s="3">
        <f t="shared" si="0"/>
        <v>2</v>
      </c>
      <c r="G40" s="3">
        <v>5</v>
      </c>
      <c r="H40" s="3">
        <f>ROUNDUP(G40*0.3,0)</f>
        <v>2</v>
      </c>
      <c r="I40" s="3">
        <v>0</v>
      </c>
      <c r="K40" s="3">
        <f t="shared" si="1"/>
        <v>7</v>
      </c>
      <c r="L40" s="3">
        <v>5</v>
      </c>
      <c r="N40" s="3" t="s">
        <v>220</v>
      </c>
      <c r="O40" s="3" t="s">
        <v>492</v>
      </c>
      <c r="P40" s="3" t="s">
        <v>493</v>
      </c>
      <c r="Q40" s="3">
        <v>1</v>
      </c>
      <c r="R40" s="4">
        <v>4.0000000000000002E-4</v>
      </c>
      <c r="S40" s="3">
        <v>1</v>
      </c>
      <c r="T40" s="4">
        <v>2.9999999999999997E-4</v>
      </c>
      <c r="U40" s="2">
        <v>1</v>
      </c>
      <c r="V40" s="3">
        <v>0</v>
      </c>
      <c r="W40" s="3">
        <v>0</v>
      </c>
      <c r="X40" s="4">
        <v>0</v>
      </c>
      <c r="Y40" s="4">
        <v>0</v>
      </c>
      <c r="Z40" s="5">
        <v>0</v>
      </c>
      <c r="AA40" s="5">
        <v>0</v>
      </c>
      <c r="AB40" s="3">
        <v>0</v>
      </c>
      <c r="AC40" s="3">
        <v>0</v>
      </c>
    </row>
    <row r="41" spans="1:29" x14ac:dyDescent="0.2">
      <c r="A41" s="3" t="s">
        <v>173</v>
      </c>
      <c r="B41" s="3" t="s">
        <v>7</v>
      </c>
      <c r="C41" s="3" t="s">
        <v>128</v>
      </c>
      <c r="D41" s="16" t="s">
        <v>410</v>
      </c>
      <c r="E41" s="3">
        <f t="shared" si="0"/>
        <v>3</v>
      </c>
      <c r="F41" s="20">
        <f ca="1">VLOOKUP(A41,INDIRECT($F$4&amp;"!$A$6:$K$21"),11,FALSE)</f>
        <v>9.316770186335404</v>
      </c>
      <c r="G41" s="3">
        <v>6</v>
      </c>
      <c r="H41" s="3">
        <f t="shared" si="2"/>
        <v>2</v>
      </c>
      <c r="I41" s="3" t="s">
        <v>130</v>
      </c>
      <c r="K41" s="3" t="e">
        <f t="shared" si="1"/>
        <v>#VALUE!</v>
      </c>
      <c r="N41" s="3" t="s">
        <v>218</v>
      </c>
      <c r="O41" s="3" t="s">
        <v>407</v>
      </c>
      <c r="P41" s="3" t="s">
        <v>408</v>
      </c>
      <c r="Q41" s="3">
        <v>7</v>
      </c>
      <c r="R41" s="4">
        <v>2.7000000000000001E-3</v>
      </c>
      <c r="S41" s="3">
        <v>12</v>
      </c>
      <c r="T41" s="4">
        <v>3.5000000000000001E-3</v>
      </c>
      <c r="U41" s="2">
        <v>0.92</v>
      </c>
      <c r="V41" s="3">
        <v>2</v>
      </c>
      <c r="W41" s="3">
        <v>0</v>
      </c>
      <c r="X41" s="4">
        <v>0.28570000000000001</v>
      </c>
      <c r="Y41" s="4">
        <v>0</v>
      </c>
      <c r="Z41" s="5">
        <v>1960</v>
      </c>
      <c r="AA41" s="5">
        <v>0</v>
      </c>
      <c r="AB41" s="3">
        <v>1</v>
      </c>
      <c r="AC41" s="3">
        <v>0</v>
      </c>
    </row>
    <row r="42" spans="1:29" x14ac:dyDescent="0.2">
      <c r="C42" s="3" t="s">
        <v>129</v>
      </c>
      <c r="D42" s="16" t="s">
        <v>411</v>
      </c>
      <c r="E42" s="3">
        <f t="shared" si="0"/>
        <v>0</v>
      </c>
      <c r="F42" s="20" t="str">
        <f>"("&amp;SUM(G41:G42)&amp;")"</f>
        <v>(7)</v>
      </c>
      <c r="G42" s="3">
        <v>1</v>
      </c>
      <c r="H42" s="3">
        <f t="shared" si="2"/>
        <v>1</v>
      </c>
      <c r="I42" s="3" t="s">
        <v>130</v>
      </c>
      <c r="K42" s="3" t="e">
        <f t="shared" si="1"/>
        <v>#VALUE!</v>
      </c>
      <c r="N42" s="3" t="s">
        <v>228</v>
      </c>
      <c r="O42" s="3" t="s">
        <v>352</v>
      </c>
      <c r="P42" s="3" t="s">
        <v>67</v>
      </c>
      <c r="Q42" s="3">
        <v>2</v>
      </c>
      <c r="R42" s="4">
        <v>8.0000000000000004E-4</v>
      </c>
      <c r="S42" s="3">
        <v>2</v>
      </c>
      <c r="T42" s="4">
        <v>5.9999999999999995E-4</v>
      </c>
      <c r="U42" s="2">
        <v>1</v>
      </c>
      <c r="V42" s="3">
        <v>0</v>
      </c>
      <c r="W42" s="3">
        <v>0</v>
      </c>
      <c r="X42" s="4">
        <v>0</v>
      </c>
      <c r="Y42" s="4">
        <v>0</v>
      </c>
      <c r="Z42" s="5">
        <v>0</v>
      </c>
      <c r="AA42" s="5">
        <v>0</v>
      </c>
      <c r="AB42" s="3">
        <v>0</v>
      </c>
      <c r="AC42" s="3">
        <v>0</v>
      </c>
    </row>
    <row r="43" spans="1:29" x14ac:dyDescent="0.2">
      <c r="A43" s="3" t="s">
        <v>166</v>
      </c>
      <c r="B43" s="3" t="s">
        <v>8</v>
      </c>
      <c r="C43" s="3" t="s">
        <v>130</v>
      </c>
      <c r="D43" s="16" t="s">
        <v>166</v>
      </c>
      <c r="E43" s="3">
        <f t="shared" si="0"/>
        <v>31</v>
      </c>
      <c r="F43" s="20">
        <f ca="1">VLOOKUP(A43,INDIRECT($F$4&amp;"!$A$6:$K$21"),11,FALSE)</f>
        <v>55.432372505543235</v>
      </c>
      <c r="G43" s="3">
        <v>30</v>
      </c>
      <c r="H43" s="3">
        <f t="shared" si="2"/>
        <v>9</v>
      </c>
      <c r="I43" s="3" t="s">
        <v>130</v>
      </c>
      <c r="K43" s="3" t="e">
        <f t="shared" si="1"/>
        <v>#VALUE!</v>
      </c>
      <c r="N43" s="3" t="s">
        <v>174</v>
      </c>
      <c r="O43" s="3" t="s">
        <v>365</v>
      </c>
      <c r="P43" s="3" t="s">
        <v>366</v>
      </c>
      <c r="Q43" s="3">
        <v>45</v>
      </c>
      <c r="R43" s="4">
        <v>1.7299999999999999E-2</v>
      </c>
      <c r="S43" s="3">
        <v>47</v>
      </c>
      <c r="T43" s="4">
        <v>1.3599999999999999E-2</v>
      </c>
      <c r="U43" s="2">
        <v>0.3</v>
      </c>
      <c r="V43" s="3">
        <v>0</v>
      </c>
      <c r="W43" s="3">
        <v>0</v>
      </c>
      <c r="X43" s="4">
        <v>0</v>
      </c>
      <c r="Y43" s="4">
        <v>0</v>
      </c>
      <c r="Z43" s="5">
        <v>0</v>
      </c>
      <c r="AA43" s="5">
        <v>0</v>
      </c>
      <c r="AB43" s="3">
        <v>0</v>
      </c>
      <c r="AC43" s="3">
        <v>0</v>
      </c>
    </row>
    <row r="44" spans="1:29" x14ac:dyDescent="0.2">
      <c r="A44" s="3" t="s">
        <v>177</v>
      </c>
      <c r="B44" s="3" t="s">
        <v>10</v>
      </c>
      <c r="C44" s="3" t="s">
        <v>131</v>
      </c>
      <c r="D44" s="16" t="s">
        <v>307</v>
      </c>
      <c r="E44" s="3">
        <f t="shared" si="0"/>
        <v>0</v>
      </c>
      <c r="F44" s="20">
        <f ca="1">VLOOKUP(A44,INDIRECT($F$4&amp;"!$A$6:$K$21"),11,FALSE)</f>
        <v>5.6818181818181817</v>
      </c>
      <c r="G44" s="3">
        <v>1</v>
      </c>
      <c r="H44" s="3">
        <f t="shared" si="2"/>
        <v>1</v>
      </c>
      <c r="I44" s="3" t="s">
        <v>130</v>
      </c>
      <c r="K44" s="3" t="e">
        <f t="shared" si="1"/>
        <v>#VALUE!</v>
      </c>
      <c r="N44" s="3" t="s">
        <v>185</v>
      </c>
      <c r="O44" s="3" t="s">
        <v>367</v>
      </c>
      <c r="P44" s="3" t="s">
        <v>368</v>
      </c>
      <c r="Q44" s="3">
        <v>5</v>
      </c>
      <c r="R44" s="4">
        <v>1.9E-3</v>
      </c>
      <c r="S44" s="3">
        <v>8</v>
      </c>
      <c r="T44" s="4">
        <v>2.3E-3</v>
      </c>
      <c r="U44" s="2">
        <v>1</v>
      </c>
      <c r="V44" s="3">
        <v>0</v>
      </c>
      <c r="W44" s="3">
        <v>0</v>
      </c>
      <c r="X44" s="4">
        <v>0</v>
      </c>
      <c r="Y44" s="4">
        <v>0</v>
      </c>
      <c r="Z44" s="5">
        <v>0</v>
      </c>
      <c r="AA44" s="5">
        <v>0</v>
      </c>
      <c r="AB44" s="3">
        <v>0</v>
      </c>
      <c r="AC44" s="3">
        <v>0</v>
      </c>
    </row>
    <row r="45" spans="1:29" x14ac:dyDescent="0.2">
      <c r="C45" s="3" t="s">
        <v>132</v>
      </c>
      <c r="D45" s="16" t="s">
        <v>309</v>
      </c>
      <c r="E45" s="3">
        <f t="shared" si="0"/>
        <v>2</v>
      </c>
      <c r="F45" s="20" t="str">
        <f>"("&amp;SUM(G44:G46)&amp;")"</f>
        <v>(3)</v>
      </c>
      <c r="G45" s="3">
        <v>1</v>
      </c>
      <c r="H45" s="3">
        <f t="shared" si="2"/>
        <v>1</v>
      </c>
      <c r="I45" s="3" t="s">
        <v>130</v>
      </c>
      <c r="K45" s="3" t="e">
        <f t="shared" si="1"/>
        <v>#VALUE!</v>
      </c>
      <c r="N45" s="3" t="s">
        <v>185</v>
      </c>
      <c r="O45" s="3" t="s">
        <v>579</v>
      </c>
      <c r="P45" s="3" t="s">
        <v>580</v>
      </c>
      <c r="Q45" s="3">
        <v>1</v>
      </c>
      <c r="R45" s="4">
        <v>4.0000000000000002E-4</v>
      </c>
      <c r="S45" s="3">
        <v>2</v>
      </c>
      <c r="T45" s="4">
        <v>5.9999999999999995E-4</v>
      </c>
      <c r="U45" s="2">
        <v>1</v>
      </c>
      <c r="V45" s="3">
        <v>0</v>
      </c>
      <c r="W45" s="3">
        <v>0</v>
      </c>
      <c r="X45" s="4">
        <v>0</v>
      </c>
      <c r="Y45" s="4">
        <v>0</v>
      </c>
      <c r="Z45" s="5">
        <v>0</v>
      </c>
      <c r="AA45" s="5">
        <v>0</v>
      </c>
      <c r="AB45" s="3">
        <v>0</v>
      </c>
      <c r="AC45" s="3">
        <v>0</v>
      </c>
    </row>
    <row r="46" spans="1:29" x14ac:dyDescent="0.2">
      <c r="C46" s="3" t="s">
        <v>133</v>
      </c>
      <c r="D46" s="16" t="s">
        <v>308</v>
      </c>
      <c r="E46" s="3">
        <f t="shared" si="0"/>
        <v>0</v>
      </c>
      <c r="G46" s="3">
        <v>1</v>
      </c>
      <c r="H46" s="3">
        <f t="shared" si="2"/>
        <v>1</v>
      </c>
      <c r="I46" s="3" t="s">
        <v>130</v>
      </c>
      <c r="K46" s="3" t="e">
        <f t="shared" si="1"/>
        <v>#VALUE!</v>
      </c>
      <c r="N46" s="3" t="s">
        <v>224</v>
      </c>
      <c r="O46" s="3" t="s">
        <v>224</v>
      </c>
      <c r="P46" s="3" t="s">
        <v>225</v>
      </c>
      <c r="Q46" s="3">
        <v>1</v>
      </c>
      <c r="R46" s="4">
        <v>4.0000000000000002E-4</v>
      </c>
      <c r="S46" s="3">
        <v>1</v>
      </c>
      <c r="T46" s="4">
        <v>2.9999999999999997E-4</v>
      </c>
      <c r="U46" s="2">
        <v>1</v>
      </c>
      <c r="V46" s="3">
        <v>0</v>
      </c>
      <c r="W46" s="3">
        <v>0</v>
      </c>
      <c r="X46" s="4">
        <v>0</v>
      </c>
      <c r="Y46" s="4">
        <v>0</v>
      </c>
      <c r="Z46" s="5">
        <v>0</v>
      </c>
      <c r="AA46" s="5">
        <v>0</v>
      </c>
      <c r="AB46" s="3">
        <v>0</v>
      </c>
      <c r="AC46" s="3">
        <v>0</v>
      </c>
    </row>
    <row r="47" spans="1:29" x14ac:dyDescent="0.2">
      <c r="A47" s="3" t="s">
        <v>172</v>
      </c>
      <c r="B47" s="3" t="s">
        <v>23</v>
      </c>
      <c r="C47" s="3" t="s">
        <v>463</v>
      </c>
      <c r="D47" s="16" t="s">
        <v>299</v>
      </c>
      <c r="E47" s="3">
        <f t="shared" si="0"/>
        <v>10</v>
      </c>
      <c r="F47" s="20">
        <f ca="1">VLOOKUP(A47,INDIRECT($F$4&amp;"!$A$6:$K$21"),11,FALSE)</f>
        <v>20.066889632107024</v>
      </c>
      <c r="G47" s="3">
        <v>15</v>
      </c>
      <c r="H47" s="3">
        <f t="shared" si="2"/>
        <v>5</v>
      </c>
      <c r="I47" s="3">
        <v>15</v>
      </c>
      <c r="K47" s="3">
        <f t="shared" si="1"/>
        <v>4</v>
      </c>
      <c r="L47" s="3">
        <v>10</v>
      </c>
      <c r="N47" s="3" t="s">
        <v>166</v>
      </c>
      <c r="O47" s="3" t="s">
        <v>166</v>
      </c>
      <c r="P47" s="3" t="s">
        <v>62</v>
      </c>
      <c r="Q47" s="3">
        <v>185</v>
      </c>
      <c r="R47" s="4">
        <v>7.1199999999999999E-2</v>
      </c>
      <c r="S47" s="3">
        <v>281</v>
      </c>
      <c r="T47" s="4">
        <v>8.1199999999999994E-2</v>
      </c>
      <c r="U47" s="2">
        <v>0.97</v>
      </c>
      <c r="V47" s="3">
        <v>31</v>
      </c>
      <c r="W47" s="3">
        <v>0</v>
      </c>
      <c r="X47" s="4">
        <v>0.1676</v>
      </c>
      <c r="Y47" s="4">
        <v>0</v>
      </c>
      <c r="Z47" s="5">
        <v>45880</v>
      </c>
      <c r="AA47" s="5">
        <v>0</v>
      </c>
      <c r="AB47" s="3">
        <v>31</v>
      </c>
      <c r="AC47" s="3">
        <v>0</v>
      </c>
    </row>
    <row r="48" spans="1:29" x14ac:dyDescent="0.2">
      <c r="C48" s="3" t="s">
        <v>464</v>
      </c>
      <c r="D48" s="16" t="s">
        <v>465</v>
      </c>
      <c r="E48" s="3">
        <f t="shared" si="0"/>
        <v>3</v>
      </c>
      <c r="F48" s="20" t="str">
        <f>"("&amp;SUM(G47:G48)&amp;")"</f>
        <v>(20)</v>
      </c>
      <c r="G48" s="3">
        <v>5</v>
      </c>
      <c r="H48" s="3">
        <f>ROUNDUP(G48*0.3,0)</f>
        <v>2</v>
      </c>
      <c r="I48" s="3">
        <v>0</v>
      </c>
      <c r="K48" s="3">
        <f t="shared" si="1"/>
        <v>7</v>
      </c>
      <c r="L48" s="3">
        <v>10</v>
      </c>
      <c r="N48" s="3" t="s">
        <v>185</v>
      </c>
      <c r="O48" s="3" t="s">
        <v>371</v>
      </c>
      <c r="P48" s="3" t="s">
        <v>372</v>
      </c>
      <c r="Q48" s="3">
        <v>2</v>
      </c>
      <c r="R48" s="4">
        <v>8.0000000000000004E-4</v>
      </c>
      <c r="S48" s="3">
        <v>2</v>
      </c>
      <c r="T48" s="4">
        <v>5.9999999999999995E-4</v>
      </c>
      <c r="U48" s="2">
        <v>1</v>
      </c>
      <c r="V48" s="3">
        <v>0</v>
      </c>
      <c r="W48" s="3">
        <v>0</v>
      </c>
      <c r="X48" s="4">
        <v>0</v>
      </c>
      <c r="Y48" s="4">
        <v>0</v>
      </c>
      <c r="Z48" s="5">
        <v>0</v>
      </c>
      <c r="AA48" s="5">
        <v>0</v>
      </c>
      <c r="AB48" s="3">
        <v>0</v>
      </c>
      <c r="AC48" s="3">
        <v>0</v>
      </c>
    </row>
    <row r="49" spans="1:29" x14ac:dyDescent="0.2">
      <c r="A49" s="3" t="s">
        <v>504</v>
      </c>
      <c r="B49" s="3" t="s">
        <v>11</v>
      </c>
      <c r="C49" s="3" t="s">
        <v>134</v>
      </c>
      <c r="D49" s="16" t="s">
        <v>297</v>
      </c>
      <c r="E49" s="3">
        <f t="shared" si="0"/>
        <v>6</v>
      </c>
      <c r="F49" s="20">
        <f ca="1">VLOOKUP(A49,INDIRECT($F$4&amp;"!$A$6:$K$21"),11,FALSE)</f>
        <v>7.9681274900398407</v>
      </c>
      <c r="G49" s="3">
        <v>10</v>
      </c>
      <c r="H49" s="3">
        <f t="shared" si="2"/>
        <v>3</v>
      </c>
      <c r="I49" s="3">
        <v>0</v>
      </c>
      <c r="K49" s="3">
        <f t="shared" si="1"/>
        <v>13</v>
      </c>
      <c r="L49" s="3">
        <v>20</v>
      </c>
      <c r="N49" s="3" t="s">
        <v>228</v>
      </c>
      <c r="O49" s="3" t="s">
        <v>494</v>
      </c>
      <c r="P49" s="3" t="s">
        <v>495</v>
      </c>
      <c r="Q49" s="3">
        <v>3</v>
      </c>
      <c r="R49" s="4">
        <v>1.1999999999999999E-3</v>
      </c>
      <c r="S49" s="3">
        <v>5</v>
      </c>
      <c r="T49" s="4">
        <v>1.4E-3</v>
      </c>
      <c r="U49" s="2">
        <v>1</v>
      </c>
      <c r="V49" s="3">
        <v>2</v>
      </c>
      <c r="W49" s="3">
        <v>0</v>
      </c>
      <c r="X49" s="4">
        <v>0.66669999999999996</v>
      </c>
      <c r="Y49" s="4">
        <v>0</v>
      </c>
      <c r="Z49" s="5">
        <v>1960</v>
      </c>
      <c r="AA49" s="5">
        <v>0</v>
      </c>
      <c r="AB49" s="3">
        <v>1</v>
      </c>
      <c r="AC49" s="3">
        <v>0</v>
      </c>
    </row>
    <row r="50" spans="1:29" x14ac:dyDescent="0.2">
      <c r="C50" s="3" t="s">
        <v>135</v>
      </c>
      <c r="D50" s="16" t="s">
        <v>300</v>
      </c>
      <c r="E50" s="3">
        <f t="shared" si="0"/>
        <v>1</v>
      </c>
      <c r="F50" s="20" t="str">
        <f>"("&amp;SUM(G49:G51)&amp;")"</f>
        <v>(13)</v>
      </c>
      <c r="G50" s="3">
        <v>1</v>
      </c>
      <c r="H50" s="3">
        <f t="shared" si="2"/>
        <v>1</v>
      </c>
      <c r="I50" s="3">
        <v>6</v>
      </c>
      <c r="K50" s="3">
        <f t="shared" si="1"/>
        <v>-5</v>
      </c>
      <c r="N50" s="3" t="s">
        <v>185</v>
      </c>
      <c r="O50" s="3" t="s">
        <v>375</v>
      </c>
      <c r="P50" s="3" t="s">
        <v>376</v>
      </c>
      <c r="Q50" s="3">
        <v>4</v>
      </c>
      <c r="R50" s="4">
        <v>1.5E-3</v>
      </c>
      <c r="S50" s="3">
        <v>5</v>
      </c>
      <c r="T50" s="4">
        <v>1.4E-3</v>
      </c>
      <c r="U50" s="2">
        <v>1</v>
      </c>
      <c r="V50" s="3">
        <v>1</v>
      </c>
      <c r="W50" s="3">
        <v>0</v>
      </c>
      <c r="X50" s="4">
        <v>0.25</v>
      </c>
      <c r="Y50" s="4">
        <v>0</v>
      </c>
      <c r="Z50" s="5">
        <v>1180</v>
      </c>
      <c r="AA50" s="5">
        <v>0</v>
      </c>
      <c r="AB50" s="3">
        <v>1</v>
      </c>
      <c r="AC50" s="3">
        <v>0</v>
      </c>
    </row>
    <row r="51" spans="1:29" x14ac:dyDescent="0.2">
      <c r="C51" s="3" t="s">
        <v>136</v>
      </c>
      <c r="D51" s="16" t="s">
        <v>301</v>
      </c>
      <c r="E51" s="3">
        <f t="shared" si="0"/>
        <v>1</v>
      </c>
      <c r="G51" s="3">
        <v>2</v>
      </c>
      <c r="H51" s="3">
        <f t="shared" si="2"/>
        <v>1</v>
      </c>
      <c r="I51" s="3">
        <v>6</v>
      </c>
      <c r="K51" s="3">
        <f t="shared" si="1"/>
        <v>-4</v>
      </c>
      <c r="N51" s="3" t="s">
        <v>160</v>
      </c>
      <c r="O51" s="3" t="s">
        <v>351</v>
      </c>
      <c r="P51" s="3" t="s">
        <v>68</v>
      </c>
      <c r="Q51" s="3">
        <v>31</v>
      </c>
      <c r="R51" s="4">
        <v>1.1900000000000001E-2</v>
      </c>
      <c r="S51" s="3">
        <v>33</v>
      </c>
      <c r="T51" s="4">
        <v>9.4999999999999998E-3</v>
      </c>
      <c r="U51" s="2">
        <v>0.03</v>
      </c>
      <c r="V51" s="3">
        <v>1</v>
      </c>
      <c r="W51" s="3">
        <v>0</v>
      </c>
      <c r="X51" s="4">
        <v>3.2300000000000002E-2</v>
      </c>
      <c r="Y51" s="4">
        <v>0</v>
      </c>
      <c r="Z51" s="5">
        <v>1080</v>
      </c>
      <c r="AA51" s="5">
        <v>0</v>
      </c>
      <c r="AB51" s="3">
        <v>1</v>
      </c>
      <c r="AC51" s="3">
        <v>0</v>
      </c>
    </row>
    <row r="52" spans="1:29" x14ac:dyDescent="0.2">
      <c r="A52" s="3" t="s">
        <v>168</v>
      </c>
      <c r="B52" s="3" t="s">
        <v>12</v>
      </c>
      <c r="C52" s="3" t="s">
        <v>237</v>
      </c>
      <c r="D52" s="16" t="s">
        <v>277</v>
      </c>
      <c r="E52" s="3">
        <f t="shared" si="0"/>
        <v>10</v>
      </c>
      <c r="F52" s="20">
        <f ca="1">VLOOKUP(A52,INDIRECT($F$4&amp;"!$A$6:$K$21"),11,FALSE)</f>
        <v>14.534883720930232</v>
      </c>
      <c r="G52" s="3">
        <v>10</v>
      </c>
      <c r="H52" s="3">
        <f t="shared" si="2"/>
        <v>3</v>
      </c>
      <c r="I52" s="3">
        <v>0</v>
      </c>
      <c r="K52" s="3">
        <f t="shared" si="1"/>
        <v>13</v>
      </c>
      <c r="L52" s="3">
        <v>20</v>
      </c>
      <c r="N52" s="3" t="s">
        <v>230</v>
      </c>
      <c r="O52" s="3" t="s">
        <v>341</v>
      </c>
      <c r="P52" s="3" t="s">
        <v>74</v>
      </c>
      <c r="Q52" s="3">
        <v>23</v>
      </c>
      <c r="R52" s="4">
        <v>8.8999999999999999E-3</v>
      </c>
      <c r="S52" s="3">
        <v>27</v>
      </c>
      <c r="T52" s="4">
        <v>7.7999999999999996E-3</v>
      </c>
      <c r="U52" s="2">
        <v>1</v>
      </c>
      <c r="V52" s="3">
        <v>0</v>
      </c>
      <c r="W52" s="3">
        <v>0</v>
      </c>
      <c r="X52" s="4">
        <v>0</v>
      </c>
      <c r="Y52" s="4">
        <v>0</v>
      </c>
      <c r="Z52" s="5">
        <v>0</v>
      </c>
      <c r="AA52" s="5">
        <v>0</v>
      </c>
      <c r="AB52" s="3">
        <v>0</v>
      </c>
      <c r="AC52" s="3">
        <v>0</v>
      </c>
    </row>
    <row r="53" spans="1:29" x14ac:dyDescent="0.2">
      <c r="C53" s="3" t="s">
        <v>238</v>
      </c>
      <c r="D53" s="16" t="s">
        <v>273</v>
      </c>
      <c r="E53" s="3">
        <f t="shared" si="0"/>
        <v>0</v>
      </c>
      <c r="F53" s="20" t="str">
        <f>"("&amp;SUM(G52:G60)&amp;")"</f>
        <v>(50)</v>
      </c>
      <c r="G53" s="3">
        <v>5</v>
      </c>
      <c r="H53" s="3">
        <f t="shared" si="2"/>
        <v>2</v>
      </c>
      <c r="I53" s="3">
        <v>10</v>
      </c>
      <c r="K53" s="3">
        <f t="shared" si="1"/>
        <v>-4</v>
      </c>
      <c r="N53" s="3" t="s">
        <v>230</v>
      </c>
      <c r="O53" s="3" t="s">
        <v>342</v>
      </c>
      <c r="P53" s="3" t="s">
        <v>343</v>
      </c>
      <c r="Q53" s="3">
        <v>6</v>
      </c>
      <c r="R53" s="4">
        <v>2.3E-3</v>
      </c>
      <c r="S53" s="3">
        <v>6</v>
      </c>
      <c r="T53" s="4">
        <v>1.6999999999999999E-3</v>
      </c>
      <c r="U53" s="2">
        <v>1</v>
      </c>
      <c r="V53" s="3">
        <v>0</v>
      </c>
      <c r="W53" s="3">
        <v>0</v>
      </c>
      <c r="X53" s="4">
        <v>0</v>
      </c>
      <c r="Y53" s="4">
        <v>0</v>
      </c>
      <c r="Z53" s="5">
        <v>0</v>
      </c>
      <c r="AA53" s="5">
        <v>0</v>
      </c>
      <c r="AB53" s="3">
        <v>0</v>
      </c>
      <c r="AC53" s="3">
        <v>0</v>
      </c>
    </row>
    <row r="54" spans="1:29" x14ac:dyDescent="0.2">
      <c r="C54" s="3" t="s">
        <v>239</v>
      </c>
      <c r="D54" s="16" t="s">
        <v>279</v>
      </c>
      <c r="E54" s="3">
        <f t="shared" si="0"/>
        <v>0</v>
      </c>
      <c r="G54" s="3">
        <v>5</v>
      </c>
      <c r="H54" s="3">
        <f t="shared" si="2"/>
        <v>2</v>
      </c>
      <c r="I54" s="3">
        <v>6</v>
      </c>
      <c r="K54" s="3">
        <f t="shared" si="1"/>
        <v>1</v>
      </c>
      <c r="N54" s="3" t="s">
        <v>226</v>
      </c>
      <c r="O54" s="3" t="s">
        <v>362</v>
      </c>
      <c r="P54" s="3" t="s">
        <v>64</v>
      </c>
      <c r="Q54" s="3">
        <v>3</v>
      </c>
      <c r="R54" s="4">
        <v>1.1999999999999999E-3</v>
      </c>
      <c r="S54" s="3">
        <v>3</v>
      </c>
      <c r="T54" s="4">
        <v>8.9999999999999998E-4</v>
      </c>
      <c r="U54" s="2">
        <v>1</v>
      </c>
      <c r="V54" s="3">
        <v>2</v>
      </c>
      <c r="W54" s="3">
        <v>0</v>
      </c>
      <c r="X54" s="4">
        <v>0.66669999999999996</v>
      </c>
      <c r="Y54" s="4">
        <v>0</v>
      </c>
      <c r="Z54" s="5">
        <v>1960</v>
      </c>
      <c r="AA54" s="5">
        <v>0</v>
      </c>
      <c r="AB54" s="3">
        <v>2</v>
      </c>
      <c r="AC54" s="3">
        <v>0</v>
      </c>
    </row>
    <row r="55" spans="1:29" x14ac:dyDescent="0.2">
      <c r="C55" s="3" t="s">
        <v>240</v>
      </c>
      <c r="D55" s="16" t="s">
        <v>285</v>
      </c>
      <c r="E55" s="3">
        <f t="shared" si="0"/>
        <v>2</v>
      </c>
      <c r="G55" s="3">
        <v>5</v>
      </c>
      <c r="H55" s="3">
        <f t="shared" si="2"/>
        <v>2</v>
      </c>
      <c r="I55" s="3">
        <v>9</v>
      </c>
      <c r="K55" s="3">
        <f t="shared" si="1"/>
        <v>-3</v>
      </c>
      <c r="N55" s="3" t="s">
        <v>226</v>
      </c>
      <c r="O55" s="3" t="s">
        <v>363</v>
      </c>
      <c r="P55" s="3" t="s">
        <v>65</v>
      </c>
      <c r="Q55" s="3">
        <v>6</v>
      </c>
      <c r="R55" s="4">
        <v>2.3E-3</v>
      </c>
      <c r="S55" s="3">
        <v>8</v>
      </c>
      <c r="T55" s="4">
        <v>2.3E-3</v>
      </c>
      <c r="U55" s="2">
        <v>1</v>
      </c>
      <c r="V55" s="3">
        <v>0</v>
      </c>
      <c r="W55" s="3">
        <v>0</v>
      </c>
      <c r="X55" s="4">
        <v>0</v>
      </c>
      <c r="Y55" s="4">
        <v>0</v>
      </c>
      <c r="Z55" s="5">
        <v>0</v>
      </c>
      <c r="AA55" s="5">
        <v>0</v>
      </c>
      <c r="AB55" s="3">
        <v>0</v>
      </c>
      <c r="AC55" s="3">
        <v>0</v>
      </c>
    </row>
    <row r="56" spans="1:29" x14ac:dyDescent="0.2">
      <c r="C56" s="3" t="s">
        <v>241</v>
      </c>
      <c r="D56" s="16" t="s">
        <v>466</v>
      </c>
      <c r="E56" s="3">
        <f t="shared" si="0"/>
        <v>0</v>
      </c>
      <c r="G56" s="3">
        <v>5</v>
      </c>
      <c r="H56" s="3">
        <f t="shared" si="2"/>
        <v>2</v>
      </c>
      <c r="I56" s="3">
        <v>10</v>
      </c>
      <c r="K56" s="3">
        <f t="shared" si="1"/>
        <v>-4</v>
      </c>
      <c r="N56" s="3" t="s">
        <v>155</v>
      </c>
      <c r="O56" s="3" t="s">
        <v>344</v>
      </c>
      <c r="P56" s="3" t="s">
        <v>69</v>
      </c>
      <c r="Q56" s="3">
        <v>114</v>
      </c>
      <c r="R56" s="4">
        <v>4.3900000000000002E-2</v>
      </c>
      <c r="S56" s="3">
        <v>169</v>
      </c>
      <c r="T56" s="4">
        <v>4.8800000000000003E-2</v>
      </c>
      <c r="U56" s="2">
        <v>1</v>
      </c>
      <c r="V56" s="3">
        <v>23</v>
      </c>
      <c r="W56" s="3">
        <v>0</v>
      </c>
      <c r="X56" s="4">
        <v>0.20180000000000001</v>
      </c>
      <c r="Y56" s="4">
        <v>0</v>
      </c>
      <c r="Z56" s="5">
        <v>20677</v>
      </c>
      <c r="AA56" s="5">
        <v>0</v>
      </c>
      <c r="AB56" s="3">
        <v>23</v>
      </c>
      <c r="AC56" s="3">
        <v>0</v>
      </c>
    </row>
    <row r="57" spans="1:29" x14ac:dyDescent="0.2">
      <c r="C57" s="3" t="s">
        <v>242</v>
      </c>
      <c r="D57" s="16" t="s">
        <v>283</v>
      </c>
      <c r="E57" s="3">
        <f t="shared" si="0"/>
        <v>0</v>
      </c>
      <c r="G57" s="3">
        <v>5</v>
      </c>
      <c r="H57" s="3">
        <f t="shared" si="2"/>
        <v>2</v>
      </c>
      <c r="I57" s="3">
        <v>9</v>
      </c>
      <c r="K57" s="3">
        <f t="shared" si="1"/>
        <v>-3</v>
      </c>
      <c r="N57" s="3" t="s">
        <v>155</v>
      </c>
      <c r="O57" s="3" t="s">
        <v>346</v>
      </c>
      <c r="P57" s="3" t="s">
        <v>71</v>
      </c>
      <c r="Q57" s="3">
        <v>79</v>
      </c>
      <c r="R57" s="4">
        <v>3.04E-2</v>
      </c>
      <c r="S57" s="3">
        <v>108</v>
      </c>
      <c r="T57" s="4">
        <v>3.1199999999999999E-2</v>
      </c>
      <c r="U57" s="2">
        <v>0.96</v>
      </c>
      <c r="V57" s="3">
        <v>10</v>
      </c>
      <c r="W57" s="3">
        <v>0</v>
      </c>
      <c r="X57" s="4">
        <v>0.12659999999999999</v>
      </c>
      <c r="Y57" s="4">
        <v>0</v>
      </c>
      <c r="Z57" s="5">
        <v>9480</v>
      </c>
      <c r="AA57" s="5">
        <v>0</v>
      </c>
      <c r="AB57" s="3">
        <v>10</v>
      </c>
      <c r="AC57" s="3">
        <v>0</v>
      </c>
    </row>
    <row r="58" spans="1:29" x14ac:dyDescent="0.2">
      <c r="C58" s="3" t="s">
        <v>243</v>
      </c>
      <c r="D58" s="16" t="s">
        <v>281</v>
      </c>
      <c r="E58" s="3">
        <f t="shared" si="0"/>
        <v>1</v>
      </c>
      <c r="G58" s="3">
        <v>5</v>
      </c>
      <c r="H58" s="3">
        <f t="shared" si="2"/>
        <v>2</v>
      </c>
      <c r="I58" s="3">
        <v>6</v>
      </c>
      <c r="K58" s="3">
        <f t="shared" si="1"/>
        <v>1</v>
      </c>
      <c r="L58" s="3">
        <v>5</v>
      </c>
      <c r="N58" s="3" t="s">
        <v>155</v>
      </c>
      <c r="O58" s="3" t="s">
        <v>347</v>
      </c>
      <c r="P58" s="3" t="s">
        <v>72</v>
      </c>
      <c r="Q58" s="3">
        <v>125</v>
      </c>
      <c r="R58" s="4">
        <v>4.8099999999999997E-2</v>
      </c>
      <c r="S58" s="3">
        <v>182</v>
      </c>
      <c r="T58" s="4">
        <v>5.2600000000000001E-2</v>
      </c>
      <c r="U58" s="2">
        <v>1</v>
      </c>
      <c r="V58" s="3">
        <v>29</v>
      </c>
      <c r="W58" s="3">
        <v>0</v>
      </c>
      <c r="X58" s="4">
        <v>0.23200000000000001</v>
      </c>
      <c r="Y58" s="4">
        <v>0</v>
      </c>
      <c r="Z58" s="5">
        <v>26071</v>
      </c>
      <c r="AA58" s="5">
        <v>0</v>
      </c>
      <c r="AB58" s="3">
        <v>30</v>
      </c>
      <c r="AC58" s="3">
        <v>0</v>
      </c>
    </row>
    <row r="59" spans="1:29" x14ac:dyDescent="0.2">
      <c r="C59" s="3" t="s">
        <v>244</v>
      </c>
      <c r="D59" s="16" t="s">
        <v>272</v>
      </c>
      <c r="E59" s="3">
        <f t="shared" si="0"/>
        <v>0</v>
      </c>
      <c r="G59" s="3">
        <v>5</v>
      </c>
      <c r="H59" s="3">
        <f t="shared" si="2"/>
        <v>2</v>
      </c>
      <c r="I59" s="3">
        <v>10</v>
      </c>
      <c r="K59" s="3">
        <f t="shared" si="1"/>
        <v>-4</v>
      </c>
      <c r="L59" s="3">
        <v>5</v>
      </c>
      <c r="N59" s="3" t="s">
        <v>186</v>
      </c>
      <c r="O59" s="3" t="s">
        <v>186</v>
      </c>
      <c r="P59" s="3" t="s">
        <v>75</v>
      </c>
      <c r="Q59" s="3">
        <v>10</v>
      </c>
      <c r="R59" s="4">
        <v>3.8999999999999998E-3</v>
      </c>
      <c r="S59" s="3">
        <v>13</v>
      </c>
      <c r="T59" s="4">
        <v>3.8E-3</v>
      </c>
      <c r="U59" s="2">
        <v>1</v>
      </c>
      <c r="V59" s="3">
        <v>3</v>
      </c>
      <c r="W59" s="3">
        <v>0</v>
      </c>
      <c r="X59" s="4">
        <v>0.3</v>
      </c>
      <c r="Y59" s="4">
        <v>0</v>
      </c>
      <c r="Z59" s="5">
        <v>2940</v>
      </c>
      <c r="AA59" s="5">
        <v>0</v>
      </c>
      <c r="AB59" s="3">
        <v>3</v>
      </c>
      <c r="AC59" s="3">
        <v>0</v>
      </c>
    </row>
    <row r="60" spans="1:29" x14ac:dyDescent="0.2">
      <c r="C60" s="3" t="s">
        <v>245</v>
      </c>
      <c r="D60" s="16" t="s">
        <v>275</v>
      </c>
      <c r="E60" s="3">
        <f t="shared" si="0"/>
        <v>1</v>
      </c>
      <c r="G60" s="3">
        <v>5</v>
      </c>
      <c r="H60" s="3">
        <f t="shared" si="2"/>
        <v>2</v>
      </c>
      <c r="I60" s="3">
        <v>10</v>
      </c>
      <c r="K60" s="3">
        <f t="shared" si="1"/>
        <v>-4</v>
      </c>
      <c r="L60" s="3">
        <v>5</v>
      </c>
      <c r="N60" s="3" t="s">
        <v>164</v>
      </c>
      <c r="O60" s="3" t="s">
        <v>330</v>
      </c>
      <c r="P60" s="3" t="s">
        <v>81</v>
      </c>
      <c r="Q60" s="3">
        <v>139</v>
      </c>
      <c r="R60" s="4">
        <v>5.3499999999999999E-2</v>
      </c>
      <c r="S60" s="3">
        <v>180</v>
      </c>
      <c r="T60" s="4">
        <v>5.1999999999999998E-2</v>
      </c>
      <c r="U60" s="2">
        <v>1</v>
      </c>
      <c r="V60" s="3">
        <v>8</v>
      </c>
      <c r="W60" s="3">
        <v>0</v>
      </c>
      <c r="X60" s="4">
        <v>5.7599999999999998E-2</v>
      </c>
      <c r="Y60" s="4">
        <v>0</v>
      </c>
      <c r="Z60" s="5">
        <v>11840</v>
      </c>
      <c r="AA60" s="5">
        <v>0</v>
      </c>
      <c r="AB60" s="3">
        <v>8</v>
      </c>
      <c r="AC60" s="3">
        <v>0</v>
      </c>
    </row>
    <row r="61" spans="1:29" x14ac:dyDescent="0.2">
      <c r="A61" s="3" t="s">
        <v>188</v>
      </c>
      <c r="B61" s="3" t="s">
        <v>13</v>
      </c>
      <c r="C61" s="3" t="s">
        <v>131</v>
      </c>
      <c r="D61" s="16" t="s">
        <v>306</v>
      </c>
      <c r="E61" s="3">
        <f t="shared" si="0"/>
        <v>0</v>
      </c>
      <c r="F61" s="20">
        <f ca="1">VLOOKUP(A61,INDIRECT($F$4&amp;"!$A$6:$K$21"),11,FALSE)</f>
        <v>4.166666666666667</v>
      </c>
      <c r="G61" s="3">
        <v>2</v>
      </c>
      <c r="H61" s="3">
        <f t="shared" si="2"/>
        <v>1</v>
      </c>
      <c r="I61" s="3">
        <v>2</v>
      </c>
      <c r="K61" s="3">
        <f t="shared" si="1"/>
        <v>1</v>
      </c>
      <c r="N61" s="3" t="s">
        <v>164</v>
      </c>
      <c r="O61" s="3" t="s">
        <v>331</v>
      </c>
      <c r="P61" s="3" t="s">
        <v>82</v>
      </c>
      <c r="Q61" s="3">
        <v>18</v>
      </c>
      <c r="R61" s="4">
        <v>6.8999999999999999E-3</v>
      </c>
      <c r="S61" s="3">
        <v>19</v>
      </c>
      <c r="T61" s="4">
        <v>5.4999999999999997E-3</v>
      </c>
      <c r="U61" s="2">
        <v>1</v>
      </c>
      <c r="V61" s="3">
        <v>2</v>
      </c>
      <c r="W61" s="3">
        <v>0</v>
      </c>
      <c r="X61" s="4">
        <v>0.1111</v>
      </c>
      <c r="Y61" s="4">
        <v>0</v>
      </c>
      <c r="Z61" s="5">
        <v>2760</v>
      </c>
      <c r="AA61" s="5">
        <v>0</v>
      </c>
      <c r="AB61" s="3">
        <v>2</v>
      </c>
      <c r="AC61" s="3">
        <v>0</v>
      </c>
    </row>
    <row r="62" spans="1:29" x14ac:dyDescent="0.2">
      <c r="C62" s="3" t="s">
        <v>132</v>
      </c>
      <c r="D62" s="16" t="s">
        <v>305</v>
      </c>
      <c r="E62" s="3">
        <f t="shared" si="0"/>
        <v>2</v>
      </c>
      <c r="F62" s="20" t="str">
        <f>"("&amp;SUM(G61:G63)&amp;")"</f>
        <v>(4)</v>
      </c>
      <c r="G62" s="3">
        <v>1</v>
      </c>
      <c r="H62" s="3">
        <f t="shared" si="2"/>
        <v>1</v>
      </c>
      <c r="I62" s="3">
        <v>3</v>
      </c>
      <c r="K62" s="3">
        <f t="shared" si="1"/>
        <v>-2</v>
      </c>
      <c r="N62" s="3" t="s">
        <v>161</v>
      </c>
      <c r="O62" s="3" t="s">
        <v>339</v>
      </c>
      <c r="P62" s="3" t="s">
        <v>76</v>
      </c>
      <c r="Q62" s="3">
        <v>10</v>
      </c>
      <c r="R62" s="4">
        <v>3.8999999999999998E-3</v>
      </c>
      <c r="S62" s="3">
        <v>13</v>
      </c>
      <c r="T62" s="4">
        <v>3.8E-3</v>
      </c>
      <c r="U62" s="2">
        <v>1</v>
      </c>
      <c r="V62" s="3">
        <v>4</v>
      </c>
      <c r="W62" s="3">
        <v>0</v>
      </c>
      <c r="X62" s="4">
        <v>0.4</v>
      </c>
      <c r="Y62" s="4">
        <v>0</v>
      </c>
      <c r="Z62" s="5">
        <v>5120</v>
      </c>
      <c r="AA62" s="5">
        <v>0</v>
      </c>
      <c r="AB62" s="3">
        <v>4</v>
      </c>
      <c r="AC62" s="3">
        <v>0</v>
      </c>
    </row>
    <row r="63" spans="1:29" x14ac:dyDescent="0.2">
      <c r="C63" s="3" t="s">
        <v>133</v>
      </c>
      <c r="D63" s="16" t="s">
        <v>303</v>
      </c>
      <c r="E63" s="3">
        <f t="shared" si="0"/>
        <v>1</v>
      </c>
      <c r="G63" s="3">
        <v>1</v>
      </c>
      <c r="H63" s="3">
        <f t="shared" si="2"/>
        <v>1</v>
      </c>
      <c r="I63" s="3">
        <v>5</v>
      </c>
      <c r="K63" s="3">
        <f t="shared" si="1"/>
        <v>-4</v>
      </c>
      <c r="N63" s="3" t="s">
        <v>187</v>
      </c>
      <c r="O63" s="3" t="s">
        <v>337</v>
      </c>
      <c r="P63" s="3" t="s">
        <v>79</v>
      </c>
      <c r="Q63" s="3">
        <v>2</v>
      </c>
      <c r="R63" s="4">
        <v>8.0000000000000004E-4</v>
      </c>
      <c r="S63" s="3">
        <v>2</v>
      </c>
      <c r="T63" s="4">
        <v>5.9999999999999995E-4</v>
      </c>
      <c r="U63" s="2">
        <v>1</v>
      </c>
      <c r="V63" s="3">
        <v>0</v>
      </c>
      <c r="W63" s="3">
        <v>0</v>
      </c>
      <c r="X63" s="4">
        <v>0</v>
      </c>
      <c r="Y63" s="4">
        <v>0</v>
      </c>
      <c r="Z63" s="5">
        <v>0</v>
      </c>
      <c r="AA63" s="5">
        <v>0</v>
      </c>
      <c r="AB63" s="3">
        <v>0</v>
      </c>
      <c r="AC63" s="3">
        <v>0</v>
      </c>
    </row>
    <row r="64" spans="1:29" x14ac:dyDescent="0.2">
      <c r="A64" s="3" t="s">
        <v>163</v>
      </c>
      <c r="B64" s="3" t="s">
        <v>14</v>
      </c>
      <c r="C64" s="3" t="s">
        <v>142</v>
      </c>
      <c r="D64" s="16" t="s">
        <v>262</v>
      </c>
      <c r="E64" s="3">
        <f t="shared" si="0"/>
        <v>6</v>
      </c>
      <c r="F64" s="20">
        <f ca="1">VLOOKUP(A64,INDIRECT($F$4&amp;"!$A$6:$K$21"),11,FALSE)</f>
        <v>15.576323987538942</v>
      </c>
      <c r="G64" s="3">
        <v>20</v>
      </c>
      <c r="H64" s="3">
        <f t="shared" si="2"/>
        <v>6</v>
      </c>
      <c r="I64" s="3">
        <v>29</v>
      </c>
      <c r="K64" s="3">
        <f t="shared" si="1"/>
        <v>-5</v>
      </c>
      <c r="N64" s="3" t="s">
        <v>161</v>
      </c>
      <c r="O64" s="3" t="s">
        <v>340</v>
      </c>
      <c r="P64" s="3" t="s">
        <v>77</v>
      </c>
      <c r="Q64" s="3">
        <v>22</v>
      </c>
      <c r="R64" s="4">
        <v>8.5000000000000006E-3</v>
      </c>
      <c r="S64" s="3">
        <v>25</v>
      </c>
      <c r="T64" s="4">
        <v>7.1999999999999998E-3</v>
      </c>
      <c r="U64" s="2">
        <v>1</v>
      </c>
      <c r="V64" s="3">
        <v>1</v>
      </c>
      <c r="W64" s="3">
        <v>0</v>
      </c>
      <c r="X64" s="4">
        <v>4.5499999999999999E-2</v>
      </c>
      <c r="Y64" s="4">
        <v>0</v>
      </c>
      <c r="Z64" s="5">
        <v>1280</v>
      </c>
      <c r="AA64" s="5">
        <v>0</v>
      </c>
      <c r="AB64" s="3">
        <v>1</v>
      </c>
      <c r="AC64" s="3">
        <v>0</v>
      </c>
    </row>
    <row r="65" spans="1:29" x14ac:dyDescent="0.2">
      <c r="C65" s="3" t="s">
        <v>143</v>
      </c>
      <c r="D65" s="16" t="s">
        <v>260</v>
      </c>
      <c r="E65" s="3">
        <f t="shared" si="0"/>
        <v>1</v>
      </c>
      <c r="F65" s="20" t="str">
        <f>"("&amp;SUM(G64:G65)&amp;")"</f>
        <v>(21)</v>
      </c>
      <c r="G65" s="3">
        <v>1</v>
      </c>
      <c r="H65" s="3">
        <f t="shared" si="2"/>
        <v>1</v>
      </c>
      <c r="I65" s="3">
        <v>6</v>
      </c>
      <c r="K65" s="3">
        <f t="shared" si="1"/>
        <v>-5</v>
      </c>
      <c r="N65" s="3" t="s">
        <v>161</v>
      </c>
      <c r="O65" s="3" t="s">
        <v>251</v>
      </c>
      <c r="P65" s="3" t="s">
        <v>581</v>
      </c>
      <c r="Q65" s="3">
        <v>24</v>
      </c>
      <c r="R65" s="4">
        <v>9.1999999999999998E-3</v>
      </c>
      <c r="S65" s="3">
        <v>27</v>
      </c>
      <c r="T65" s="4">
        <v>7.7999999999999996E-3</v>
      </c>
      <c r="U65" s="2">
        <v>1</v>
      </c>
      <c r="V65" s="3">
        <v>2</v>
      </c>
      <c r="W65" s="3">
        <v>0</v>
      </c>
      <c r="X65" s="4">
        <v>8.3299999999999999E-2</v>
      </c>
      <c r="Y65" s="4">
        <v>0</v>
      </c>
      <c r="Z65" s="5">
        <v>2560</v>
      </c>
      <c r="AA65" s="5">
        <v>0</v>
      </c>
      <c r="AB65" s="3">
        <v>2</v>
      </c>
      <c r="AC65" s="3">
        <v>0</v>
      </c>
    </row>
    <row r="66" spans="1:29" x14ac:dyDescent="0.2">
      <c r="A66" s="3" t="s">
        <v>532</v>
      </c>
      <c r="B66" s="3" t="s">
        <v>531</v>
      </c>
      <c r="C66" s="3" t="s">
        <v>542</v>
      </c>
      <c r="D66" s="16" t="s">
        <v>540</v>
      </c>
      <c r="E66" s="3">
        <f t="shared" si="0"/>
        <v>0</v>
      </c>
      <c r="F66" s="20">
        <f ca="1">VLOOKUP(A66,INDIRECT($F$4&amp;"!$A$6:$K$21"),11,FALSE)</f>
        <v>10.989010989010989</v>
      </c>
      <c r="G66" s="3">
        <v>5</v>
      </c>
      <c r="H66" s="3">
        <f>ROUNDUP(G66*0.3,0)</f>
        <v>2</v>
      </c>
      <c r="K66" s="3">
        <f t="shared" si="1"/>
        <v>7</v>
      </c>
      <c r="N66" s="3" t="s">
        <v>187</v>
      </c>
      <c r="O66" s="3" t="s">
        <v>338</v>
      </c>
      <c r="P66" s="3" t="s">
        <v>80</v>
      </c>
      <c r="Q66" s="3">
        <v>1</v>
      </c>
      <c r="R66" s="4">
        <v>4.0000000000000002E-4</v>
      </c>
      <c r="S66" s="3">
        <v>1</v>
      </c>
      <c r="T66" s="4">
        <v>2.9999999999999997E-4</v>
      </c>
      <c r="U66" s="2">
        <v>0</v>
      </c>
      <c r="V66" s="3">
        <v>0</v>
      </c>
      <c r="W66" s="3">
        <v>0</v>
      </c>
      <c r="X66" s="4">
        <v>0</v>
      </c>
      <c r="Y66" s="4">
        <v>0</v>
      </c>
      <c r="Z66" s="5">
        <v>0</v>
      </c>
      <c r="AA66" s="5">
        <v>0</v>
      </c>
      <c r="AB66" s="3">
        <v>0</v>
      </c>
      <c r="AC66" s="3">
        <v>0</v>
      </c>
    </row>
    <row r="67" spans="1:29" x14ac:dyDescent="0.2">
      <c r="C67" s="3" t="s">
        <v>543</v>
      </c>
      <c r="D67" s="16" t="s">
        <v>541</v>
      </c>
      <c r="E67" s="3">
        <f t="shared" si="0"/>
        <v>0</v>
      </c>
      <c r="F67" s="20" t="str">
        <f>"("&amp;SUM(G66:G67)&amp;")"</f>
        <v>(10)</v>
      </c>
      <c r="G67" s="3">
        <v>5</v>
      </c>
      <c r="H67" s="3">
        <f>ROUNDUP(G67*0.3,0)</f>
        <v>2</v>
      </c>
      <c r="K67" s="3">
        <f t="shared" si="1"/>
        <v>7</v>
      </c>
      <c r="N67" s="3" t="s">
        <v>176</v>
      </c>
      <c r="O67" s="3" t="s">
        <v>323</v>
      </c>
      <c r="P67" s="3" t="s">
        <v>84</v>
      </c>
      <c r="Q67" s="3">
        <v>1</v>
      </c>
      <c r="R67" s="4">
        <v>4.0000000000000002E-4</v>
      </c>
      <c r="S67" s="3">
        <v>1</v>
      </c>
      <c r="T67" s="4">
        <v>2.9999999999999997E-4</v>
      </c>
      <c r="U67" s="2">
        <v>1</v>
      </c>
      <c r="V67" s="3">
        <v>0</v>
      </c>
      <c r="W67" s="3">
        <v>0</v>
      </c>
      <c r="X67" s="4">
        <v>0</v>
      </c>
      <c r="Y67" s="4">
        <v>0</v>
      </c>
      <c r="Z67" s="5">
        <v>0</v>
      </c>
      <c r="AA67" s="5">
        <v>0</v>
      </c>
      <c r="AB67" s="3">
        <v>0</v>
      </c>
      <c r="AC67" s="3">
        <v>0</v>
      </c>
    </row>
    <row r="68" spans="1:29" x14ac:dyDescent="0.2">
      <c r="A68" s="3" t="s">
        <v>176</v>
      </c>
      <c r="B68" s="3" t="s">
        <v>15</v>
      </c>
      <c r="C68" s="3" t="s">
        <v>131</v>
      </c>
      <c r="D68" s="16" t="s">
        <v>323</v>
      </c>
      <c r="E68" s="3">
        <f t="shared" si="0"/>
        <v>0</v>
      </c>
      <c r="F68" s="20">
        <f ca="1">VLOOKUP(A68,INDIRECT($F$4&amp;"!$A$6:$K$21"),11,FALSE)</f>
        <v>4.032258064516129</v>
      </c>
      <c r="G68" s="3">
        <v>1</v>
      </c>
      <c r="H68" s="3">
        <f t="shared" si="2"/>
        <v>1</v>
      </c>
      <c r="K68" s="3">
        <f t="shared" si="1"/>
        <v>2</v>
      </c>
      <c r="N68" s="3" t="s">
        <v>176</v>
      </c>
      <c r="O68" s="3" t="s">
        <v>324</v>
      </c>
      <c r="P68" s="3" t="s">
        <v>85</v>
      </c>
      <c r="Q68" s="3">
        <v>13</v>
      </c>
      <c r="R68" s="4">
        <v>5.0000000000000001E-3</v>
      </c>
      <c r="S68" s="3">
        <v>28</v>
      </c>
      <c r="T68" s="4">
        <v>8.0999999999999996E-3</v>
      </c>
      <c r="U68" s="2">
        <v>1</v>
      </c>
      <c r="V68" s="3">
        <v>1</v>
      </c>
      <c r="W68" s="3">
        <v>0</v>
      </c>
      <c r="X68" s="4">
        <v>7.6899999999999996E-2</v>
      </c>
      <c r="Y68" s="4">
        <v>0</v>
      </c>
      <c r="Z68" s="5">
        <v>1280</v>
      </c>
      <c r="AA68" s="5">
        <v>0</v>
      </c>
      <c r="AB68" s="3">
        <v>1</v>
      </c>
      <c r="AC68" s="3">
        <v>0</v>
      </c>
    </row>
    <row r="69" spans="1:29" x14ac:dyDescent="0.2">
      <c r="C69" s="3" t="s">
        <v>133</v>
      </c>
      <c r="D69" s="16" t="s">
        <v>325</v>
      </c>
      <c r="E69" s="3">
        <f t="shared" si="0"/>
        <v>0</v>
      </c>
      <c r="F69" s="20" t="str">
        <f>"("&amp;SUM(G68:G74)&amp;")"</f>
        <v>(10)</v>
      </c>
      <c r="G69" s="3">
        <v>1</v>
      </c>
      <c r="H69" s="3">
        <f t="shared" si="2"/>
        <v>1</v>
      </c>
      <c r="K69" s="3">
        <f t="shared" si="1"/>
        <v>2</v>
      </c>
      <c r="N69" s="3" t="s">
        <v>176</v>
      </c>
      <c r="O69" s="3" t="s">
        <v>325</v>
      </c>
      <c r="P69" s="3" t="s">
        <v>86</v>
      </c>
      <c r="Q69" s="3">
        <v>5</v>
      </c>
      <c r="R69" s="4">
        <v>1.9E-3</v>
      </c>
      <c r="S69" s="3">
        <v>8</v>
      </c>
      <c r="T69" s="4">
        <v>2.3E-3</v>
      </c>
      <c r="U69" s="2">
        <v>1</v>
      </c>
      <c r="V69" s="3">
        <v>0</v>
      </c>
      <c r="W69" s="3">
        <v>0</v>
      </c>
      <c r="X69" s="4">
        <v>0</v>
      </c>
      <c r="Y69" s="4">
        <v>0</v>
      </c>
      <c r="Z69" s="5">
        <v>0</v>
      </c>
      <c r="AA69" s="5">
        <v>0</v>
      </c>
      <c r="AB69" s="3">
        <v>0</v>
      </c>
      <c r="AC69" s="3">
        <v>0</v>
      </c>
    </row>
    <row r="70" spans="1:29" x14ac:dyDescent="0.2">
      <c r="C70" s="3" t="s">
        <v>137</v>
      </c>
      <c r="D70" s="16" t="s">
        <v>324</v>
      </c>
      <c r="E70" s="3">
        <f t="shared" ref="E70:E86" si="3">IF(ISNA(VLOOKUP(D70,$O$2:$Y$200,8,FALSE)),0,VLOOKUP(D70,$O$2:$Y$200,8,FALSE))</f>
        <v>1</v>
      </c>
      <c r="G70" s="3">
        <v>3</v>
      </c>
      <c r="H70" s="3">
        <f t="shared" si="2"/>
        <v>1</v>
      </c>
      <c r="K70" s="3">
        <f t="shared" ref="K70:K87" si="4">ROUNDUP((14+14)*(G70/30)+H70-I70-J70,0)</f>
        <v>4</v>
      </c>
      <c r="N70" s="3" t="s">
        <v>176</v>
      </c>
      <c r="O70" s="3" t="s">
        <v>326</v>
      </c>
      <c r="P70" s="3" t="s">
        <v>87</v>
      </c>
      <c r="Q70" s="3">
        <v>4</v>
      </c>
      <c r="R70" s="4">
        <v>1.5E-3</v>
      </c>
      <c r="S70" s="3">
        <v>5</v>
      </c>
      <c r="T70" s="4">
        <v>1.4E-3</v>
      </c>
      <c r="U70" s="2">
        <v>1</v>
      </c>
      <c r="V70" s="3">
        <v>0</v>
      </c>
      <c r="W70" s="3">
        <v>0</v>
      </c>
      <c r="X70" s="4">
        <v>0</v>
      </c>
      <c r="Y70" s="4">
        <v>0</v>
      </c>
      <c r="Z70" s="5">
        <v>0</v>
      </c>
      <c r="AA70" s="5">
        <v>0</v>
      </c>
      <c r="AB70" s="3">
        <v>0</v>
      </c>
      <c r="AC70" s="3">
        <v>0</v>
      </c>
    </row>
    <row r="71" spans="1:29" x14ac:dyDescent="0.2">
      <c r="C71" s="3" t="s">
        <v>129</v>
      </c>
      <c r="D71" s="16" t="s">
        <v>467</v>
      </c>
      <c r="E71" s="3">
        <f t="shared" si="3"/>
        <v>0</v>
      </c>
      <c r="G71" s="3">
        <v>1</v>
      </c>
      <c r="H71" s="3">
        <f t="shared" si="2"/>
        <v>1</v>
      </c>
      <c r="K71" s="3">
        <f t="shared" si="4"/>
        <v>2</v>
      </c>
      <c r="N71" s="3" t="s">
        <v>215</v>
      </c>
      <c r="O71" s="3" t="s">
        <v>582</v>
      </c>
      <c r="P71" s="3" t="s">
        <v>583</v>
      </c>
      <c r="Q71" s="3">
        <v>1</v>
      </c>
      <c r="R71" s="4">
        <v>4.0000000000000002E-4</v>
      </c>
      <c r="S71" s="3">
        <v>1</v>
      </c>
      <c r="T71" s="4">
        <v>2.9999999999999997E-4</v>
      </c>
      <c r="U71" s="2">
        <v>1</v>
      </c>
      <c r="V71" s="3">
        <v>0</v>
      </c>
      <c r="W71" s="3">
        <v>0</v>
      </c>
      <c r="X71" s="4">
        <v>0</v>
      </c>
      <c r="Y71" s="4">
        <v>0</v>
      </c>
      <c r="Z71" s="5">
        <v>0</v>
      </c>
      <c r="AA71" s="5">
        <v>0</v>
      </c>
      <c r="AB71" s="3">
        <v>0</v>
      </c>
      <c r="AC71" s="3">
        <v>0</v>
      </c>
    </row>
    <row r="72" spans="1:29" x14ac:dyDescent="0.2">
      <c r="C72" s="3" t="s">
        <v>139</v>
      </c>
      <c r="D72" s="16" t="s">
        <v>327</v>
      </c>
      <c r="E72" s="3">
        <f t="shared" si="3"/>
        <v>1</v>
      </c>
      <c r="G72" s="3">
        <v>2</v>
      </c>
      <c r="H72" s="3">
        <f t="shared" si="2"/>
        <v>1</v>
      </c>
      <c r="K72" s="3">
        <f t="shared" si="4"/>
        <v>3</v>
      </c>
      <c r="N72" s="3" t="s">
        <v>176</v>
      </c>
      <c r="O72" s="3" t="s">
        <v>327</v>
      </c>
      <c r="P72" s="3" t="s">
        <v>88</v>
      </c>
      <c r="Q72" s="3">
        <v>4</v>
      </c>
      <c r="R72" s="4">
        <v>1.5E-3</v>
      </c>
      <c r="S72" s="3">
        <v>6</v>
      </c>
      <c r="T72" s="4">
        <v>1.6999999999999999E-3</v>
      </c>
      <c r="U72" s="2">
        <v>0.67</v>
      </c>
      <c r="V72" s="3">
        <v>1</v>
      </c>
      <c r="W72" s="3">
        <v>0</v>
      </c>
      <c r="X72" s="4">
        <v>0.25</v>
      </c>
      <c r="Y72" s="4">
        <v>0</v>
      </c>
      <c r="Z72" s="5">
        <v>1280</v>
      </c>
      <c r="AA72" s="5">
        <v>0</v>
      </c>
      <c r="AB72" s="3">
        <v>1</v>
      </c>
      <c r="AC72" s="3">
        <v>0</v>
      </c>
    </row>
    <row r="73" spans="1:29" x14ac:dyDescent="0.2">
      <c r="C73" s="3" t="s">
        <v>140</v>
      </c>
      <c r="D73" s="16" t="s">
        <v>328</v>
      </c>
      <c r="E73" s="3">
        <f t="shared" si="3"/>
        <v>0</v>
      </c>
      <c r="G73" s="3">
        <v>1</v>
      </c>
      <c r="H73" s="3">
        <f t="shared" si="2"/>
        <v>1</v>
      </c>
      <c r="K73" s="3">
        <f t="shared" si="4"/>
        <v>2</v>
      </c>
      <c r="N73" s="3" t="s">
        <v>176</v>
      </c>
      <c r="O73" s="3" t="s">
        <v>328</v>
      </c>
      <c r="P73" s="3" t="s">
        <v>329</v>
      </c>
      <c r="Q73" s="3">
        <v>7</v>
      </c>
      <c r="R73" s="4">
        <v>2.7000000000000001E-3</v>
      </c>
      <c r="S73" s="3">
        <v>7</v>
      </c>
      <c r="T73" s="4">
        <v>2E-3</v>
      </c>
      <c r="U73" s="2">
        <v>1</v>
      </c>
      <c r="V73" s="3">
        <v>0</v>
      </c>
      <c r="W73" s="3">
        <v>0</v>
      </c>
      <c r="X73" s="4">
        <v>0</v>
      </c>
      <c r="Y73" s="4">
        <v>0</v>
      </c>
      <c r="Z73" s="5">
        <v>0</v>
      </c>
      <c r="AA73" s="5">
        <v>0</v>
      </c>
      <c r="AB73" s="3">
        <v>0</v>
      </c>
      <c r="AC73" s="3">
        <v>0</v>
      </c>
    </row>
    <row r="74" spans="1:29" x14ac:dyDescent="0.2">
      <c r="C74" s="3" t="s">
        <v>141</v>
      </c>
      <c r="D74" s="16" t="s">
        <v>326</v>
      </c>
      <c r="E74" s="3">
        <f t="shared" si="3"/>
        <v>0</v>
      </c>
      <c r="G74" s="3">
        <v>1</v>
      </c>
      <c r="H74" s="3">
        <f t="shared" si="2"/>
        <v>1</v>
      </c>
      <c r="K74" s="3">
        <f t="shared" si="4"/>
        <v>2</v>
      </c>
      <c r="N74" s="3" t="s">
        <v>215</v>
      </c>
      <c r="O74" s="3" t="s">
        <v>312</v>
      </c>
      <c r="P74" s="3" t="s">
        <v>313</v>
      </c>
      <c r="Q74" s="3">
        <v>4</v>
      </c>
      <c r="R74" s="4">
        <v>1.5E-3</v>
      </c>
      <c r="S74" s="3">
        <v>4</v>
      </c>
      <c r="T74" s="4">
        <v>1.1999999999999999E-3</v>
      </c>
      <c r="U74" s="2">
        <v>1</v>
      </c>
      <c r="V74" s="3">
        <v>0</v>
      </c>
      <c r="W74" s="3">
        <v>0</v>
      </c>
      <c r="X74" s="4">
        <v>0</v>
      </c>
      <c r="Y74" s="4">
        <v>0</v>
      </c>
      <c r="Z74" s="5">
        <v>0</v>
      </c>
      <c r="AA74" s="5">
        <v>0</v>
      </c>
      <c r="AB74" s="3">
        <v>0</v>
      </c>
      <c r="AC74" s="3">
        <v>0</v>
      </c>
    </row>
    <row r="75" spans="1:29" x14ac:dyDescent="0.2">
      <c r="A75" s="3" t="s">
        <v>179</v>
      </c>
      <c r="B75" s="3" t="s">
        <v>236</v>
      </c>
      <c r="C75" s="3" t="s">
        <v>246</v>
      </c>
      <c r="D75" s="16" t="s">
        <v>271</v>
      </c>
      <c r="E75" s="3">
        <f t="shared" si="3"/>
        <v>3</v>
      </c>
      <c r="F75" s="20">
        <f ca="1">VLOOKUP(A75,INDIRECT($F$4&amp;"!$A$6:$K$21"),11,FALSE)</f>
        <v>13.822336896424625</v>
      </c>
      <c r="G75" s="3">
        <v>10</v>
      </c>
      <c r="H75" s="3">
        <f t="shared" ref="H75:H85" si="5">ROUNDUP(G75*0.3,0)</f>
        <v>3</v>
      </c>
      <c r="I75" s="3">
        <v>0</v>
      </c>
      <c r="K75" s="3">
        <f t="shared" si="4"/>
        <v>13</v>
      </c>
      <c r="N75" s="3" t="s">
        <v>232</v>
      </c>
      <c r="O75" s="3" t="s">
        <v>584</v>
      </c>
      <c r="P75" s="3" t="s">
        <v>585</v>
      </c>
      <c r="Q75" s="3">
        <v>1</v>
      </c>
      <c r="R75" s="4">
        <v>4.0000000000000002E-4</v>
      </c>
      <c r="S75" s="3">
        <v>1</v>
      </c>
      <c r="T75" s="4">
        <v>2.9999999999999997E-4</v>
      </c>
      <c r="U75" s="2">
        <v>1</v>
      </c>
      <c r="V75" s="3">
        <v>0</v>
      </c>
      <c r="W75" s="3">
        <v>0</v>
      </c>
      <c r="X75" s="4">
        <v>0</v>
      </c>
      <c r="Y75" s="4">
        <v>0</v>
      </c>
      <c r="Z75" s="5">
        <v>0</v>
      </c>
      <c r="AA75" s="5">
        <v>0</v>
      </c>
      <c r="AB75" s="3">
        <v>0</v>
      </c>
      <c r="AC75" s="3">
        <v>0</v>
      </c>
    </row>
    <row r="76" spans="1:29" x14ac:dyDescent="0.2">
      <c r="C76" s="3" t="s">
        <v>129</v>
      </c>
      <c r="D76" s="16" t="s">
        <v>263</v>
      </c>
      <c r="E76" s="3">
        <f t="shared" si="3"/>
        <v>1</v>
      </c>
      <c r="F76" s="20" t="str">
        <f>"("&amp;SUM(G75:G79)&amp;")"</f>
        <v>(24)</v>
      </c>
      <c r="G76" s="3">
        <v>3</v>
      </c>
      <c r="H76" s="3">
        <f t="shared" si="5"/>
        <v>1</v>
      </c>
      <c r="I76" s="3">
        <v>0</v>
      </c>
      <c r="K76" s="3">
        <f t="shared" si="4"/>
        <v>4</v>
      </c>
      <c r="N76" s="3" t="s">
        <v>156</v>
      </c>
      <c r="O76" s="3" t="s">
        <v>402</v>
      </c>
      <c r="P76" s="3" t="s">
        <v>60</v>
      </c>
      <c r="Q76" s="3">
        <v>24</v>
      </c>
      <c r="R76" s="4">
        <v>9.1999999999999998E-3</v>
      </c>
      <c r="S76" s="3">
        <v>39</v>
      </c>
      <c r="T76" s="4">
        <v>1.1299999999999999E-2</v>
      </c>
      <c r="U76" s="2">
        <v>1</v>
      </c>
      <c r="V76" s="3">
        <v>3</v>
      </c>
      <c r="W76" s="3">
        <v>0</v>
      </c>
      <c r="X76" s="4">
        <v>0.125</v>
      </c>
      <c r="Y76" s="4">
        <v>0</v>
      </c>
      <c r="Z76" s="5">
        <v>5640</v>
      </c>
      <c r="AA76" s="5">
        <v>0</v>
      </c>
      <c r="AB76" s="3">
        <v>3</v>
      </c>
      <c r="AC76" s="3">
        <v>0</v>
      </c>
    </row>
    <row r="77" spans="1:29" x14ac:dyDescent="0.2">
      <c r="C77" s="3" t="s">
        <v>247</v>
      </c>
      <c r="D77" s="16" t="s">
        <v>267</v>
      </c>
      <c r="E77" s="3">
        <f t="shared" si="3"/>
        <v>0</v>
      </c>
      <c r="G77" s="3">
        <v>3</v>
      </c>
      <c r="H77" s="3">
        <f t="shared" si="5"/>
        <v>1</v>
      </c>
      <c r="I77" s="3">
        <v>0</v>
      </c>
      <c r="K77" s="3">
        <f t="shared" si="4"/>
        <v>4</v>
      </c>
      <c r="N77" s="3" t="s">
        <v>156</v>
      </c>
      <c r="O77" s="3" t="s">
        <v>405</v>
      </c>
      <c r="P77" s="3" t="s">
        <v>406</v>
      </c>
      <c r="Q77" s="3">
        <v>8</v>
      </c>
      <c r="R77" s="4">
        <v>3.0999999999999999E-3</v>
      </c>
      <c r="S77" s="3">
        <v>8</v>
      </c>
      <c r="T77" s="4">
        <v>2.3E-3</v>
      </c>
      <c r="U77" s="2">
        <v>0.88</v>
      </c>
      <c r="V77" s="3">
        <v>0</v>
      </c>
      <c r="W77" s="3">
        <v>0</v>
      </c>
      <c r="X77" s="4">
        <v>0</v>
      </c>
      <c r="Y77" s="4">
        <v>0</v>
      </c>
      <c r="Z77" s="5">
        <v>0</v>
      </c>
      <c r="AA77" s="5">
        <v>0</v>
      </c>
      <c r="AB77" s="3">
        <v>0</v>
      </c>
      <c r="AC77" s="3">
        <v>0</v>
      </c>
    </row>
    <row r="78" spans="1:29" x14ac:dyDescent="0.2">
      <c r="C78" s="3" t="s">
        <v>128</v>
      </c>
      <c r="D78" s="16" t="s">
        <v>265</v>
      </c>
      <c r="E78" s="3">
        <f t="shared" si="3"/>
        <v>0</v>
      </c>
      <c r="G78" s="3">
        <v>3</v>
      </c>
      <c r="H78" s="3">
        <f t="shared" si="5"/>
        <v>1</v>
      </c>
      <c r="I78" s="3">
        <v>0</v>
      </c>
      <c r="K78" s="3">
        <f t="shared" si="4"/>
        <v>4</v>
      </c>
      <c r="N78" s="3" t="s">
        <v>188</v>
      </c>
      <c r="O78" s="3" t="s">
        <v>303</v>
      </c>
      <c r="P78" s="3" t="s">
        <v>304</v>
      </c>
      <c r="Q78" s="3">
        <v>6</v>
      </c>
      <c r="R78" s="4">
        <v>2.3E-3</v>
      </c>
      <c r="S78" s="3">
        <v>6</v>
      </c>
      <c r="T78" s="4">
        <v>1.6999999999999999E-3</v>
      </c>
      <c r="U78" s="2">
        <v>1</v>
      </c>
      <c r="V78" s="3">
        <v>1</v>
      </c>
      <c r="W78" s="3">
        <v>0</v>
      </c>
      <c r="X78" s="4">
        <v>0.16669999999999999</v>
      </c>
      <c r="Y78" s="4">
        <v>0</v>
      </c>
      <c r="Z78" s="5">
        <v>1680</v>
      </c>
      <c r="AA78" s="5">
        <v>0</v>
      </c>
      <c r="AB78" s="3">
        <v>1</v>
      </c>
      <c r="AC78" s="3">
        <v>0</v>
      </c>
    </row>
    <row r="79" spans="1:29" x14ac:dyDescent="0.2">
      <c r="C79" s="3" t="s">
        <v>138</v>
      </c>
      <c r="D79" s="16" t="s">
        <v>269</v>
      </c>
      <c r="E79" s="3">
        <f t="shared" si="3"/>
        <v>0</v>
      </c>
      <c r="G79" s="3">
        <v>5</v>
      </c>
      <c r="H79" s="3">
        <f t="shared" si="5"/>
        <v>2</v>
      </c>
      <c r="I79" s="3">
        <v>0</v>
      </c>
      <c r="K79" s="3">
        <f t="shared" si="4"/>
        <v>7</v>
      </c>
      <c r="N79" s="3" t="s">
        <v>177</v>
      </c>
      <c r="O79" s="3" t="s">
        <v>308</v>
      </c>
      <c r="P79" s="3" t="s">
        <v>95</v>
      </c>
      <c r="Q79" s="3">
        <v>1</v>
      </c>
      <c r="R79" s="4">
        <v>4.0000000000000002E-4</v>
      </c>
      <c r="S79" s="3">
        <v>1</v>
      </c>
      <c r="T79" s="4">
        <v>2.9999999999999997E-4</v>
      </c>
      <c r="U79" s="2">
        <v>1</v>
      </c>
      <c r="V79" s="3">
        <v>0</v>
      </c>
      <c r="W79" s="3">
        <v>0</v>
      </c>
      <c r="X79" s="4">
        <v>0</v>
      </c>
      <c r="Y79" s="4">
        <v>0</v>
      </c>
      <c r="Z79" s="5">
        <v>0</v>
      </c>
      <c r="AA79" s="5">
        <v>0</v>
      </c>
      <c r="AB79" s="3">
        <v>0</v>
      </c>
      <c r="AC79" s="3">
        <v>0</v>
      </c>
    </row>
    <row r="80" spans="1:29" x14ac:dyDescent="0.2">
      <c r="B80" s="3" t="s">
        <v>469</v>
      </c>
      <c r="C80" s="3" t="s">
        <v>470</v>
      </c>
      <c r="D80" s="17" t="s">
        <v>440</v>
      </c>
      <c r="E80" s="3">
        <f t="shared" si="3"/>
        <v>8</v>
      </c>
      <c r="G80" s="3">
        <v>10</v>
      </c>
      <c r="H80" s="3">
        <f t="shared" si="5"/>
        <v>3</v>
      </c>
      <c r="I80" s="3">
        <v>2</v>
      </c>
      <c r="K80" s="3">
        <f t="shared" si="4"/>
        <v>11</v>
      </c>
      <c r="L80" s="3">
        <v>15</v>
      </c>
      <c r="N80" s="3" t="s">
        <v>188</v>
      </c>
      <c r="O80" s="3" t="s">
        <v>305</v>
      </c>
      <c r="P80" s="3" t="s">
        <v>97</v>
      </c>
      <c r="Q80" s="3">
        <v>1</v>
      </c>
      <c r="R80" s="4">
        <v>4.0000000000000002E-4</v>
      </c>
      <c r="S80" s="3">
        <v>1</v>
      </c>
      <c r="T80" s="4">
        <v>2.9999999999999997E-4</v>
      </c>
      <c r="U80" s="2">
        <v>1</v>
      </c>
      <c r="V80" s="3">
        <v>2</v>
      </c>
      <c r="W80" s="3">
        <v>0</v>
      </c>
      <c r="X80" s="4">
        <v>2</v>
      </c>
      <c r="Y80" s="4">
        <v>0</v>
      </c>
      <c r="Z80" s="5">
        <v>3360</v>
      </c>
      <c r="AA80" s="5">
        <v>0</v>
      </c>
      <c r="AB80" s="3">
        <v>2</v>
      </c>
      <c r="AC80" s="3">
        <v>0</v>
      </c>
    </row>
    <row r="81" spans="3:29" x14ac:dyDescent="0.2">
      <c r="C81" s="3" t="s">
        <v>471</v>
      </c>
      <c r="D81" s="18" t="s">
        <v>442</v>
      </c>
      <c r="E81" s="3">
        <f t="shared" si="3"/>
        <v>0</v>
      </c>
      <c r="G81" s="3">
        <v>10</v>
      </c>
      <c r="H81" s="3">
        <f t="shared" si="5"/>
        <v>3</v>
      </c>
      <c r="I81" s="3">
        <v>20</v>
      </c>
      <c r="K81" s="3">
        <f t="shared" si="4"/>
        <v>-8</v>
      </c>
      <c r="N81" s="3" t="s">
        <v>177</v>
      </c>
      <c r="O81" s="3" t="s">
        <v>309</v>
      </c>
      <c r="P81" s="3" t="s">
        <v>96</v>
      </c>
      <c r="Q81" s="3">
        <v>17</v>
      </c>
      <c r="R81" s="4">
        <v>6.4999999999999997E-3</v>
      </c>
      <c r="S81" s="3">
        <v>19</v>
      </c>
      <c r="T81" s="4">
        <v>5.4999999999999997E-3</v>
      </c>
      <c r="U81" s="2">
        <v>1</v>
      </c>
      <c r="V81" s="3">
        <v>2</v>
      </c>
      <c r="W81" s="3">
        <v>0</v>
      </c>
      <c r="X81" s="4">
        <v>0.1176</v>
      </c>
      <c r="Y81" s="4">
        <v>0</v>
      </c>
      <c r="Z81" s="5">
        <v>2360</v>
      </c>
      <c r="AA81" s="5">
        <v>0</v>
      </c>
      <c r="AB81" s="3">
        <v>2</v>
      </c>
      <c r="AC81" s="3">
        <v>0</v>
      </c>
    </row>
    <row r="82" spans="3:29" x14ac:dyDescent="0.2">
      <c r="C82" s="3" t="s">
        <v>472</v>
      </c>
      <c r="D82" s="18" t="s">
        <v>444</v>
      </c>
      <c r="E82" s="3">
        <f t="shared" si="3"/>
        <v>0</v>
      </c>
      <c r="G82" s="3">
        <v>10</v>
      </c>
      <c r="H82" s="3">
        <f t="shared" si="5"/>
        <v>3</v>
      </c>
      <c r="I82" s="3">
        <v>18</v>
      </c>
      <c r="K82" s="3">
        <f t="shared" si="4"/>
        <v>-6</v>
      </c>
      <c r="N82" s="3" t="s">
        <v>188</v>
      </c>
      <c r="O82" s="3" t="s">
        <v>306</v>
      </c>
      <c r="P82" s="3" t="s">
        <v>98</v>
      </c>
      <c r="Q82" s="3">
        <v>6</v>
      </c>
      <c r="R82" s="4">
        <v>2.3E-3</v>
      </c>
      <c r="S82" s="3">
        <v>8</v>
      </c>
      <c r="T82" s="4">
        <v>2.3E-3</v>
      </c>
      <c r="U82" s="2">
        <v>0.75</v>
      </c>
      <c r="V82" s="3">
        <v>0</v>
      </c>
      <c r="W82" s="3">
        <v>0</v>
      </c>
      <c r="X82" s="4">
        <v>0</v>
      </c>
      <c r="Y82" s="4">
        <v>0</v>
      </c>
      <c r="Z82" s="5">
        <v>0</v>
      </c>
      <c r="AA82" s="5">
        <v>0</v>
      </c>
      <c r="AB82" s="3">
        <v>0</v>
      </c>
      <c r="AC82" s="3">
        <v>0</v>
      </c>
    </row>
    <row r="83" spans="3:29" x14ac:dyDescent="0.2">
      <c r="C83" s="3" t="s">
        <v>475</v>
      </c>
      <c r="D83" s="18" t="s">
        <v>445</v>
      </c>
      <c r="E83" s="3">
        <f t="shared" si="3"/>
        <v>5</v>
      </c>
      <c r="G83" s="3">
        <v>15</v>
      </c>
      <c r="H83" s="3">
        <f t="shared" si="5"/>
        <v>5</v>
      </c>
      <c r="I83" s="3">
        <v>8</v>
      </c>
      <c r="K83" s="3">
        <f t="shared" si="4"/>
        <v>11</v>
      </c>
      <c r="L83" s="3">
        <v>15</v>
      </c>
      <c r="N83" s="3" t="s">
        <v>155</v>
      </c>
      <c r="O83" s="3" t="s">
        <v>348</v>
      </c>
      <c r="P83" s="3" t="s">
        <v>73</v>
      </c>
      <c r="Q83" s="3">
        <v>104</v>
      </c>
      <c r="R83" s="4">
        <v>0.04</v>
      </c>
      <c r="S83" s="3">
        <v>134</v>
      </c>
      <c r="T83" s="4">
        <v>3.8699999999999998E-2</v>
      </c>
      <c r="U83" s="2">
        <v>1</v>
      </c>
      <c r="V83" s="3">
        <v>17</v>
      </c>
      <c r="W83" s="3">
        <v>0</v>
      </c>
      <c r="X83" s="4">
        <v>0.16350000000000001</v>
      </c>
      <c r="Y83" s="4">
        <v>0</v>
      </c>
      <c r="Z83" s="5">
        <v>16983</v>
      </c>
      <c r="AA83" s="5">
        <v>0</v>
      </c>
      <c r="AB83" s="3">
        <v>17</v>
      </c>
      <c r="AC83" s="3">
        <v>0</v>
      </c>
    </row>
    <row r="84" spans="3:29" x14ac:dyDescent="0.2">
      <c r="C84" s="3" t="s">
        <v>473</v>
      </c>
      <c r="D84" s="17" t="s">
        <v>158</v>
      </c>
      <c r="E84" s="3">
        <f t="shared" si="3"/>
        <v>4</v>
      </c>
      <c r="G84" s="3">
        <v>10</v>
      </c>
      <c r="H84" s="3">
        <f t="shared" si="5"/>
        <v>3</v>
      </c>
      <c r="I84" s="3">
        <v>5</v>
      </c>
      <c r="K84" s="3">
        <f t="shared" si="4"/>
        <v>8</v>
      </c>
      <c r="L84" s="3">
        <v>20</v>
      </c>
      <c r="N84" s="3" t="s">
        <v>164</v>
      </c>
      <c r="O84" s="3" t="s">
        <v>332</v>
      </c>
      <c r="P84" s="3" t="s">
        <v>333</v>
      </c>
      <c r="Q84" s="3">
        <v>8</v>
      </c>
      <c r="R84" s="4">
        <v>3.0999999999999999E-3</v>
      </c>
      <c r="S84" s="3">
        <v>8</v>
      </c>
      <c r="T84" s="4">
        <v>2.3E-3</v>
      </c>
      <c r="U84" s="2">
        <v>1</v>
      </c>
      <c r="V84" s="3">
        <v>0</v>
      </c>
      <c r="W84" s="3">
        <v>0</v>
      </c>
      <c r="X84" s="4">
        <v>0</v>
      </c>
      <c r="Y84" s="4">
        <v>0</v>
      </c>
      <c r="Z84" s="5">
        <v>0</v>
      </c>
      <c r="AA84" s="5">
        <v>0</v>
      </c>
      <c r="AB84" s="3">
        <v>0</v>
      </c>
      <c r="AC84" s="3">
        <v>0</v>
      </c>
    </row>
    <row r="85" spans="3:29" x14ac:dyDescent="0.2">
      <c r="C85" s="3" t="s">
        <v>474</v>
      </c>
      <c r="D85" s="17" t="s">
        <v>165</v>
      </c>
      <c r="E85" s="3">
        <f t="shared" si="3"/>
        <v>0</v>
      </c>
      <c r="G85" s="3">
        <v>0</v>
      </c>
      <c r="H85" s="3">
        <f t="shared" si="5"/>
        <v>0</v>
      </c>
      <c r="K85" s="3">
        <f t="shared" si="4"/>
        <v>0</v>
      </c>
      <c r="N85" s="3" t="s">
        <v>172</v>
      </c>
      <c r="O85" s="3" t="s">
        <v>297</v>
      </c>
      <c r="P85" s="3" t="s">
        <v>298</v>
      </c>
      <c r="Q85" s="3">
        <v>77</v>
      </c>
      <c r="R85" s="4">
        <v>2.9600000000000001E-2</v>
      </c>
      <c r="S85" s="3">
        <v>102</v>
      </c>
      <c r="T85" s="4">
        <v>2.9499999999999998E-2</v>
      </c>
      <c r="U85" s="2">
        <v>1</v>
      </c>
      <c r="V85" s="3">
        <v>6</v>
      </c>
      <c r="W85" s="3">
        <v>0</v>
      </c>
      <c r="X85" s="4">
        <v>7.7899999999999997E-2</v>
      </c>
      <c r="Y85" s="4">
        <v>0</v>
      </c>
      <c r="Z85" s="5">
        <v>5340</v>
      </c>
      <c r="AA85" s="5">
        <v>0</v>
      </c>
      <c r="AB85" s="3">
        <v>6</v>
      </c>
      <c r="AC85" s="3">
        <v>0</v>
      </c>
    </row>
    <row r="86" spans="3:29" x14ac:dyDescent="0.2">
      <c r="C86" s="3" t="s">
        <v>545</v>
      </c>
      <c r="D86" s="17" t="s">
        <v>544</v>
      </c>
      <c r="E86" s="3">
        <f t="shared" si="3"/>
        <v>1</v>
      </c>
      <c r="G86" s="3">
        <v>5</v>
      </c>
      <c r="H86" s="3">
        <f>ROUNDUP(G86*0.3,0)</f>
        <v>2</v>
      </c>
      <c r="I86" s="3">
        <v>2</v>
      </c>
      <c r="K86" s="3">
        <f t="shared" si="4"/>
        <v>5</v>
      </c>
      <c r="L86" s="3">
        <v>10</v>
      </c>
      <c r="N86" s="3" t="s">
        <v>226</v>
      </c>
      <c r="O86" s="3" t="s">
        <v>364</v>
      </c>
      <c r="P86" s="3" t="s">
        <v>66</v>
      </c>
      <c r="Q86" s="3">
        <v>7</v>
      </c>
      <c r="R86" s="4">
        <v>2.7000000000000001E-3</v>
      </c>
      <c r="S86" s="3">
        <v>10</v>
      </c>
      <c r="T86" s="4">
        <v>2.8999999999999998E-3</v>
      </c>
      <c r="U86" s="2">
        <v>1</v>
      </c>
      <c r="V86" s="3">
        <v>0</v>
      </c>
      <c r="W86" s="3">
        <v>0</v>
      </c>
      <c r="X86" s="4">
        <v>0</v>
      </c>
      <c r="Y86" s="4">
        <v>0</v>
      </c>
      <c r="Z86" s="5">
        <v>0</v>
      </c>
      <c r="AA86" s="5">
        <v>0</v>
      </c>
      <c r="AB86" s="3">
        <v>0</v>
      </c>
      <c r="AC86" s="3">
        <v>0</v>
      </c>
    </row>
    <row r="87" spans="3:29" x14ac:dyDescent="0.2">
      <c r="C87" s="3" t="s">
        <v>564</v>
      </c>
      <c r="D87" s="17" t="s">
        <v>587</v>
      </c>
      <c r="E87" s="24">
        <f>IF(ISNA(VLOOKUP(D87,$O$2:$Y$200,8,FALSE)),0,VLOOKUP(D87,$O$2:$Y$200,8,FALSE))</f>
        <v>0</v>
      </c>
      <c r="H87" s="3">
        <f>ROUNDUP(G87*0.3,0)</f>
        <v>0</v>
      </c>
      <c r="I87" s="3">
        <v>20</v>
      </c>
      <c r="K87" s="3">
        <f t="shared" si="4"/>
        <v>-20</v>
      </c>
      <c r="N87" s="3" t="s">
        <v>164</v>
      </c>
      <c r="O87" s="3" t="s">
        <v>334</v>
      </c>
      <c r="P87" s="3" t="s">
        <v>335</v>
      </c>
      <c r="Q87" s="3">
        <v>25</v>
      </c>
      <c r="R87" s="4">
        <v>9.5999999999999992E-3</v>
      </c>
      <c r="S87" s="3">
        <v>41</v>
      </c>
      <c r="T87" s="4">
        <v>1.18E-2</v>
      </c>
      <c r="U87" s="2">
        <v>1</v>
      </c>
      <c r="V87" s="3">
        <v>1</v>
      </c>
      <c r="W87" s="3">
        <v>0</v>
      </c>
      <c r="X87" s="4">
        <v>0.04</v>
      </c>
      <c r="Y87" s="4">
        <v>0</v>
      </c>
      <c r="Z87" s="5">
        <v>1480</v>
      </c>
      <c r="AA87" s="5">
        <v>0</v>
      </c>
      <c r="AB87" s="3">
        <v>1</v>
      </c>
      <c r="AC87" s="3">
        <v>0</v>
      </c>
    </row>
    <row r="88" spans="3:29" x14ac:dyDescent="0.2">
      <c r="N88" s="3" t="s">
        <v>164</v>
      </c>
      <c r="O88" s="3" t="s">
        <v>336</v>
      </c>
      <c r="P88" s="3" t="s">
        <v>83</v>
      </c>
      <c r="Q88" s="3">
        <v>14</v>
      </c>
      <c r="R88" s="4">
        <v>5.4000000000000003E-3</v>
      </c>
      <c r="S88" s="3">
        <v>16</v>
      </c>
      <c r="T88" s="4">
        <v>4.5999999999999999E-3</v>
      </c>
      <c r="U88" s="2">
        <v>0.94</v>
      </c>
      <c r="V88" s="3">
        <v>0</v>
      </c>
      <c r="W88" s="3">
        <v>0</v>
      </c>
      <c r="X88" s="4">
        <v>0</v>
      </c>
      <c r="Y88" s="4">
        <v>0</v>
      </c>
      <c r="Z88" s="5">
        <v>0</v>
      </c>
      <c r="AA88" s="5">
        <v>0</v>
      </c>
      <c r="AB88" s="3">
        <v>0</v>
      </c>
      <c r="AC88" s="3">
        <v>0</v>
      </c>
    </row>
    <row r="89" spans="3:29" x14ac:dyDescent="0.2">
      <c r="N89" s="3" t="s">
        <v>172</v>
      </c>
      <c r="O89" s="3" t="s">
        <v>299</v>
      </c>
      <c r="P89" s="3" t="s">
        <v>99</v>
      </c>
      <c r="Q89" s="3">
        <v>86</v>
      </c>
      <c r="R89" s="4">
        <v>3.3099999999999997E-2</v>
      </c>
      <c r="S89" s="3">
        <v>122</v>
      </c>
      <c r="T89" s="4">
        <v>3.5200000000000002E-2</v>
      </c>
      <c r="U89" s="2">
        <v>1</v>
      </c>
      <c r="V89" s="3">
        <v>10</v>
      </c>
      <c r="W89" s="3">
        <v>0</v>
      </c>
      <c r="X89" s="4">
        <v>0.1163</v>
      </c>
      <c r="Y89" s="4">
        <v>0</v>
      </c>
      <c r="Z89" s="5">
        <v>11800</v>
      </c>
      <c r="AA89" s="5">
        <v>0</v>
      </c>
      <c r="AB89" s="3">
        <v>10</v>
      </c>
      <c r="AC89" s="3">
        <v>0</v>
      </c>
    </row>
    <row r="90" spans="3:29" x14ac:dyDescent="0.2">
      <c r="N90" s="3" t="s">
        <v>172</v>
      </c>
      <c r="O90" s="3" t="s">
        <v>300</v>
      </c>
      <c r="P90" s="3" t="s">
        <v>100</v>
      </c>
      <c r="Q90" s="3">
        <v>16</v>
      </c>
      <c r="R90" s="4">
        <v>6.1999999999999998E-3</v>
      </c>
      <c r="S90" s="3">
        <v>18</v>
      </c>
      <c r="T90" s="4">
        <v>5.1999999999999998E-3</v>
      </c>
      <c r="U90" s="2">
        <v>1</v>
      </c>
      <c r="V90" s="3">
        <v>1</v>
      </c>
      <c r="W90" s="3">
        <v>0</v>
      </c>
      <c r="X90" s="4">
        <v>6.25E-2</v>
      </c>
      <c r="Y90" s="4">
        <v>0</v>
      </c>
      <c r="Z90" s="5">
        <v>890</v>
      </c>
      <c r="AA90" s="5">
        <v>0</v>
      </c>
      <c r="AB90" s="3">
        <v>1</v>
      </c>
      <c r="AC90" s="3">
        <v>0</v>
      </c>
    </row>
    <row r="91" spans="3:29" x14ac:dyDescent="0.2">
      <c r="N91" s="3" t="s">
        <v>172</v>
      </c>
      <c r="O91" s="3" t="s">
        <v>301</v>
      </c>
      <c r="P91" s="3" t="s">
        <v>302</v>
      </c>
      <c r="Q91" s="3">
        <v>16</v>
      </c>
      <c r="R91" s="4">
        <v>6.1999999999999998E-3</v>
      </c>
      <c r="S91" s="3">
        <v>16</v>
      </c>
      <c r="T91" s="4">
        <v>4.5999999999999999E-3</v>
      </c>
      <c r="U91" s="2">
        <v>1</v>
      </c>
      <c r="V91" s="3">
        <v>1</v>
      </c>
      <c r="W91" s="3">
        <v>0</v>
      </c>
      <c r="X91" s="4">
        <v>6.25E-2</v>
      </c>
      <c r="Y91" s="4">
        <v>0</v>
      </c>
      <c r="Z91" s="5">
        <v>890</v>
      </c>
      <c r="AA91" s="5">
        <v>0</v>
      </c>
      <c r="AB91" s="3">
        <v>1</v>
      </c>
      <c r="AC91" s="3">
        <v>0</v>
      </c>
    </row>
    <row r="92" spans="3:29" x14ac:dyDescent="0.2">
      <c r="N92" s="3" t="s">
        <v>178</v>
      </c>
      <c r="O92" s="3" t="s">
        <v>293</v>
      </c>
      <c r="P92" s="3" t="s">
        <v>294</v>
      </c>
      <c r="Q92" s="3">
        <v>1</v>
      </c>
      <c r="R92" s="4">
        <v>4.0000000000000002E-4</v>
      </c>
      <c r="S92" s="3">
        <v>1</v>
      </c>
      <c r="T92" s="4">
        <v>2.9999999999999997E-4</v>
      </c>
      <c r="U92" s="2">
        <v>1</v>
      </c>
      <c r="V92" s="3">
        <v>0</v>
      </c>
      <c r="W92" s="3">
        <v>0</v>
      </c>
      <c r="X92" s="4">
        <v>0</v>
      </c>
      <c r="Y92" s="4">
        <v>0</v>
      </c>
      <c r="Z92" s="5">
        <v>0</v>
      </c>
      <c r="AA92" s="5">
        <v>0</v>
      </c>
      <c r="AB92" s="3">
        <v>0</v>
      </c>
      <c r="AC92" s="3">
        <v>0</v>
      </c>
    </row>
    <row r="93" spans="3:29" x14ac:dyDescent="0.2">
      <c r="N93" s="3" t="s">
        <v>178</v>
      </c>
      <c r="O93" s="3" t="s">
        <v>295</v>
      </c>
      <c r="P93" s="3" t="s">
        <v>296</v>
      </c>
      <c r="Q93" s="3">
        <v>3</v>
      </c>
      <c r="R93" s="4">
        <v>1.1999999999999999E-3</v>
      </c>
      <c r="S93" s="3">
        <v>3</v>
      </c>
      <c r="T93" s="4">
        <v>8.9999999999999998E-4</v>
      </c>
      <c r="U93" s="2">
        <v>1</v>
      </c>
      <c r="V93" s="3">
        <v>1</v>
      </c>
      <c r="W93" s="3">
        <v>0</v>
      </c>
      <c r="X93" s="4">
        <v>0.33329999999999999</v>
      </c>
      <c r="Y93" s="4">
        <v>0</v>
      </c>
      <c r="Z93" s="5">
        <v>1280</v>
      </c>
      <c r="AA93" s="5">
        <v>0</v>
      </c>
      <c r="AB93" s="3">
        <v>1</v>
      </c>
      <c r="AC93" s="3">
        <v>0</v>
      </c>
    </row>
    <row r="94" spans="3:29" x14ac:dyDescent="0.2">
      <c r="N94" s="3" t="s">
        <v>168</v>
      </c>
      <c r="O94" s="3" t="s">
        <v>275</v>
      </c>
      <c r="P94" s="3" t="s">
        <v>276</v>
      </c>
      <c r="Q94" s="3">
        <v>18</v>
      </c>
      <c r="R94" s="4">
        <v>6.8999999999999999E-3</v>
      </c>
      <c r="S94" s="3">
        <v>22</v>
      </c>
      <c r="T94" s="4">
        <v>6.4000000000000003E-3</v>
      </c>
      <c r="U94" s="2">
        <v>1</v>
      </c>
      <c r="V94" s="3">
        <v>1</v>
      </c>
      <c r="W94" s="3">
        <v>0</v>
      </c>
      <c r="X94" s="4">
        <v>5.5599999999999997E-2</v>
      </c>
      <c r="Y94" s="4">
        <v>0</v>
      </c>
      <c r="Z94" s="5">
        <v>1280</v>
      </c>
      <c r="AA94" s="5">
        <v>0</v>
      </c>
      <c r="AB94" s="3">
        <v>1</v>
      </c>
      <c r="AC94" s="3">
        <v>0</v>
      </c>
    </row>
    <row r="95" spans="3:29" x14ac:dyDescent="0.2">
      <c r="N95" s="3" t="s">
        <v>168</v>
      </c>
      <c r="O95" s="3" t="s">
        <v>277</v>
      </c>
      <c r="P95" s="3" t="s">
        <v>278</v>
      </c>
      <c r="Q95" s="3">
        <v>105</v>
      </c>
      <c r="R95" s="4">
        <v>4.0399999999999998E-2</v>
      </c>
      <c r="S95" s="3">
        <v>153</v>
      </c>
      <c r="T95" s="4">
        <v>4.4200000000000003E-2</v>
      </c>
      <c r="U95" s="2">
        <v>1</v>
      </c>
      <c r="V95" s="3">
        <v>10</v>
      </c>
      <c r="W95" s="3">
        <v>0</v>
      </c>
      <c r="X95" s="4">
        <v>9.5200000000000007E-2</v>
      </c>
      <c r="Y95" s="4">
        <v>0</v>
      </c>
      <c r="Z95" s="5">
        <v>12800</v>
      </c>
      <c r="AA95" s="5">
        <v>0</v>
      </c>
      <c r="AB95" s="3">
        <v>10</v>
      </c>
      <c r="AC95" s="3">
        <v>0</v>
      </c>
    </row>
    <row r="96" spans="3:29" x14ac:dyDescent="0.2">
      <c r="N96" s="3" t="s">
        <v>168</v>
      </c>
      <c r="O96" s="3" t="s">
        <v>279</v>
      </c>
      <c r="P96" s="3" t="s">
        <v>280</v>
      </c>
      <c r="Q96" s="3">
        <v>8</v>
      </c>
      <c r="R96" s="4">
        <v>3.0999999999999999E-3</v>
      </c>
      <c r="S96" s="3">
        <v>9</v>
      </c>
      <c r="T96" s="4">
        <v>2.5999999999999999E-3</v>
      </c>
      <c r="U96" s="2">
        <v>1</v>
      </c>
      <c r="V96" s="3">
        <v>0</v>
      </c>
      <c r="W96" s="3">
        <v>0</v>
      </c>
      <c r="X96" s="4">
        <v>0</v>
      </c>
      <c r="Y96" s="4">
        <v>0</v>
      </c>
      <c r="Z96" s="5">
        <v>0</v>
      </c>
      <c r="AA96" s="5">
        <v>0</v>
      </c>
      <c r="AB96" s="3">
        <v>0</v>
      </c>
      <c r="AC96" s="3">
        <v>0</v>
      </c>
    </row>
    <row r="97" spans="14:29" x14ac:dyDescent="0.2">
      <c r="N97" s="3" t="s">
        <v>168</v>
      </c>
      <c r="O97" s="3" t="s">
        <v>281</v>
      </c>
      <c r="P97" s="3" t="s">
        <v>282</v>
      </c>
      <c r="Q97" s="3">
        <v>35</v>
      </c>
      <c r="R97" s="4">
        <v>1.35E-2</v>
      </c>
      <c r="S97" s="3">
        <v>45</v>
      </c>
      <c r="T97" s="4">
        <v>1.2999999999999999E-2</v>
      </c>
      <c r="U97" s="2">
        <v>1</v>
      </c>
      <c r="V97" s="3">
        <v>1</v>
      </c>
      <c r="W97" s="3">
        <v>0</v>
      </c>
      <c r="X97" s="4">
        <v>2.86E-2</v>
      </c>
      <c r="Y97" s="4">
        <v>0</v>
      </c>
      <c r="Z97" s="5">
        <v>1280</v>
      </c>
      <c r="AA97" s="5">
        <v>0</v>
      </c>
      <c r="AB97" s="3">
        <v>1</v>
      </c>
      <c r="AC97" s="3">
        <v>0</v>
      </c>
    </row>
    <row r="98" spans="14:29" x14ac:dyDescent="0.2">
      <c r="N98" s="3" t="s">
        <v>168</v>
      </c>
      <c r="O98" s="3" t="s">
        <v>283</v>
      </c>
      <c r="P98" s="3" t="s">
        <v>284</v>
      </c>
      <c r="Q98" s="3">
        <v>3</v>
      </c>
      <c r="R98" s="4">
        <v>1.1999999999999999E-3</v>
      </c>
      <c r="S98" s="3">
        <v>5</v>
      </c>
      <c r="T98" s="4">
        <v>1.4E-3</v>
      </c>
      <c r="U98" s="2">
        <v>1</v>
      </c>
      <c r="V98" s="3">
        <v>0</v>
      </c>
      <c r="W98" s="3">
        <v>0</v>
      </c>
      <c r="X98" s="4">
        <v>0</v>
      </c>
      <c r="Y98" s="4">
        <v>0</v>
      </c>
      <c r="Z98" s="5">
        <v>0</v>
      </c>
      <c r="AA98" s="5">
        <v>0</v>
      </c>
      <c r="AB98" s="3">
        <v>0</v>
      </c>
      <c r="AC98" s="3">
        <v>0</v>
      </c>
    </row>
    <row r="99" spans="14:29" x14ac:dyDescent="0.2">
      <c r="N99" s="3" t="s">
        <v>168</v>
      </c>
      <c r="O99" s="3" t="s">
        <v>285</v>
      </c>
      <c r="P99" s="3" t="s">
        <v>286</v>
      </c>
      <c r="Q99" s="3">
        <v>40</v>
      </c>
      <c r="R99" s="4">
        <v>1.54E-2</v>
      </c>
      <c r="S99" s="3">
        <v>54</v>
      </c>
      <c r="T99" s="4">
        <v>1.5599999999999999E-2</v>
      </c>
      <c r="U99" s="2">
        <v>0.98</v>
      </c>
      <c r="V99" s="3">
        <v>2</v>
      </c>
      <c r="W99" s="3">
        <v>0</v>
      </c>
      <c r="X99" s="4">
        <v>0.05</v>
      </c>
      <c r="Y99" s="4">
        <v>0</v>
      </c>
      <c r="Z99" s="5">
        <v>2560</v>
      </c>
      <c r="AA99" s="5">
        <v>0</v>
      </c>
      <c r="AB99" s="3">
        <v>2</v>
      </c>
      <c r="AC99" s="3">
        <v>0</v>
      </c>
    </row>
    <row r="100" spans="14:29" x14ac:dyDescent="0.2">
      <c r="N100" s="3" t="s">
        <v>179</v>
      </c>
      <c r="O100" s="3" t="s">
        <v>263</v>
      </c>
      <c r="P100" s="3" t="s">
        <v>264</v>
      </c>
      <c r="Q100" s="3">
        <v>1</v>
      </c>
      <c r="R100" s="4">
        <v>4.0000000000000002E-4</v>
      </c>
      <c r="S100" s="3">
        <v>1</v>
      </c>
      <c r="T100" s="4">
        <v>2.9999999999999997E-4</v>
      </c>
      <c r="U100" s="2">
        <v>1</v>
      </c>
      <c r="V100" s="3">
        <v>1</v>
      </c>
      <c r="W100" s="3">
        <v>0</v>
      </c>
      <c r="X100" s="4">
        <v>1</v>
      </c>
      <c r="Y100" s="4">
        <v>0</v>
      </c>
      <c r="Z100" s="5">
        <v>1000</v>
      </c>
      <c r="AA100" s="5">
        <v>0</v>
      </c>
      <c r="AB100" s="3">
        <v>1</v>
      </c>
      <c r="AC100" s="3">
        <v>0</v>
      </c>
    </row>
    <row r="101" spans="14:29" x14ac:dyDescent="0.2">
      <c r="N101" s="3" t="s">
        <v>179</v>
      </c>
      <c r="O101" s="3" t="s">
        <v>265</v>
      </c>
      <c r="P101" s="3" t="s">
        <v>266</v>
      </c>
      <c r="Q101" s="3">
        <v>3</v>
      </c>
      <c r="R101" s="4">
        <v>1.1999999999999999E-3</v>
      </c>
      <c r="S101" s="3">
        <v>4</v>
      </c>
      <c r="T101" s="4">
        <v>1.1999999999999999E-3</v>
      </c>
      <c r="U101" s="2">
        <v>1</v>
      </c>
      <c r="V101" s="3">
        <v>0</v>
      </c>
      <c r="W101" s="3">
        <v>0</v>
      </c>
      <c r="X101" s="4">
        <v>0</v>
      </c>
      <c r="Y101" s="4">
        <v>0</v>
      </c>
      <c r="Z101" s="5">
        <v>0</v>
      </c>
      <c r="AA101" s="5">
        <v>0</v>
      </c>
      <c r="AB101" s="3">
        <v>0</v>
      </c>
      <c r="AC101" s="3">
        <v>0</v>
      </c>
    </row>
    <row r="102" spans="14:29" x14ac:dyDescent="0.2">
      <c r="N102" s="3" t="s">
        <v>179</v>
      </c>
      <c r="O102" s="3" t="s">
        <v>271</v>
      </c>
      <c r="P102" s="3" t="s">
        <v>101</v>
      </c>
      <c r="Q102" s="3">
        <v>27</v>
      </c>
      <c r="R102" s="4">
        <v>1.04E-2</v>
      </c>
      <c r="S102" s="3">
        <v>47</v>
      </c>
      <c r="T102" s="4">
        <v>1.3599999999999999E-2</v>
      </c>
      <c r="U102" s="2">
        <v>1</v>
      </c>
      <c r="V102" s="3">
        <v>3</v>
      </c>
      <c r="W102" s="3">
        <v>0</v>
      </c>
      <c r="X102" s="4">
        <v>0.1111</v>
      </c>
      <c r="Y102" s="4">
        <v>0</v>
      </c>
      <c r="Z102" s="5">
        <v>3000</v>
      </c>
      <c r="AA102" s="5">
        <v>0</v>
      </c>
      <c r="AB102" s="3">
        <v>3</v>
      </c>
      <c r="AC102" s="3">
        <v>0</v>
      </c>
    </row>
    <row r="103" spans="14:29" x14ac:dyDescent="0.2">
      <c r="N103" s="3" t="s">
        <v>163</v>
      </c>
      <c r="O103" s="3" t="s">
        <v>260</v>
      </c>
      <c r="P103" s="3" t="s">
        <v>261</v>
      </c>
      <c r="Q103" s="3">
        <v>6</v>
      </c>
      <c r="R103" s="4">
        <v>2.3E-3</v>
      </c>
      <c r="S103" s="3">
        <v>6</v>
      </c>
      <c r="T103" s="4">
        <v>1.6999999999999999E-3</v>
      </c>
      <c r="U103" s="2">
        <v>1</v>
      </c>
      <c r="V103" s="3">
        <v>1</v>
      </c>
      <c r="W103" s="3">
        <v>0</v>
      </c>
      <c r="X103" s="4">
        <v>0.16669999999999999</v>
      </c>
      <c r="Y103" s="4">
        <v>0</v>
      </c>
      <c r="Z103" s="5">
        <v>1880</v>
      </c>
      <c r="AA103" s="5">
        <v>0</v>
      </c>
      <c r="AB103" s="3">
        <v>1</v>
      </c>
      <c r="AC103" s="3">
        <v>0</v>
      </c>
    </row>
    <row r="104" spans="14:29" x14ac:dyDescent="0.2">
      <c r="N104" s="3" t="s">
        <v>163</v>
      </c>
      <c r="O104" s="3" t="s">
        <v>262</v>
      </c>
      <c r="P104" s="3" t="s">
        <v>102</v>
      </c>
      <c r="Q104" s="3">
        <v>65</v>
      </c>
      <c r="R104" s="4">
        <v>2.5000000000000001E-2</v>
      </c>
      <c r="S104" s="3">
        <v>91</v>
      </c>
      <c r="T104" s="4">
        <v>2.63E-2</v>
      </c>
      <c r="U104" s="2">
        <v>0.52</v>
      </c>
      <c r="V104" s="3">
        <v>6</v>
      </c>
      <c r="W104" s="3">
        <v>0</v>
      </c>
      <c r="X104" s="4">
        <v>9.2299999999999993E-2</v>
      </c>
      <c r="Y104" s="4">
        <v>0</v>
      </c>
      <c r="Z104" s="5">
        <v>7080</v>
      </c>
      <c r="AA104" s="5">
        <v>0</v>
      </c>
      <c r="AB104" s="3">
        <v>6</v>
      </c>
      <c r="AC104" s="3">
        <v>0</v>
      </c>
    </row>
    <row r="105" spans="14:29" x14ac:dyDescent="0.2">
      <c r="N105" s="3" t="s">
        <v>157</v>
      </c>
      <c r="O105" s="3" t="s">
        <v>256</v>
      </c>
      <c r="P105" s="3" t="s">
        <v>257</v>
      </c>
      <c r="Q105" s="3">
        <v>6</v>
      </c>
      <c r="R105" s="4">
        <v>2.3E-3</v>
      </c>
      <c r="S105" s="3">
        <v>8</v>
      </c>
      <c r="T105" s="4">
        <v>2.3E-3</v>
      </c>
      <c r="U105" s="2">
        <v>1</v>
      </c>
      <c r="V105" s="3">
        <v>0</v>
      </c>
      <c r="W105" s="3">
        <v>0</v>
      </c>
      <c r="X105" s="4">
        <v>0</v>
      </c>
      <c r="Y105" s="4">
        <v>0</v>
      </c>
      <c r="Z105" s="5">
        <v>0</v>
      </c>
      <c r="AA105" s="5">
        <v>0</v>
      </c>
      <c r="AB105" s="3">
        <v>0</v>
      </c>
      <c r="AC105" s="3">
        <v>0</v>
      </c>
    </row>
    <row r="106" spans="14:29" x14ac:dyDescent="0.2">
      <c r="N106" s="3" t="s">
        <v>157</v>
      </c>
      <c r="O106" s="3" t="s">
        <v>258</v>
      </c>
      <c r="P106" s="3" t="s">
        <v>259</v>
      </c>
      <c r="Q106" s="3">
        <v>1</v>
      </c>
      <c r="R106" s="4">
        <v>4.0000000000000002E-4</v>
      </c>
      <c r="S106" s="3">
        <v>1</v>
      </c>
      <c r="T106" s="4">
        <v>2.9999999999999997E-4</v>
      </c>
      <c r="U106" s="2">
        <v>1</v>
      </c>
      <c r="V106" s="3">
        <v>3</v>
      </c>
      <c r="W106" s="3">
        <v>0</v>
      </c>
      <c r="X106" s="4">
        <v>3</v>
      </c>
      <c r="Y106" s="4">
        <v>0</v>
      </c>
      <c r="Z106" s="5">
        <v>5040</v>
      </c>
      <c r="AA106" s="5">
        <v>0</v>
      </c>
      <c r="AB106" s="3">
        <v>3</v>
      </c>
      <c r="AC106" s="3">
        <v>0</v>
      </c>
    </row>
    <row r="107" spans="14:29" x14ac:dyDescent="0.2">
      <c r="N107" s="3" t="s">
        <v>161</v>
      </c>
      <c r="O107" s="3" t="s">
        <v>462</v>
      </c>
      <c r="P107" s="3" t="s">
        <v>498</v>
      </c>
      <c r="Q107" s="3">
        <v>8</v>
      </c>
      <c r="R107" s="4">
        <v>3.0999999999999999E-3</v>
      </c>
      <c r="S107" s="3">
        <v>9</v>
      </c>
      <c r="T107" s="4">
        <v>2.5999999999999999E-3</v>
      </c>
      <c r="U107" s="2">
        <v>1</v>
      </c>
      <c r="V107" s="3">
        <v>0</v>
      </c>
      <c r="W107" s="3">
        <v>0</v>
      </c>
      <c r="X107" s="4">
        <v>0</v>
      </c>
      <c r="Y107" s="4">
        <v>0</v>
      </c>
      <c r="Z107" s="5">
        <v>0</v>
      </c>
      <c r="AA107" s="5">
        <v>0</v>
      </c>
      <c r="AB107" s="3">
        <v>0</v>
      </c>
      <c r="AC107" s="3">
        <v>0</v>
      </c>
    </row>
    <row r="108" spans="14:29" x14ac:dyDescent="0.2">
      <c r="N108" s="3" t="s">
        <v>161</v>
      </c>
      <c r="O108" s="3" t="s">
        <v>459</v>
      </c>
      <c r="P108" s="3" t="s">
        <v>478</v>
      </c>
      <c r="Q108" s="3">
        <v>0</v>
      </c>
      <c r="R108" s="4">
        <v>0</v>
      </c>
      <c r="S108" s="3">
        <v>0</v>
      </c>
      <c r="T108" s="4">
        <v>0</v>
      </c>
      <c r="U108" s="2">
        <v>0</v>
      </c>
      <c r="V108" s="3">
        <v>2</v>
      </c>
      <c r="W108" s="3">
        <v>0</v>
      </c>
      <c r="X108" s="4">
        <v>0</v>
      </c>
      <c r="Y108" s="4">
        <v>0</v>
      </c>
      <c r="Z108" s="5">
        <v>2560</v>
      </c>
      <c r="AA108" s="5">
        <v>0</v>
      </c>
      <c r="AB108" s="3">
        <v>1</v>
      </c>
      <c r="AC108" s="3">
        <v>0</v>
      </c>
    </row>
    <row r="109" spans="14:29" x14ac:dyDescent="0.2">
      <c r="N109" s="3" t="s">
        <v>161</v>
      </c>
      <c r="O109" s="3" t="s">
        <v>460</v>
      </c>
      <c r="P109" s="3" t="s">
        <v>499</v>
      </c>
      <c r="Q109" s="3">
        <v>1</v>
      </c>
      <c r="R109" s="4">
        <v>4.0000000000000002E-4</v>
      </c>
      <c r="S109" s="3">
        <v>1</v>
      </c>
      <c r="T109" s="4">
        <v>2.9999999999999997E-4</v>
      </c>
      <c r="U109" s="2">
        <v>1</v>
      </c>
      <c r="V109" s="3">
        <v>0</v>
      </c>
      <c r="W109" s="3">
        <v>0</v>
      </c>
      <c r="X109" s="4">
        <v>0</v>
      </c>
      <c r="Y109" s="4">
        <v>0</v>
      </c>
      <c r="Z109" s="5">
        <v>0</v>
      </c>
      <c r="AA109" s="5">
        <v>0</v>
      </c>
      <c r="AB109" s="3">
        <v>0</v>
      </c>
      <c r="AC109" s="3">
        <v>0</v>
      </c>
    </row>
    <row r="110" spans="14:29" x14ac:dyDescent="0.2">
      <c r="N110" s="3" t="s">
        <v>176</v>
      </c>
      <c r="O110" s="3" t="s">
        <v>467</v>
      </c>
      <c r="P110" s="3" t="s">
        <v>500</v>
      </c>
      <c r="Q110" s="3">
        <v>9</v>
      </c>
      <c r="R110" s="4">
        <v>3.5000000000000001E-3</v>
      </c>
      <c r="S110" s="3">
        <v>11</v>
      </c>
      <c r="T110" s="4">
        <v>3.2000000000000002E-3</v>
      </c>
      <c r="U110" s="2">
        <v>1</v>
      </c>
      <c r="V110" s="3">
        <v>0</v>
      </c>
      <c r="W110" s="3">
        <v>0</v>
      </c>
      <c r="X110" s="4">
        <v>0</v>
      </c>
      <c r="Y110" s="4">
        <v>0</v>
      </c>
      <c r="Z110" s="5">
        <v>0</v>
      </c>
      <c r="AA110" s="5">
        <v>0</v>
      </c>
      <c r="AB110" s="3">
        <v>0</v>
      </c>
      <c r="AC110" s="3">
        <v>0</v>
      </c>
    </row>
    <row r="111" spans="14:29" x14ac:dyDescent="0.2">
      <c r="N111" s="3" t="s">
        <v>161</v>
      </c>
      <c r="O111" s="3" t="s">
        <v>461</v>
      </c>
      <c r="P111" s="3" t="s">
        <v>476</v>
      </c>
      <c r="Q111" s="3">
        <v>9</v>
      </c>
      <c r="R111" s="4">
        <v>3.5000000000000001E-3</v>
      </c>
      <c r="S111" s="3">
        <v>17</v>
      </c>
      <c r="T111" s="4">
        <v>4.8999999999999998E-3</v>
      </c>
      <c r="U111" s="2">
        <v>1</v>
      </c>
      <c r="V111" s="3">
        <v>1</v>
      </c>
      <c r="W111" s="3">
        <v>0</v>
      </c>
      <c r="X111" s="4">
        <v>0.1111</v>
      </c>
      <c r="Y111" s="4">
        <v>0</v>
      </c>
      <c r="Z111" s="5">
        <v>1280</v>
      </c>
      <c r="AA111" s="5">
        <v>0</v>
      </c>
      <c r="AB111" s="3">
        <v>1</v>
      </c>
      <c r="AC111" s="3">
        <v>0</v>
      </c>
    </row>
    <row r="112" spans="14:29" x14ac:dyDescent="0.2">
      <c r="N112" s="3" t="s">
        <v>172</v>
      </c>
      <c r="O112" s="3" t="s">
        <v>465</v>
      </c>
      <c r="P112" s="3" t="s">
        <v>477</v>
      </c>
      <c r="Q112" s="3">
        <v>17</v>
      </c>
      <c r="R112" s="4">
        <v>6.4999999999999997E-3</v>
      </c>
      <c r="S112" s="3">
        <v>25</v>
      </c>
      <c r="T112" s="4">
        <v>7.1999999999999998E-3</v>
      </c>
      <c r="U112" s="2">
        <v>1</v>
      </c>
      <c r="V112" s="3">
        <v>3</v>
      </c>
      <c r="W112" s="3">
        <v>0</v>
      </c>
      <c r="X112" s="4">
        <v>0.17649999999999999</v>
      </c>
      <c r="Y112" s="4">
        <v>0</v>
      </c>
      <c r="Z112" s="5">
        <v>3540</v>
      </c>
      <c r="AA112" s="5">
        <v>0</v>
      </c>
      <c r="AB112" s="3">
        <v>3</v>
      </c>
      <c r="AC112" s="3">
        <v>0</v>
      </c>
    </row>
    <row r="113" spans="14:29" x14ac:dyDescent="0.2">
      <c r="N113" s="3" t="s">
        <v>514</v>
      </c>
      <c r="O113" s="3" t="s">
        <v>517</v>
      </c>
      <c r="P113" s="3" t="s">
        <v>518</v>
      </c>
      <c r="Q113" s="3">
        <v>3</v>
      </c>
      <c r="R113" s="4">
        <v>1.1999999999999999E-3</v>
      </c>
      <c r="S113" s="3">
        <v>3</v>
      </c>
      <c r="T113" s="4">
        <v>8.9999999999999998E-4</v>
      </c>
      <c r="U113" s="2">
        <v>0</v>
      </c>
      <c r="V113" s="3">
        <v>0</v>
      </c>
      <c r="W113" s="3">
        <v>0</v>
      </c>
      <c r="X113" s="4">
        <v>0</v>
      </c>
      <c r="Y113" s="4">
        <v>0</v>
      </c>
      <c r="Z113" s="5">
        <v>0</v>
      </c>
      <c r="AA113" s="5">
        <v>0</v>
      </c>
      <c r="AB113" s="3">
        <v>0</v>
      </c>
      <c r="AC113" s="3">
        <v>0</v>
      </c>
    </row>
    <row r="114" spans="14:29" x14ac:dyDescent="0.2">
      <c r="N114" s="3" t="s">
        <v>514</v>
      </c>
      <c r="O114" s="3" t="s">
        <v>515</v>
      </c>
      <c r="P114" s="3" t="s">
        <v>516</v>
      </c>
      <c r="Q114" s="3">
        <v>10</v>
      </c>
      <c r="R114" s="4">
        <v>3.8999999999999998E-3</v>
      </c>
      <c r="S114" s="3">
        <v>13</v>
      </c>
      <c r="T114" s="4">
        <v>3.8E-3</v>
      </c>
      <c r="U114" s="2">
        <v>0.77</v>
      </c>
      <c r="V114" s="3">
        <v>0</v>
      </c>
      <c r="W114" s="3">
        <v>0</v>
      </c>
      <c r="X114" s="4">
        <v>0</v>
      </c>
      <c r="Y114" s="4">
        <v>0</v>
      </c>
      <c r="Z114" s="5">
        <v>0</v>
      </c>
      <c r="AA114" s="5">
        <v>0</v>
      </c>
      <c r="AB114" s="3">
        <v>0</v>
      </c>
      <c r="AC114" s="3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04"/>
  <sheetViews>
    <sheetView workbookViewId="0">
      <selection activeCell="D9" sqref="D9"/>
    </sheetView>
  </sheetViews>
  <sheetFormatPr defaultColWidth="8.7265625" defaultRowHeight="13" x14ac:dyDescent="0.2"/>
  <cols>
    <col min="1" max="1" width="8.7265625" style="3"/>
    <col min="2" max="2" width="18.453125" style="3" bestFit="1" customWidth="1"/>
    <col min="3" max="3" width="8.7265625" style="3"/>
    <col min="4" max="4" width="12" style="3" customWidth="1"/>
    <col min="5" max="5" width="8.7265625" style="2"/>
    <col min="6" max="6" width="15" style="3" bestFit="1" customWidth="1"/>
    <col min="7" max="16384" width="8.7265625" style="3"/>
  </cols>
  <sheetData>
    <row r="1" spans="1:22" ht="14" x14ac:dyDescent="0.2">
      <c r="A1" s="22" t="s">
        <v>602</v>
      </c>
      <c r="B1" s="21" t="s">
        <v>555</v>
      </c>
      <c r="C1" s="19"/>
      <c r="F1" s="3" t="s">
        <v>189</v>
      </c>
      <c r="G1" s="3" t="s">
        <v>149</v>
      </c>
      <c r="H1" s="3" t="s">
        <v>39</v>
      </c>
      <c r="I1" s="3" t="s">
        <v>40</v>
      </c>
      <c r="J1" s="3" t="s">
        <v>150</v>
      </c>
      <c r="K1" s="3" t="s">
        <v>151</v>
      </c>
      <c r="L1" s="3" t="s">
        <v>152</v>
      </c>
      <c r="M1" s="3" t="s">
        <v>153</v>
      </c>
      <c r="N1" s="3" t="s">
        <v>41</v>
      </c>
      <c r="O1" s="3" t="s">
        <v>565</v>
      </c>
      <c r="P1" s="3" t="s">
        <v>42</v>
      </c>
      <c r="Q1" s="3" t="s">
        <v>566</v>
      </c>
      <c r="R1" s="3" t="s">
        <v>43</v>
      </c>
      <c r="S1" s="3" t="s">
        <v>567</v>
      </c>
      <c r="T1" s="3" t="s">
        <v>154</v>
      </c>
      <c r="U1" s="3" t="s">
        <v>568</v>
      </c>
      <c r="V1" s="3" t="s">
        <v>568</v>
      </c>
    </row>
    <row r="2" spans="1:22" x14ac:dyDescent="0.2">
      <c r="B2" s="8"/>
      <c r="C2" s="8" t="s">
        <v>103</v>
      </c>
      <c r="D2" s="8" t="s">
        <v>104</v>
      </c>
      <c r="E2" s="9" t="s">
        <v>105</v>
      </c>
      <c r="G2" s="3" t="s">
        <v>162</v>
      </c>
      <c r="H2" s="3" t="s">
        <v>196</v>
      </c>
      <c r="I2" s="3">
        <v>309</v>
      </c>
      <c r="J2" s="4">
        <v>8.9399999999999993E-2</v>
      </c>
      <c r="K2" s="3">
        <v>405</v>
      </c>
      <c r="L2" s="4">
        <v>8.3699999999999997E-2</v>
      </c>
      <c r="M2" s="2">
        <v>0.3</v>
      </c>
      <c r="N2" s="3">
        <v>16</v>
      </c>
      <c r="O2" s="3">
        <v>0</v>
      </c>
      <c r="P2" s="4">
        <v>5.1799999999999999E-2</v>
      </c>
      <c r="Q2" s="4">
        <v>0</v>
      </c>
      <c r="R2" s="5">
        <v>16840</v>
      </c>
      <c r="S2" s="5">
        <v>0</v>
      </c>
      <c r="T2" s="3">
        <v>16</v>
      </c>
      <c r="U2" s="3">
        <v>0</v>
      </c>
      <c r="V2" s="3">
        <v>0</v>
      </c>
    </row>
    <row r="3" spans="1:22" x14ac:dyDescent="0.2">
      <c r="A3" s="3" t="s">
        <v>155</v>
      </c>
      <c r="B3" s="8" t="s">
        <v>2</v>
      </c>
      <c r="C3" s="1">
        <f ca="1">VLOOKUP(A3,INDIRECT($A$1&amp;"!$A$6:$K$100"),11,0)</f>
        <v>111.52416356877323</v>
      </c>
      <c r="D3" s="1">
        <f t="shared" ref="D3:D17" si="0">VLOOKUP(A3,$G:$Q,8,FALSE)</f>
        <v>77</v>
      </c>
      <c r="E3" s="7">
        <f ca="1">D3/C3</f>
        <v>0.69043333333333334</v>
      </c>
      <c r="G3" s="3" t="s">
        <v>158</v>
      </c>
      <c r="H3" s="3" t="s">
        <v>159</v>
      </c>
      <c r="I3" s="3">
        <v>321</v>
      </c>
      <c r="J3" s="4">
        <v>9.2899999999999996E-2</v>
      </c>
      <c r="K3" s="3">
        <v>426</v>
      </c>
      <c r="L3" s="4">
        <v>8.8099999999999998E-2</v>
      </c>
      <c r="M3" s="2">
        <v>0.3</v>
      </c>
      <c r="N3" s="3">
        <v>10</v>
      </c>
      <c r="O3" s="3">
        <v>0</v>
      </c>
      <c r="P3" s="4">
        <v>3.1199999999999999E-2</v>
      </c>
      <c r="Q3" s="4">
        <v>0</v>
      </c>
      <c r="R3" s="5">
        <v>8000</v>
      </c>
      <c r="S3" s="5">
        <v>0</v>
      </c>
      <c r="T3" s="3">
        <v>10</v>
      </c>
      <c r="U3" s="3">
        <v>0</v>
      </c>
      <c r="V3" s="3">
        <v>0</v>
      </c>
    </row>
    <row r="4" spans="1:22" x14ac:dyDescent="0.2">
      <c r="A4" s="3" t="s">
        <v>156</v>
      </c>
      <c r="B4" s="8" t="s">
        <v>3</v>
      </c>
      <c r="C4" s="1">
        <f t="shared" ref="C4:C17" ca="1" si="1">VLOOKUP(A4,INDIRECT($A$1&amp;"!$A$6:$K$100"),11,0)</f>
        <v>23.255813953488371</v>
      </c>
      <c r="D4" s="1">
        <f t="shared" si="0"/>
        <v>18</v>
      </c>
      <c r="E4" s="7">
        <f t="shared" ref="E4:E18" ca="1" si="2">D4/C4</f>
        <v>0.77400000000000002</v>
      </c>
      <c r="G4" s="3" t="s">
        <v>588</v>
      </c>
      <c r="H4" s="3" t="s">
        <v>589</v>
      </c>
      <c r="I4" s="3">
        <v>660</v>
      </c>
      <c r="J4" s="4">
        <v>0.191</v>
      </c>
      <c r="K4" s="6">
        <v>1002</v>
      </c>
      <c r="L4" s="4">
        <v>0.2072</v>
      </c>
      <c r="M4" s="2">
        <v>0.22</v>
      </c>
      <c r="N4" s="3">
        <v>16</v>
      </c>
      <c r="O4" s="3">
        <v>0</v>
      </c>
      <c r="P4" s="4">
        <v>2.4199999999999999E-2</v>
      </c>
      <c r="Q4" s="4">
        <v>0</v>
      </c>
      <c r="R4" s="5">
        <v>51244</v>
      </c>
      <c r="S4" s="5">
        <v>0</v>
      </c>
      <c r="T4" s="3">
        <v>16</v>
      </c>
      <c r="U4" s="3">
        <v>0</v>
      </c>
      <c r="V4" s="3">
        <v>0</v>
      </c>
    </row>
    <row r="5" spans="1:22" x14ac:dyDescent="0.2">
      <c r="A5" s="3" t="s">
        <v>157</v>
      </c>
      <c r="B5" s="8" t="s">
        <v>450</v>
      </c>
      <c r="C5" s="1">
        <f t="shared" ca="1" si="1"/>
        <v>4.6511627906976747</v>
      </c>
      <c r="D5" s="1">
        <f t="shared" si="0"/>
        <v>2</v>
      </c>
      <c r="E5" s="7">
        <f t="shared" ca="1" si="2"/>
        <v>0.43</v>
      </c>
      <c r="G5" s="3" t="s">
        <v>167</v>
      </c>
      <c r="H5" s="3" t="s">
        <v>199</v>
      </c>
      <c r="I5" s="3">
        <v>10</v>
      </c>
      <c r="J5" s="4">
        <v>2.8999999999999998E-3</v>
      </c>
      <c r="K5" s="3">
        <v>13</v>
      </c>
      <c r="L5" s="4">
        <v>2.7000000000000001E-3</v>
      </c>
      <c r="M5" s="2">
        <v>1</v>
      </c>
      <c r="N5" s="3">
        <v>0</v>
      </c>
      <c r="O5" s="3">
        <v>0</v>
      </c>
      <c r="P5" s="4">
        <v>0</v>
      </c>
      <c r="Q5" s="4">
        <v>0</v>
      </c>
      <c r="R5" s="5">
        <v>0</v>
      </c>
      <c r="S5" s="5">
        <v>0</v>
      </c>
      <c r="T5" s="3">
        <v>0</v>
      </c>
      <c r="U5" s="3">
        <v>0</v>
      </c>
      <c r="V5" s="3">
        <v>0</v>
      </c>
    </row>
    <row r="6" spans="1:22" x14ac:dyDescent="0.2">
      <c r="A6" s="3" t="s">
        <v>164</v>
      </c>
      <c r="B6" s="8" t="s">
        <v>4</v>
      </c>
      <c r="C6" s="1">
        <f t="shared" ca="1" si="1"/>
        <v>15.306122448979592</v>
      </c>
      <c r="D6" s="1">
        <f t="shared" si="0"/>
        <v>1</v>
      </c>
      <c r="E6" s="7">
        <f t="shared" ca="1" si="2"/>
        <v>6.533333333333334E-2</v>
      </c>
      <c r="G6" s="3" t="s">
        <v>182</v>
      </c>
      <c r="H6" s="3" t="s">
        <v>213</v>
      </c>
      <c r="I6" s="3">
        <v>24</v>
      </c>
      <c r="J6" s="4">
        <v>6.8999999999999999E-3</v>
      </c>
      <c r="K6" s="3">
        <v>36</v>
      </c>
      <c r="L6" s="4">
        <v>7.4000000000000003E-3</v>
      </c>
      <c r="M6" s="2">
        <v>0.64</v>
      </c>
      <c r="N6" s="3">
        <v>2</v>
      </c>
      <c r="O6" s="3">
        <v>0</v>
      </c>
      <c r="P6" s="4">
        <v>8.3299999999999999E-2</v>
      </c>
      <c r="Q6" s="4">
        <v>0</v>
      </c>
      <c r="R6" s="5">
        <v>2560</v>
      </c>
      <c r="S6" s="5">
        <v>0</v>
      </c>
      <c r="T6" s="3">
        <v>2</v>
      </c>
      <c r="U6" s="3">
        <v>0</v>
      </c>
      <c r="V6" s="3">
        <v>0</v>
      </c>
    </row>
    <row r="7" spans="1:22" x14ac:dyDescent="0.2">
      <c r="A7" s="3" t="s">
        <v>161</v>
      </c>
      <c r="B7" s="8" t="s">
        <v>5</v>
      </c>
      <c r="C7" s="1">
        <f t="shared" ca="1" si="1"/>
        <v>55.309734513274336</v>
      </c>
      <c r="D7" s="1">
        <f t="shared" si="0"/>
        <v>20</v>
      </c>
      <c r="E7" s="7">
        <f t="shared" ca="1" si="2"/>
        <v>0.36159999999999998</v>
      </c>
      <c r="G7" s="3" t="s">
        <v>173</v>
      </c>
      <c r="H7" s="3" t="s">
        <v>205</v>
      </c>
      <c r="I7" s="3">
        <v>52</v>
      </c>
      <c r="J7" s="4">
        <v>1.5100000000000001E-2</v>
      </c>
      <c r="K7" s="3">
        <v>75</v>
      </c>
      <c r="L7" s="4">
        <v>1.55E-2</v>
      </c>
      <c r="M7" s="2">
        <v>0.99</v>
      </c>
      <c r="N7" s="3">
        <v>6</v>
      </c>
      <c r="O7" s="3">
        <v>0</v>
      </c>
      <c r="P7" s="4">
        <v>0.1154</v>
      </c>
      <c r="Q7" s="4">
        <v>0</v>
      </c>
      <c r="R7" s="5">
        <v>10080</v>
      </c>
      <c r="S7" s="5">
        <v>0</v>
      </c>
      <c r="T7" s="3">
        <v>6</v>
      </c>
      <c r="U7" s="3">
        <v>0</v>
      </c>
      <c r="V7" s="3">
        <v>0</v>
      </c>
    </row>
    <row r="8" spans="1:22" x14ac:dyDescent="0.2">
      <c r="A8" s="3" t="s">
        <v>173</v>
      </c>
      <c r="B8" s="8" t="s">
        <v>7</v>
      </c>
      <c r="C8" s="1">
        <f t="shared" ca="1" si="1"/>
        <v>9.316770186335404</v>
      </c>
      <c r="D8" s="1">
        <f t="shared" si="0"/>
        <v>6</v>
      </c>
      <c r="E8" s="7">
        <f t="shared" ca="1" si="2"/>
        <v>0.64400000000000002</v>
      </c>
      <c r="G8" s="3" t="s">
        <v>218</v>
      </c>
      <c r="H8" s="3" t="s">
        <v>219</v>
      </c>
      <c r="I8" s="3">
        <v>5</v>
      </c>
      <c r="J8" s="4">
        <v>1.4E-3</v>
      </c>
      <c r="K8" s="3">
        <v>5</v>
      </c>
      <c r="L8" s="4">
        <v>1E-3</v>
      </c>
      <c r="M8" s="2">
        <v>1</v>
      </c>
      <c r="N8" s="3">
        <v>0</v>
      </c>
      <c r="O8" s="3">
        <v>0</v>
      </c>
      <c r="P8" s="4">
        <v>0</v>
      </c>
      <c r="Q8" s="4">
        <v>0</v>
      </c>
      <c r="R8" s="5">
        <v>0</v>
      </c>
      <c r="S8" s="5">
        <v>0</v>
      </c>
      <c r="T8" s="3">
        <v>0</v>
      </c>
      <c r="U8" s="3">
        <v>0</v>
      </c>
      <c r="V8" s="3">
        <v>0</v>
      </c>
    </row>
    <row r="9" spans="1:22" x14ac:dyDescent="0.2">
      <c r="A9" s="3" t="s">
        <v>166</v>
      </c>
      <c r="B9" s="8" t="s">
        <v>8</v>
      </c>
      <c r="C9" s="1">
        <f t="shared" ca="1" si="1"/>
        <v>55.432372505543235</v>
      </c>
      <c r="D9" s="1">
        <f t="shared" si="0"/>
        <v>98</v>
      </c>
      <c r="E9" s="7">
        <f t="shared" ca="1" si="2"/>
        <v>1.7679200000000002</v>
      </c>
      <c r="G9" s="3" t="s">
        <v>156</v>
      </c>
      <c r="H9" s="3" t="s">
        <v>190</v>
      </c>
      <c r="I9" s="3">
        <v>185</v>
      </c>
      <c r="J9" s="4">
        <v>5.3499999999999999E-2</v>
      </c>
      <c r="K9" s="3">
        <v>248</v>
      </c>
      <c r="L9" s="4">
        <v>5.1299999999999998E-2</v>
      </c>
      <c r="M9" s="2">
        <v>0.99</v>
      </c>
      <c r="N9" s="3">
        <v>18</v>
      </c>
      <c r="O9" s="3">
        <v>0</v>
      </c>
      <c r="P9" s="4">
        <v>9.7299999999999998E-2</v>
      </c>
      <c r="Q9" s="4">
        <v>0</v>
      </c>
      <c r="R9" s="5">
        <v>33301</v>
      </c>
      <c r="S9" s="5">
        <v>0</v>
      </c>
      <c r="T9" s="3">
        <v>18</v>
      </c>
      <c r="U9" s="3">
        <v>0</v>
      </c>
      <c r="V9" s="3">
        <v>0</v>
      </c>
    </row>
    <row r="10" spans="1:22" x14ac:dyDescent="0.2">
      <c r="A10" s="3" t="s">
        <v>177</v>
      </c>
      <c r="B10" s="8" t="s">
        <v>10</v>
      </c>
      <c r="C10" s="1">
        <f t="shared" ca="1" si="1"/>
        <v>5.6818181818181817</v>
      </c>
      <c r="D10" s="1">
        <f t="shared" si="0"/>
        <v>0</v>
      </c>
      <c r="E10" s="7">
        <f t="shared" ca="1" si="2"/>
        <v>0</v>
      </c>
      <c r="G10" s="3" t="s">
        <v>220</v>
      </c>
      <c r="H10" s="3" t="s">
        <v>221</v>
      </c>
      <c r="I10" s="3">
        <v>37</v>
      </c>
      <c r="J10" s="4">
        <v>1.0699999999999999E-2</v>
      </c>
      <c r="K10" s="3">
        <v>42</v>
      </c>
      <c r="L10" s="4">
        <v>8.6999999999999994E-3</v>
      </c>
      <c r="M10" s="2">
        <v>1</v>
      </c>
      <c r="N10" s="3">
        <v>3</v>
      </c>
      <c r="O10" s="3">
        <v>0</v>
      </c>
      <c r="P10" s="4">
        <v>8.1100000000000005E-2</v>
      </c>
      <c r="Q10" s="4">
        <v>0</v>
      </c>
      <c r="R10" s="5">
        <v>3840</v>
      </c>
      <c r="S10" s="5">
        <v>0</v>
      </c>
      <c r="T10" s="3">
        <v>3</v>
      </c>
      <c r="U10" s="3">
        <v>0</v>
      </c>
      <c r="V10" s="3">
        <v>0</v>
      </c>
    </row>
    <row r="11" spans="1:22" x14ac:dyDescent="0.2">
      <c r="A11" s="3" t="s">
        <v>172</v>
      </c>
      <c r="B11" s="8" t="s">
        <v>23</v>
      </c>
      <c r="C11" s="1">
        <f t="shared" ca="1" si="1"/>
        <v>20.066889632107024</v>
      </c>
      <c r="D11" s="1">
        <f t="shared" si="0"/>
        <v>1</v>
      </c>
      <c r="E11" s="7">
        <f t="shared" ca="1" si="2"/>
        <v>4.9833333333333334E-2</v>
      </c>
      <c r="G11" s="3" t="s">
        <v>489</v>
      </c>
      <c r="H11" s="3" t="s">
        <v>501</v>
      </c>
      <c r="I11" s="3">
        <v>1</v>
      </c>
      <c r="J11" s="4">
        <v>2.9999999999999997E-4</v>
      </c>
      <c r="K11" s="3">
        <v>1</v>
      </c>
      <c r="L11" s="4">
        <v>2.0000000000000001E-4</v>
      </c>
      <c r="M11" s="2">
        <v>1</v>
      </c>
      <c r="N11" s="3">
        <v>0</v>
      </c>
      <c r="O11" s="3">
        <v>0</v>
      </c>
      <c r="P11" s="4">
        <v>0</v>
      </c>
      <c r="Q11" s="4">
        <v>0</v>
      </c>
      <c r="R11" s="5">
        <v>0</v>
      </c>
      <c r="S11" s="5">
        <v>0</v>
      </c>
      <c r="T11" s="3">
        <v>0</v>
      </c>
      <c r="U11" s="3">
        <v>0</v>
      </c>
      <c r="V11" s="3">
        <v>0</v>
      </c>
    </row>
    <row r="12" spans="1:22" x14ac:dyDescent="0.2">
      <c r="A12" s="3" t="s">
        <v>168</v>
      </c>
      <c r="B12" s="8" t="s">
        <v>12</v>
      </c>
      <c r="C12" s="1">
        <f t="shared" ca="1" si="1"/>
        <v>17.441860465116278</v>
      </c>
      <c r="D12" s="1">
        <f t="shared" si="0"/>
        <v>27</v>
      </c>
      <c r="E12" s="7">
        <f t="shared" ca="1" si="2"/>
        <v>1.548</v>
      </c>
      <c r="G12" s="3" t="s">
        <v>185</v>
      </c>
      <c r="H12" s="3" t="s">
        <v>209</v>
      </c>
      <c r="I12" s="3">
        <v>18</v>
      </c>
      <c r="J12" s="4">
        <v>5.1999999999999998E-3</v>
      </c>
      <c r="K12" s="3">
        <v>28</v>
      </c>
      <c r="L12" s="4">
        <v>5.7999999999999996E-3</v>
      </c>
      <c r="M12" s="2">
        <v>0.96</v>
      </c>
      <c r="N12" s="3">
        <v>4</v>
      </c>
      <c r="O12" s="3">
        <v>0</v>
      </c>
      <c r="P12" s="4">
        <v>0.22220000000000001</v>
      </c>
      <c r="Q12" s="4">
        <v>0</v>
      </c>
      <c r="R12" s="5">
        <v>4720</v>
      </c>
      <c r="S12" s="5">
        <v>0</v>
      </c>
      <c r="T12" s="3">
        <v>4</v>
      </c>
      <c r="U12" s="3">
        <v>0</v>
      </c>
      <c r="V12" s="3">
        <v>0</v>
      </c>
    </row>
    <row r="13" spans="1:22" x14ac:dyDescent="0.2">
      <c r="A13" s="3" t="s">
        <v>188</v>
      </c>
      <c r="B13" s="8" t="s">
        <v>13</v>
      </c>
      <c r="C13" s="1">
        <f t="shared" ca="1" si="1"/>
        <v>4.166666666666667</v>
      </c>
      <c r="D13" s="1">
        <f t="shared" si="0"/>
        <v>0</v>
      </c>
      <c r="E13" s="7">
        <f t="shared" ca="1" si="2"/>
        <v>0</v>
      </c>
      <c r="G13" s="3" t="s">
        <v>166</v>
      </c>
      <c r="H13" s="3" t="s">
        <v>62</v>
      </c>
      <c r="I13" s="3">
        <v>529</v>
      </c>
      <c r="J13" s="4">
        <v>0.15310000000000001</v>
      </c>
      <c r="K13" s="3">
        <v>804</v>
      </c>
      <c r="L13" s="4">
        <v>0.16619999999999999</v>
      </c>
      <c r="M13" s="2">
        <v>0.91</v>
      </c>
      <c r="N13" s="3">
        <v>98</v>
      </c>
      <c r="O13" s="3">
        <v>0</v>
      </c>
      <c r="P13" s="4">
        <v>0.18529999999999999</v>
      </c>
      <c r="Q13" s="4">
        <v>0</v>
      </c>
      <c r="R13" s="5">
        <v>153440</v>
      </c>
      <c r="S13" s="5">
        <v>0</v>
      </c>
      <c r="T13" s="3">
        <v>92</v>
      </c>
      <c r="U13" s="3">
        <v>0</v>
      </c>
      <c r="V13" s="3">
        <v>0</v>
      </c>
    </row>
    <row r="14" spans="1:22" x14ac:dyDescent="0.2">
      <c r="A14" s="3" t="s">
        <v>163</v>
      </c>
      <c r="B14" s="8" t="s">
        <v>14</v>
      </c>
      <c r="C14" s="1">
        <f t="shared" ca="1" si="1"/>
        <v>15.576323987538942</v>
      </c>
      <c r="D14" s="1">
        <f t="shared" si="0"/>
        <v>17</v>
      </c>
      <c r="E14" s="7">
        <f t="shared" ca="1" si="2"/>
        <v>1.0913999999999999</v>
      </c>
      <c r="G14" s="3" t="s">
        <v>174</v>
      </c>
      <c r="H14" s="3" t="s">
        <v>210</v>
      </c>
      <c r="I14" s="3">
        <v>69</v>
      </c>
      <c r="J14" s="4">
        <v>0.02</v>
      </c>
      <c r="K14" s="3">
        <v>103</v>
      </c>
      <c r="L14" s="4">
        <v>2.1299999999999999E-2</v>
      </c>
      <c r="M14" s="2">
        <v>0.76</v>
      </c>
      <c r="N14" s="3">
        <v>1</v>
      </c>
      <c r="O14" s="3">
        <v>0</v>
      </c>
      <c r="P14" s="4">
        <v>1.4500000000000001E-2</v>
      </c>
      <c r="Q14" s="4">
        <v>0</v>
      </c>
      <c r="R14" s="5">
        <v>3980</v>
      </c>
      <c r="S14" s="5">
        <v>0</v>
      </c>
      <c r="T14" s="3">
        <v>1</v>
      </c>
      <c r="U14" s="3">
        <v>0</v>
      </c>
      <c r="V14" s="3">
        <v>0</v>
      </c>
    </row>
    <row r="15" spans="1:22" x14ac:dyDescent="0.2">
      <c r="A15" s="3" t="s">
        <v>176</v>
      </c>
      <c r="B15" s="8" t="s">
        <v>15</v>
      </c>
      <c r="C15" s="1">
        <f t="shared" ca="1" si="1"/>
        <v>4.032258064516129</v>
      </c>
      <c r="D15" s="1">
        <f t="shared" si="0"/>
        <v>3</v>
      </c>
      <c r="E15" s="7">
        <f t="shared" ca="1" si="2"/>
        <v>0.74399999999999999</v>
      </c>
      <c r="G15" s="3" t="s">
        <v>226</v>
      </c>
      <c r="H15" s="3" t="s">
        <v>227</v>
      </c>
      <c r="I15" s="3">
        <v>15</v>
      </c>
      <c r="J15" s="4">
        <v>4.3E-3</v>
      </c>
      <c r="K15" s="3">
        <v>19</v>
      </c>
      <c r="L15" s="4">
        <v>3.8999999999999998E-3</v>
      </c>
      <c r="M15" s="2">
        <v>1</v>
      </c>
      <c r="N15" s="3">
        <v>3</v>
      </c>
      <c r="O15" s="3">
        <v>0</v>
      </c>
      <c r="P15" s="4">
        <v>0.2</v>
      </c>
      <c r="Q15" s="4">
        <v>0</v>
      </c>
      <c r="R15" s="5">
        <v>2940</v>
      </c>
      <c r="S15" s="5">
        <v>0</v>
      </c>
      <c r="T15" s="3">
        <v>3</v>
      </c>
      <c r="U15" s="3">
        <v>0</v>
      </c>
      <c r="V15" s="3">
        <v>0</v>
      </c>
    </row>
    <row r="16" spans="1:22" x14ac:dyDescent="0.2">
      <c r="A16" s="3" t="s">
        <v>179</v>
      </c>
      <c r="B16" s="8" t="s">
        <v>234</v>
      </c>
      <c r="C16" s="1">
        <f t="shared" ca="1" si="1"/>
        <v>13.822336896424625</v>
      </c>
      <c r="D16" s="1">
        <v>0</v>
      </c>
      <c r="E16" s="7">
        <f t="shared" ca="1" si="2"/>
        <v>0</v>
      </c>
      <c r="G16" s="3" t="s">
        <v>171</v>
      </c>
      <c r="H16" s="3" t="s">
        <v>206</v>
      </c>
      <c r="I16" s="3">
        <v>3</v>
      </c>
      <c r="J16" s="4">
        <v>8.9999999999999998E-4</v>
      </c>
      <c r="K16" s="3">
        <v>4</v>
      </c>
      <c r="L16" s="4">
        <v>8.0000000000000004E-4</v>
      </c>
      <c r="M16" s="2">
        <v>1</v>
      </c>
      <c r="N16" s="3">
        <v>0</v>
      </c>
      <c r="O16" s="3">
        <v>0</v>
      </c>
      <c r="P16" s="4">
        <v>0</v>
      </c>
      <c r="Q16" s="4">
        <v>0</v>
      </c>
      <c r="R16" s="5">
        <v>0</v>
      </c>
      <c r="S16" s="5">
        <v>0</v>
      </c>
      <c r="T16" s="3">
        <v>0</v>
      </c>
      <c r="U16" s="3">
        <v>0</v>
      </c>
      <c r="V16" s="3">
        <v>0</v>
      </c>
    </row>
    <row r="17" spans="1:22" x14ac:dyDescent="0.2">
      <c r="A17" s="3" t="s">
        <v>532</v>
      </c>
      <c r="B17" s="8" t="s">
        <v>531</v>
      </c>
      <c r="C17" s="1">
        <f t="shared" ca="1" si="1"/>
        <v>10.989010989010989</v>
      </c>
      <c r="D17" s="1">
        <f t="shared" si="0"/>
        <v>8</v>
      </c>
      <c r="E17" s="7">
        <f t="shared" ca="1" si="2"/>
        <v>0.72799999999999998</v>
      </c>
      <c r="G17" s="3" t="s">
        <v>228</v>
      </c>
      <c r="H17" s="3" t="s">
        <v>229</v>
      </c>
      <c r="I17" s="3">
        <v>3</v>
      </c>
      <c r="J17" s="4">
        <v>8.9999999999999998E-4</v>
      </c>
      <c r="K17" s="3">
        <v>3</v>
      </c>
      <c r="L17" s="4">
        <v>5.9999999999999995E-4</v>
      </c>
      <c r="M17" s="2">
        <v>0.67</v>
      </c>
      <c r="N17" s="3">
        <v>0</v>
      </c>
      <c r="O17" s="3">
        <v>0</v>
      </c>
      <c r="P17" s="4">
        <v>0</v>
      </c>
      <c r="Q17" s="4">
        <v>0</v>
      </c>
      <c r="R17" s="5">
        <v>0</v>
      </c>
      <c r="S17" s="5">
        <v>0</v>
      </c>
      <c r="T17" s="3">
        <v>0</v>
      </c>
      <c r="U17" s="3">
        <v>0</v>
      </c>
      <c r="V17" s="3">
        <v>0</v>
      </c>
    </row>
    <row r="18" spans="1:22" x14ac:dyDescent="0.2">
      <c r="B18" s="8"/>
      <c r="C18" s="1">
        <f ca="1">SUM(C3:C17)</f>
        <v>366.57330485029075</v>
      </c>
      <c r="D18" s="1">
        <f>SUM(D3:D17)</f>
        <v>278</v>
      </c>
      <c r="E18" s="7">
        <f t="shared" ca="1" si="2"/>
        <v>0.7583749179813728</v>
      </c>
      <c r="G18" s="3" t="s">
        <v>160</v>
      </c>
      <c r="H18" s="3" t="s">
        <v>195</v>
      </c>
      <c r="I18" s="3">
        <v>10</v>
      </c>
      <c r="J18" s="4">
        <v>2.8999999999999998E-3</v>
      </c>
      <c r="K18" s="3">
        <v>10</v>
      </c>
      <c r="L18" s="4">
        <v>2.0999999999999999E-3</v>
      </c>
      <c r="M18" s="2">
        <v>1</v>
      </c>
      <c r="N18" s="3">
        <v>0</v>
      </c>
      <c r="O18" s="3">
        <v>0</v>
      </c>
      <c r="P18" s="4">
        <v>0</v>
      </c>
      <c r="Q18" s="4">
        <v>0</v>
      </c>
      <c r="R18" s="5">
        <v>0</v>
      </c>
      <c r="S18" s="5">
        <v>0</v>
      </c>
      <c r="T18" s="3">
        <v>0</v>
      </c>
      <c r="U18" s="3">
        <v>0</v>
      </c>
      <c r="V18" s="3">
        <v>0</v>
      </c>
    </row>
    <row r="19" spans="1:22" x14ac:dyDescent="0.2">
      <c r="G19" s="3" t="s">
        <v>155</v>
      </c>
      <c r="H19" s="3" t="s">
        <v>191</v>
      </c>
      <c r="I19" s="3">
        <v>436</v>
      </c>
      <c r="J19" s="4">
        <v>0.12620000000000001</v>
      </c>
      <c r="K19" s="3">
        <v>629</v>
      </c>
      <c r="L19" s="4">
        <v>0.13</v>
      </c>
      <c r="M19" s="2">
        <v>1</v>
      </c>
      <c r="N19" s="3">
        <v>77</v>
      </c>
      <c r="O19" s="3">
        <v>0</v>
      </c>
      <c r="P19" s="4">
        <v>0.17660000000000001</v>
      </c>
      <c r="Q19" s="4">
        <v>0</v>
      </c>
      <c r="R19" s="5">
        <v>72354</v>
      </c>
      <c r="S19" s="5">
        <v>0</v>
      </c>
      <c r="T19" s="3">
        <v>77</v>
      </c>
      <c r="U19" s="3">
        <v>0</v>
      </c>
      <c r="V19" s="3">
        <v>0</v>
      </c>
    </row>
    <row r="20" spans="1:22" x14ac:dyDescent="0.2">
      <c r="G20" s="3" t="s">
        <v>230</v>
      </c>
      <c r="H20" s="3" t="s">
        <v>231</v>
      </c>
      <c r="I20" s="3">
        <v>43</v>
      </c>
      <c r="J20" s="4">
        <v>1.24E-2</v>
      </c>
      <c r="K20" s="3">
        <v>53</v>
      </c>
      <c r="L20" s="4">
        <v>1.0999999999999999E-2</v>
      </c>
      <c r="M20" s="2">
        <v>1</v>
      </c>
      <c r="N20" s="3">
        <v>2</v>
      </c>
      <c r="O20" s="3">
        <v>0</v>
      </c>
      <c r="P20" s="4">
        <v>4.65E-2</v>
      </c>
      <c r="Q20" s="4">
        <v>0</v>
      </c>
      <c r="R20" s="5">
        <v>5960</v>
      </c>
      <c r="S20" s="5">
        <v>0</v>
      </c>
      <c r="T20" s="3">
        <v>2</v>
      </c>
      <c r="U20" s="3">
        <v>0</v>
      </c>
      <c r="V20" s="3">
        <v>0</v>
      </c>
    </row>
    <row r="21" spans="1:22" x14ac:dyDescent="0.2">
      <c r="G21" s="3" t="s">
        <v>186</v>
      </c>
      <c r="H21" s="3" t="s">
        <v>75</v>
      </c>
      <c r="I21" s="3">
        <v>0</v>
      </c>
      <c r="J21" s="4">
        <v>0</v>
      </c>
      <c r="K21" s="3">
        <v>0</v>
      </c>
      <c r="L21" s="4">
        <v>0</v>
      </c>
      <c r="M21" s="2">
        <v>0</v>
      </c>
      <c r="N21" s="3">
        <v>1</v>
      </c>
      <c r="O21" s="3">
        <v>0</v>
      </c>
      <c r="P21" s="4">
        <v>0</v>
      </c>
      <c r="Q21" s="4">
        <v>0</v>
      </c>
      <c r="R21" s="5">
        <v>980</v>
      </c>
      <c r="S21" s="5">
        <v>0</v>
      </c>
      <c r="T21" s="3">
        <v>1</v>
      </c>
      <c r="U21" s="3">
        <v>0</v>
      </c>
      <c r="V21" s="3">
        <v>0</v>
      </c>
    </row>
    <row r="22" spans="1:22" x14ac:dyDescent="0.2">
      <c r="B22" s="14"/>
      <c r="C22" s="3" t="s">
        <v>235</v>
      </c>
      <c r="G22" s="3" t="s">
        <v>161</v>
      </c>
      <c r="H22" s="3" t="s">
        <v>194</v>
      </c>
      <c r="I22" s="3">
        <v>102</v>
      </c>
      <c r="J22" s="4">
        <v>2.9499999999999998E-2</v>
      </c>
      <c r="K22" s="3">
        <v>132</v>
      </c>
      <c r="L22" s="4">
        <v>2.7300000000000001E-2</v>
      </c>
      <c r="M22" s="2">
        <v>1</v>
      </c>
      <c r="N22" s="3">
        <v>20</v>
      </c>
      <c r="O22" s="3">
        <v>0</v>
      </c>
      <c r="P22" s="4">
        <v>0.1961</v>
      </c>
      <c r="Q22" s="4">
        <v>0</v>
      </c>
      <c r="R22" s="5">
        <v>25600</v>
      </c>
      <c r="S22" s="5">
        <v>0</v>
      </c>
      <c r="T22" s="3">
        <v>18</v>
      </c>
      <c r="U22" s="3">
        <v>0</v>
      </c>
      <c r="V22" s="3">
        <v>0</v>
      </c>
    </row>
    <row r="23" spans="1:22" x14ac:dyDescent="0.2">
      <c r="G23" s="3" t="s">
        <v>187</v>
      </c>
      <c r="H23" s="3" t="s">
        <v>214</v>
      </c>
      <c r="I23" s="3">
        <v>3</v>
      </c>
      <c r="J23" s="4">
        <v>8.9999999999999998E-4</v>
      </c>
      <c r="K23" s="3">
        <v>3</v>
      </c>
      <c r="L23" s="4">
        <v>5.9999999999999995E-4</v>
      </c>
      <c r="M23" s="2">
        <v>1</v>
      </c>
      <c r="N23" s="3">
        <v>0</v>
      </c>
      <c r="O23" s="3">
        <v>0</v>
      </c>
      <c r="P23" s="4">
        <v>0</v>
      </c>
      <c r="Q23" s="4">
        <v>0</v>
      </c>
      <c r="R23" s="5">
        <v>0</v>
      </c>
      <c r="S23" s="5">
        <v>0</v>
      </c>
      <c r="T23" s="3">
        <v>0</v>
      </c>
      <c r="U23" s="3">
        <v>0</v>
      </c>
      <c r="V23" s="3">
        <v>0</v>
      </c>
    </row>
    <row r="24" spans="1:22" x14ac:dyDescent="0.2">
      <c r="G24" s="3" t="s">
        <v>164</v>
      </c>
      <c r="H24" s="3" t="s">
        <v>193</v>
      </c>
      <c r="I24" s="3">
        <v>29</v>
      </c>
      <c r="J24" s="4">
        <v>8.3999999999999995E-3</v>
      </c>
      <c r="K24" s="3">
        <v>37</v>
      </c>
      <c r="L24" s="4">
        <v>7.6E-3</v>
      </c>
      <c r="M24" s="2">
        <v>1</v>
      </c>
      <c r="N24" s="3">
        <v>1</v>
      </c>
      <c r="O24" s="3">
        <v>0</v>
      </c>
      <c r="P24" s="4">
        <v>3.4500000000000003E-2</v>
      </c>
      <c r="Q24" s="4">
        <v>0</v>
      </c>
      <c r="R24" s="5">
        <v>1480</v>
      </c>
      <c r="S24" s="5">
        <v>0</v>
      </c>
      <c r="T24" s="3">
        <v>1</v>
      </c>
      <c r="U24" s="3">
        <v>0</v>
      </c>
      <c r="V24" s="3">
        <v>0</v>
      </c>
    </row>
    <row r="25" spans="1:22" x14ac:dyDescent="0.2">
      <c r="G25" s="3" t="s">
        <v>176</v>
      </c>
      <c r="H25" s="3" t="s">
        <v>201</v>
      </c>
      <c r="I25" s="3">
        <v>24</v>
      </c>
      <c r="J25" s="4">
        <v>6.8999999999999999E-3</v>
      </c>
      <c r="K25" s="3">
        <v>38</v>
      </c>
      <c r="L25" s="4">
        <v>7.9000000000000008E-3</v>
      </c>
      <c r="M25" s="2">
        <v>0.87</v>
      </c>
      <c r="N25" s="3">
        <v>3</v>
      </c>
      <c r="O25" s="3">
        <v>0</v>
      </c>
      <c r="P25" s="4">
        <v>0.125</v>
      </c>
      <c r="Q25" s="4">
        <v>0</v>
      </c>
      <c r="R25" s="5">
        <v>3840</v>
      </c>
      <c r="S25" s="5">
        <v>0</v>
      </c>
      <c r="T25" s="3">
        <v>3</v>
      </c>
      <c r="U25" s="3">
        <v>0</v>
      </c>
      <c r="V25" s="3">
        <v>0</v>
      </c>
    </row>
    <row r="26" spans="1:22" x14ac:dyDescent="0.2">
      <c r="G26" s="3" t="s">
        <v>215</v>
      </c>
      <c r="H26" s="3" t="s">
        <v>216</v>
      </c>
      <c r="I26" s="3">
        <v>4</v>
      </c>
      <c r="J26" s="4">
        <v>1.1999999999999999E-3</v>
      </c>
      <c r="K26" s="3">
        <v>5</v>
      </c>
      <c r="L26" s="4">
        <v>1E-3</v>
      </c>
      <c r="M26" s="2">
        <v>1</v>
      </c>
      <c r="N26" s="3">
        <v>0</v>
      </c>
      <c r="O26" s="3">
        <v>0</v>
      </c>
      <c r="P26" s="4">
        <v>0</v>
      </c>
      <c r="Q26" s="4">
        <v>0</v>
      </c>
      <c r="R26" s="5">
        <v>0</v>
      </c>
      <c r="S26" s="5">
        <v>0</v>
      </c>
      <c r="T26" s="3">
        <v>0</v>
      </c>
      <c r="U26" s="3">
        <v>0</v>
      </c>
      <c r="V26" s="3">
        <v>0</v>
      </c>
    </row>
    <row r="27" spans="1:22" x14ac:dyDescent="0.2">
      <c r="G27" s="3" t="s">
        <v>232</v>
      </c>
      <c r="H27" s="3" t="s">
        <v>233</v>
      </c>
      <c r="I27" s="3">
        <v>3</v>
      </c>
      <c r="J27" s="4">
        <v>8.9999999999999998E-4</v>
      </c>
      <c r="K27" s="3">
        <v>5</v>
      </c>
      <c r="L27" s="4">
        <v>1E-3</v>
      </c>
      <c r="M27" s="2">
        <v>1</v>
      </c>
      <c r="N27" s="3">
        <v>0</v>
      </c>
      <c r="O27" s="3">
        <v>0</v>
      </c>
      <c r="P27" s="4">
        <v>0</v>
      </c>
      <c r="Q27" s="4">
        <v>0</v>
      </c>
      <c r="R27" s="5">
        <v>0</v>
      </c>
      <c r="S27" s="5">
        <v>0</v>
      </c>
      <c r="T27" s="3">
        <v>0</v>
      </c>
      <c r="U27" s="3">
        <v>0</v>
      </c>
      <c r="V27" s="3">
        <v>0</v>
      </c>
    </row>
    <row r="28" spans="1:22" x14ac:dyDescent="0.2">
      <c r="G28" s="3" t="s">
        <v>177</v>
      </c>
      <c r="H28" s="3" t="s">
        <v>211</v>
      </c>
      <c r="I28" s="3">
        <v>12</v>
      </c>
      <c r="J28" s="4">
        <v>3.5000000000000001E-3</v>
      </c>
      <c r="K28" s="3">
        <v>14</v>
      </c>
      <c r="L28" s="4">
        <v>2.8999999999999998E-3</v>
      </c>
      <c r="M28" s="2">
        <v>1</v>
      </c>
      <c r="N28" s="3">
        <v>0</v>
      </c>
      <c r="O28" s="3">
        <v>0</v>
      </c>
      <c r="P28" s="4">
        <v>0</v>
      </c>
      <c r="Q28" s="4">
        <v>0</v>
      </c>
      <c r="R28" s="5">
        <v>0</v>
      </c>
      <c r="S28" s="5">
        <v>0</v>
      </c>
      <c r="T28" s="3">
        <v>0</v>
      </c>
      <c r="U28" s="3">
        <v>0</v>
      </c>
      <c r="V28" s="3">
        <v>0</v>
      </c>
    </row>
    <row r="29" spans="1:22" x14ac:dyDescent="0.2">
      <c r="G29" s="3" t="s">
        <v>188</v>
      </c>
      <c r="H29" s="3" t="s">
        <v>217</v>
      </c>
      <c r="I29" s="3">
        <v>16</v>
      </c>
      <c r="J29" s="4">
        <v>4.5999999999999999E-3</v>
      </c>
      <c r="K29" s="3">
        <v>18</v>
      </c>
      <c r="L29" s="4">
        <v>3.7000000000000002E-3</v>
      </c>
      <c r="M29" s="2">
        <v>1</v>
      </c>
      <c r="N29" s="3">
        <v>0</v>
      </c>
      <c r="O29" s="3">
        <v>0</v>
      </c>
      <c r="P29" s="4">
        <v>0</v>
      </c>
      <c r="Q29" s="4">
        <v>0</v>
      </c>
      <c r="R29" s="5">
        <v>0</v>
      </c>
      <c r="S29" s="5">
        <v>0</v>
      </c>
      <c r="T29" s="3">
        <v>0</v>
      </c>
      <c r="U29" s="3">
        <v>0</v>
      </c>
      <c r="V29" s="3">
        <v>0</v>
      </c>
    </row>
    <row r="30" spans="1:22" x14ac:dyDescent="0.2">
      <c r="G30" s="3" t="s">
        <v>172</v>
      </c>
      <c r="H30" s="3" t="s">
        <v>200</v>
      </c>
      <c r="I30" s="3">
        <v>58</v>
      </c>
      <c r="J30" s="4">
        <v>1.6799999999999999E-2</v>
      </c>
      <c r="K30" s="3">
        <v>73</v>
      </c>
      <c r="L30" s="4">
        <v>1.5100000000000001E-2</v>
      </c>
      <c r="M30" s="2">
        <v>1</v>
      </c>
      <c r="N30" s="3">
        <v>1</v>
      </c>
      <c r="O30" s="3">
        <v>0</v>
      </c>
      <c r="P30" s="4">
        <v>1.72E-2</v>
      </c>
      <c r="Q30" s="4">
        <v>0</v>
      </c>
      <c r="R30" s="5">
        <v>890</v>
      </c>
      <c r="S30" s="5">
        <v>0</v>
      </c>
      <c r="T30" s="3">
        <v>1</v>
      </c>
      <c r="U30" s="3">
        <v>0</v>
      </c>
      <c r="V30" s="3">
        <v>0</v>
      </c>
    </row>
    <row r="31" spans="1:22" x14ac:dyDescent="0.2">
      <c r="G31" s="3" t="s">
        <v>178</v>
      </c>
      <c r="H31" s="3" t="s">
        <v>207</v>
      </c>
      <c r="I31" s="3">
        <v>5</v>
      </c>
      <c r="J31" s="4">
        <v>1.4E-3</v>
      </c>
      <c r="K31" s="3">
        <v>10</v>
      </c>
      <c r="L31" s="4">
        <v>2.0999999999999999E-3</v>
      </c>
      <c r="M31" s="2">
        <v>1</v>
      </c>
      <c r="N31" s="3">
        <v>0</v>
      </c>
      <c r="O31" s="3">
        <v>0</v>
      </c>
      <c r="P31" s="4">
        <v>0</v>
      </c>
      <c r="Q31" s="4">
        <v>0</v>
      </c>
      <c r="R31" s="5">
        <v>0</v>
      </c>
      <c r="S31" s="5">
        <v>0</v>
      </c>
      <c r="T31" s="3">
        <v>0</v>
      </c>
      <c r="U31" s="3">
        <v>0</v>
      </c>
      <c r="V31" s="3">
        <v>0</v>
      </c>
    </row>
    <row r="32" spans="1:22" x14ac:dyDescent="0.2">
      <c r="G32" s="3" t="s">
        <v>168</v>
      </c>
      <c r="H32" s="3" t="s">
        <v>197</v>
      </c>
      <c r="I32" s="3">
        <v>258</v>
      </c>
      <c r="J32" s="4">
        <v>7.4700000000000003E-2</v>
      </c>
      <c r="K32" s="3">
        <v>320</v>
      </c>
      <c r="L32" s="4">
        <v>6.6199999999999995E-2</v>
      </c>
      <c r="M32" s="2">
        <v>1</v>
      </c>
      <c r="N32" s="3">
        <v>27</v>
      </c>
      <c r="O32" s="3">
        <v>0</v>
      </c>
      <c r="P32" s="4">
        <v>0.1047</v>
      </c>
      <c r="Q32" s="4">
        <v>0</v>
      </c>
      <c r="R32" s="5">
        <v>33280</v>
      </c>
      <c r="S32" s="5">
        <v>0</v>
      </c>
      <c r="T32" s="3">
        <v>27</v>
      </c>
      <c r="U32" s="3">
        <v>0</v>
      </c>
      <c r="V32" s="3">
        <v>0</v>
      </c>
    </row>
    <row r="33" spans="7:22" x14ac:dyDescent="0.2">
      <c r="G33" s="3" t="s">
        <v>163</v>
      </c>
      <c r="H33" s="3" t="s">
        <v>198</v>
      </c>
      <c r="I33" s="3">
        <v>70</v>
      </c>
      <c r="J33" s="4">
        <v>2.0299999999999999E-2</v>
      </c>
      <c r="K33" s="3">
        <v>108</v>
      </c>
      <c r="L33" s="4">
        <v>2.23E-2</v>
      </c>
      <c r="M33" s="2">
        <v>1</v>
      </c>
      <c r="N33" s="3">
        <v>17</v>
      </c>
      <c r="O33" s="3">
        <v>0</v>
      </c>
      <c r="P33" s="4">
        <v>0.2429</v>
      </c>
      <c r="Q33" s="4">
        <v>0</v>
      </c>
      <c r="R33" s="5">
        <v>20060</v>
      </c>
      <c r="S33" s="5">
        <v>0</v>
      </c>
      <c r="T33" s="3">
        <v>17</v>
      </c>
      <c r="U33" s="3">
        <v>0</v>
      </c>
      <c r="V33" s="3">
        <v>0</v>
      </c>
    </row>
    <row r="34" spans="7:22" x14ac:dyDescent="0.2">
      <c r="G34" s="3" t="s">
        <v>157</v>
      </c>
      <c r="H34" s="3" t="s">
        <v>192</v>
      </c>
      <c r="I34" s="3">
        <v>66</v>
      </c>
      <c r="J34" s="4">
        <v>1.9099999999999999E-2</v>
      </c>
      <c r="K34" s="3">
        <v>75</v>
      </c>
      <c r="L34" s="4">
        <v>1.55E-2</v>
      </c>
      <c r="M34" s="2">
        <v>1</v>
      </c>
      <c r="N34" s="3">
        <v>2</v>
      </c>
      <c r="O34" s="3">
        <v>0</v>
      </c>
      <c r="P34" s="4">
        <v>3.0300000000000001E-2</v>
      </c>
      <c r="Q34" s="4">
        <v>0</v>
      </c>
      <c r="R34" s="5">
        <v>3360</v>
      </c>
      <c r="S34" s="5">
        <v>0</v>
      </c>
      <c r="T34" s="3">
        <v>2</v>
      </c>
      <c r="U34" s="3">
        <v>0</v>
      </c>
      <c r="V34" s="3">
        <v>0</v>
      </c>
    </row>
    <row r="35" spans="7:22" x14ac:dyDescent="0.2">
      <c r="G35" s="3" t="s">
        <v>514</v>
      </c>
      <c r="H35" s="3" t="s">
        <v>530</v>
      </c>
      <c r="I35" s="3">
        <v>75</v>
      </c>
      <c r="J35" s="4">
        <v>2.1700000000000001E-2</v>
      </c>
      <c r="K35" s="3">
        <v>93</v>
      </c>
      <c r="L35" s="4">
        <v>1.9199999999999998E-2</v>
      </c>
      <c r="M35" s="2">
        <v>0.99</v>
      </c>
      <c r="N35" s="3">
        <v>8</v>
      </c>
      <c r="O35" s="3">
        <v>0</v>
      </c>
      <c r="P35" s="4">
        <v>0.1067</v>
      </c>
      <c r="Q35" s="4">
        <v>0</v>
      </c>
      <c r="R35" s="5">
        <v>10240</v>
      </c>
      <c r="S35" s="5">
        <v>0</v>
      </c>
      <c r="T35" s="3">
        <v>8</v>
      </c>
      <c r="U35" s="3">
        <v>0</v>
      </c>
      <c r="V35" s="3">
        <v>0</v>
      </c>
    </row>
    <row r="36" spans="7:22" x14ac:dyDescent="0.2">
      <c r="V36" s="3">
        <v>0</v>
      </c>
    </row>
    <row r="37" spans="7:22" x14ac:dyDescent="0.2">
      <c r="V37" s="3">
        <v>0</v>
      </c>
    </row>
    <row r="38" spans="7:22" x14ac:dyDescent="0.2">
      <c r="V38" s="3">
        <v>0</v>
      </c>
    </row>
    <row r="39" spans="7:22" x14ac:dyDescent="0.2">
      <c r="V39" s="3">
        <v>0</v>
      </c>
    </row>
    <row r="40" spans="7:22" x14ac:dyDescent="0.2">
      <c r="V40" s="3">
        <v>0</v>
      </c>
    </row>
    <row r="41" spans="7:22" x14ac:dyDescent="0.2">
      <c r="V41" s="3">
        <v>0</v>
      </c>
    </row>
    <row r="42" spans="7:22" x14ac:dyDescent="0.2">
      <c r="V42" s="3">
        <v>0</v>
      </c>
    </row>
    <row r="43" spans="7:22" x14ac:dyDescent="0.2">
      <c r="V43" s="3">
        <v>0</v>
      </c>
    </row>
    <row r="44" spans="7:22" x14ac:dyDescent="0.2">
      <c r="V44" s="3">
        <v>0</v>
      </c>
    </row>
    <row r="45" spans="7:22" x14ac:dyDescent="0.2">
      <c r="V45" s="3">
        <v>0</v>
      </c>
    </row>
    <row r="46" spans="7:22" x14ac:dyDescent="0.2">
      <c r="V46" s="3">
        <v>0</v>
      </c>
    </row>
    <row r="47" spans="7:22" x14ac:dyDescent="0.2">
      <c r="V47" s="3">
        <v>0</v>
      </c>
    </row>
    <row r="48" spans="7:22" x14ac:dyDescent="0.2">
      <c r="V48" s="3">
        <v>0</v>
      </c>
    </row>
    <row r="49" spans="22:22" x14ac:dyDescent="0.2">
      <c r="V49" s="3">
        <v>0</v>
      </c>
    </row>
    <row r="50" spans="22:22" x14ac:dyDescent="0.2">
      <c r="V50" s="3">
        <v>0</v>
      </c>
    </row>
    <row r="51" spans="22:22" x14ac:dyDescent="0.2">
      <c r="V51" s="3">
        <v>0</v>
      </c>
    </row>
    <row r="52" spans="22:22" x14ac:dyDescent="0.2">
      <c r="V52" s="3">
        <v>0</v>
      </c>
    </row>
    <row r="53" spans="22:22" x14ac:dyDescent="0.2">
      <c r="V53" s="3">
        <v>0</v>
      </c>
    </row>
    <row r="54" spans="22:22" x14ac:dyDescent="0.2">
      <c r="V54" s="3">
        <v>0</v>
      </c>
    </row>
    <row r="55" spans="22:22" x14ac:dyDescent="0.2">
      <c r="V55" s="3">
        <v>0</v>
      </c>
    </row>
    <row r="56" spans="22:22" x14ac:dyDescent="0.2">
      <c r="V56" s="3">
        <v>0</v>
      </c>
    </row>
    <row r="57" spans="22:22" x14ac:dyDescent="0.2">
      <c r="V57" s="3">
        <v>0</v>
      </c>
    </row>
    <row r="58" spans="22:22" x14ac:dyDescent="0.2">
      <c r="V58" s="3">
        <v>0</v>
      </c>
    </row>
    <row r="59" spans="22:22" x14ac:dyDescent="0.2">
      <c r="V59" s="3">
        <v>0</v>
      </c>
    </row>
    <row r="60" spans="22:22" x14ac:dyDescent="0.2">
      <c r="V60" s="3">
        <v>0</v>
      </c>
    </row>
    <row r="61" spans="22:22" x14ac:dyDescent="0.2">
      <c r="V61" s="3">
        <v>0</v>
      </c>
    </row>
    <row r="62" spans="22:22" x14ac:dyDescent="0.2">
      <c r="V62" s="3">
        <v>0</v>
      </c>
    </row>
    <row r="63" spans="22:22" x14ac:dyDescent="0.2">
      <c r="V63" s="3">
        <v>0</v>
      </c>
    </row>
    <row r="64" spans="22:22" x14ac:dyDescent="0.2">
      <c r="V64" s="3">
        <v>0</v>
      </c>
    </row>
    <row r="65" spans="22:22" x14ac:dyDescent="0.2">
      <c r="V65" s="3">
        <v>0</v>
      </c>
    </row>
    <row r="66" spans="22:22" x14ac:dyDescent="0.2">
      <c r="V66" s="3">
        <v>0</v>
      </c>
    </row>
    <row r="67" spans="22:22" x14ac:dyDescent="0.2">
      <c r="V67" s="3">
        <v>0</v>
      </c>
    </row>
    <row r="68" spans="22:22" x14ac:dyDescent="0.2">
      <c r="V68" s="3">
        <v>0</v>
      </c>
    </row>
    <row r="69" spans="22:22" x14ac:dyDescent="0.2">
      <c r="V69" s="3">
        <v>0</v>
      </c>
    </row>
    <row r="70" spans="22:22" x14ac:dyDescent="0.2">
      <c r="V70" s="3">
        <v>0</v>
      </c>
    </row>
    <row r="71" spans="22:22" x14ac:dyDescent="0.2">
      <c r="V71" s="3">
        <v>0</v>
      </c>
    </row>
    <row r="72" spans="22:22" x14ac:dyDescent="0.2">
      <c r="V72" s="3">
        <v>0</v>
      </c>
    </row>
    <row r="73" spans="22:22" x14ac:dyDescent="0.2">
      <c r="V73" s="3">
        <v>0</v>
      </c>
    </row>
    <row r="74" spans="22:22" x14ac:dyDescent="0.2">
      <c r="V74" s="3">
        <v>0</v>
      </c>
    </row>
    <row r="75" spans="22:22" x14ac:dyDescent="0.2">
      <c r="V75" s="3">
        <v>0</v>
      </c>
    </row>
    <row r="76" spans="22:22" x14ac:dyDescent="0.2">
      <c r="V76" s="3">
        <v>0</v>
      </c>
    </row>
    <row r="77" spans="22:22" x14ac:dyDescent="0.2">
      <c r="V77" s="3">
        <v>0</v>
      </c>
    </row>
    <row r="78" spans="22:22" x14ac:dyDescent="0.2">
      <c r="V78" s="3">
        <v>0</v>
      </c>
    </row>
    <row r="79" spans="22:22" x14ac:dyDescent="0.2">
      <c r="V79" s="3">
        <v>0</v>
      </c>
    </row>
    <row r="80" spans="22:22" x14ac:dyDescent="0.2">
      <c r="V80" s="3">
        <v>0</v>
      </c>
    </row>
    <row r="81" spans="22:22" x14ac:dyDescent="0.2">
      <c r="V81" s="3">
        <v>0</v>
      </c>
    </row>
    <row r="82" spans="22:22" x14ac:dyDescent="0.2">
      <c r="V82" s="3">
        <v>0</v>
      </c>
    </row>
    <row r="83" spans="22:22" x14ac:dyDescent="0.2">
      <c r="V83" s="3">
        <v>0</v>
      </c>
    </row>
    <row r="84" spans="22:22" x14ac:dyDescent="0.2">
      <c r="V84" s="3">
        <v>0</v>
      </c>
    </row>
    <row r="85" spans="22:22" x14ac:dyDescent="0.2">
      <c r="V85" s="3">
        <v>0</v>
      </c>
    </row>
    <row r="86" spans="22:22" x14ac:dyDescent="0.2">
      <c r="V86" s="3">
        <v>0</v>
      </c>
    </row>
    <row r="87" spans="22:22" x14ac:dyDescent="0.2">
      <c r="V87" s="3">
        <v>0</v>
      </c>
    </row>
    <row r="88" spans="22:22" x14ac:dyDescent="0.2">
      <c r="V88" s="3">
        <v>0</v>
      </c>
    </row>
    <row r="89" spans="22:22" x14ac:dyDescent="0.2">
      <c r="V89" s="3">
        <v>0</v>
      </c>
    </row>
    <row r="90" spans="22:22" x14ac:dyDescent="0.2">
      <c r="V90" s="3">
        <v>0</v>
      </c>
    </row>
    <row r="91" spans="22:22" x14ac:dyDescent="0.2">
      <c r="V91" s="3">
        <v>0</v>
      </c>
    </row>
    <row r="92" spans="22:22" x14ac:dyDescent="0.2">
      <c r="V92" s="3">
        <v>0</v>
      </c>
    </row>
    <row r="93" spans="22:22" x14ac:dyDescent="0.2">
      <c r="V93" s="3">
        <v>0</v>
      </c>
    </row>
    <row r="94" spans="22:22" x14ac:dyDescent="0.2">
      <c r="V94" s="3">
        <v>0</v>
      </c>
    </row>
    <row r="95" spans="22:22" x14ac:dyDescent="0.2">
      <c r="V95" s="3">
        <v>0</v>
      </c>
    </row>
    <row r="96" spans="22:22" x14ac:dyDescent="0.2">
      <c r="V96" s="3">
        <v>0</v>
      </c>
    </row>
    <row r="97" spans="22:22" x14ac:dyDescent="0.2">
      <c r="V97" s="3">
        <v>0</v>
      </c>
    </row>
    <row r="98" spans="22:22" x14ac:dyDescent="0.2">
      <c r="V98" s="3">
        <v>0</v>
      </c>
    </row>
    <row r="99" spans="22:22" x14ac:dyDescent="0.2">
      <c r="V99" s="3">
        <v>0</v>
      </c>
    </row>
    <row r="100" spans="22:22" x14ac:dyDescent="0.2">
      <c r="V100" s="3">
        <v>0</v>
      </c>
    </row>
    <row r="101" spans="22:22" x14ac:dyDescent="0.2">
      <c r="V101" s="3">
        <v>0</v>
      </c>
    </row>
    <row r="102" spans="22:22" x14ac:dyDescent="0.2">
      <c r="V102" s="3">
        <v>0</v>
      </c>
    </row>
    <row r="103" spans="22:22" x14ac:dyDescent="0.2">
      <c r="V103" s="3">
        <v>0</v>
      </c>
    </row>
    <row r="104" spans="22:22" x14ac:dyDescent="0.2">
      <c r="V104" s="3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T23"/>
  <sheetViews>
    <sheetView workbookViewId="0">
      <selection activeCell="M12" sqref="M12"/>
    </sheetView>
  </sheetViews>
  <sheetFormatPr defaultColWidth="8.7265625" defaultRowHeight="13" x14ac:dyDescent="0.2"/>
  <cols>
    <col min="1" max="1" width="8.7265625" style="3"/>
    <col min="2" max="2" width="26.6328125" style="3" bestFit="1" customWidth="1"/>
    <col min="3" max="3" width="9" style="3" customWidth="1"/>
    <col min="4" max="4" width="11" style="3" customWidth="1"/>
    <col min="5" max="7" width="9" style="3" customWidth="1"/>
    <col min="8" max="8" width="8.7265625" style="3"/>
    <col min="9" max="9" width="2.08984375" style="3" customWidth="1"/>
    <col min="10" max="10" width="13" style="3" bestFit="1" customWidth="1"/>
    <col min="11" max="11" width="8.7265625" style="3"/>
    <col min="12" max="12" width="9.08984375" style="3" customWidth="1"/>
    <col min="13" max="13" width="12.08984375" style="3" bestFit="1" customWidth="1"/>
    <col min="14" max="17" width="8.7265625" style="3"/>
    <col min="18" max="18" width="15.08984375" style="3" bestFit="1" customWidth="1"/>
    <col min="19" max="16384" width="8.7265625" style="3"/>
  </cols>
  <sheetData>
    <row r="1" spans="1:20" x14ac:dyDescent="0.2">
      <c r="Q1" s="1" t="s">
        <v>30</v>
      </c>
      <c r="R1" s="1" t="s">
        <v>31</v>
      </c>
    </row>
    <row r="2" spans="1:20" x14ac:dyDescent="0.2">
      <c r="Q2" s="1">
        <v>2.5</v>
      </c>
      <c r="R2" s="1">
        <v>1.96</v>
      </c>
    </row>
    <row r="3" spans="1:20" x14ac:dyDescent="0.2">
      <c r="B3" s="3" t="s">
        <v>27</v>
      </c>
      <c r="Q3" s="1">
        <v>5</v>
      </c>
      <c r="R3" s="1">
        <v>1.65</v>
      </c>
    </row>
    <row r="4" spans="1:20" x14ac:dyDescent="0.2">
      <c r="E4" s="3" t="s">
        <v>24</v>
      </c>
      <c r="J4" s="3" t="s">
        <v>22</v>
      </c>
      <c r="Q4" s="1">
        <v>10</v>
      </c>
      <c r="R4" s="1">
        <v>1.28</v>
      </c>
    </row>
    <row r="5" spans="1:20" x14ac:dyDescent="0.2">
      <c r="B5" s="3" t="s">
        <v>1</v>
      </c>
      <c r="C5" s="3" t="s">
        <v>16</v>
      </c>
      <c r="D5" s="3" t="s">
        <v>18</v>
      </c>
      <c r="E5" s="3" t="s">
        <v>19</v>
      </c>
      <c r="F5" s="3" t="s">
        <v>20</v>
      </c>
      <c r="G5" s="3" t="s">
        <v>17</v>
      </c>
      <c r="H5" s="3" t="s">
        <v>25</v>
      </c>
      <c r="J5" s="3" t="s">
        <v>17</v>
      </c>
      <c r="K5" s="3" t="s">
        <v>591</v>
      </c>
      <c r="L5" s="3" t="s">
        <v>603</v>
      </c>
      <c r="M5" s="3" t="s">
        <v>28</v>
      </c>
      <c r="N5" s="3" t="s">
        <v>26</v>
      </c>
      <c r="O5" s="3" t="s">
        <v>19</v>
      </c>
      <c r="Q5" s="3" t="s">
        <v>29</v>
      </c>
      <c r="R5" s="3" t="s">
        <v>32</v>
      </c>
      <c r="S5" s="3" t="s">
        <v>33</v>
      </c>
    </row>
    <row r="6" spans="1:20" x14ac:dyDescent="0.2">
      <c r="A6" s="3" t="s">
        <v>155</v>
      </c>
      <c r="B6" s="3" t="s">
        <v>2</v>
      </c>
      <c r="C6" s="3">
        <v>899</v>
      </c>
      <c r="D6" s="3">
        <v>527</v>
      </c>
      <c r="E6" s="3">
        <f>18*6</f>
        <v>108</v>
      </c>
      <c r="F6" s="3">
        <v>150</v>
      </c>
      <c r="G6" s="3">
        <f t="shared" ref="G6:G21" si="0">D6-E6-$F$6</f>
        <v>269</v>
      </c>
      <c r="H6" s="3">
        <f t="shared" ref="H6:H21" si="1">G6/C6*100</f>
        <v>29.922135706340381</v>
      </c>
      <c r="J6" s="3">
        <v>25000</v>
      </c>
      <c r="K6" s="15">
        <f t="shared" ref="K6:K21" si="2">IF(J6="","",J6/G6)</f>
        <v>92.936802973977692</v>
      </c>
      <c r="L6" s="23">
        <f ca="1">VLOOKUP(A6,INDIRECT($L$5&amp;"!$A$2:$E$50"),4,0)</f>
        <v>77</v>
      </c>
      <c r="M6" s="3">
        <f t="shared" ref="M6:M21" si="3">IF(K6="","",K6/30)</f>
        <v>3.0978934324659231</v>
      </c>
      <c r="N6" s="3">
        <f t="shared" ref="N6:N21" si="4">IF(K6="","",K6*C6)</f>
        <v>83550.185873605951</v>
      </c>
      <c r="O6" s="3">
        <f t="shared" ref="O6:O21" si="5">IF(K6="","",K6*E6+$F$6)</f>
        <v>10187.174721189591</v>
      </c>
      <c r="Q6" s="3">
        <f>14*M6*0.1</f>
        <v>4.337050805452292</v>
      </c>
      <c r="S6" s="3">
        <f>(14+14)*M6+Q6-R6</f>
        <v>91.078066914498137</v>
      </c>
      <c r="T6" s="3">
        <f>(E6+$F$6)*S6</f>
        <v>23498.141263940521</v>
      </c>
    </row>
    <row r="7" spans="1:20" x14ac:dyDescent="0.2">
      <c r="A7" s="3" t="s">
        <v>156</v>
      </c>
      <c r="B7" s="3" t="s">
        <v>3</v>
      </c>
      <c r="C7" s="3">
        <v>1680</v>
      </c>
      <c r="D7" s="3">
        <v>1048</v>
      </c>
      <c r="E7" s="3">
        <v>468</v>
      </c>
      <c r="G7" s="3">
        <f t="shared" si="0"/>
        <v>430</v>
      </c>
      <c r="H7" s="3">
        <f t="shared" si="1"/>
        <v>25.595238095238095</v>
      </c>
      <c r="J7" s="3">
        <v>10000</v>
      </c>
      <c r="K7" s="15">
        <f t="shared" si="2"/>
        <v>23.255813953488371</v>
      </c>
      <c r="L7" s="23">
        <f t="shared" ref="L7:L21" ca="1" si="6">VLOOKUP(A7,INDIRECT($L$5&amp;"!$A$2:$E$50"),4,0)</f>
        <v>18</v>
      </c>
      <c r="M7" s="3">
        <f t="shared" si="3"/>
        <v>0.77519379844961234</v>
      </c>
      <c r="N7" s="3">
        <f t="shared" si="4"/>
        <v>39069.767441860466</v>
      </c>
      <c r="O7" s="3">
        <f t="shared" si="5"/>
        <v>11033.720930232557</v>
      </c>
      <c r="Q7" s="3">
        <f t="shared" ref="Q7:Q20" si="7">14*M7*0.1</f>
        <v>1.0852713178294573</v>
      </c>
      <c r="S7" s="3">
        <f t="shared" ref="S7:S20" si="8">(14+14)*M7+Q7-R7</f>
        <v>22.790697674418603</v>
      </c>
      <c r="T7" s="3">
        <f t="shared" ref="T7:T19" si="9">(E7+$F$6)*S7</f>
        <v>14084.651162790697</v>
      </c>
    </row>
    <row r="8" spans="1:20" x14ac:dyDescent="0.2">
      <c r="A8" s="3" t="s">
        <v>157</v>
      </c>
      <c r="B8" s="3" t="s">
        <v>450</v>
      </c>
      <c r="C8" s="3">
        <v>1680</v>
      </c>
      <c r="D8" s="3">
        <v>1048</v>
      </c>
      <c r="E8" s="3">
        <v>468</v>
      </c>
      <c r="G8" s="3">
        <f t="shared" si="0"/>
        <v>430</v>
      </c>
      <c r="H8" s="3">
        <f t="shared" si="1"/>
        <v>25.595238095238095</v>
      </c>
      <c r="J8" s="3">
        <v>0</v>
      </c>
      <c r="K8" s="15">
        <f t="shared" si="2"/>
        <v>0</v>
      </c>
      <c r="L8" s="23">
        <f t="shared" ca="1" si="6"/>
        <v>2</v>
      </c>
      <c r="M8" s="3">
        <f t="shared" si="3"/>
        <v>0</v>
      </c>
      <c r="N8" s="3">
        <f t="shared" si="4"/>
        <v>0</v>
      </c>
      <c r="O8" s="3">
        <f t="shared" si="5"/>
        <v>150</v>
      </c>
      <c r="Q8" s="3">
        <f t="shared" si="7"/>
        <v>0</v>
      </c>
      <c r="S8" s="3">
        <f t="shared" si="8"/>
        <v>0</v>
      </c>
      <c r="T8" s="3">
        <f t="shared" si="9"/>
        <v>0</v>
      </c>
    </row>
    <row r="9" spans="1:20" x14ac:dyDescent="0.2">
      <c r="A9" s="3" t="s">
        <v>164</v>
      </c>
      <c r="B9" s="3" t="s">
        <v>4</v>
      </c>
      <c r="C9" s="3">
        <v>1380</v>
      </c>
      <c r="D9" s="3">
        <v>796</v>
      </c>
      <c r="E9" s="3">
        <v>450</v>
      </c>
      <c r="G9" s="3">
        <f t="shared" si="0"/>
        <v>196</v>
      </c>
      <c r="H9" s="3">
        <f t="shared" si="1"/>
        <v>14.202898550724639</v>
      </c>
      <c r="J9" s="3">
        <v>1000</v>
      </c>
      <c r="K9" s="15">
        <f t="shared" si="2"/>
        <v>5.1020408163265305</v>
      </c>
      <c r="L9" s="23">
        <f t="shared" ca="1" si="6"/>
        <v>1</v>
      </c>
      <c r="M9" s="3">
        <f t="shared" si="3"/>
        <v>0.17006802721088435</v>
      </c>
      <c r="N9" s="3">
        <f t="shared" si="4"/>
        <v>7040.8163265306121</v>
      </c>
      <c r="O9" s="3">
        <f t="shared" si="5"/>
        <v>2445.9183673469388</v>
      </c>
      <c r="Q9" s="3">
        <f t="shared" si="7"/>
        <v>0.23809523809523811</v>
      </c>
      <c r="S9" s="3">
        <f t="shared" si="8"/>
        <v>5</v>
      </c>
      <c r="T9" s="3">
        <f t="shared" si="9"/>
        <v>3000</v>
      </c>
    </row>
    <row r="10" spans="1:20" x14ac:dyDescent="0.2">
      <c r="A10" s="3" t="s">
        <v>161</v>
      </c>
      <c r="B10" s="3" t="s">
        <v>5</v>
      </c>
      <c r="C10" s="3">
        <v>1280</v>
      </c>
      <c r="D10" s="3">
        <v>782</v>
      </c>
      <c r="E10" s="3">
        <v>180</v>
      </c>
      <c r="G10" s="3">
        <f t="shared" si="0"/>
        <v>452</v>
      </c>
      <c r="H10" s="3">
        <f t="shared" si="1"/>
        <v>35.3125</v>
      </c>
      <c r="J10" s="3">
        <v>10000</v>
      </c>
      <c r="K10" s="15">
        <f t="shared" si="2"/>
        <v>22.123893805309734</v>
      </c>
      <c r="L10" s="23">
        <f t="shared" ca="1" si="6"/>
        <v>20</v>
      </c>
      <c r="M10" s="3">
        <f t="shared" si="3"/>
        <v>0.73746312684365778</v>
      </c>
      <c r="N10" s="3">
        <f t="shared" si="4"/>
        <v>28318.58407079646</v>
      </c>
      <c r="O10" s="3">
        <f t="shared" si="5"/>
        <v>4132.3008849557518</v>
      </c>
      <c r="Q10" s="3">
        <f t="shared" si="7"/>
        <v>1.0324483775811211</v>
      </c>
      <c r="S10" s="3">
        <f t="shared" si="8"/>
        <v>21.681415929203542</v>
      </c>
      <c r="T10" s="3">
        <f t="shared" si="9"/>
        <v>7154.8672566371688</v>
      </c>
    </row>
    <row r="11" spans="1:20" x14ac:dyDescent="0.2">
      <c r="A11" s="3" t="s">
        <v>173</v>
      </c>
      <c r="B11" s="3" t="s">
        <v>7</v>
      </c>
      <c r="C11" s="3">
        <v>1680</v>
      </c>
      <c r="D11" s="3">
        <v>1048</v>
      </c>
      <c r="E11" s="3">
        <v>576</v>
      </c>
      <c r="G11" s="3">
        <f t="shared" si="0"/>
        <v>322</v>
      </c>
      <c r="H11" s="3">
        <f t="shared" si="1"/>
        <v>19.166666666666668</v>
      </c>
      <c r="J11" s="3">
        <v>3000</v>
      </c>
      <c r="K11" s="15">
        <f t="shared" si="2"/>
        <v>9.316770186335404</v>
      </c>
      <c r="L11" s="23">
        <f t="shared" ca="1" si="6"/>
        <v>6</v>
      </c>
      <c r="M11" s="3">
        <f t="shared" si="3"/>
        <v>0.31055900621118016</v>
      </c>
      <c r="N11" s="3">
        <f t="shared" si="4"/>
        <v>15652.173913043478</v>
      </c>
      <c r="O11" s="3">
        <f t="shared" si="5"/>
        <v>5516.4596273291927</v>
      </c>
      <c r="Q11" s="3">
        <f t="shared" si="7"/>
        <v>0.43478260869565227</v>
      </c>
      <c r="S11" s="3">
        <f t="shared" si="8"/>
        <v>9.1304347826086971</v>
      </c>
      <c r="T11" s="3">
        <f t="shared" si="9"/>
        <v>6628.6956521739139</v>
      </c>
    </row>
    <row r="12" spans="1:20" x14ac:dyDescent="0.2">
      <c r="A12" s="3" t="s">
        <v>166</v>
      </c>
      <c r="B12" s="3" t="s">
        <v>8</v>
      </c>
      <c r="C12" s="3">
        <v>1480</v>
      </c>
      <c r="D12" s="3">
        <v>898</v>
      </c>
      <c r="E12" s="3">
        <v>297</v>
      </c>
      <c r="G12" s="3">
        <f t="shared" si="0"/>
        <v>451</v>
      </c>
      <c r="H12" s="3">
        <f t="shared" si="1"/>
        <v>30.472972972972972</v>
      </c>
      <c r="J12" s="3">
        <v>30000</v>
      </c>
      <c r="K12" s="15">
        <f t="shared" si="2"/>
        <v>66.518847006651882</v>
      </c>
      <c r="L12" s="23">
        <f t="shared" ca="1" si="6"/>
        <v>98</v>
      </c>
      <c r="M12" s="3">
        <f t="shared" si="3"/>
        <v>2.2172949002217295</v>
      </c>
      <c r="N12" s="3">
        <f t="shared" si="4"/>
        <v>98447.893569844789</v>
      </c>
      <c r="O12" s="3">
        <f t="shared" si="5"/>
        <v>19906.09756097561</v>
      </c>
      <c r="Q12" s="3">
        <f t="shared" si="7"/>
        <v>3.1042128603104215</v>
      </c>
      <c r="S12" s="3">
        <f t="shared" si="8"/>
        <v>65.188470066518846</v>
      </c>
      <c r="T12" s="3">
        <f t="shared" si="9"/>
        <v>29139.246119733925</v>
      </c>
    </row>
    <row r="13" spans="1:20" x14ac:dyDescent="0.2">
      <c r="A13" s="3" t="s">
        <v>177</v>
      </c>
      <c r="B13" s="3" t="s">
        <v>10</v>
      </c>
      <c r="C13" s="3">
        <v>980</v>
      </c>
      <c r="D13" s="3">
        <v>461</v>
      </c>
      <c r="E13" s="3">
        <v>135</v>
      </c>
      <c r="G13" s="3">
        <f t="shared" si="0"/>
        <v>176</v>
      </c>
      <c r="H13" s="3">
        <f t="shared" si="1"/>
        <v>17.959183673469386</v>
      </c>
      <c r="J13" s="3">
        <v>1000</v>
      </c>
      <c r="K13" s="15">
        <f t="shared" si="2"/>
        <v>5.6818181818181817</v>
      </c>
      <c r="L13" s="23">
        <f t="shared" ca="1" si="6"/>
        <v>0</v>
      </c>
      <c r="M13" s="3">
        <f t="shared" si="3"/>
        <v>0.18939393939393939</v>
      </c>
      <c r="N13" s="3">
        <f t="shared" si="4"/>
        <v>5568.181818181818</v>
      </c>
      <c r="O13" s="3">
        <f t="shared" si="5"/>
        <v>917.0454545454545</v>
      </c>
      <c r="Q13" s="3">
        <f t="shared" si="7"/>
        <v>0.26515151515151514</v>
      </c>
      <c r="S13" s="3">
        <f t="shared" si="8"/>
        <v>5.5681818181818183</v>
      </c>
      <c r="T13" s="3">
        <f t="shared" si="9"/>
        <v>1586.9318181818182</v>
      </c>
    </row>
    <row r="14" spans="1:20" x14ac:dyDescent="0.2">
      <c r="A14" s="3" t="s">
        <v>172</v>
      </c>
      <c r="B14" s="3" t="s">
        <v>23</v>
      </c>
      <c r="C14" s="3">
        <v>1180</v>
      </c>
      <c r="D14" s="3">
        <v>629</v>
      </c>
      <c r="E14" s="3">
        <v>180</v>
      </c>
      <c r="G14" s="3">
        <f t="shared" si="0"/>
        <v>299</v>
      </c>
      <c r="H14" s="3">
        <f t="shared" si="1"/>
        <v>25.338983050847457</v>
      </c>
      <c r="J14" s="3">
        <v>3000</v>
      </c>
      <c r="K14" s="15">
        <f t="shared" si="2"/>
        <v>10.033444816053512</v>
      </c>
      <c r="L14" s="23">
        <f t="shared" ca="1" si="6"/>
        <v>1</v>
      </c>
      <c r="M14" s="3">
        <f t="shared" si="3"/>
        <v>0.33444816053511706</v>
      </c>
      <c r="N14" s="3">
        <f t="shared" si="4"/>
        <v>11839.464882943144</v>
      </c>
      <c r="O14" s="3">
        <f t="shared" si="5"/>
        <v>1956.0200668896323</v>
      </c>
      <c r="Q14" s="3">
        <f t="shared" si="7"/>
        <v>0.46822742474916396</v>
      </c>
      <c r="S14" s="3">
        <f t="shared" si="8"/>
        <v>9.8327759197324429</v>
      </c>
      <c r="T14" s="3">
        <f t="shared" si="9"/>
        <v>3244.8160535117063</v>
      </c>
    </row>
    <row r="15" spans="1:20" x14ac:dyDescent="0.2">
      <c r="A15" s="3" t="s">
        <v>504</v>
      </c>
      <c r="B15" s="3" t="s">
        <v>11</v>
      </c>
      <c r="C15" s="3">
        <v>980</v>
      </c>
      <c r="D15" s="3">
        <v>473</v>
      </c>
      <c r="E15" s="3">
        <v>72</v>
      </c>
      <c r="G15" s="3">
        <f t="shared" si="0"/>
        <v>251</v>
      </c>
      <c r="H15" s="3">
        <f t="shared" si="1"/>
        <v>25.612244897959187</v>
      </c>
      <c r="J15" s="3">
        <v>2000</v>
      </c>
      <c r="K15" s="15">
        <f t="shared" si="2"/>
        <v>7.9681274900398407</v>
      </c>
      <c r="L15" s="23" t="e">
        <f t="shared" ca="1" si="6"/>
        <v>#N/A</v>
      </c>
      <c r="M15" s="3">
        <f t="shared" si="3"/>
        <v>0.26560424966799467</v>
      </c>
      <c r="N15" s="3">
        <f t="shared" si="4"/>
        <v>7808.7649402390434</v>
      </c>
      <c r="O15" s="3">
        <f t="shared" si="5"/>
        <v>723.70517928286858</v>
      </c>
      <c r="Q15" s="3">
        <f t="shared" si="7"/>
        <v>0.37184594953519257</v>
      </c>
      <c r="S15" s="3">
        <f t="shared" si="8"/>
        <v>7.8087649402390431</v>
      </c>
      <c r="T15" s="3">
        <f t="shared" si="9"/>
        <v>1733.5458167330676</v>
      </c>
    </row>
    <row r="16" spans="1:20" x14ac:dyDescent="0.2">
      <c r="A16" s="3" t="s">
        <v>168</v>
      </c>
      <c r="B16" s="3" t="s">
        <v>12</v>
      </c>
      <c r="C16" s="3">
        <v>1280</v>
      </c>
      <c r="D16" s="3">
        <v>782</v>
      </c>
      <c r="E16" s="3">
        <v>288</v>
      </c>
      <c r="G16" s="3">
        <f t="shared" si="0"/>
        <v>344</v>
      </c>
      <c r="H16" s="3">
        <f t="shared" si="1"/>
        <v>26.875</v>
      </c>
      <c r="J16" s="3">
        <v>10000</v>
      </c>
      <c r="K16" s="15">
        <f t="shared" si="2"/>
        <v>29.069767441860463</v>
      </c>
      <c r="L16" s="23">
        <f t="shared" ca="1" si="6"/>
        <v>27</v>
      </c>
      <c r="M16" s="3">
        <f t="shared" si="3"/>
        <v>0.96899224806201545</v>
      </c>
      <c r="N16" s="3">
        <f t="shared" si="4"/>
        <v>37209.30232558139</v>
      </c>
      <c r="O16" s="3">
        <f t="shared" si="5"/>
        <v>8522.093023255813</v>
      </c>
      <c r="Q16" s="3">
        <f t="shared" si="7"/>
        <v>1.3565891472868217</v>
      </c>
      <c r="S16" s="3">
        <f t="shared" si="8"/>
        <v>28.488372093023255</v>
      </c>
      <c r="T16" s="3">
        <f t="shared" si="9"/>
        <v>12477.906976744185</v>
      </c>
    </row>
    <row r="17" spans="1:20" x14ac:dyDescent="0.2">
      <c r="A17" s="3" t="s">
        <v>188</v>
      </c>
      <c r="B17" s="3" t="s">
        <v>13</v>
      </c>
      <c r="C17" s="3">
        <v>1480</v>
      </c>
      <c r="D17" s="3">
        <v>900</v>
      </c>
      <c r="E17" s="3">
        <v>270</v>
      </c>
      <c r="G17" s="3">
        <f t="shared" si="0"/>
        <v>480</v>
      </c>
      <c r="H17" s="3">
        <f t="shared" si="1"/>
        <v>32.432432432432435</v>
      </c>
      <c r="J17" s="3">
        <v>2000</v>
      </c>
      <c r="K17" s="15">
        <f t="shared" si="2"/>
        <v>4.166666666666667</v>
      </c>
      <c r="L17" s="23">
        <f t="shared" ca="1" si="6"/>
        <v>0</v>
      </c>
      <c r="M17" s="3">
        <f t="shared" si="3"/>
        <v>0.1388888888888889</v>
      </c>
      <c r="N17" s="3">
        <f t="shared" si="4"/>
        <v>6166.666666666667</v>
      </c>
      <c r="O17" s="3">
        <f t="shared" si="5"/>
        <v>1275</v>
      </c>
      <c r="Q17" s="3">
        <f t="shared" si="7"/>
        <v>0.19444444444444448</v>
      </c>
      <c r="S17" s="3">
        <f t="shared" si="8"/>
        <v>4.0833333333333339</v>
      </c>
      <c r="T17" s="3">
        <f t="shared" si="9"/>
        <v>1715.0000000000002</v>
      </c>
    </row>
    <row r="18" spans="1:20" x14ac:dyDescent="0.2">
      <c r="A18" s="3" t="s">
        <v>163</v>
      </c>
      <c r="B18" s="3" t="s">
        <v>14</v>
      </c>
      <c r="C18" s="3">
        <v>1080</v>
      </c>
      <c r="D18" s="3">
        <v>558</v>
      </c>
      <c r="E18" s="3">
        <v>87</v>
      </c>
      <c r="G18" s="3">
        <f t="shared" si="0"/>
        <v>321</v>
      </c>
      <c r="H18" s="3">
        <f t="shared" si="1"/>
        <v>29.722222222222221</v>
      </c>
      <c r="J18" s="3">
        <v>5000</v>
      </c>
      <c r="K18" s="15">
        <f t="shared" si="2"/>
        <v>15.576323987538942</v>
      </c>
      <c r="L18" s="23">
        <f t="shared" ca="1" si="6"/>
        <v>17</v>
      </c>
      <c r="M18" s="3">
        <f t="shared" si="3"/>
        <v>0.51921079958463134</v>
      </c>
      <c r="N18" s="3">
        <f t="shared" si="4"/>
        <v>16822.429906542056</v>
      </c>
      <c r="O18" s="3">
        <f t="shared" si="5"/>
        <v>1505.1401869158879</v>
      </c>
      <c r="Q18" s="3">
        <f t="shared" si="7"/>
        <v>0.72689511941848384</v>
      </c>
      <c r="S18" s="3">
        <f t="shared" si="8"/>
        <v>15.26479750778816</v>
      </c>
      <c r="T18" s="3">
        <f t="shared" si="9"/>
        <v>3617.7570093457939</v>
      </c>
    </row>
    <row r="19" spans="1:20" x14ac:dyDescent="0.2">
      <c r="A19" s="3" t="s">
        <v>176</v>
      </c>
      <c r="B19" s="3" t="s">
        <v>15</v>
      </c>
      <c r="C19" s="3">
        <v>1280</v>
      </c>
      <c r="D19" s="3">
        <v>713</v>
      </c>
      <c r="E19" s="3">
        <v>315</v>
      </c>
      <c r="G19" s="3">
        <f t="shared" si="0"/>
        <v>248</v>
      </c>
      <c r="H19" s="3">
        <f t="shared" si="1"/>
        <v>19.375</v>
      </c>
      <c r="J19" s="3">
        <v>1000</v>
      </c>
      <c r="K19" s="15">
        <f t="shared" si="2"/>
        <v>4.032258064516129</v>
      </c>
      <c r="L19" s="23">
        <f t="shared" ca="1" si="6"/>
        <v>3</v>
      </c>
      <c r="M19" s="3">
        <f t="shared" si="3"/>
        <v>0.13440860215053763</v>
      </c>
      <c r="N19" s="3">
        <f t="shared" si="4"/>
        <v>5161.2903225806449</v>
      </c>
      <c r="O19" s="3">
        <f t="shared" si="5"/>
        <v>1420.1612903225807</v>
      </c>
      <c r="Q19" s="3">
        <f t="shared" si="7"/>
        <v>0.18817204301075269</v>
      </c>
      <c r="S19" s="3">
        <f t="shared" si="8"/>
        <v>3.9516129032258061</v>
      </c>
      <c r="T19" s="3">
        <f t="shared" si="9"/>
        <v>1837.4999999999998</v>
      </c>
    </row>
    <row r="20" spans="1:20" x14ac:dyDescent="0.2">
      <c r="A20" s="3" t="s">
        <v>179</v>
      </c>
      <c r="B20" s="3" t="s">
        <v>236</v>
      </c>
      <c r="C20" s="3">
        <v>1148</v>
      </c>
      <c r="D20" s="3">
        <v>578</v>
      </c>
      <c r="E20" s="3">
        <f>(0.62+1.2+9.9)*18</f>
        <v>210.96</v>
      </c>
      <c r="G20" s="3">
        <f t="shared" si="0"/>
        <v>217.03999999999996</v>
      </c>
      <c r="H20" s="3">
        <f t="shared" si="1"/>
        <v>18.90592334494773</v>
      </c>
      <c r="J20" s="3">
        <v>3000</v>
      </c>
      <c r="K20" s="15">
        <f t="shared" si="2"/>
        <v>13.822336896424625</v>
      </c>
      <c r="L20" s="23">
        <f t="shared" ca="1" si="6"/>
        <v>0</v>
      </c>
      <c r="M20" s="3">
        <f t="shared" si="3"/>
        <v>0.46074456321415419</v>
      </c>
      <c r="N20" s="3">
        <f t="shared" si="4"/>
        <v>15868.042757095469</v>
      </c>
      <c r="O20" s="3">
        <f t="shared" si="5"/>
        <v>3065.9601916697388</v>
      </c>
      <c r="Q20" s="3">
        <f t="shared" si="7"/>
        <v>0.64504238849981599</v>
      </c>
      <c r="S20" s="3">
        <f t="shared" si="8"/>
        <v>13.545890158496134</v>
      </c>
    </row>
    <row r="21" spans="1:20" x14ac:dyDescent="0.2">
      <c r="A21" s="3" t="s">
        <v>532</v>
      </c>
      <c r="B21" s="3" t="s">
        <v>531</v>
      </c>
      <c r="C21" s="3">
        <v>1080</v>
      </c>
      <c r="D21" s="3">
        <v>558</v>
      </c>
      <c r="E21" s="3">
        <f>7.5*18</f>
        <v>135</v>
      </c>
      <c r="G21" s="3">
        <f t="shared" si="0"/>
        <v>273</v>
      </c>
      <c r="H21" s="3">
        <f t="shared" si="1"/>
        <v>25.277777777777779</v>
      </c>
      <c r="J21" s="3">
        <v>3000</v>
      </c>
      <c r="K21" s="15">
        <f t="shared" si="2"/>
        <v>10.989010989010989</v>
      </c>
      <c r="L21" s="23">
        <f t="shared" ca="1" si="6"/>
        <v>8</v>
      </c>
      <c r="M21" s="3">
        <f t="shared" si="3"/>
        <v>0.36630036630036628</v>
      </c>
      <c r="N21" s="3">
        <f t="shared" si="4"/>
        <v>11868.131868131868</v>
      </c>
      <c r="O21" s="3">
        <f t="shared" si="5"/>
        <v>1633.5164835164835</v>
      </c>
    </row>
    <row r="22" spans="1:20" x14ac:dyDescent="0.2">
      <c r="C22" s="3">
        <f>SUM(C6:C21)</f>
        <v>20567</v>
      </c>
      <c r="D22" s="3">
        <f>SUM(D6:D21)</f>
        <v>11799</v>
      </c>
      <c r="E22" s="3">
        <f>SUM(E6:E19)</f>
        <v>3894</v>
      </c>
      <c r="F22" s="3">
        <f>SUM(F6:F19)</f>
        <v>150</v>
      </c>
      <c r="G22" s="3">
        <f>SUM(G6:G19)</f>
        <v>4669</v>
      </c>
      <c r="H22" s="3">
        <f>SUM(H6:H19)/COUNTA(H6:H19)</f>
        <v>25.54162259743654</v>
      </c>
      <c r="J22" s="3">
        <f>SUM(J6:J21)</f>
        <v>109000</v>
      </c>
      <c r="K22" s="15">
        <f>SUM(K6:K20)</f>
        <v>309.60491228700806</v>
      </c>
      <c r="L22" s="23"/>
      <c r="M22" s="3">
        <f>SUM(M6:M20)</f>
        <v>10.320163742900267</v>
      </c>
      <c r="N22" s="3">
        <f>SUM(N6:N20)</f>
        <v>378523.56481551199</v>
      </c>
      <c r="O22" s="3">
        <f>SUM(O6:O19)</f>
        <v>69690.837293241872</v>
      </c>
      <c r="S22" s="3">
        <f>SUM(S6:S20)</f>
        <v>303.41281404126778</v>
      </c>
      <c r="T22" s="3">
        <f>SUM(T6:T19)</f>
        <v>109719.05912979279</v>
      </c>
    </row>
    <row r="23" spans="1:20" x14ac:dyDescent="0.2">
      <c r="K23" s="19" t="s">
        <v>503</v>
      </c>
      <c r="L23" s="19"/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</sheetPr>
  <dimension ref="A1:AC104"/>
  <sheetViews>
    <sheetView topLeftCell="B1" workbookViewId="0">
      <selection activeCell="H17" sqref="H17"/>
    </sheetView>
  </sheetViews>
  <sheetFormatPr defaultColWidth="8.7265625" defaultRowHeight="13" x14ac:dyDescent="0.2"/>
  <cols>
    <col min="1" max="1" width="2.90625" style="3" customWidth="1"/>
    <col min="2" max="2" width="26.6328125" style="3" bestFit="1" customWidth="1"/>
    <col min="3" max="3" width="18.7265625" style="3" customWidth="1"/>
    <col min="4" max="4" width="8.6328125" style="3" customWidth="1"/>
    <col min="5" max="5" width="9.7265625" style="3" bestFit="1" customWidth="1"/>
    <col min="6" max="6" width="11.7265625" style="20" bestFit="1" customWidth="1"/>
    <col min="7" max="7" width="12.90625" style="3" customWidth="1"/>
    <col min="8" max="8" width="12.6328125" style="3" customWidth="1"/>
    <col min="9" max="9" width="11.7265625" style="3" bestFit="1" customWidth="1"/>
    <col min="10" max="10" width="15.7265625" style="3" customWidth="1"/>
    <col min="11" max="11" width="14.1796875" style="3" bestFit="1" customWidth="1"/>
    <col min="12" max="12" width="11.7265625" style="3" bestFit="1" customWidth="1"/>
    <col min="13" max="13" width="15" style="3" bestFit="1" customWidth="1"/>
    <col min="14" max="16384" width="8.7265625" style="3"/>
  </cols>
  <sheetData>
    <row r="1" spans="1:29" x14ac:dyDescent="0.2">
      <c r="M1" s="3" t="s">
        <v>468</v>
      </c>
      <c r="N1" s="3" t="s">
        <v>149</v>
      </c>
      <c r="O1" s="3" t="s">
        <v>248</v>
      </c>
      <c r="P1" s="3" t="s">
        <v>39</v>
      </c>
      <c r="Q1" s="3" t="s">
        <v>40</v>
      </c>
      <c r="R1" s="3" t="s">
        <v>150</v>
      </c>
      <c r="S1" s="3" t="s">
        <v>151</v>
      </c>
      <c r="T1" s="3" t="s">
        <v>152</v>
      </c>
      <c r="U1" s="3" t="s">
        <v>153</v>
      </c>
      <c r="V1" s="3" t="s">
        <v>41</v>
      </c>
      <c r="W1" s="3" t="s">
        <v>565</v>
      </c>
      <c r="X1" s="3" t="s">
        <v>42</v>
      </c>
      <c r="Y1" s="3" t="s">
        <v>566</v>
      </c>
      <c r="Z1" s="3" t="s">
        <v>43</v>
      </c>
      <c r="AA1" s="3" t="s">
        <v>567</v>
      </c>
      <c r="AB1" s="3" t="s">
        <v>154</v>
      </c>
      <c r="AC1" s="3" t="s">
        <v>568</v>
      </c>
    </row>
    <row r="2" spans="1:29" x14ac:dyDescent="0.2">
      <c r="C2" s="3" t="s">
        <v>546</v>
      </c>
      <c r="N2" s="3" t="s">
        <v>162</v>
      </c>
      <c r="O2" s="3" t="s">
        <v>440</v>
      </c>
      <c r="P2" s="3" t="s">
        <v>441</v>
      </c>
      <c r="Q2" s="3">
        <v>61</v>
      </c>
      <c r="R2" s="4">
        <v>1.77E-2</v>
      </c>
      <c r="S2" s="3">
        <v>78</v>
      </c>
      <c r="T2" s="4">
        <v>1.61E-2</v>
      </c>
      <c r="U2" s="2">
        <v>0.09</v>
      </c>
      <c r="V2" s="3">
        <v>2</v>
      </c>
      <c r="W2" s="3">
        <v>0</v>
      </c>
      <c r="X2" s="4">
        <v>3.2800000000000003E-2</v>
      </c>
      <c r="Y2" s="4">
        <v>0</v>
      </c>
      <c r="Z2" s="5">
        <v>2840</v>
      </c>
      <c r="AA2" s="5">
        <v>0</v>
      </c>
      <c r="AB2" s="3">
        <v>2</v>
      </c>
      <c r="AC2" s="3">
        <v>0</v>
      </c>
    </row>
    <row r="3" spans="1:29" x14ac:dyDescent="0.2">
      <c r="C3" s="3">
        <f>SUM(テーブル13452346[実績])</f>
        <v>320</v>
      </c>
      <c r="N3" s="3" t="s">
        <v>162</v>
      </c>
      <c r="O3" s="3" t="s">
        <v>442</v>
      </c>
      <c r="P3" s="3" t="s">
        <v>443</v>
      </c>
      <c r="Q3" s="3">
        <v>192</v>
      </c>
      <c r="R3" s="4">
        <v>5.5599999999999997E-2</v>
      </c>
      <c r="S3" s="3">
        <v>256</v>
      </c>
      <c r="T3" s="4">
        <v>5.2900000000000003E-2</v>
      </c>
      <c r="U3" s="2">
        <v>0.32</v>
      </c>
      <c r="V3" s="3">
        <v>8</v>
      </c>
      <c r="W3" s="3">
        <v>0</v>
      </c>
      <c r="X3" s="4">
        <v>4.1700000000000001E-2</v>
      </c>
      <c r="Y3" s="4">
        <v>0</v>
      </c>
      <c r="Z3" s="5">
        <v>8000</v>
      </c>
      <c r="AA3" s="5">
        <v>0</v>
      </c>
      <c r="AB3" s="3">
        <v>8</v>
      </c>
      <c r="AC3" s="3">
        <v>0</v>
      </c>
    </row>
    <row r="4" spans="1:29" x14ac:dyDescent="0.2">
      <c r="F4" s="20" t="s">
        <v>604</v>
      </c>
      <c r="N4" s="3" t="s">
        <v>162</v>
      </c>
      <c r="O4" s="3" t="s">
        <v>444</v>
      </c>
      <c r="P4" s="3" t="s">
        <v>46</v>
      </c>
      <c r="Q4" s="3">
        <v>56</v>
      </c>
      <c r="R4" s="4">
        <v>1.6199999999999999E-2</v>
      </c>
      <c r="S4" s="3">
        <v>71</v>
      </c>
      <c r="T4" s="4">
        <v>1.47E-2</v>
      </c>
      <c r="U4" s="2">
        <v>0.46</v>
      </c>
      <c r="V4" s="3">
        <v>6</v>
      </c>
      <c r="W4" s="3">
        <v>0</v>
      </c>
      <c r="X4" s="4">
        <v>0.1071</v>
      </c>
      <c r="Y4" s="4">
        <v>0</v>
      </c>
      <c r="Z4" s="5">
        <v>6000</v>
      </c>
      <c r="AA4" s="5">
        <v>0</v>
      </c>
      <c r="AB4" s="3">
        <v>6</v>
      </c>
      <c r="AC4" s="3">
        <v>0</v>
      </c>
    </row>
    <row r="5" spans="1:29" x14ac:dyDescent="0.2">
      <c r="B5" s="12" t="s">
        <v>1</v>
      </c>
      <c r="C5" s="12" t="s">
        <v>106</v>
      </c>
      <c r="D5" s="12" t="s">
        <v>448</v>
      </c>
      <c r="E5" s="12" t="s">
        <v>147</v>
      </c>
      <c r="F5" s="20" t="s">
        <v>103</v>
      </c>
      <c r="G5" s="12" t="s">
        <v>148</v>
      </c>
      <c r="H5" s="12" t="s">
        <v>29</v>
      </c>
      <c r="I5" s="12" t="s">
        <v>144</v>
      </c>
      <c r="J5" s="12" t="s">
        <v>145</v>
      </c>
      <c r="K5" s="12" t="s">
        <v>562</v>
      </c>
      <c r="L5" s="12" t="s">
        <v>561</v>
      </c>
      <c r="N5" s="3" t="s">
        <v>158</v>
      </c>
      <c r="O5" s="3" t="s">
        <v>158</v>
      </c>
      <c r="P5" s="3" t="s">
        <v>159</v>
      </c>
      <c r="Q5" s="3">
        <v>321</v>
      </c>
      <c r="R5" s="4">
        <v>9.2899999999999996E-2</v>
      </c>
      <c r="S5" s="3">
        <v>426</v>
      </c>
      <c r="T5" s="4">
        <v>8.8099999999999998E-2</v>
      </c>
      <c r="U5" s="2">
        <v>0.3</v>
      </c>
      <c r="V5" s="3">
        <v>10</v>
      </c>
      <c r="W5" s="3">
        <v>0</v>
      </c>
      <c r="X5" s="4">
        <v>3.1199999999999999E-2</v>
      </c>
      <c r="Y5" s="4">
        <v>0</v>
      </c>
      <c r="Z5" s="5">
        <v>8000</v>
      </c>
      <c r="AA5" s="5">
        <v>0</v>
      </c>
      <c r="AB5" s="3">
        <v>10</v>
      </c>
      <c r="AC5" s="3">
        <v>0</v>
      </c>
    </row>
    <row r="6" spans="1:29" x14ac:dyDescent="0.2">
      <c r="A6" s="3" t="s">
        <v>155</v>
      </c>
      <c r="B6" s="3" t="s">
        <v>2</v>
      </c>
      <c r="C6" s="3" t="s">
        <v>107</v>
      </c>
      <c r="D6" s="16" t="s">
        <v>344</v>
      </c>
      <c r="E6" s="3">
        <f t="shared" ref="E6:E69" si="0">IF(ISNA(VLOOKUP(D6,$O$2:$Y$200,8,FALSE)),0,VLOOKUP(D6,$O$2:$Y$200,8,FALSE))</f>
        <v>26</v>
      </c>
      <c r="F6" s="20">
        <f ca="1">VLOOKUP(A6,INDIRECT($F$4&amp;"!$A$6:$K$21"),11,FALSE)</f>
        <v>92.936802973977692</v>
      </c>
      <c r="G6" s="3">
        <v>50</v>
      </c>
      <c r="H6" s="3">
        <f>ROUNDUP(G6*0.3,0)</f>
        <v>15</v>
      </c>
      <c r="I6" s="3">
        <v>53</v>
      </c>
      <c r="K6" s="3">
        <f t="shared" ref="K6:K69" si="1">ROUNDUP((14+14)*(G6/30)+H6-I6-J6,0)</f>
        <v>9</v>
      </c>
      <c r="L6" s="3">
        <v>50</v>
      </c>
      <c r="N6" s="3" t="s">
        <v>588</v>
      </c>
      <c r="O6" s="3" t="s">
        <v>588</v>
      </c>
      <c r="P6" s="3" t="s">
        <v>589</v>
      </c>
      <c r="Q6" s="3">
        <v>660</v>
      </c>
      <c r="R6" s="4">
        <v>0.191</v>
      </c>
      <c r="S6" s="6">
        <v>1002</v>
      </c>
      <c r="T6" s="4">
        <v>0.2072</v>
      </c>
      <c r="U6" s="2">
        <v>0.22</v>
      </c>
      <c r="V6" s="3">
        <v>16</v>
      </c>
      <c r="W6" s="3">
        <v>0</v>
      </c>
      <c r="X6" s="4">
        <v>2.4199999999999999E-2</v>
      </c>
      <c r="Y6" s="4">
        <v>0</v>
      </c>
      <c r="Z6" s="5">
        <v>51244</v>
      </c>
      <c r="AA6" s="5">
        <v>0</v>
      </c>
      <c r="AB6" s="3">
        <v>16</v>
      </c>
      <c r="AC6" s="3">
        <v>0</v>
      </c>
    </row>
    <row r="7" spans="1:29" x14ac:dyDescent="0.2">
      <c r="C7" s="3" t="s">
        <v>108</v>
      </c>
      <c r="D7" s="16" t="s">
        <v>347</v>
      </c>
      <c r="E7" s="3">
        <f t="shared" si="0"/>
        <v>0</v>
      </c>
      <c r="F7" s="20" t="str">
        <f>"("&amp;SUM(G6:G11)&amp;")"</f>
        <v>(150)</v>
      </c>
      <c r="G7" s="3">
        <v>30</v>
      </c>
      <c r="H7" s="3">
        <f t="shared" ref="H7:H74" si="2">ROUNDUP(G7*0.3,0)</f>
        <v>9</v>
      </c>
      <c r="I7" s="3">
        <v>35</v>
      </c>
      <c r="K7" s="3">
        <f t="shared" si="1"/>
        <v>2</v>
      </c>
      <c r="L7" s="3">
        <v>30</v>
      </c>
      <c r="N7" s="3" t="s">
        <v>182</v>
      </c>
      <c r="O7" s="3" t="s">
        <v>413</v>
      </c>
      <c r="P7" s="3" t="s">
        <v>414</v>
      </c>
      <c r="Q7" s="3">
        <v>1</v>
      </c>
      <c r="R7" s="4">
        <v>2.9999999999999997E-4</v>
      </c>
      <c r="S7" s="3">
        <v>1</v>
      </c>
      <c r="T7" s="4">
        <v>2.0000000000000001E-4</v>
      </c>
      <c r="U7" s="2">
        <v>1</v>
      </c>
      <c r="V7" s="3">
        <v>0</v>
      </c>
      <c r="W7" s="3">
        <v>0</v>
      </c>
      <c r="X7" s="4">
        <v>0</v>
      </c>
      <c r="Y7" s="4">
        <v>0</v>
      </c>
      <c r="Z7" s="5">
        <v>0</v>
      </c>
      <c r="AA7" s="5">
        <v>0</v>
      </c>
      <c r="AB7" s="3">
        <v>0</v>
      </c>
      <c r="AC7" s="3">
        <v>0</v>
      </c>
    </row>
    <row r="8" spans="1:29" x14ac:dyDescent="0.2">
      <c r="C8" s="3" t="s">
        <v>109</v>
      </c>
      <c r="D8" s="16" t="s">
        <v>345</v>
      </c>
      <c r="E8" s="3">
        <f t="shared" si="0"/>
        <v>10</v>
      </c>
      <c r="G8" s="3">
        <v>10</v>
      </c>
      <c r="H8" s="3">
        <f t="shared" si="2"/>
        <v>3</v>
      </c>
      <c r="I8" s="3">
        <v>6</v>
      </c>
      <c r="K8" s="3">
        <f t="shared" si="1"/>
        <v>7</v>
      </c>
      <c r="L8" s="3">
        <v>10</v>
      </c>
      <c r="N8" s="3" t="s">
        <v>182</v>
      </c>
      <c r="O8" s="3" t="s">
        <v>415</v>
      </c>
      <c r="P8" s="3" t="s">
        <v>416</v>
      </c>
      <c r="Q8" s="3">
        <v>3</v>
      </c>
      <c r="R8" s="4">
        <v>8.9999999999999998E-4</v>
      </c>
      <c r="S8" s="3">
        <v>11</v>
      </c>
      <c r="T8" s="4">
        <v>2.3E-3</v>
      </c>
      <c r="U8" s="2">
        <v>0.09</v>
      </c>
      <c r="V8" s="3">
        <v>1</v>
      </c>
      <c r="W8" s="3">
        <v>0</v>
      </c>
      <c r="X8" s="4">
        <v>0.33329999999999999</v>
      </c>
      <c r="Y8" s="4">
        <v>0</v>
      </c>
      <c r="Z8" s="5">
        <v>1280</v>
      </c>
      <c r="AA8" s="5">
        <v>0</v>
      </c>
      <c r="AB8" s="3">
        <v>1</v>
      </c>
      <c r="AC8" s="3">
        <v>0</v>
      </c>
    </row>
    <row r="9" spans="1:29" x14ac:dyDescent="0.2">
      <c r="C9" s="3" t="s">
        <v>110</v>
      </c>
      <c r="D9" s="16" t="s">
        <v>349</v>
      </c>
      <c r="E9" s="3">
        <f t="shared" si="0"/>
        <v>5</v>
      </c>
      <c r="G9" s="3">
        <v>10</v>
      </c>
      <c r="H9" s="3">
        <f t="shared" si="2"/>
        <v>3</v>
      </c>
      <c r="I9" s="3">
        <v>2</v>
      </c>
      <c r="K9" s="3">
        <f t="shared" si="1"/>
        <v>11</v>
      </c>
      <c r="L9" s="3">
        <v>10</v>
      </c>
      <c r="N9" s="3" t="s">
        <v>182</v>
      </c>
      <c r="O9" s="3" t="s">
        <v>417</v>
      </c>
      <c r="P9" s="3" t="s">
        <v>418</v>
      </c>
      <c r="Q9" s="3">
        <v>1</v>
      </c>
      <c r="R9" s="4">
        <v>2.9999999999999997E-4</v>
      </c>
      <c r="S9" s="3">
        <v>1</v>
      </c>
      <c r="T9" s="4">
        <v>2.0000000000000001E-4</v>
      </c>
      <c r="U9" s="2">
        <v>1</v>
      </c>
      <c r="V9" s="3">
        <v>0</v>
      </c>
      <c r="W9" s="3">
        <v>0</v>
      </c>
      <c r="X9" s="4">
        <v>0</v>
      </c>
      <c r="Y9" s="4">
        <v>0</v>
      </c>
      <c r="Z9" s="5">
        <v>0</v>
      </c>
      <c r="AA9" s="5">
        <v>0</v>
      </c>
      <c r="AB9" s="3">
        <v>0</v>
      </c>
      <c r="AC9" s="3">
        <v>0</v>
      </c>
    </row>
    <row r="10" spans="1:29" x14ac:dyDescent="0.2">
      <c r="C10" s="3" t="s">
        <v>111</v>
      </c>
      <c r="D10" s="16" t="s">
        <v>535</v>
      </c>
      <c r="E10" s="3">
        <f t="shared" si="0"/>
        <v>14</v>
      </c>
      <c r="G10" s="3">
        <v>15</v>
      </c>
      <c r="H10" s="3">
        <f t="shared" si="2"/>
        <v>5</v>
      </c>
      <c r="I10" s="3">
        <v>0</v>
      </c>
      <c r="K10" s="3">
        <f t="shared" si="1"/>
        <v>19</v>
      </c>
      <c r="L10" s="3">
        <v>30</v>
      </c>
      <c r="N10" s="3" t="s">
        <v>182</v>
      </c>
      <c r="O10" s="3" t="s">
        <v>419</v>
      </c>
      <c r="P10" s="3" t="s">
        <v>420</v>
      </c>
      <c r="Q10" s="3">
        <v>7</v>
      </c>
      <c r="R10" s="4">
        <v>2E-3</v>
      </c>
      <c r="S10" s="3">
        <v>9</v>
      </c>
      <c r="T10" s="4">
        <v>1.9E-3</v>
      </c>
      <c r="U10" s="2">
        <v>1</v>
      </c>
      <c r="V10" s="3">
        <v>1</v>
      </c>
      <c r="W10" s="3">
        <v>0</v>
      </c>
      <c r="X10" s="4">
        <v>0.1429</v>
      </c>
      <c r="Y10" s="4">
        <v>0</v>
      </c>
      <c r="Z10" s="5">
        <v>1280</v>
      </c>
      <c r="AA10" s="5">
        <v>0</v>
      </c>
      <c r="AB10" s="3">
        <v>1</v>
      </c>
      <c r="AC10" s="3">
        <v>0</v>
      </c>
    </row>
    <row r="11" spans="1:29" x14ac:dyDescent="0.2">
      <c r="C11" s="3" t="s">
        <v>34</v>
      </c>
      <c r="D11" s="16" t="s">
        <v>534</v>
      </c>
      <c r="E11" s="3">
        <f t="shared" si="0"/>
        <v>22</v>
      </c>
      <c r="G11" s="3">
        <v>35</v>
      </c>
      <c r="H11" s="3">
        <f t="shared" si="2"/>
        <v>11</v>
      </c>
      <c r="I11" s="3">
        <v>43</v>
      </c>
      <c r="K11" s="3">
        <f t="shared" si="1"/>
        <v>1</v>
      </c>
      <c r="L11" s="3">
        <v>40</v>
      </c>
      <c r="N11" s="3" t="s">
        <v>182</v>
      </c>
      <c r="O11" s="3" t="s">
        <v>421</v>
      </c>
      <c r="P11" s="3" t="s">
        <v>49</v>
      </c>
      <c r="Q11" s="3">
        <v>1</v>
      </c>
      <c r="R11" s="4">
        <v>2.9999999999999997E-4</v>
      </c>
      <c r="S11" s="3">
        <v>1</v>
      </c>
      <c r="T11" s="4">
        <v>2.0000000000000001E-4</v>
      </c>
      <c r="U11" s="2">
        <v>1</v>
      </c>
      <c r="V11" s="3">
        <v>0</v>
      </c>
      <c r="W11" s="3">
        <v>0</v>
      </c>
      <c r="X11" s="4">
        <v>0</v>
      </c>
      <c r="Y11" s="4">
        <v>0</v>
      </c>
      <c r="Z11" s="5">
        <v>0</v>
      </c>
      <c r="AA11" s="5">
        <v>0</v>
      </c>
      <c r="AB11" s="3">
        <v>0</v>
      </c>
      <c r="AC11" s="3">
        <v>0</v>
      </c>
    </row>
    <row r="12" spans="1:29" x14ac:dyDescent="0.2">
      <c r="A12" s="3" t="s">
        <v>156</v>
      </c>
      <c r="B12" s="3" t="s">
        <v>3</v>
      </c>
      <c r="C12" s="3" t="s">
        <v>112</v>
      </c>
      <c r="D12" s="16" t="s">
        <v>449</v>
      </c>
      <c r="E12" s="3">
        <f t="shared" si="0"/>
        <v>0</v>
      </c>
      <c r="F12" s="20">
        <f ca="1">VLOOKUP(A12,INDIRECT($F$4&amp;"!$A$6:$K$21"),11,FALSE)</f>
        <v>23.255813953488371</v>
      </c>
      <c r="G12" s="3">
        <v>5</v>
      </c>
      <c r="H12" s="3">
        <f t="shared" si="2"/>
        <v>2</v>
      </c>
      <c r="I12" s="3">
        <v>0</v>
      </c>
      <c r="K12" s="3">
        <f t="shared" si="1"/>
        <v>7</v>
      </c>
      <c r="N12" s="3" t="s">
        <v>167</v>
      </c>
      <c r="O12" s="3" t="s">
        <v>432</v>
      </c>
      <c r="P12" s="3" t="s">
        <v>47</v>
      </c>
      <c r="Q12" s="3">
        <v>7</v>
      </c>
      <c r="R12" s="4">
        <v>2E-3</v>
      </c>
      <c r="S12" s="3">
        <v>9</v>
      </c>
      <c r="T12" s="4">
        <v>1.9E-3</v>
      </c>
      <c r="U12" s="2">
        <v>1</v>
      </c>
      <c r="V12" s="3">
        <v>0</v>
      </c>
      <c r="W12" s="3">
        <v>0</v>
      </c>
      <c r="X12" s="4">
        <v>0</v>
      </c>
      <c r="Y12" s="4">
        <v>0</v>
      </c>
      <c r="Z12" s="5">
        <v>0</v>
      </c>
      <c r="AA12" s="5">
        <v>0</v>
      </c>
      <c r="AB12" s="3">
        <v>0</v>
      </c>
      <c r="AC12" s="3">
        <v>0</v>
      </c>
    </row>
    <row r="13" spans="1:29" x14ac:dyDescent="0.2">
      <c r="C13" s="3" t="s">
        <v>113</v>
      </c>
      <c r="D13" s="16" t="s">
        <v>400</v>
      </c>
      <c r="E13" s="3">
        <f t="shared" si="0"/>
        <v>0</v>
      </c>
      <c r="F13" s="20" t="str">
        <f>"("&amp;SUM(G12:G23)&amp;")"</f>
        <v>(44)</v>
      </c>
      <c r="G13" s="3">
        <v>5</v>
      </c>
      <c r="H13" s="3">
        <f t="shared" si="2"/>
        <v>2</v>
      </c>
      <c r="I13" s="3">
        <v>10</v>
      </c>
      <c r="K13" s="3">
        <f t="shared" si="1"/>
        <v>-4</v>
      </c>
      <c r="N13" s="3" t="s">
        <v>182</v>
      </c>
      <c r="O13" s="3" t="s">
        <v>481</v>
      </c>
      <c r="P13" s="3" t="s">
        <v>482</v>
      </c>
      <c r="Q13" s="3">
        <v>3</v>
      </c>
      <c r="R13" s="4">
        <v>8.9999999999999998E-4</v>
      </c>
      <c r="S13" s="3">
        <v>4</v>
      </c>
      <c r="T13" s="4">
        <v>8.0000000000000004E-4</v>
      </c>
      <c r="U13" s="2">
        <v>0.75</v>
      </c>
      <c r="V13" s="3">
        <v>0</v>
      </c>
      <c r="W13" s="3">
        <v>0</v>
      </c>
      <c r="X13" s="4">
        <v>0</v>
      </c>
      <c r="Y13" s="4">
        <v>0</v>
      </c>
      <c r="Z13" s="5">
        <v>0</v>
      </c>
      <c r="AA13" s="5">
        <v>0</v>
      </c>
      <c r="AB13" s="3">
        <v>0</v>
      </c>
      <c r="AC13" s="3">
        <v>0</v>
      </c>
    </row>
    <row r="14" spans="1:29" x14ac:dyDescent="0.2">
      <c r="C14" s="3" t="s">
        <v>114</v>
      </c>
      <c r="D14" s="16" t="s">
        <v>392</v>
      </c>
      <c r="E14" s="3">
        <f t="shared" si="0"/>
        <v>3</v>
      </c>
      <c r="G14" s="3">
        <v>5</v>
      </c>
      <c r="H14" s="3">
        <f t="shared" si="2"/>
        <v>2</v>
      </c>
      <c r="I14" s="3">
        <v>10</v>
      </c>
      <c r="K14" s="3">
        <f t="shared" si="1"/>
        <v>-4</v>
      </c>
      <c r="N14" s="3" t="s">
        <v>173</v>
      </c>
      <c r="O14" s="3" t="s">
        <v>410</v>
      </c>
      <c r="P14" s="3" t="s">
        <v>52</v>
      </c>
      <c r="Q14" s="3">
        <v>46</v>
      </c>
      <c r="R14" s="4">
        <v>1.3299999999999999E-2</v>
      </c>
      <c r="S14" s="3">
        <v>65</v>
      </c>
      <c r="T14" s="4">
        <v>1.34E-2</v>
      </c>
      <c r="U14" s="2">
        <v>0.98</v>
      </c>
      <c r="V14" s="3">
        <v>5</v>
      </c>
      <c r="W14" s="3">
        <v>0</v>
      </c>
      <c r="X14" s="4">
        <v>0.1087</v>
      </c>
      <c r="Y14" s="4">
        <v>0</v>
      </c>
      <c r="Z14" s="5">
        <v>8400</v>
      </c>
      <c r="AA14" s="5">
        <v>0</v>
      </c>
      <c r="AB14" s="3">
        <v>5</v>
      </c>
      <c r="AC14" s="3">
        <v>0</v>
      </c>
    </row>
    <row r="15" spans="1:29" x14ac:dyDescent="0.2">
      <c r="C15" s="3" t="s">
        <v>115</v>
      </c>
      <c r="D15" s="16" t="s">
        <v>405</v>
      </c>
      <c r="E15" s="3">
        <f t="shared" si="0"/>
        <v>2</v>
      </c>
      <c r="G15" s="3">
        <v>5</v>
      </c>
      <c r="H15" s="3">
        <f t="shared" si="2"/>
        <v>2</v>
      </c>
      <c r="I15" s="3">
        <v>10</v>
      </c>
      <c r="K15" s="3">
        <f t="shared" si="1"/>
        <v>-4</v>
      </c>
      <c r="N15" s="3" t="s">
        <v>182</v>
      </c>
      <c r="O15" s="3" t="s">
        <v>425</v>
      </c>
      <c r="P15" s="3" t="s">
        <v>426</v>
      </c>
      <c r="Q15" s="3">
        <v>1</v>
      </c>
      <c r="R15" s="4">
        <v>2.9999999999999997E-4</v>
      </c>
      <c r="S15" s="3">
        <v>1</v>
      </c>
      <c r="T15" s="4">
        <v>2.0000000000000001E-4</v>
      </c>
      <c r="U15" s="2">
        <v>1</v>
      </c>
      <c r="V15" s="3">
        <v>0</v>
      </c>
      <c r="W15" s="3">
        <v>0</v>
      </c>
      <c r="X15" s="4">
        <v>0</v>
      </c>
      <c r="Y15" s="4">
        <v>0</v>
      </c>
      <c r="Z15" s="5">
        <v>0</v>
      </c>
      <c r="AA15" s="5">
        <v>0</v>
      </c>
      <c r="AB15" s="3">
        <v>0</v>
      </c>
      <c r="AC15" s="3">
        <v>0</v>
      </c>
    </row>
    <row r="16" spans="1:29" x14ac:dyDescent="0.2">
      <c r="C16" s="3" t="s">
        <v>116</v>
      </c>
      <c r="D16" s="16" t="s">
        <v>396</v>
      </c>
      <c r="E16" s="3">
        <f t="shared" si="0"/>
        <v>2</v>
      </c>
      <c r="G16" s="3">
        <v>5</v>
      </c>
      <c r="H16" s="3">
        <f t="shared" si="2"/>
        <v>2</v>
      </c>
      <c r="I16" s="3">
        <v>2</v>
      </c>
      <c r="K16" s="3">
        <f t="shared" si="1"/>
        <v>5</v>
      </c>
      <c r="L16" s="3">
        <v>3</v>
      </c>
      <c r="N16" s="3" t="s">
        <v>182</v>
      </c>
      <c r="O16" s="3" t="s">
        <v>429</v>
      </c>
      <c r="P16" s="3" t="s">
        <v>51</v>
      </c>
      <c r="Q16" s="3">
        <v>6</v>
      </c>
      <c r="R16" s="4">
        <v>1.6999999999999999E-3</v>
      </c>
      <c r="S16" s="3">
        <v>7</v>
      </c>
      <c r="T16" s="4">
        <v>1.4E-3</v>
      </c>
      <c r="U16" s="2">
        <v>0.71</v>
      </c>
      <c r="V16" s="3">
        <v>0</v>
      </c>
      <c r="W16" s="3">
        <v>0</v>
      </c>
      <c r="X16" s="4">
        <v>0</v>
      </c>
      <c r="Y16" s="4">
        <v>0</v>
      </c>
      <c r="Z16" s="5">
        <v>0</v>
      </c>
      <c r="AA16" s="5">
        <v>0</v>
      </c>
      <c r="AB16" s="3">
        <v>0</v>
      </c>
      <c r="AC16" s="3">
        <v>0</v>
      </c>
    </row>
    <row r="17" spans="1:29" x14ac:dyDescent="0.2">
      <c r="C17" s="3" t="s">
        <v>117</v>
      </c>
      <c r="D17" s="16" t="s">
        <v>394</v>
      </c>
      <c r="E17" s="3">
        <f t="shared" si="0"/>
        <v>4</v>
      </c>
      <c r="G17" s="3">
        <v>5</v>
      </c>
      <c r="H17" s="3">
        <f t="shared" si="2"/>
        <v>2</v>
      </c>
      <c r="I17" s="3">
        <v>1</v>
      </c>
      <c r="K17" s="3">
        <f t="shared" si="1"/>
        <v>6</v>
      </c>
      <c r="L17" s="3">
        <v>3</v>
      </c>
      <c r="N17" s="3" t="s">
        <v>182</v>
      </c>
      <c r="O17" s="3" t="s">
        <v>430</v>
      </c>
      <c r="P17" s="3" t="s">
        <v>431</v>
      </c>
      <c r="Q17" s="3">
        <v>1</v>
      </c>
      <c r="R17" s="4">
        <v>2.9999999999999997E-4</v>
      </c>
      <c r="S17" s="3">
        <v>1</v>
      </c>
      <c r="T17" s="4">
        <v>2.0000000000000001E-4</v>
      </c>
      <c r="U17" s="2">
        <v>1</v>
      </c>
      <c r="V17" s="3">
        <v>0</v>
      </c>
      <c r="W17" s="3">
        <v>0</v>
      </c>
      <c r="X17" s="4">
        <v>0</v>
      </c>
      <c r="Y17" s="4">
        <v>0</v>
      </c>
      <c r="Z17" s="5">
        <v>0</v>
      </c>
      <c r="AA17" s="5">
        <v>0</v>
      </c>
      <c r="AB17" s="3">
        <v>0</v>
      </c>
      <c r="AC17" s="3">
        <v>0</v>
      </c>
    </row>
    <row r="18" spans="1:29" x14ac:dyDescent="0.2">
      <c r="C18" s="3" t="s">
        <v>118</v>
      </c>
      <c r="D18" s="16" t="s">
        <v>397</v>
      </c>
      <c r="E18" s="3">
        <f t="shared" si="0"/>
        <v>5</v>
      </c>
      <c r="G18" s="3">
        <v>5</v>
      </c>
      <c r="H18" s="3">
        <f t="shared" si="2"/>
        <v>2</v>
      </c>
      <c r="I18" s="3">
        <v>0</v>
      </c>
      <c r="K18" s="3">
        <f t="shared" si="1"/>
        <v>7</v>
      </c>
      <c r="L18" s="3">
        <v>3</v>
      </c>
      <c r="N18" s="3" t="s">
        <v>167</v>
      </c>
      <c r="O18" s="3" t="s">
        <v>249</v>
      </c>
      <c r="P18" s="3" t="s">
        <v>250</v>
      </c>
      <c r="Q18" s="3">
        <v>1</v>
      </c>
      <c r="R18" s="4">
        <v>2.9999999999999997E-4</v>
      </c>
      <c r="S18" s="3">
        <v>1</v>
      </c>
      <c r="T18" s="4">
        <v>2.0000000000000001E-4</v>
      </c>
      <c r="U18" s="2">
        <v>1</v>
      </c>
      <c r="V18" s="3">
        <v>0</v>
      </c>
      <c r="W18" s="3">
        <v>0</v>
      </c>
      <c r="X18" s="4">
        <v>0</v>
      </c>
      <c r="Y18" s="4">
        <v>0</v>
      </c>
      <c r="Z18" s="5">
        <v>0</v>
      </c>
      <c r="AA18" s="5">
        <v>0</v>
      </c>
      <c r="AB18" s="3">
        <v>0</v>
      </c>
      <c r="AC18" s="3">
        <v>0</v>
      </c>
    </row>
    <row r="19" spans="1:29" x14ac:dyDescent="0.2">
      <c r="C19" s="3" t="s">
        <v>119</v>
      </c>
      <c r="D19" s="16" t="s">
        <v>402</v>
      </c>
      <c r="E19" s="3">
        <f t="shared" si="0"/>
        <v>0</v>
      </c>
      <c r="G19" s="3">
        <v>5</v>
      </c>
      <c r="H19" s="3">
        <f t="shared" si="2"/>
        <v>2</v>
      </c>
      <c r="I19" s="3">
        <v>0</v>
      </c>
      <c r="K19" s="3">
        <f t="shared" si="1"/>
        <v>7</v>
      </c>
      <c r="L19" s="3">
        <v>3</v>
      </c>
      <c r="N19" s="3" t="s">
        <v>220</v>
      </c>
      <c r="O19" s="3" t="s">
        <v>519</v>
      </c>
      <c r="P19" s="3" t="s">
        <v>520</v>
      </c>
      <c r="Q19" s="3">
        <v>11</v>
      </c>
      <c r="R19" s="4">
        <v>3.2000000000000002E-3</v>
      </c>
      <c r="S19" s="3">
        <v>12</v>
      </c>
      <c r="T19" s="4">
        <v>2.5000000000000001E-3</v>
      </c>
      <c r="U19" s="2">
        <v>1</v>
      </c>
      <c r="V19" s="3">
        <v>1</v>
      </c>
      <c r="W19" s="3">
        <v>0</v>
      </c>
      <c r="X19" s="4">
        <v>9.0899999999999995E-2</v>
      </c>
      <c r="Y19" s="4">
        <v>0</v>
      </c>
      <c r="Z19" s="5">
        <v>1280</v>
      </c>
      <c r="AA19" s="5">
        <v>0</v>
      </c>
      <c r="AB19" s="3">
        <v>1</v>
      </c>
      <c r="AC19" s="3">
        <v>0</v>
      </c>
    </row>
    <row r="20" spans="1:29" x14ac:dyDescent="0.2">
      <c r="C20" s="3" t="s">
        <v>36</v>
      </c>
      <c r="D20" s="16" t="s">
        <v>399</v>
      </c>
      <c r="E20" s="3">
        <f t="shared" si="0"/>
        <v>1</v>
      </c>
      <c r="G20" s="3">
        <v>1</v>
      </c>
      <c r="H20" s="3">
        <f t="shared" si="2"/>
        <v>1</v>
      </c>
      <c r="I20" s="3">
        <v>2</v>
      </c>
      <c r="K20" s="3">
        <f t="shared" si="1"/>
        <v>-1</v>
      </c>
      <c r="N20" s="3" t="s">
        <v>167</v>
      </c>
      <c r="O20" s="3" t="s">
        <v>434</v>
      </c>
      <c r="P20" s="3" t="s">
        <v>435</v>
      </c>
      <c r="Q20" s="3">
        <v>2</v>
      </c>
      <c r="R20" s="4">
        <v>5.9999999999999995E-4</v>
      </c>
      <c r="S20" s="3">
        <v>3</v>
      </c>
      <c r="T20" s="4">
        <v>5.9999999999999995E-4</v>
      </c>
      <c r="U20" s="2">
        <v>1</v>
      </c>
      <c r="V20" s="3">
        <v>0</v>
      </c>
      <c r="W20" s="3">
        <v>0</v>
      </c>
      <c r="X20" s="4">
        <v>0</v>
      </c>
      <c r="Y20" s="4">
        <v>0</v>
      </c>
      <c r="Z20" s="5">
        <v>0</v>
      </c>
      <c r="AA20" s="5">
        <v>0</v>
      </c>
      <c r="AB20" s="3">
        <v>0</v>
      </c>
      <c r="AC20" s="3">
        <v>0</v>
      </c>
    </row>
    <row r="21" spans="1:29" x14ac:dyDescent="0.2">
      <c r="C21" s="3" t="s">
        <v>37</v>
      </c>
      <c r="D21" s="16" t="s">
        <v>398</v>
      </c>
      <c r="E21" s="3">
        <f t="shared" si="0"/>
        <v>1</v>
      </c>
      <c r="G21" s="3">
        <v>1</v>
      </c>
      <c r="H21" s="3">
        <f t="shared" si="2"/>
        <v>1</v>
      </c>
      <c r="I21" s="3">
        <v>1</v>
      </c>
      <c r="K21" s="3">
        <f t="shared" si="1"/>
        <v>1</v>
      </c>
      <c r="L21" s="3">
        <v>2</v>
      </c>
      <c r="N21" s="3" t="s">
        <v>173</v>
      </c>
      <c r="O21" s="3" t="s">
        <v>411</v>
      </c>
      <c r="P21" s="3" t="s">
        <v>412</v>
      </c>
      <c r="Q21" s="3">
        <v>6</v>
      </c>
      <c r="R21" s="4">
        <v>1.6999999999999999E-3</v>
      </c>
      <c r="S21" s="3">
        <v>10</v>
      </c>
      <c r="T21" s="4">
        <v>2.0999999999999999E-3</v>
      </c>
      <c r="U21" s="2">
        <v>1</v>
      </c>
      <c r="V21" s="3">
        <v>1</v>
      </c>
      <c r="W21" s="3">
        <v>0</v>
      </c>
      <c r="X21" s="4">
        <v>0.16669999999999999</v>
      </c>
      <c r="Y21" s="4">
        <v>0</v>
      </c>
      <c r="Z21" s="5">
        <v>1680</v>
      </c>
      <c r="AA21" s="5">
        <v>0</v>
      </c>
      <c r="AB21" s="3">
        <v>1</v>
      </c>
      <c r="AC21" s="3">
        <v>0</v>
      </c>
    </row>
    <row r="22" spans="1:29" x14ac:dyDescent="0.2">
      <c r="C22" s="3" t="s">
        <v>38</v>
      </c>
      <c r="D22" s="16" t="s">
        <v>395</v>
      </c>
      <c r="E22" s="3">
        <f t="shared" si="0"/>
        <v>0</v>
      </c>
      <c r="G22" s="3">
        <v>1</v>
      </c>
      <c r="H22" s="3">
        <f t="shared" si="2"/>
        <v>1</v>
      </c>
      <c r="I22" s="3">
        <v>0</v>
      </c>
      <c r="K22" s="3">
        <f t="shared" si="1"/>
        <v>2</v>
      </c>
      <c r="L22" s="3">
        <v>2</v>
      </c>
      <c r="N22" s="3" t="s">
        <v>220</v>
      </c>
      <c r="O22" s="3" t="s">
        <v>382</v>
      </c>
      <c r="P22" s="3" t="s">
        <v>383</v>
      </c>
      <c r="Q22" s="3">
        <v>2</v>
      </c>
      <c r="R22" s="4">
        <v>5.9999999999999995E-4</v>
      </c>
      <c r="S22" s="3">
        <v>4</v>
      </c>
      <c r="T22" s="4">
        <v>8.0000000000000004E-4</v>
      </c>
      <c r="U22" s="2">
        <v>1</v>
      </c>
      <c r="V22" s="3">
        <v>0</v>
      </c>
      <c r="W22" s="3">
        <v>0</v>
      </c>
      <c r="X22" s="4">
        <v>0</v>
      </c>
      <c r="Y22" s="4">
        <v>0</v>
      </c>
      <c r="Z22" s="5">
        <v>0</v>
      </c>
      <c r="AA22" s="5">
        <v>0</v>
      </c>
      <c r="AB22" s="3">
        <v>0</v>
      </c>
      <c r="AC22" s="3">
        <v>0</v>
      </c>
    </row>
    <row r="23" spans="1:29" x14ac:dyDescent="0.2">
      <c r="C23" s="3" t="s">
        <v>120</v>
      </c>
      <c r="D23" s="16" t="s">
        <v>403</v>
      </c>
      <c r="E23" s="3">
        <f t="shared" si="0"/>
        <v>0</v>
      </c>
      <c r="G23" s="3">
        <v>1</v>
      </c>
      <c r="H23" s="3">
        <f t="shared" si="2"/>
        <v>1</v>
      </c>
      <c r="I23" s="3">
        <v>0</v>
      </c>
      <c r="K23" s="3">
        <f t="shared" si="1"/>
        <v>2</v>
      </c>
      <c r="L23" s="3">
        <v>2</v>
      </c>
      <c r="N23" s="3" t="s">
        <v>220</v>
      </c>
      <c r="O23" s="3" t="s">
        <v>521</v>
      </c>
      <c r="P23" s="3" t="s">
        <v>522</v>
      </c>
      <c r="Q23" s="3">
        <v>1</v>
      </c>
      <c r="R23" s="4">
        <v>2.9999999999999997E-4</v>
      </c>
      <c r="S23" s="3">
        <v>1</v>
      </c>
      <c r="T23" s="4">
        <v>2.0000000000000001E-4</v>
      </c>
      <c r="U23" s="2">
        <v>1</v>
      </c>
      <c r="V23" s="3">
        <v>0</v>
      </c>
      <c r="W23" s="3">
        <v>0</v>
      </c>
      <c r="X23" s="4">
        <v>0</v>
      </c>
      <c r="Y23" s="4">
        <v>0</v>
      </c>
      <c r="Z23" s="5">
        <v>0</v>
      </c>
      <c r="AA23" s="5">
        <v>0</v>
      </c>
      <c r="AB23" s="3">
        <v>0</v>
      </c>
      <c r="AC23" s="3">
        <v>0</v>
      </c>
    </row>
    <row r="24" spans="1:29" x14ac:dyDescent="0.2">
      <c r="A24" s="3" t="s">
        <v>157</v>
      </c>
      <c r="B24" s="3" t="s">
        <v>450</v>
      </c>
      <c r="C24" s="3" t="s">
        <v>451</v>
      </c>
      <c r="D24" s="16" t="s">
        <v>256</v>
      </c>
      <c r="E24" s="3">
        <f t="shared" si="0"/>
        <v>2</v>
      </c>
      <c r="F24" s="20">
        <f ca="1">VLOOKUP(A24,INDIRECT($F$4&amp;"!$A$6:$K$21"),11,FALSE)</f>
        <v>0</v>
      </c>
      <c r="G24" s="3">
        <v>5</v>
      </c>
      <c r="H24" s="3">
        <f>ROUNDUP(G24*0.3,0)</f>
        <v>2</v>
      </c>
      <c r="I24" s="3">
        <v>2</v>
      </c>
      <c r="K24" s="3">
        <f t="shared" si="1"/>
        <v>5</v>
      </c>
      <c r="N24" s="3" t="s">
        <v>220</v>
      </c>
      <c r="O24" s="3" t="s">
        <v>483</v>
      </c>
      <c r="P24" s="3" t="s">
        <v>484</v>
      </c>
      <c r="Q24" s="3">
        <v>2</v>
      </c>
      <c r="R24" s="4">
        <v>5.9999999999999995E-4</v>
      </c>
      <c r="S24" s="3">
        <v>2</v>
      </c>
      <c r="T24" s="4">
        <v>4.0000000000000002E-4</v>
      </c>
      <c r="U24" s="2">
        <v>1</v>
      </c>
      <c r="V24" s="3">
        <v>1</v>
      </c>
      <c r="W24" s="3">
        <v>0</v>
      </c>
      <c r="X24" s="4">
        <v>0.5</v>
      </c>
      <c r="Y24" s="4">
        <v>0</v>
      </c>
      <c r="Z24" s="5">
        <v>1280</v>
      </c>
      <c r="AA24" s="5">
        <v>0</v>
      </c>
      <c r="AB24" s="3">
        <v>1</v>
      </c>
      <c r="AC24" s="3">
        <v>0</v>
      </c>
    </row>
    <row r="25" spans="1:29" x14ac:dyDescent="0.2">
      <c r="C25" s="3" t="s">
        <v>452</v>
      </c>
      <c r="D25" s="16" t="s">
        <v>258</v>
      </c>
      <c r="E25" s="3">
        <f t="shared" si="0"/>
        <v>0</v>
      </c>
      <c r="F25" s="20" t="str">
        <f>"("&amp;SUM(G24:G28)&amp;")"</f>
        <v>(25)</v>
      </c>
      <c r="G25" s="3">
        <v>5</v>
      </c>
      <c r="H25" s="3">
        <f>ROUNDUP(G25*0.3,0)</f>
        <v>2</v>
      </c>
      <c r="I25" s="3">
        <v>0</v>
      </c>
      <c r="K25" s="3">
        <f t="shared" si="1"/>
        <v>7</v>
      </c>
      <c r="N25" s="3" t="s">
        <v>156</v>
      </c>
      <c r="O25" s="3" t="s">
        <v>392</v>
      </c>
      <c r="P25" s="3" t="s">
        <v>393</v>
      </c>
      <c r="Q25" s="3">
        <v>10</v>
      </c>
      <c r="R25" s="4">
        <v>2.8999999999999998E-3</v>
      </c>
      <c r="S25" s="3">
        <v>14</v>
      </c>
      <c r="T25" s="4">
        <v>2.8999999999999998E-3</v>
      </c>
      <c r="U25" s="2">
        <v>1</v>
      </c>
      <c r="V25" s="3">
        <v>3</v>
      </c>
      <c r="W25" s="3">
        <v>0</v>
      </c>
      <c r="X25" s="4">
        <v>0.3</v>
      </c>
      <c r="Y25" s="4">
        <v>0</v>
      </c>
      <c r="Z25" s="5">
        <v>5640</v>
      </c>
      <c r="AA25" s="5">
        <v>0</v>
      </c>
      <c r="AB25" s="3">
        <v>3</v>
      </c>
      <c r="AC25" s="3">
        <v>0</v>
      </c>
    </row>
    <row r="26" spans="1:29" x14ac:dyDescent="0.2">
      <c r="C26" s="3" t="s">
        <v>453</v>
      </c>
      <c r="D26" s="16" t="s">
        <v>254</v>
      </c>
      <c r="E26" s="3">
        <f t="shared" si="0"/>
        <v>0</v>
      </c>
      <c r="G26" s="3">
        <v>5</v>
      </c>
      <c r="H26" s="3">
        <f>ROUNDUP(G26*0.3,0)</f>
        <v>2</v>
      </c>
      <c r="I26" s="3">
        <v>0</v>
      </c>
      <c r="K26" s="3">
        <f t="shared" si="1"/>
        <v>7</v>
      </c>
      <c r="N26" s="3" t="s">
        <v>220</v>
      </c>
      <c r="O26" s="3" t="s">
        <v>384</v>
      </c>
      <c r="P26" s="3" t="s">
        <v>385</v>
      </c>
      <c r="Q26" s="3">
        <v>1</v>
      </c>
      <c r="R26" s="4">
        <v>2.9999999999999997E-4</v>
      </c>
      <c r="S26" s="3">
        <v>1</v>
      </c>
      <c r="T26" s="4">
        <v>2.0000000000000001E-4</v>
      </c>
      <c r="U26" s="2">
        <v>1</v>
      </c>
      <c r="V26" s="3">
        <v>0</v>
      </c>
      <c r="W26" s="3">
        <v>0</v>
      </c>
      <c r="X26" s="4">
        <v>0</v>
      </c>
      <c r="Y26" s="4">
        <v>0</v>
      </c>
      <c r="Z26" s="5">
        <v>0</v>
      </c>
      <c r="AA26" s="5">
        <v>0</v>
      </c>
      <c r="AB26" s="3">
        <v>0</v>
      </c>
      <c r="AC26" s="3">
        <v>0</v>
      </c>
    </row>
    <row r="27" spans="1:29" x14ac:dyDescent="0.2">
      <c r="C27" s="3" t="s">
        <v>454</v>
      </c>
      <c r="D27" s="16" t="s">
        <v>252</v>
      </c>
      <c r="E27" s="3">
        <f t="shared" si="0"/>
        <v>0</v>
      </c>
      <c r="G27" s="3">
        <v>5</v>
      </c>
      <c r="H27" s="3">
        <f>ROUNDUP(G27*0.3,0)</f>
        <v>2</v>
      </c>
      <c r="I27" s="3">
        <v>0</v>
      </c>
      <c r="K27" s="3">
        <f t="shared" si="1"/>
        <v>7</v>
      </c>
      <c r="N27" s="3" t="s">
        <v>220</v>
      </c>
      <c r="O27" s="3" t="s">
        <v>592</v>
      </c>
      <c r="P27" s="3" t="s">
        <v>593</v>
      </c>
      <c r="Q27" s="3">
        <v>2</v>
      </c>
      <c r="R27" s="4">
        <v>5.9999999999999995E-4</v>
      </c>
      <c r="S27" s="3">
        <v>2</v>
      </c>
      <c r="T27" s="4">
        <v>4.0000000000000002E-4</v>
      </c>
      <c r="U27" s="2">
        <v>1</v>
      </c>
      <c r="V27" s="3">
        <v>0</v>
      </c>
      <c r="W27" s="3">
        <v>0</v>
      </c>
      <c r="X27" s="4">
        <v>0</v>
      </c>
      <c r="Y27" s="4">
        <v>0</v>
      </c>
      <c r="Z27" s="5">
        <v>0</v>
      </c>
      <c r="AA27" s="5">
        <v>0</v>
      </c>
      <c r="AB27" s="3">
        <v>0</v>
      </c>
      <c r="AC27" s="3">
        <v>0</v>
      </c>
    </row>
    <row r="28" spans="1:29" x14ac:dyDescent="0.2">
      <c r="C28" s="3" t="s">
        <v>536</v>
      </c>
      <c r="D28" s="16" t="s">
        <v>537</v>
      </c>
      <c r="E28" s="3">
        <f t="shared" si="0"/>
        <v>0</v>
      </c>
      <c r="G28" s="3">
        <v>5</v>
      </c>
      <c r="H28" s="3">
        <f>ROUNDUP(G28*0.3,0)</f>
        <v>2</v>
      </c>
      <c r="I28" s="3">
        <v>0</v>
      </c>
      <c r="K28" s="3">
        <f t="shared" si="1"/>
        <v>7</v>
      </c>
      <c r="N28" s="3" t="s">
        <v>156</v>
      </c>
      <c r="O28" s="3" t="s">
        <v>394</v>
      </c>
      <c r="P28" s="3" t="s">
        <v>54</v>
      </c>
      <c r="Q28" s="3">
        <v>59</v>
      </c>
      <c r="R28" s="4">
        <v>1.7100000000000001E-2</v>
      </c>
      <c r="S28" s="3">
        <v>85</v>
      </c>
      <c r="T28" s="4">
        <v>1.7600000000000001E-2</v>
      </c>
      <c r="U28" s="2">
        <v>1</v>
      </c>
      <c r="V28" s="3">
        <v>4</v>
      </c>
      <c r="W28" s="3">
        <v>0</v>
      </c>
      <c r="X28" s="4">
        <v>6.7799999999999999E-2</v>
      </c>
      <c r="Y28" s="4">
        <v>0</v>
      </c>
      <c r="Z28" s="5">
        <v>7520</v>
      </c>
      <c r="AA28" s="5">
        <v>0</v>
      </c>
      <c r="AB28" s="3">
        <v>4</v>
      </c>
      <c r="AC28" s="3">
        <v>0</v>
      </c>
    </row>
    <row r="29" spans="1:29" x14ac:dyDescent="0.2">
      <c r="A29" s="3" t="s">
        <v>164</v>
      </c>
      <c r="B29" s="3" t="s">
        <v>4</v>
      </c>
      <c r="C29" s="3" t="s">
        <v>35</v>
      </c>
      <c r="D29" s="16" t="s">
        <v>330</v>
      </c>
      <c r="E29" s="3">
        <f t="shared" si="0"/>
        <v>0</v>
      </c>
      <c r="F29" s="20">
        <f ca="1">VLOOKUP(A29,INDIRECT($F$4&amp;"!$A$6:$K$21"),11,FALSE)</f>
        <v>5.1020408163265305</v>
      </c>
      <c r="G29" s="3">
        <v>15</v>
      </c>
      <c r="H29" s="3">
        <f t="shared" si="2"/>
        <v>5</v>
      </c>
      <c r="I29" s="3">
        <v>9</v>
      </c>
      <c r="K29" s="3">
        <f t="shared" si="1"/>
        <v>10</v>
      </c>
      <c r="L29" s="3">
        <v>0</v>
      </c>
      <c r="N29" s="3" t="s">
        <v>156</v>
      </c>
      <c r="O29" s="3" t="s">
        <v>395</v>
      </c>
      <c r="P29" s="3" t="s">
        <v>55</v>
      </c>
      <c r="Q29" s="3">
        <v>3</v>
      </c>
      <c r="R29" s="4">
        <v>8.9999999999999998E-4</v>
      </c>
      <c r="S29" s="3">
        <v>5</v>
      </c>
      <c r="T29" s="4">
        <v>1E-3</v>
      </c>
      <c r="U29" s="2">
        <v>1</v>
      </c>
      <c r="V29" s="3">
        <v>0</v>
      </c>
      <c r="W29" s="3">
        <v>0</v>
      </c>
      <c r="X29" s="4">
        <v>0</v>
      </c>
      <c r="Y29" s="4">
        <v>0</v>
      </c>
      <c r="Z29" s="5">
        <v>0</v>
      </c>
      <c r="AA29" s="5">
        <v>0</v>
      </c>
      <c r="AB29" s="3">
        <v>0</v>
      </c>
      <c r="AC29" s="3">
        <v>0</v>
      </c>
    </row>
    <row r="30" spans="1:29" x14ac:dyDescent="0.2">
      <c r="C30" s="3" t="s">
        <v>121</v>
      </c>
      <c r="D30" s="16" t="s">
        <v>331</v>
      </c>
      <c r="E30" s="3">
        <f t="shared" si="0"/>
        <v>0</v>
      </c>
      <c r="F30" s="20" t="str">
        <f>"("&amp;SUM(G29:G33)&amp;")"</f>
        <v>(28)</v>
      </c>
      <c r="G30" s="3">
        <v>10</v>
      </c>
      <c r="H30" s="3">
        <f t="shared" si="2"/>
        <v>3</v>
      </c>
      <c r="I30" s="3">
        <v>15</v>
      </c>
      <c r="K30" s="3">
        <f t="shared" si="1"/>
        <v>-3</v>
      </c>
      <c r="L30" s="3">
        <v>0</v>
      </c>
      <c r="N30" s="3" t="s">
        <v>220</v>
      </c>
      <c r="O30" s="3" t="s">
        <v>594</v>
      </c>
      <c r="P30" s="3" t="s">
        <v>595</v>
      </c>
      <c r="Q30" s="3">
        <v>1</v>
      </c>
      <c r="R30" s="4">
        <v>2.9999999999999997E-4</v>
      </c>
      <c r="S30" s="3">
        <v>1</v>
      </c>
      <c r="T30" s="4">
        <v>2.0000000000000001E-4</v>
      </c>
      <c r="U30" s="2">
        <v>1</v>
      </c>
      <c r="V30" s="3">
        <v>0</v>
      </c>
      <c r="W30" s="3">
        <v>0</v>
      </c>
      <c r="X30" s="4">
        <v>0</v>
      </c>
      <c r="Y30" s="4">
        <v>0</v>
      </c>
      <c r="Z30" s="5">
        <v>0</v>
      </c>
      <c r="AA30" s="5">
        <v>0</v>
      </c>
      <c r="AB30" s="3">
        <v>0</v>
      </c>
      <c r="AC30" s="3">
        <v>0</v>
      </c>
    </row>
    <row r="31" spans="1:29" x14ac:dyDescent="0.2">
      <c r="C31" s="3" t="s">
        <v>122</v>
      </c>
      <c r="D31" s="16" t="s">
        <v>336</v>
      </c>
      <c r="E31" s="3">
        <f t="shared" si="0"/>
        <v>0</v>
      </c>
      <c r="G31" s="3">
        <v>1</v>
      </c>
      <c r="H31" s="3">
        <f t="shared" si="2"/>
        <v>1</v>
      </c>
      <c r="I31" s="3">
        <v>2</v>
      </c>
      <c r="K31" s="3">
        <f t="shared" si="1"/>
        <v>-1</v>
      </c>
      <c r="N31" s="3" t="s">
        <v>220</v>
      </c>
      <c r="O31" s="3" t="s">
        <v>485</v>
      </c>
      <c r="P31" s="3" t="s">
        <v>486</v>
      </c>
      <c r="Q31" s="3">
        <v>1</v>
      </c>
      <c r="R31" s="4">
        <v>2.9999999999999997E-4</v>
      </c>
      <c r="S31" s="3">
        <v>1</v>
      </c>
      <c r="T31" s="4">
        <v>2.0000000000000001E-4</v>
      </c>
      <c r="U31" s="2">
        <v>1</v>
      </c>
      <c r="V31" s="3">
        <v>0</v>
      </c>
      <c r="W31" s="3">
        <v>0</v>
      </c>
      <c r="X31" s="4">
        <v>0</v>
      </c>
      <c r="Y31" s="4">
        <v>0</v>
      </c>
      <c r="Z31" s="5">
        <v>0</v>
      </c>
      <c r="AA31" s="5">
        <v>0</v>
      </c>
      <c r="AB31" s="3">
        <v>0</v>
      </c>
      <c r="AC31" s="3">
        <v>0</v>
      </c>
    </row>
    <row r="32" spans="1:29" x14ac:dyDescent="0.2">
      <c r="C32" s="3" t="s">
        <v>123</v>
      </c>
      <c r="D32" s="16" t="s">
        <v>332</v>
      </c>
      <c r="E32" s="3">
        <f t="shared" si="0"/>
        <v>0</v>
      </c>
      <c r="G32" s="3">
        <v>1</v>
      </c>
      <c r="H32" s="3">
        <f t="shared" si="2"/>
        <v>1</v>
      </c>
      <c r="I32" s="3">
        <v>5</v>
      </c>
      <c r="K32" s="3">
        <f t="shared" si="1"/>
        <v>-4</v>
      </c>
      <c r="N32" s="3" t="s">
        <v>220</v>
      </c>
      <c r="O32" s="3" t="s">
        <v>523</v>
      </c>
      <c r="P32" s="3" t="s">
        <v>524</v>
      </c>
      <c r="Q32" s="3">
        <v>1</v>
      </c>
      <c r="R32" s="4">
        <v>2.9999999999999997E-4</v>
      </c>
      <c r="S32" s="3">
        <v>1</v>
      </c>
      <c r="T32" s="4">
        <v>2.0000000000000001E-4</v>
      </c>
      <c r="U32" s="2">
        <v>1</v>
      </c>
      <c r="V32" s="3">
        <v>0</v>
      </c>
      <c r="W32" s="3">
        <v>0</v>
      </c>
      <c r="X32" s="4">
        <v>0</v>
      </c>
      <c r="Y32" s="4">
        <v>0</v>
      </c>
      <c r="Z32" s="5">
        <v>0</v>
      </c>
      <c r="AA32" s="5">
        <v>0</v>
      </c>
      <c r="AB32" s="3">
        <v>0</v>
      </c>
      <c r="AC32" s="3">
        <v>0</v>
      </c>
    </row>
    <row r="33" spans="1:29" x14ac:dyDescent="0.2">
      <c r="C33" s="3" t="s">
        <v>124</v>
      </c>
      <c r="D33" s="16" t="s">
        <v>334</v>
      </c>
      <c r="E33" s="3">
        <f t="shared" si="0"/>
        <v>1</v>
      </c>
      <c r="G33" s="3">
        <v>1</v>
      </c>
      <c r="H33" s="3">
        <f t="shared" si="2"/>
        <v>1</v>
      </c>
      <c r="I33" s="3">
        <v>8</v>
      </c>
      <c r="K33" s="3">
        <f t="shared" si="1"/>
        <v>-7</v>
      </c>
      <c r="N33" s="3" t="s">
        <v>220</v>
      </c>
      <c r="O33" s="3" t="s">
        <v>386</v>
      </c>
      <c r="P33" s="3" t="s">
        <v>387</v>
      </c>
      <c r="Q33" s="3">
        <v>7</v>
      </c>
      <c r="R33" s="4">
        <v>2E-3</v>
      </c>
      <c r="S33" s="3">
        <v>8</v>
      </c>
      <c r="T33" s="4">
        <v>1.6999999999999999E-3</v>
      </c>
      <c r="U33" s="2">
        <v>1</v>
      </c>
      <c r="V33" s="3">
        <v>0</v>
      </c>
      <c r="W33" s="3">
        <v>0</v>
      </c>
      <c r="X33" s="4">
        <v>0</v>
      </c>
      <c r="Y33" s="4">
        <v>0</v>
      </c>
      <c r="Z33" s="5">
        <v>0</v>
      </c>
      <c r="AA33" s="5">
        <v>0</v>
      </c>
      <c r="AB33" s="3">
        <v>0</v>
      </c>
      <c r="AC33" s="3">
        <v>0</v>
      </c>
    </row>
    <row r="34" spans="1:29" x14ac:dyDescent="0.2">
      <c r="A34" s="3" t="s">
        <v>161</v>
      </c>
      <c r="B34" s="3" t="s">
        <v>5</v>
      </c>
      <c r="C34" s="3" t="s">
        <v>125</v>
      </c>
      <c r="D34" s="16" t="s">
        <v>251</v>
      </c>
      <c r="E34" s="3">
        <f t="shared" si="0"/>
        <v>0</v>
      </c>
      <c r="F34" s="20">
        <f ca="1">VLOOKUP(A34,INDIRECT($F$4&amp;"!$A$6:$K$21"),11,FALSE)</f>
        <v>22.123893805309734</v>
      </c>
      <c r="G34" s="3">
        <v>10</v>
      </c>
      <c r="H34" s="3">
        <f t="shared" si="2"/>
        <v>3</v>
      </c>
      <c r="I34" s="3">
        <v>33</v>
      </c>
      <c r="K34" s="3">
        <f t="shared" si="1"/>
        <v>-21</v>
      </c>
      <c r="L34" s="3">
        <v>15</v>
      </c>
      <c r="N34" s="3" t="s">
        <v>156</v>
      </c>
      <c r="O34" s="3" t="s">
        <v>396</v>
      </c>
      <c r="P34" s="3" t="s">
        <v>56</v>
      </c>
      <c r="Q34" s="3">
        <v>27</v>
      </c>
      <c r="R34" s="4">
        <v>7.7999999999999996E-3</v>
      </c>
      <c r="S34" s="3">
        <v>31</v>
      </c>
      <c r="T34" s="4">
        <v>6.4000000000000003E-3</v>
      </c>
      <c r="U34" s="2">
        <v>0.97</v>
      </c>
      <c r="V34" s="3">
        <v>2</v>
      </c>
      <c r="W34" s="3">
        <v>0</v>
      </c>
      <c r="X34" s="4">
        <v>7.4099999999999999E-2</v>
      </c>
      <c r="Y34" s="4">
        <v>0</v>
      </c>
      <c r="Z34" s="5">
        <v>3760</v>
      </c>
      <c r="AA34" s="5">
        <v>0</v>
      </c>
      <c r="AB34" s="3">
        <v>2</v>
      </c>
      <c r="AC34" s="3">
        <v>0</v>
      </c>
    </row>
    <row r="35" spans="1:29" x14ac:dyDescent="0.2">
      <c r="C35" s="10" t="s">
        <v>126</v>
      </c>
      <c r="D35" s="16" t="s">
        <v>339</v>
      </c>
      <c r="E35" s="3">
        <f t="shared" si="0"/>
        <v>0</v>
      </c>
      <c r="F35" s="20" t="str">
        <f>"("&amp;SUM(G34:G40)&amp;")"</f>
        <v>(40)</v>
      </c>
      <c r="G35" s="3">
        <v>10</v>
      </c>
      <c r="H35" s="3">
        <f t="shared" si="2"/>
        <v>3</v>
      </c>
      <c r="I35" s="3">
        <v>30</v>
      </c>
      <c r="K35" s="3">
        <f t="shared" si="1"/>
        <v>-18</v>
      </c>
      <c r="L35" s="3">
        <v>10</v>
      </c>
      <c r="N35" s="3" t="s">
        <v>156</v>
      </c>
      <c r="O35" s="3" t="s">
        <v>397</v>
      </c>
      <c r="P35" s="3" t="s">
        <v>57</v>
      </c>
      <c r="Q35" s="3">
        <v>43</v>
      </c>
      <c r="R35" s="4">
        <v>1.24E-2</v>
      </c>
      <c r="S35" s="3">
        <v>55</v>
      </c>
      <c r="T35" s="4">
        <v>1.14E-2</v>
      </c>
      <c r="U35" s="2">
        <v>1</v>
      </c>
      <c r="V35" s="3">
        <v>5</v>
      </c>
      <c r="W35" s="3">
        <v>0</v>
      </c>
      <c r="X35" s="4">
        <v>0.1163</v>
      </c>
      <c r="Y35" s="4">
        <v>0</v>
      </c>
      <c r="Z35" s="5">
        <v>9261</v>
      </c>
      <c r="AA35" s="5">
        <v>0</v>
      </c>
      <c r="AB35" s="3">
        <v>5</v>
      </c>
      <c r="AC35" s="3">
        <v>0</v>
      </c>
    </row>
    <row r="36" spans="1:29" x14ac:dyDescent="0.2">
      <c r="C36" s="11" t="s">
        <v>127</v>
      </c>
      <c r="D36" s="16" t="s">
        <v>340</v>
      </c>
      <c r="E36" s="3">
        <f t="shared" si="0"/>
        <v>11</v>
      </c>
      <c r="G36" s="3">
        <v>5</v>
      </c>
      <c r="H36" s="3">
        <f t="shared" si="2"/>
        <v>2</v>
      </c>
      <c r="I36" s="3">
        <v>1</v>
      </c>
      <c r="K36" s="3">
        <f t="shared" si="1"/>
        <v>6</v>
      </c>
      <c r="L36" s="3">
        <v>15</v>
      </c>
      <c r="N36" s="3" t="s">
        <v>489</v>
      </c>
      <c r="O36" s="3" t="s">
        <v>490</v>
      </c>
      <c r="P36" s="3" t="s">
        <v>491</v>
      </c>
      <c r="Q36" s="3">
        <v>1</v>
      </c>
      <c r="R36" s="4">
        <v>2.9999999999999997E-4</v>
      </c>
      <c r="S36" s="3">
        <v>1</v>
      </c>
      <c r="T36" s="4">
        <v>2.0000000000000001E-4</v>
      </c>
      <c r="U36" s="2">
        <v>1</v>
      </c>
      <c r="V36" s="3">
        <v>0</v>
      </c>
      <c r="W36" s="3">
        <v>0</v>
      </c>
      <c r="X36" s="4">
        <v>0</v>
      </c>
      <c r="Y36" s="4">
        <v>0</v>
      </c>
      <c r="Z36" s="5">
        <v>0</v>
      </c>
      <c r="AA36" s="5">
        <v>0</v>
      </c>
      <c r="AB36" s="3">
        <v>0</v>
      </c>
      <c r="AC36" s="3">
        <v>0</v>
      </c>
    </row>
    <row r="37" spans="1:29" x14ac:dyDescent="0.2">
      <c r="C37" s="11" t="s">
        <v>455</v>
      </c>
      <c r="D37" s="16" t="s">
        <v>461</v>
      </c>
      <c r="E37" s="3">
        <f t="shared" si="0"/>
        <v>1</v>
      </c>
      <c r="G37" s="3">
        <v>1</v>
      </c>
      <c r="H37" s="3">
        <f>ROUNDUP(G37*0.3,0)</f>
        <v>1</v>
      </c>
      <c r="I37" s="3">
        <v>20</v>
      </c>
      <c r="K37" s="3">
        <f t="shared" si="1"/>
        <v>-19</v>
      </c>
      <c r="N37" s="3" t="s">
        <v>156</v>
      </c>
      <c r="O37" s="3" t="s">
        <v>398</v>
      </c>
      <c r="P37" s="3" t="s">
        <v>58</v>
      </c>
      <c r="Q37" s="3">
        <v>13</v>
      </c>
      <c r="R37" s="4">
        <v>3.8E-3</v>
      </c>
      <c r="S37" s="3">
        <v>19</v>
      </c>
      <c r="T37" s="4">
        <v>3.8999999999999998E-3</v>
      </c>
      <c r="U37" s="2">
        <v>0.95</v>
      </c>
      <c r="V37" s="3">
        <v>1</v>
      </c>
      <c r="W37" s="3">
        <v>0</v>
      </c>
      <c r="X37" s="4">
        <v>7.6899999999999996E-2</v>
      </c>
      <c r="Y37" s="4">
        <v>0</v>
      </c>
      <c r="Z37" s="5">
        <v>1680</v>
      </c>
      <c r="AA37" s="5">
        <v>0</v>
      </c>
      <c r="AB37" s="3">
        <v>1</v>
      </c>
      <c r="AC37" s="3">
        <v>0</v>
      </c>
    </row>
    <row r="38" spans="1:29" x14ac:dyDescent="0.2">
      <c r="C38" s="11" t="s">
        <v>456</v>
      </c>
      <c r="D38" s="16" t="s">
        <v>462</v>
      </c>
      <c r="E38" s="3">
        <f t="shared" si="0"/>
        <v>1</v>
      </c>
      <c r="G38" s="3">
        <v>5</v>
      </c>
      <c r="H38" s="3">
        <f>ROUNDUP(G38*0.3,0)</f>
        <v>2</v>
      </c>
      <c r="I38" s="3">
        <v>0</v>
      </c>
      <c r="K38" s="3">
        <f t="shared" si="1"/>
        <v>7</v>
      </c>
      <c r="L38" s="3">
        <v>10</v>
      </c>
      <c r="N38" s="3" t="s">
        <v>156</v>
      </c>
      <c r="O38" s="3" t="s">
        <v>399</v>
      </c>
      <c r="P38" s="3" t="s">
        <v>59</v>
      </c>
      <c r="Q38" s="3">
        <v>12</v>
      </c>
      <c r="R38" s="4">
        <v>3.5000000000000001E-3</v>
      </c>
      <c r="S38" s="3">
        <v>13</v>
      </c>
      <c r="T38" s="4">
        <v>2.7000000000000001E-3</v>
      </c>
      <c r="U38" s="2">
        <v>1</v>
      </c>
      <c r="V38" s="3">
        <v>1</v>
      </c>
      <c r="W38" s="3">
        <v>0</v>
      </c>
      <c r="X38" s="4">
        <v>8.3299999999999999E-2</v>
      </c>
      <c r="Y38" s="4">
        <v>0</v>
      </c>
      <c r="Z38" s="5">
        <v>1680</v>
      </c>
      <c r="AA38" s="5">
        <v>0</v>
      </c>
      <c r="AB38" s="3">
        <v>1</v>
      </c>
      <c r="AC38" s="3">
        <v>0</v>
      </c>
    </row>
    <row r="39" spans="1:29" x14ac:dyDescent="0.2">
      <c r="C39" s="11" t="s">
        <v>457</v>
      </c>
      <c r="D39" s="16" t="s">
        <v>460</v>
      </c>
      <c r="E39" s="3">
        <f t="shared" si="0"/>
        <v>7</v>
      </c>
      <c r="G39" s="3">
        <v>4</v>
      </c>
      <c r="H39" s="3">
        <f>ROUNDUP(G39*0.3,0)</f>
        <v>2</v>
      </c>
      <c r="I39" s="3">
        <v>0</v>
      </c>
      <c r="K39" s="3">
        <f t="shared" si="1"/>
        <v>6</v>
      </c>
      <c r="L39" s="3">
        <v>10</v>
      </c>
      <c r="N39" s="3" t="s">
        <v>220</v>
      </c>
      <c r="O39" s="3" t="s">
        <v>390</v>
      </c>
      <c r="P39" s="3" t="s">
        <v>391</v>
      </c>
      <c r="Q39" s="3">
        <v>6</v>
      </c>
      <c r="R39" s="4">
        <v>1.6999999999999999E-3</v>
      </c>
      <c r="S39" s="3">
        <v>7</v>
      </c>
      <c r="T39" s="4">
        <v>1.4E-3</v>
      </c>
      <c r="U39" s="2">
        <v>1</v>
      </c>
      <c r="V39" s="3">
        <v>0</v>
      </c>
      <c r="W39" s="3">
        <v>0</v>
      </c>
      <c r="X39" s="4">
        <v>0</v>
      </c>
      <c r="Y39" s="4">
        <v>0</v>
      </c>
      <c r="Z39" s="5">
        <v>0</v>
      </c>
      <c r="AA39" s="5">
        <v>0</v>
      </c>
      <c r="AB39" s="3">
        <v>0</v>
      </c>
      <c r="AC39" s="3">
        <v>0</v>
      </c>
    </row>
    <row r="40" spans="1:29" x14ac:dyDescent="0.2">
      <c r="C40" s="11" t="s">
        <v>458</v>
      </c>
      <c r="D40" s="16" t="s">
        <v>459</v>
      </c>
      <c r="E40" s="3">
        <f t="shared" si="0"/>
        <v>0</v>
      </c>
      <c r="G40" s="3">
        <v>5</v>
      </c>
      <c r="H40" s="3">
        <f>ROUNDUP(G40*0.3,0)</f>
        <v>2</v>
      </c>
      <c r="I40" s="3">
        <v>5</v>
      </c>
      <c r="K40" s="3">
        <f t="shared" si="1"/>
        <v>2</v>
      </c>
      <c r="L40" s="3">
        <v>5</v>
      </c>
      <c r="N40" s="3" t="s">
        <v>220</v>
      </c>
      <c r="O40" s="3" t="s">
        <v>492</v>
      </c>
      <c r="P40" s="3" t="s">
        <v>493</v>
      </c>
      <c r="Q40" s="3">
        <v>2</v>
      </c>
      <c r="R40" s="4">
        <v>5.9999999999999995E-4</v>
      </c>
      <c r="S40" s="3">
        <v>2</v>
      </c>
      <c r="T40" s="4">
        <v>4.0000000000000002E-4</v>
      </c>
      <c r="U40" s="2">
        <v>1</v>
      </c>
      <c r="V40" s="3">
        <v>1</v>
      </c>
      <c r="W40" s="3">
        <v>0</v>
      </c>
      <c r="X40" s="4">
        <v>0.5</v>
      </c>
      <c r="Y40" s="4">
        <v>0</v>
      </c>
      <c r="Z40" s="5">
        <v>1280</v>
      </c>
      <c r="AA40" s="5">
        <v>0</v>
      </c>
      <c r="AB40" s="3">
        <v>1</v>
      </c>
      <c r="AC40" s="3">
        <v>0</v>
      </c>
    </row>
    <row r="41" spans="1:29" x14ac:dyDescent="0.2">
      <c r="A41" s="3" t="s">
        <v>173</v>
      </c>
      <c r="B41" s="3" t="s">
        <v>7</v>
      </c>
      <c r="C41" s="3" t="s">
        <v>128</v>
      </c>
      <c r="D41" s="16" t="s">
        <v>410</v>
      </c>
      <c r="E41" s="3">
        <f t="shared" si="0"/>
        <v>5</v>
      </c>
      <c r="F41" s="20">
        <f ca="1">VLOOKUP(A41,INDIRECT($F$4&amp;"!$A$6:$K$21"),11,FALSE)</f>
        <v>9.316770186335404</v>
      </c>
      <c r="G41" s="3">
        <v>6</v>
      </c>
      <c r="H41" s="3">
        <f t="shared" si="2"/>
        <v>2</v>
      </c>
      <c r="I41" s="3">
        <v>5</v>
      </c>
      <c r="K41" s="3">
        <f t="shared" si="1"/>
        <v>3</v>
      </c>
      <c r="L41" s="3">
        <v>5</v>
      </c>
      <c r="N41" s="3" t="s">
        <v>218</v>
      </c>
      <c r="O41" s="3" t="s">
        <v>407</v>
      </c>
      <c r="P41" s="3" t="s">
        <v>408</v>
      </c>
      <c r="Q41" s="3">
        <v>5</v>
      </c>
      <c r="R41" s="4">
        <v>1.4E-3</v>
      </c>
      <c r="S41" s="3">
        <v>5</v>
      </c>
      <c r="T41" s="4">
        <v>1E-3</v>
      </c>
      <c r="U41" s="2">
        <v>1</v>
      </c>
      <c r="V41" s="3">
        <v>0</v>
      </c>
      <c r="W41" s="3">
        <v>0</v>
      </c>
      <c r="X41" s="4">
        <v>0</v>
      </c>
      <c r="Y41" s="4">
        <v>0</v>
      </c>
      <c r="Z41" s="5">
        <v>0</v>
      </c>
      <c r="AA41" s="5">
        <v>0</v>
      </c>
      <c r="AB41" s="3">
        <v>0</v>
      </c>
      <c r="AC41" s="3">
        <v>0</v>
      </c>
    </row>
    <row r="42" spans="1:29" x14ac:dyDescent="0.2">
      <c r="C42" s="3" t="s">
        <v>129</v>
      </c>
      <c r="D42" s="16" t="s">
        <v>411</v>
      </c>
      <c r="E42" s="3">
        <f t="shared" si="0"/>
        <v>1</v>
      </c>
      <c r="F42" s="20" t="str">
        <f>"("&amp;SUM(G41:G42)&amp;")"</f>
        <v>(7)</v>
      </c>
      <c r="G42" s="3">
        <v>1</v>
      </c>
      <c r="H42" s="3">
        <f t="shared" si="2"/>
        <v>1</v>
      </c>
      <c r="I42" s="3">
        <v>1</v>
      </c>
      <c r="K42" s="3">
        <f t="shared" si="1"/>
        <v>1</v>
      </c>
      <c r="L42" s="3">
        <v>1</v>
      </c>
      <c r="N42" s="3" t="s">
        <v>228</v>
      </c>
      <c r="O42" s="3" t="s">
        <v>352</v>
      </c>
      <c r="P42" s="3" t="s">
        <v>67</v>
      </c>
      <c r="Q42" s="3">
        <v>2</v>
      </c>
      <c r="R42" s="4">
        <v>5.9999999999999995E-4</v>
      </c>
      <c r="S42" s="3">
        <v>2</v>
      </c>
      <c r="T42" s="4">
        <v>4.0000000000000002E-4</v>
      </c>
      <c r="U42" s="2">
        <v>0.5</v>
      </c>
      <c r="V42" s="3">
        <v>0</v>
      </c>
      <c r="W42" s="3">
        <v>0</v>
      </c>
      <c r="X42" s="4">
        <v>0</v>
      </c>
      <c r="Y42" s="4">
        <v>0</v>
      </c>
      <c r="Z42" s="5">
        <v>0</v>
      </c>
      <c r="AA42" s="5">
        <v>0</v>
      </c>
      <c r="AB42" s="3">
        <v>0</v>
      </c>
      <c r="AC42" s="3">
        <v>0</v>
      </c>
    </row>
    <row r="43" spans="1:29" x14ac:dyDescent="0.2">
      <c r="A43" s="3" t="s">
        <v>166</v>
      </c>
      <c r="B43" s="3" t="s">
        <v>8</v>
      </c>
      <c r="C43" s="3" t="s">
        <v>130</v>
      </c>
      <c r="D43" s="16" t="s">
        <v>166</v>
      </c>
      <c r="E43" s="3">
        <f t="shared" si="0"/>
        <v>98</v>
      </c>
      <c r="F43" s="20">
        <f ca="1">VLOOKUP(A43,INDIRECT($F$4&amp;"!$A$6:$K$21"),11,FALSE)</f>
        <v>66.518847006651882</v>
      </c>
      <c r="G43" s="3">
        <v>30</v>
      </c>
      <c r="H43" s="3">
        <f t="shared" si="2"/>
        <v>9</v>
      </c>
      <c r="I43" s="3">
        <v>6</v>
      </c>
      <c r="K43" s="3">
        <f t="shared" si="1"/>
        <v>31</v>
      </c>
      <c r="N43" s="3" t="s">
        <v>174</v>
      </c>
      <c r="O43" s="3" t="s">
        <v>365</v>
      </c>
      <c r="P43" s="3" t="s">
        <v>366</v>
      </c>
      <c r="Q43" s="3">
        <v>69</v>
      </c>
      <c r="R43" s="4">
        <v>0.02</v>
      </c>
      <c r="S43" s="3">
        <v>103</v>
      </c>
      <c r="T43" s="4">
        <v>2.1299999999999999E-2</v>
      </c>
      <c r="U43" s="2">
        <v>0.76</v>
      </c>
      <c r="V43" s="3">
        <v>1</v>
      </c>
      <c r="W43" s="3">
        <v>0</v>
      </c>
      <c r="X43" s="4">
        <v>1.4500000000000001E-2</v>
      </c>
      <c r="Y43" s="4">
        <v>0</v>
      </c>
      <c r="Z43" s="5">
        <v>3980</v>
      </c>
      <c r="AA43" s="5">
        <v>0</v>
      </c>
      <c r="AB43" s="3">
        <v>1</v>
      </c>
      <c r="AC43" s="3">
        <v>0</v>
      </c>
    </row>
    <row r="44" spans="1:29" x14ac:dyDescent="0.2">
      <c r="A44" s="3" t="s">
        <v>177</v>
      </c>
      <c r="B44" s="3" t="s">
        <v>10</v>
      </c>
      <c r="C44" s="3" t="s">
        <v>131</v>
      </c>
      <c r="D44" s="16" t="s">
        <v>307</v>
      </c>
      <c r="E44" s="3">
        <f t="shared" si="0"/>
        <v>0</v>
      </c>
      <c r="F44" s="20">
        <f ca="1">VLOOKUP(A44,INDIRECT($F$4&amp;"!$A$6:$K$21"),11,FALSE)</f>
        <v>5.6818181818181817</v>
      </c>
      <c r="G44" s="3">
        <v>1</v>
      </c>
      <c r="H44" s="3">
        <f t="shared" si="2"/>
        <v>1</v>
      </c>
      <c r="I44" s="3">
        <v>5</v>
      </c>
      <c r="K44" s="3">
        <f t="shared" si="1"/>
        <v>-4</v>
      </c>
      <c r="N44" s="3" t="s">
        <v>171</v>
      </c>
      <c r="O44" s="3" t="s">
        <v>357</v>
      </c>
      <c r="P44" s="3" t="s">
        <v>358</v>
      </c>
      <c r="Q44" s="3">
        <v>1</v>
      </c>
      <c r="R44" s="4">
        <v>2.9999999999999997E-4</v>
      </c>
      <c r="S44" s="3">
        <v>1</v>
      </c>
      <c r="T44" s="4">
        <v>2.0000000000000001E-4</v>
      </c>
      <c r="U44" s="2">
        <v>1</v>
      </c>
      <c r="V44" s="3">
        <v>0</v>
      </c>
      <c r="W44" s="3">
        <v>0</v>
      </c>
      <c r="X44" s="4">
        <v>0</v>
      </c>
      <c r="Y44" s="4">
        <v>0</v>
      </c>
      <c r="Z44" s="5">
        <v>0</v>
      </c>
      <c r="AA44" s="5">
        <v>0</v>
      </c>
      <c r="AB44" s="3">
        <v>0</v>
      </c>
      <c r="AC44" s="3">
        <v>0</v>
      </c>
    </row>
    <row r="45" spans="1:29" x14ac:dyDescent="0.2">
      <c r="C45" s="3" t="s">
        <v>132</v>
      </c>
      <c r="D45" s="16" t="s">
        <v>309</v>
      </c>
      <c r="E45" s="3">
        <f t="shared" si="0"/>
        <v>0</v>
      </c>
      <c r="F45" s="20" t="str">
        <f>"("&amp;SUM(G44:G46)&amp;")"</f>
        <v>(3)</v>
      </c>
      <c r="G45" s="3">
        <v>1</v>
      </c>
      <c r="H45" s="3">
        <f t="shared" si="2"/>
        <v>1</v>
      </c>
      <c r="I45" s="3">
        <v>2</v>
      </c>
      <c r="K45" s="3">
        <f t="shared" si="1"/>
        <v>-1</v>
      </c>
      <c r="N45" s="3" t="s">
        <v>185</v>
      </c>
      <c r="O45" s="3" t="s">
        <v>367</v>
      </c>
      <c r="P45" s="3" t="s">
        <v>368</v>
      </c>
      <c r="Q45" s="3">
        <v>1</v>
      </c>
      <c r="R45" s="4">
        <v>2.9999999999999997E-4</v>
      </c>
      <c r="S45" s="3">
        <v>1</v>
      </c>
      <c r="T45" s="4">
        <v>2.0000000000000001E-4</v>
      </c>
      <c r="U45" s="2">
        <v>1</v>
      </c>
      <c r="V45" s="3">
        <v>0</v>
      </c>
      <c r="W45" s="3">
        <v>0</v>
      </c>
      <c r="X45" s="4">
        <v>0</v>
      </c>
      <c r="Y45" s="4">
        <v>0</v>
      </c>
      <c r="Z45" s="5">
        <v>0</v>
      </c>
      <c r="AA45" s="5">
        <v>0</v>
      </c>
      <c r="AB45" s="3">
        <v>0</v>
      </c>
      <c r="AC45" s="3">
        <v>0</v>
      </c>
    </row>
    <row r="46" spans="1:29" x14ac:dyDescent="0.2">
      <c r="C46" s="3" t="s">
        <v>133</v>
      </c>
      <c r="D46" s="16" t="s">
        <v>308</v>
      </c>
      <c r="E46" s="3">
        <f t="shared" si="0"/>
        <v>0</v>
      </c>
      <c r="G46" s="3">
        <v>1</v>
      </c>
      <c r="H46" s="3">
        <f t="shared" si="2"/>
        <v>1</v>
      </c>
      <c r="I46" s="3">
        <v>4</v>
      </c>
      <c r="K46" s="3">
        <f t="shared" si="1"/>
        <v>-3</v>
      </c>
      <c r="N46" s="3" t="s">
        <v>185</v>
      </c>
      <c r="O46" s="3" t="s">
        <v>579</v>
      </c>
      <c r="P46" s="3" t="s">
        <v>580</v>
      </c>
      <c r="Q46" s="3">
        <v>2</v>
      </c>
      <c r="R46" s="4">
        <v>5.9999999999999995E-4</v>
      </c>
      <c r="S46" s="3">
        <v>3</v>
      </c>
      <c r="T46" s="4">
        <v>5.9999999999999995E-4</v>
      </c>
      <c r="U46" s="2">
        <v>0.67</v>
      </c>
      <c r="V46" s="3">
        <v>0</v>
      </c>
      <c r="W46" s="3">
        <v>0</v>
      </c>
      <c r="X46" s="4">
        <v>0</v>
      </c>
      <c r="Y46" s="4">
        <v>0</v>
      </c>
      <c r="Z46" s="5">
        <v>0</v>
      </c>
      <c r="AA46" s="5">
        <v>0</v>
      </c>
      <c r="AB46" s="3">
        <v>0</v>
      </c>
      <c r="AC46" s="3">
        <v>0</v>
      </c>
    </row>
    <row r="47" spans="1:29" x14ac:dyDescent="0.2">
      <c r="A47" s="3" t="s">
        <v>172</v>
      </c>
      <c r="B47" s="3" t="s">
        <v>23</v>
      </c>
      <c r="C47" s="3" t="s">
        <v>463</v>
      </c>
      <c r="D47" s="16" t="s">
        <v>299</v>
      </c>
      <c r="E47" s="3">
        <f t="shared" si="0"/>
        <v>0</v>
      </c>
      <c r="F47" s="20">
        <f ca="1">VLOOKUP(A47,INDIRECT($F$4&amp;"!$A$6:$K$21"),11,FALSE)</f>
        <v>10.033444816053512</v>
      </c>
      <c r="G47" s="3">
        <v>15</v>
      </c>
      <c r="H47" s="3">
        <f t="shared" si="2"/>
        <v>5</v>
      </c>
      <c r="I47" s="3">
        <v>20</v>
      </c>
      <c r="K47" s="3">
        <f t="shared" si="1"/>
        <v>-1</v>
      </c>
      <c r="L47" s="3">
        <v>0</v>
      </c>
      <c r="N47" s="3" t="s">
        <v>185</v>
      </c>
      <c r="O47" s="3" t="s">
        <v>369</v>
      </c>
      <c r="P47" s="3" t="s">
        <v>370</v>
      </c>
      <c r="Q47" s="3">
        <v>1</v>
      </c>
      <c r="R47" s="4">
        <v>2.9999999999999997E-4</v>
      </c>
      <c r="S47" s="3">
        <v>1</v>
      </c>
      <c r="T47" s="4">
        <v>2.0000000000000001E-4</v>
      </c>
      <c r="U47" s="2">
        <v>1</v>
      </c>
      <c r="V47" s="3">
        <v>0</v>
      </c>
      <c r="W47" s="3">
        <v>0</v>
      </c>
      <c r="X47" s="4">
        <v>0</v>
      </c>
      <c r="Y47" s="4">
        <v>0</v>
      </c>
      <c r="Z47" s="5">
        <v>0</v>
      </c>
      <c r="AA47" s="5">
        <v>0</v>
      </c>
      <c r="AB47" s="3">
        <v>0</v>
      </c>
      <c r="AC47" s="3">
        <v>0</v>
      </c>
    </row>
    <row r="48" spans="1:29" x14ac:dyDescent="0.2">
      <c r="C48" s="3" t="s">
        <v>464</v>
      </c>
      <c r="D48" s="16" t="s">
        <v>465</v>
      </c>
      <c r="E48" s="3">
        <f t="shared" si="0"/>
        <v>0</v>
      </c>
      <c r="F48" s="20" t="str">
        <f>"("&amp;SUM(G47:G48)&amp;")"</f>
        <v>(20)</v>
      </c>
      <c r="G48" s="3">
        <v>5</v>
      </c>
      <c r="H48" s="3">
        <f>ROUNDUP(G48*0.3,0)</f>
        <v>2</v>
      </c>
      <c r="I48" s="3">
        <v>15</v>
      </c>
      <c r="K48" s="3">
        <f t="shared" si="1"/>
        <v>-9</v>
      </c>
      <c r="L48" s="3">
        <v>0</v>
      </c>
      <c r="N48" s="3" t="s">
        <v>171</v>
      </c>
      <c r="O48" s="3" t="s">
        <v>359</v>
      </c>
      <c r="P48" s="3" t="s">
        <v>360</v>
      </c>
      <c r="Q48" s="3">
        <v>2</v>
      </c>
      <c r="R48" s="4">
        <v>5.9999999999999995E-4</v>
      </c>
      <c r="S48" s="3">
        <v>3</v>
      </c>
      <c r="T48" s="4">
        <v>5.9999999999999995E-4</v>
      </c>
      <c r="U48" s="2">
        <v>1</v>
      </c>
      <c r="V48" s="3">
        <v>0</v>
      </c>
      <c r="W48" s="3">
        <v>0</v>
      </c>
      <c r="X48" s="4">
        <v>0</v>
      </c>
      <c r="Y48" s="4">
        <v>0</v>
      </c>
      <c r="Z48" s="5">
        <v>0</v>
      </c>
      <c r="AA48" s="5">
        <v>0</v>
      </c>
      <c r="AB48" s="3">
        <v>0</v>
      </c>
      <c r="AC48" s="3">
        <v>0</v>
      </c>
    </row>
    <row r="49" spans="1:29" x14ac:dyDescent="0.2">
      <c r="A49" s="3" t="s">
        <v>504</v>
      </c>
      <c r="B49" s="3" t="s">
        <v>11</v>
      </c>
      <c r="C49" s="3" t="s">
        <v>134</v>
      </c>
      <c r="D49" s="16" t="s">
        <v>297</v>
      </c>
      <c r="E49" s="3">
        <f t="shared" si="0"/>
        <v>0</v>
      </c>
      <c r="F49" s="20">
        <f ca="1">VLOOKUP(A49,INDIRECT($F$4&amp;"!$A$6:$K$21"),11,FALSE)</f>
        <v>7.9681274900398407</v>
      </c>
      <c r="G49" s="3">
        <v>10</v>
      </c>
      <c r="H49" s="3">
        <f t="shared" si="2"/>
        <v>3</v>
      </c>
      <c r="I49" s="3">
        <v>15</v>
      </c>
      <c r="K49" s="3">
        <f t="shared" si="1"/>
        <v>-3</v>
      </c>
      <c r="L49" s="3">
        <v>0</v>
      </c>
      <c r="N49" s="3" t="s">
        <v>166</v>
      </c>
      <c r="O49" s="3" t="s">
        <v>166</v>
      </c>
      <c r="P49" s="3" t="s">
        <v>62</v>
      </c>
      <c r="Q49" s="3">
        <v>529</v>
      </c>
      <c r="R49" s="4">
        <v>0.15310000000000001</v>
      </c>
      <c r="S49" s="3">
        <v>804</v>
      </c>
      <c r="T49" s="4">
        <v>0.16619999999999999</v>
      </c>
      <c r="U49" s="2">
        <v>0.91</v>
      </c>
      <c r="V49" s="3">
        <v>98</v>
      </c>
      <c r="W49" s="3">
        <v>0</v>
      </c>
      <c r="X49" s="4">
        <v>0.18529999999999999</v>
      </c>
      <c r="Y49" s="4">
        <v>0</v>
      </c>
      <c r="Z49" s="5">
        <v>153440</v>
      </c>
      <c r="AA49" s="5">
        <v>0</v>
      </c>
      <c r="AB49" s="3">
        <v>92</v>
      </c>
      <c r="AC49" s="3">
        <v>0</v>
      </c>
    </row>
    <row r="50" spans="1:29" x14ac:dyDescent="0.2">
      <c r="C50" s="3" t="s">
        <v>135</v>
      </c>
      <c r="D50" s="16" t="s">
        <v>300</v>
      </c>
      <c r="E50" s="3">
        <f t="shared" si="0"/>
        <v>0</v>
      </c>
      <c r="F50" s="20" t="str">
        <f>"("&amp;SUM(G49:G51)&amp;")"</f>
        <v>(13)</v>
      </c>
      <c r="G50" s="3">
        <v>1</v>
      </c>
      <c r="H50" s="3">
        <f t="shared" si="2"/>
        <v>1</v>
      </c>
      <c r="I50" s="3">
        <v>5</v>
      </c>
      <c r="K50" s="3">
        <f t="shared" si="1"/>
        <v>-4</v>
      </c>
      <c r="N50" s="3" t="s">
        <v>185</v>
      </c>
      <c r="O50" s="3" t="s">
        <v>371</v>
      </c>
      <c r="P50" s="3" t="s">
        <v>372</v>
      </c>
      <c r="Q50" s="3">
        <v>5</v>
      </c>
      <c r="R50" s="4">
        <v>1.4E-3</v>
      </c>
      <c r="S50" s="3">
        <v>10</v>
      </c>
      <c r="T50" s="4">
        <v>2.0999999999999999E-3</v>
      </c>
      <c r="U50" s="2">
        <v>1</v>
      </c>
      <c r="V50" s="3">
        <v>2</v>
      </c>
      <c r="W50" s="3">
        <v>0</v>
      </c>
      <c r="X50" s="4">
        <v>0.4</v>
      </c>
      <c r="Y50" s="4">
        <v>0</v>
      </c>
      <c r="Z50" s="5">
        <v>2360</v>
      </c>
      <c r="AA50" s="5">
        <v>0</v>
      </c>
      <c r="AB50" s="3">
        <v>2</v>
      </c>
      <c r="AC50" s="3">
        <v>0</v>
      </c>
    </row>
    <row r="51" spans="1:29" x14ac:dyDescent="0.2">
      <c r="C51" s="3" t="s">
        <v>136</v>
      </c>
      <c r="D51" s="16" t="s">
        <v>301</v>
      </c>
      <c r="E51" s="3">
        <f t="shared" si="0"/>
        <v>1</v>
      </c>
      <c r="G51" s="3">
        <v>2</v>
      </c>
      <c r="H51" s="3">
        <f t="shared" si="2"/>
        <v>1</v>
      </c>
      <c r="I51" s="3">
        <v>4</v>
      </c>
      <c r="K51" s="3">
        <f t="shared" si="1"/>
        <v>-2</v>
      </c>
      <c r="N51" s="3" t="s">
        <v>228</v>
      </c>
      <c r="O51" s="3" t="s">
        <v>494</v>
      </c>
      <c r="P51" s="3" t="s">
        <v>495</v>
      </c>
      <c r="Q51" s="3">
        <v>1</v>
      </c>
      <c r="R51" s="4">
        <v>2.9999999999999997E-4</v>
      </c>
      <c r="S51" s="3">
        <v>1</v>
      </c>
      <c r="T51" s="4">
        <v>2.0000000000000001E-4</v>
      </c>
      <c r="U51" s="2">
        <v>1</v>
      </c>
      <c r="V51" s="3">
        <v>0</v>
      </c>
      <c r="W51" s="3">
        <v>0</v>
      </c>
      <c r="X51" s="4">
        <v>0</v>
      </c>
      <c r="Y51" s="4">
        <v>0</v>
      </c>
      <c r="Z51" s="5">
        <v>0</v>
      </c>
      <c r="AA51" s="5">
        <v>0</v>
      </c>
      <c r="AB51" s="3">
        <v>0</v>
      </c>
      <c r="AC51" s="3">
        <v>0</v>
      </c>
    </row>
    <row r="52" spans="1:29" x14ac:dyDescent="0.2">
      <c r="A52" s="3" t="s">
        <v>168</v>
      </c>
      <c r="B52" s="3" t="s">
        <v>12</v>
      </c>
      <c r="C52" s="3" t="s">
        <v>237</v>
      </c>
      <c r="D52" s="16" t="s">
        <v>277</v>
      </c>
      <c r="E52" s="3">
        <f t="shared" si="0"/>
        <v>1</v>
      </c>
      <c r="F52" s="20">
        <f ca="1">VLOOKUP(A52,INDIRECT($F$4&amp;"!$A$6:$K$21"),11,FALSE)</f>
        <v>29.069767441860463</v>
      </c>
      <c r="G52" s="3">
        <v>10</v>
      </c>
      <c r="H52" s="3">
        <f t="shared" si="2"/>
        <v>3</v>
      </c>
      <c r="I52" s="3">
        <v>6</v>
      </c>
      <c r="K52" s="3">
        <f t="shared" si="1"/>
        <v>7</v>
      </c>
      <c r="L52" s="3">
        <v>10</v>
      </c>
      <c r="N52" s="3" t="s">
        <v>185</v>
      </c>
      <c r="O52" s="3" t="s">
        <v>373</v>
      </c>
      <c r="P52" s="3" t="s">
        <v>374</v>
      </c>
      <c r="Q52" s="3">
        <v>3</v>
      </c>
      <c r="R52" s="4">
        <v>8.9999999999999998E-4</v>
      </c>
      <c r="S52" s="3">
        <v>6</v>
      </c>
      <c r="T52" s="4">
        <v>1.1999999999999999E-3</v>
      </c>
      <c r="U52" s="2">
        <v>1</v>
      </c>
      <c r="V52" s="3">
        <v>1</v>
      </c>
      <c r="W52" s="3">
        <v>0</v>
      </c>
      <c r="X52" s="4">
        <v>0.33329999999999999</v>
      </c>
      <c r="Y52" s="4">
        <v>0</v>
      </c>
      <c r="Z52" s="5">
        <v>1180</v>
      </c>
      <c r="AA52" s="5">
        <v>0</v>
      </c>
      <c r="AB52" s="3">
        <v>1</v>
      </c>
      <c r="AC52" s="3">
        <v>0</v>
      </c>
    </row>
    <row r="53" spans="1:29" x14ac:dyDescent="0.2">
      <c r="C53" s="3" t="s">
        <v>238</v>
      </c>
      <c r="D53" s="16" t="s">
        <v>273</v>
      </c>
      <c r="E53" s="3">
        <f t="shared" si="0"/>
        <v>8</v>
      </c>
      <c r="F53" s="20" t="str">
        <f>"("&amp;SUM(G52:G60)&amp;")"</f>
        <v>(50)</v>
      </c>
      <c r="G53" s="3">
        <v>5</v>
      </c>
      <c r="H53" s="3">
        <f t="shared" si="2"/>
        <v>2</v>
      </c>
      <c r="I53" s="3">
        <v>0</v>
      </c>
      <c r="K53" s="3">
        <f t="shared" si="1"/>
        <v>7</v>
      </c>
      <c r="L53" s="3">
        <v>20</v>
      </c>
      <c r="N53" s="3" t="s">
        <v>185</v>
      </c>
      <c r="O53" s="3" t="s">
        <v>375</v>
      </c>
      <c r="P53" s="3" t="s">
        <v>376</v>
      </c>
      <c r="Q53" s="3">
        <v>6</v>
      </c>
      <c r="R53" s="4">
        <v>1.6999999999999999E-3</v>
      </c>
      <c r="S53" s="3">
        <v>7</v>
      </c>
      <c r="T53" s="4">
        <v>1.4E-3</v>
      </c>
      <c r="U53" s="2">
        <v>1</v>
      </c>
      <c r="V53" s="3">
        <v>1</v>
      </c>
      <c r="W53" s="3">
        <v>0</v>
      </c>
      <c r="X53" s="4">
        <v>0.16669999999999999</v>
      </c>
      <c r="Y53" s="4">
        <v>0</v>
      </c>
      <c r="Z53" s="5">
        <v>1180</v>
      </c>
      <c r="AA53" s="5">
        <v>0</v>
      </c>
      <c r="AB53" s="3">
        <v>1</v>
      </c>
      <c r="AC53" s="3">
        <v>0</v>
      </c>
    </row>
    <row r="54" spans="1:29" x14ac:dyDescent="0.2">
      <c r="C54" s="3" t="s">
        <v>239</v>
      </c>
      <c r="D54" s="16" t="s">
        <v>279</v>
      </c>
      <c r="E54" s="3">
        <f t="shared" si="0"/>
        <v>1</v>
      </c>
      <c r="G54" s="3">
        <v>5</v>
      </c>
      <c r="H54" s="3">
        <f t="shared" si="2"/>
        <v>2</v>
      </c>
      <c r="I54" s="3">
        <v>8</v>
      </c>
      <c r="K54" s="3">
        <f t="shared" si="1"/>
        <v>-2</v>
      </c>
      <c r="N54" s="3" t="s">
        <v>160</v>
      </c>
      <c r="O54" s="3" t="s">
        <v>351</v>
      </c>
      <c r="P54" s="3" t="s">
        <v>68</v>
      </c>
      <c r="Q54" s="3">
        <v>10</v>
      </c>
      <c r="R54" s="4">
        <v>2.8999999999999998E-3</v>
      </c>
      <c r="S54" s="3">
        <v>10</v>
      </c>
      <c r="T54" s="4">
        <v>2.0999999999999999E-3</v>
      </c>
      <c r="U54" s="2">
        <v>1</v>
      </c>
      <c r="V54" s="3">
        <v>0</v>
      </c>
      <c r="W54" s="3">
        <v>0</v>
      </c>
      <c r="X54" s="4">
        <v>0</v>
      </c>
      <c r="Y54" s="4">
        <v>0</v>
      </c>
      <c r="Z54" s="5">
        <v>0</v>
      </c>
      <c r="AA54" s="5">
        <v>0</v>
      </c>
      <c r="AB54" s="3">
        <v>0</v>
      </c>
      <c r="AC54" s="3">
        <v>0</v>
      </c>
    </row>
    <row r="55" spans="1:29" x14ac:dyDescent="0.2">
      <c r="C55" s="3" t="s">
        <v>240</v>
      </c>
      <c r="D55" s="16" t="s">
        <v>285</v>
      </c>
      <c r="E55" s="3">
        <f t="shared" si="0"/>
        <v>3</v>
      </c>
      <c r="G55" s="3">
        <v>5</v>
      </c>
      <c r="H55" s="3">
        <f t="shared" si="2"/>
        <v>2</v>
      </c>
      <c r="I55" s="3">
        <v>4</v>
      </c>
      <c r="K55" s="3">
        <f t="shared" si="1"/>
        <v>3</v>
      </c>
      <c r="N55" s="3" t="s">
        <v>230</v>
      </c>
      <c r="O55" s="3" t="s">
        <v>342</v>
      </c>
      <c r="P55" s="3" t="s">
        <v>343</v>
      </c>
      <c r="Q55" s="3">
        <v>43</v>
      </c>
      <c r="R55" s="4">
        <v>1.24E-2</v>
      </c>
      <c r="S55" s="3">
        <v>53</v>
      </c>
      <c r="T55" s="4">
        <v>1.0999999999999999E-2</v>
      </c>
      <c r="U55" s="2">
        <v>1</v>
      </c>
      <c r="V55" s="3">
        <v>2</v>
      </c>
      <c r="W55" s="3">
        <v>0</v>
      </c>
      <c r="X55" s="4">
        <v>4.65E-2</v>
      </c>
      <c r="Y55" s="4">
        <v>0</v>
      </c>
      <c r="Z55" s="5">
        <v>5960</v>
      </c>
      <c r="AA55" s="5">
        <v>0</v>
      </c>
      <c r="AB55" s="3">
        <v>2</v>
      </c>
      <c r="AC55" s="3">
        <v>0</v>
      </c>
    </row>
    <row r="56" spans="1:29" x14ac:dyDescent="0.2">
      <c r="C56" s="3" t="s">
        <v>241</v>
      </c>
      <c r="D56" s="16" t="s">
        <v>466</v>
      </c>
      <c r="E56" s="3">
        <f t="shared" si="0"/>
        <v>2</v>
      </c>
      <c r="G56" s="3">
        <v>5</v>
      </c>
      <c r="H56" s="3">
        <f t="shared" si="2"/>
        <v>2</v>
      </c>
      <c r="I56" s="3">
        <v>8</v>
      </c>
      <c r="K56" s="3">
        <f t="shared" si="1"/>
        <v>-2</v>
      </c>
      <c r="N56" s="3" t="s">
        <v>226</v>
      </c>
      <c r="O56" s="3" t="s">
        <v>363</v>
      </c>
      <c r="P56" s="3" t="s">
        <v>65</v>
      </c>
      <c r="Q56" s="3">
        <v>5</v>
      </c>
      <c r="R56" s="4">
        <v>1.4E-3</v>
      </c>
      <c r="S56" s="3">
        <v>8</v>
      </c>
      <c r="T56" s="4">
        <v>1.6999999999999999E-3</v>
      </c>
      <c r="U56" s="2">
        <v>1</v>
      </c>
      <c r="V56" s="3">
        <v>1</v>
      </c>
      <c r="W56" s="3">
        <v>0</v>
      </c>
      <c r="X56" s="4">
        <v>0.2</v>
      </c>
      <c r="Y56" s="4">
        <v>0</v>
      </c>
      <c r="Z56" s="5">
        <v>980</v>
      </c>
      <c r="AA56" s="5">
        <v>0</v>
      </c>
      <c r="AB56" s="3">
        <v>1</v>
      </c>
      <c r="AC56" s="3">
        <v>0</v>
      </c>
    </row>
    <row r="57" spans="1:29" x14ac:dyDescent="0.2">
      <c r="C57" s="3" t="s">
        <v>242</v>
      </c>
      <c r="D57" s="16" t="s">
        <v>283</v>
      </c>
      <c r="E57" s="3">
        <f t="shared" si="0"/>
        <v>0</v>
      </c>
      <c r="G57" s="3">
        <v>5</v>
      </c>
      <c r="H57" s="3">
        <f t="shared" si="2"/>
        <v>2</v>
      </c>
      <c r="I57" s="3">
        <v>8</v>
      </c>
      <c r="K57" s="3">
        <f t="shared" si="1"/>
        <v>-2</v>
      </c>
      <c r="N57" s="3" t="s">
        <v>155</v>
      </c>
      <c r="O57" s="3" t="s">
        <v>344</v>
      </c>
      <c r="P57" s="3" t="s">
        <v>69</v>
      </c>
      <c r="Q57" s="3">
        <v>105</v>
      </c>
      <c r="R57" s="4">
        <v>3.04E-2</v>
      </c>
      <c r="S57" s="3">
        <v>164</v>
      </c>
      <c r="T57" s="4">
        <v>3.39E-2</v>
      </c>
      <c r="U57" s="2">
        <v>0.99</v>
      </c>
      <c r="V57" s="3">
        <v>26</v>
      </c>
      <c r="W57" s="3">
        <v>0</v>
      </c>
      <c r="X57" s="4">
        <v>0.24759999999999999</v>
      </c>
      <c r="Y57" s="4">
        <v>0</v>
      </c>
      <c r="Z57" s="5">
        <v>23374</v>
      </c>
      <c r="AA57" s="5">
        <v>0</v>
      </c>
      <c r="AB57" s="3">
        <v>26</v>
      </c>
      <c r="AC57" s="3">
        <v>0</v>
      </c>
    </row>
    <row r="58" spans="1:29" x14ac:dyDescent="0.2">
      <c r="C58" s="3" t="s">
        <v>243</v>
      </c>
      <c r="D58" s="16" t="s">
        <v>281</v>
      </c>
      <c r="E58" s="3">
        <f t="shared" si="0"/>
        <v>5</v>
      </c>
      <c r="G58" s="3">
        <v>5</v>
      </c>
      <c r="H58" s="3">
        <f t="shared" si="2"/>
        <v>2</v>
      </c>
      <c r="I58" s="3">
        <v>1</v>
      </c>
      <c r="K58" s="3">
        <f t="shared" si="1"/>
        <v>6</v>
      </c>
      <c r="L58" s="3">
        <v>10</v>
      </c>
      <c r="N58" s="3" t="s">
        <v>155</v>
      </c>
      <c r="O58" s="3" t="s">
        <v>345</v>
      </c>
      <c r="P58" s="3" t="s">
        <v>70</v>
      </c>
      <c r="Q58" s="3">
        <v>50</v>
      </c>
      <c r="R58" s="4">
        <v>1.4500000000000001E-2</v>
      </c>
      <c r="S58" s="3">
        <v>65</v>
      </c>
      <c r="T58" s="4">
        <v>1.34E-2</v>
      </c>
      <c r="U58" s="2">
        <v>0.98</v>
      </c>
      <c r="V58" s="3">
        <v>10</v>
      </c>
      <c r="W58" s="3">
        <v>0</v>
      </c>
      <c r="X58" s="4">
        <v>0.2</v>
      </c>
      <c r="Y58" s="4">
        <v>0</v>
      </c>
      <c r="Z58" s="5">
        <v>8990</v>
      </c>
      <c r="AA58" s="5">
        <v>0</v>
      </c>
      <c r="AB58" s="3">
        <v>10</v>
      </c>
      <c r="AC58" s="3">
        <v>0</v>
      </c>
    </row>
    <row r="59" spans="1:29" x14ac:dyDescent="0.2">
      <c r="C59" s="3" t="s">
        <v>244</v>
      </c>
      <c r="D59" s="16" t="s">
        <v>272</v>
      </c>
      <c r="E59" s="3">
        <f t="shared" si="0"/>
        <v>7</v>
      </c>
      <c r="G59" s="3">
        <v>5</v>
      </c>
      <c r="H59" s="3">
        <f t="shared" si="2"/>
        <v>2</v>
      </c>
      <c r="I59" s="3">
        <v>4</v>
      </c>
      <c r="K59" s="3">
        <f t="shared" si="1"/>
        <v>3</v>
      </c>
      <c r="L59" s="3">
        <v>10</v>
      </c>
      <c r="N59" s="3" t="s">
        <v>155</v>
      </c>
      <c r="O59" s="3" t="s">
        <v>346</v>
      </c>
      <c r="P59" s="3" t="s">
        <v>71</v>
      </c>
      <c r="Q59" s="3">
        <v>82</v>
      </c>
      <c r="R59" s="4">
        <v>2.3699999999999999E-2</v>
      </c>
      <c r="S59" s="3">
        <v>119</v>
      </c>
      <c r="T59" s="4">
        <v>2.46E-2</v>
      </c>
      <c r="U59" s="2">
        <v>1</v>
      </c>
      <c r="V59" s="3">
        <v>14</v>
      </c>
      <c r="W59" s="3">
        <v>0</v>
      </c>
      <c r="X59" s="4">
        <v>0.17069999999999999</v>
      </c>
      <c r="Y59" s="4">
        <v>0</v>
      </c>
      <c r="Z59" s="5">
        <v>13272</v>
      </c>
      <c r="AA59" s="5">
        <v>0</v>
      </c>
      <c r="AB59" s="3">
        <v>14</v>
      </c>
      <c r="AC59" s="3">
        <v>0</v>
      </c>
    </row>
    <row r="60" spans="1:29" x14ac:dyDescent="0.2">
      <c r="C60" s="3" t="s">
        <v>245</v>
      </c>
      <c r="D60" s="16" t="s">
        <v>275</v>
      </c>
      <c r="E60" s="3">
        <f t="shared" si="0"/>
        <v>0</v>
      </c>
      <c r="G60" s="3">
        <v>5</v>
      </c>
      <c r="H60" s="3">
        <f t="shared" si="2"/>
        <v>2</v>
      </c>
      <c r="I60" s="3">
        <v>11</v>
      </c>
      <c r="K60" s="3">
        <f t="shared" si="1"/>
        <v>-5</v>
      </c>
      <c r="N60" s="3" t="s">
        <v>186</v>
      </c>
      <c r="O60" s="3" t="s">
        <v>186</v>
      </c>
      <c r="P60" s="3" t="s">
        <v>75</v>
      </c>
      <c r="Q60" s="3">
        <v>0</v>
      </c>
      <c r="R60" s="4">
        <v>0</v>
      </c>
      <c r="S60" s="3">
        <v>0</v>
      </c>
      <c r="T60" s="4">
        <v>0</v>
      </c>
      <c r="U60" s="2">
        <v>0</v>
      </c>
      <c r="V60" s="3">
        <v>1</v>
      </c>
      <c r="W60" s="3">
        <v>0</v>
      </c>
      <c r="X60" s="4">
        <v>0</v>
      </c>
      <c r="Y60" s="4">
        <v>0</v>
      </c>
      <c r="Z60" s="5">
        <v>980</v>
      </c>
      <c r="AA60" s="5">
        <v>0</v>
      </c>
      <c r="AB60" s="3">
        <v>1</v>
      </c>
      <c r="AC60" s="3">
        <v>0</v>
      </c>
    </row>
    <row r="61" spans="1:29" x14ac:dyDescent="0.2">
      <c r="A61" s="3" t="s">
        <v>188</v>
      </c>
      <c r="B61" s="3" t="s">
        <v>13</v>
      </c>
      <c r="C61" s="3" t="s">
        <v>131</v>
      </c>
      <c r="D61" s="16" t="s">
        <v>306</v>
      </c>
      <c r="E61" s="3">
        <f t="shared" si="0"/>
        <v>0</v>
      </c>
      <c r="F61" s="20">
        <f ca="1">VLOOKUP(A61,INDIRECT($F$4&amp;"!$A$6:$K$21"),11,FALSE)</f>
        <v>4.166666666666667</v>
      </c>
      <c r="G61" s="3">
        <v>2</v>
      </c>
      <c r="H61" s="3">
        <f t="shared" si="2"/>
        <v>1</v>
      </c>
      <c r="I61" s="3">
        <v>5</v>
      </c>
      <c r="K61" s="3">
        <f t="shared" si="1"/>
        <v>-3</v>
      </c>
      <c r="N61" s="3" t="s">
        <v>161</v>
      </c>
      <c r="O61" s="3" t="s">
        <v>340</v>
      </c>
      <c r="P61" s="3" t="s">
        <v>77</v>
      </c>
      <c r="Q61" s="3">
        <v>49</v>
      </c>
      <c r="R61" s="4">
        <v>1.4200000000000001E-2</v>
      </c>
      <c r="S61" s="3">
        <v>68</v>
      </c>
      <c r="T61" s="4">
        <v>1.41E-2</v>
      </c>
      <c r="U61" s="2">
        <v>1</v>
      </c>
      <c r="V61" s="3">
        <v>11</v>
      </c>
      <c r="W61" s="3">
        <v>0</v>
      </c>
      <c r="X61" s="4">
        <v>0.22450000000000001</v>
      </c>
      <c r="Y61" s="4">
        <v>0</v>
      </c>
      <c r="Z61" s="5">
        <v>14080</v>
      </c>
      <c r="AA61" s="5">
        <v>0</v>
      </c>
      <c r="AB61" s="3">
        <v>10</v>
      </c>
      <c r="AC61" s="3">
        <v>0</v>
      </c>
    </row>
    <row r="62" spans="1:29" x14ac:dyDescent="0.2">
      <c r="C62" s="3" t="s">
        <v>132</v>
      </c>
      <c r="D62" s="16" t="s">
        <v>305</v>
      </c>
      <c r="E62" s="3">
        <f t="shared" si="0"/>
        <v>0</v>
      </c>
      <c r="F62" s="20" t="str">
        <f>"("&amp;SUM(G61:G63)&amp;")"</f>
        <v>(4)</v>
      </c>
      <c r="G62" s="3">
        <v>1</v>
      </c>
      <c r="H62" s="3">
        <f t="shared" si="2"/>
        <v>1</v>
      </c>
      <c r="I62" s="3">
        <v>7</v>
      </c>
      <c r="K62" s="3">
        <f t="shared" si="1"/>
        <v>-6</v>
      </c>
      <c r="N62" s="3" t="s">
        <v>187</v>
      </c>
      <c r="O62" s="3" t="s">
        <v>338</v>
      </c>
      <c r="P62" s="3" t="s">
        <v>80</v>
      </c>
      <c r="Q62" s="3">
        <v>3</v>
      </c>
      <c r="R62" s="4">
        <v>8.9999999999999998E-4</v>
      </c>
      <c r="S62" s="3">
        <v>3</v>
      </c>
      <c r="T62" s="4">
        <v>5.9999999999999995E-4</v>
      </c>
      <c r="U62" s="2">
        <v>1</v>
      </c>
      <c r="V62" s="3">
        <v>0</v>
      </c>
      <c r="W62" s="3">
        <v>0</v>
      </c>
      <c r="X62" s="4">
        <v>0</v>
      </c>
      <c r="Y62" s="4">
        <v>0</v>
      </c>
      <c r="Z62" s="5">
        <v>0</v>
      </c>
      <c r="AA62" s="5">
        <v>0</v>
      </c>
      <c r="AB62" s="3">
        <v>0</v>
      </c>
      <c r="AC62" s="3">
        <v>0</v>
      </c>
    </row>
    <row r="63" spans="1:29" x14ac:dyDescent="0.2">
      <c r="C63" s="3" t="s">
        <v>133</v>
      </c>
      <c r="D63" s="16" t="s">
        <v>303</v>
      </c>
      <c r="E63" s="3">
        <f t="shared" si="0"/>
        <v>0</v>
      </c>
      <c r="G63" s="3">
        <v>1</v>
      </c>
      <c r="H63" s="3">
        <f t="shared" si="2"/>
        <v>1</v>
      </c>
      <c r="I63" s="3">
        <v>5</v>
      </c>
      <c r="K63" s="3">
        <f t="shared" si="1"/>
        <v>-4</v>
      </c>
      <c r="N63" s="3" t="s">
        <v>215</v>
      </c>
      <c r="O63" s="3" t="s">
        <v>596</v>
      </c>
      <c r="P63" s="3" t="s">
        <v>597</v>
      </c>
      <c r="Q63" s="3">
        <v>2</v>
      </c>
      <c r="R63" s="4">
        <v>5.9999999999999995E-4</v>
      </c>
      <c r="S63" s="3">
        <v>3</v>
      </c>
      <c r="T63" s="4">
        <v>5.9999999999999995E-4</v>
      </c>
      <c r="U63" s="2">
        <v>1</v>
      </c>
      <c r="V63" s="3">
        <v>0</v>
      </c>
      <c r="W63" s="3">
        <v>0</v>
      </c>
      <c r="X63" s="4">
        <v>0</v>
      </c>
      <c r="Y63" s="4">
        <v>0</v>
      </c>
      <c r="Z63" s="5">
        <v>0</v>
      </c>
      <c r="AA63" s="5">
        <v>0</v>
      </c>
      <c r="AB63" s="3">
        <v>0</v>
      </c>
      <c r="AC63" s="3">
        <v>0</v>
      </c>
    </row>
    <row r="64" spans="1:29" x14ac:dyDescent="0.2">
      <c r="A64" s="3" t="s">
        <v>163</v>
      </c>
      <c r="B64" s="3" t="s">
        <v>14</v>
      </c>
      <c r="C64" s="3" t="s">
        <v>142</v>
      </c>
      <c r="D64" s="16" t="s">
        <v>262</v>
      </c>
      <c r="E64" s="3">
        <f t="shared" si="0"/>
        <v>17</v>
      </c>
      <c r="F64" s="20">
        <f ca="1">VLOOKUP(A64,INDIRECT($F$4&amp;"!$A$6:$K$21"),11,FALSE)</f>
        <v>15.576323987538942</v>
      </c>
      <c r="G64" s="3">
        <v>20</v>
      </c>
      <c r="H64" s="3">
        <f t="shared" si="2"/>
        <v>6</v>
      </c>
      <c r="I64" s="3">
        <v>29</v>
      </c>
      <c r="K64" s="3">
        <f t="shared" si="1"/>
        <v>-5</v>
      </c>
      <c r="N64" s="3" t="s">
        <v>176</v>
      </c>
      <c r="O64" s="3" t="s">
        <v>325</v>
      </c>
      <c r="P64" s="3" t="s">
        <v>86</v>
      </c>
      <c r="Q64" s="3">
        <v>18</v>
      </c>
      <c r="R64" s="4">
        <v>5.1999999999999998E-3</v>
      </c>
      <c r="S64" s="3">
        <v>32</v>
      </c>
      <c r="T64" s="4">
        <v>6.6E-3</v>
      </c>
      <c r="U64" s="2">
        <v>0.84</v>
      </c>
      <c r="V64" s="3">
        <v>3</v>
      </c>
      <c r="W64" s="3">
        <v>0</v>
      </c>
      <c r="X64" s="4">
        <v>0.16669999999999999</v>
      </c>
      <c r="Y64" s="4">
        <v>0</v>
      </c>
      <c r="Z64" s="5">
        <v>3840</v>
      </c>
      <c r="AA64" s="5">
        <v>0</v>
      </c>
      <c r="AB64" s="3">
        <v>3</v>
      </c>
      <c r="AC64" s="3">
        <v>0</v>
      </c>
    </row>
    <row r="65" spans="1:29" x14ac:dyDescent="0.2">
      <c r="C65" s="3" t="s">
        <v>143</v>
      </c>
      <c r="D65" s="16" t="s">
        <v>260</v>
      </c>
      <c r="E65" s="3">
        <f t="shared" si="0"/>
        <v>0</v>
      </c>
      <c r="F65" s="20" t="str">
        <f>"("&amp;SUM(G64:G65)&amp;")"</f>
        <v>(21)</v>
      </c>
      <c r="G65" s="3">
        <v>1</v>
      </c>
      <c r="H65" s="3">
        <f t="shared" si="2"/>
        <v>1</v>
      </c>
      <c r="I65" s="3">
        <v>3</v>
      </c>
      <c r="K65" s="3">
        <f t="shared" si="1"/>
        <v>-2</v>
      </c>
      <c r="N65" s="3" t="s">
        <v>215</v>
      </c>
      <c r="O65" s="3" t="s">
        <v>582</v>
      </c>
      <c r="P65" s="3" t="s">
        <v>583</v>
      </c>
      <c r="Q65" s="3">
        <v>1</v>
      </c>
      <c r="R65" s="4">
        <v>2.9999999999999997E-4</v>
      </c>
      <c r="S65" s="3">
        <v>1</v>
      </c>
      <c r="T65" s="4">
        <v>2.0000000000000001E-4</v>
      </c>
      <c r="U65" s="2">
        <v>1</v>
      </c>
      <c r="V65" s="3">
        <v>0</v>
      </c>
      <c r="W65" s="3">
        <v>0</v>
      </c>
      <c r="X65" s="4">
        <v>0</v>
      </c>
      <c r="Y65" s="4">
        <v>0</v>
      </c>
      <c r="Z65" s="5">
        <v>0</v>
      </c>
      <c r="AA65" s="5">
        <v>0</v>
      </c>
      <c r="AB65" s="3">
        <v>0</v>
      </c>
      <c r="AC65" s="3">
        <v>0</v>
      </c>
    </row>
    <row r="66" spans="1:29" x14ac:dyDescent="0.2">
      <c r="A66" s="3" t="s">
        <v>532</v>
      </c>
      <c r="B66" s="3" t="s">
        <v>531</v>
      </c>
      <c r="C66" s="3" t="s">
        <v>542</v>
      </c>
      <c r="D66" s="16" t="s">
        <v>540</v>
      </c>
      <c r="E66" s="3">
        <f t="shared" si="0"/>
        <v>7</v>
      </c>
      <c r="F66" s="20">
        <f ca="1">VLOOKUP(A66,INDIRECT($F$4&amp;"!$A$6:$K$21"),11,FALSE)</f>
        <v>10.989010989010989</v>
      </c>
      <c r="G66" s="3">
        <v>5</v>
      </c>
      <c r="H66" s="3">
        <f>ROUNDUP(G66*0.3,0)</f>
        <v>2</v>
      </c>
      <c r="I66" s="3">
        <v>2</v>
      </c>
      <c r="K66" s="3">
        <f t="shared" si="1"/>
        <v>5</v>
      </c>
      <c r="N66" s="3" t="s">
        <v>176</v>
      </c>
      <c r="O66" s="3" t="s">
        <v>327</v>
      </c>
      <c r="P66" s="3" t="s">
        <v>88</v>
      </c>
      <c r="Q66" s="3">
        <v>3</v>
      </c>
      <c r="R66" s="4">
        <v>8.9999999999999998E-4</v>
      </c>
      <c r="S66" s="3">
        <v>3</v>
      </c>
      <c r="T66" s="4">
        <v>5.9999999999999995E-4</v>
      </c>
      <c r="U66" s="2">
        <v>1</v>
      </c>
      <c r="V66" s="3">
        <v>0</v>
      </c>
      <c r="W66" s="3">
        <v>0</v>
      </c>
      <c r="X66" s="4">
        <v>0</v>
      </c>
      <c r="Y66" s="4">
        <v>0</v>
      </c>
      <c r="Z66" s="5">
        <v>0</v>
      </c>
      <c r="AA66" s="5">
        <v>0</v>
      </c>
      <c r="AB66" s="3">
        <v>0</v>
      </c>
      <c r="AC66" s="3">
        <v>0</v>
      </c>
    </row>
    <row r="67" spans="1:29" x14ac:dyDescent="0.2">
      <c r="C67" s="3" t="s">
        <v>543</v>
      </c>
      <c r="D67" s="16" t="s">
        <v>541</v>
      </c>
      <c r="E67" s="3">
        <f t="shared" si="0"/>
        <v>1</v>
      </c>
      <c r="F67" s="20" t="str">
        <f>"("&amp;SUM(G66:G67)&amp;")"</f>
        <v>(10)</v>
      </c>
      <c r="G67" s="3">
        <v>5</v>
      </c>
      <c r="H67" s="3">
        <f>ROUNDUP(G67*0.3,0)</f>
        <v>2</v>
      </c>
      <c r="I67" s="3">
        <v>19</v>
      </c>
      <c r="K67" s="3">
        <f t="shared" si="1"/>
        <v>-13</v>
      </c>
      <c r="N67" s="3" t="s">
        <v>176</v>
      </c>
      <c r="O67" s="3" t="s">
        <v>328</v>
      </c>
      <c r="P67" s="3" t="s">
        <v>329</v>
      </c>
      <c r="Q67" s="3">
        <v>3</v>
      </c>
      <c r="R67" s="4">
        <v>8.9999999999999998E-4</v>
      </c>
      <c r="S67" s="3">
        <v>3</v>
      </c>
      <c r="T67" s="4">
        <v>5.9999999999999995E-4</v>
      </c>
      <c r="U67" s="2">
        <v>1</v>
      </c>
      <c r="V67" s="3">
        <v>0</v>
      </c>
      <c r="W67" s="3">
        <v>0</v>
      </c>
      <c r="X67" s="4">
        <v>0</v>
      </c>
      <c r="Y67" s="4">
        <v>0</v>
      </c>
      <c r="Z67" s="5">
        <v>0</v>
      </c>
      <c r="AA67" s="5">
        <v>0</v>
      </c>
      <c r="AB67" s="3">
        <v>0</v>
      </c>
      <c r="AC67" s="3">
        <v>0</v>
      </c>
    </row>
    <row r="68" spans="1:29" x14ac:dyDescent="0.2">
      <c r="A68" s="3" t="s">
        <v>176</v>
      </c>
      <c r="B68" s="3" t="s">
        <v>15</v>
      </c>
      <c r="C68" s="3" t="s">
        <v>131</v>
      </c>
      <c r="D68" s="16" t="s">
        <v>323</v>
      </c>
      <c r="E68" s="3">
        <f t="shared" si="0"/>
        <v>0</v>
      </c>
      <c r="F68" s="20">
        <f ca="1">VLOOKUP(A68,INDIRECT($F$4&amp;"!$A$6:$K$21"),11,FALSE)</f>
        <v>4.032258064516129</v>
      </c>
      <c r="G68" s="3">
        <v>1</v>
      </c>
      <c r="H68" s="3">
        <f t="shared" si="2"/>
        <v>1</v>
      </c>
      <c r="K68" s="3">
        <f t="shared" si="1"/>
        <v>2</v>
      </c>
      <c r="N68" s="3" t="s">
        <v>215</v>
      </c>
      <c r="O68" s="3" t="s">
        <v>312</v>
      </c>
      <c r="P68" s="3" t="s">
        <v>313</v>
      </c>
      <c r="Q68" s="3">
        <v>1</v>
      </c>
      <c r="R68" s="4">
        <v>2.9999999999999997E-4</v>
      </c>
      <c r="S68" s="3">
        <v>1</v>
      </c>
      <c r="T68" s="4">
        <v>2.0000000000000001E-4</v>
      </c>
      <c r="U68" s="2">
        <v>1</v>
      </c>
      <c r="V68" s="3">
        <v>0</v>
      </c>
      <c r="W68" s="3">
        <v>0</v>
      </c>
      <c r="X68" s="4">
        <v>0</v>
      </c>
      <c r="Y68" s="4">
        <v>0</v>
      </c>
      <c r="Z68" s="5">
        <v>0</v>
      </c>
      <c r="AA68" s="5">
        <v>0</v>
      </c>
      <c r="AB68" s="3">
        <v>0</v>
      </c>
      <c r="AC68" s="3">
        <v>0</v>
      </c>
    </row>
    <row r="69" spans="1:29" x14ac:dyDescent="0.2">
      <c r="C69" s="3" t="s">
        <v>133</v>
      </c>
      <c r="D69" s="16" t="s">
        <v>325</v>
      </c>
      <c r="E69" s="3">
        <f t="shared" si="0"/>
        <v>3</v>
      </c>
      <c r="F69" s="20" t="str">
        <f>"("&amp;SUM(G68:G74)&amp;")"</f>
        <v>(10)</v>
      </c>
      <c r="G69" s="3">
        <v>1</v>
      </c>
      <c r="H69" s="3">
        <f t="shared" si="2"/>
        <v>1</v>
      </c>
      <c r="K69" s="3">
        <f t="shared" si="1"/>
        <v>2</v>
      </c>
      <c r="N69" s="3" t="s">
        <v>232</v>
      </c>
      <c r="O69" s="3" t="s">
        <v>598</v>
      </c>
      <c r="P69" s="3" t="s">
        <v>599</v>
      </c>
      <c r="Q69" s="3">
        <v>1</v>
      </c>
      <c r="R69" s="4">
        <v>2.9999999999999997E-4</v>
      </c>
      <c r="S69" s="3">
        <v>3</v>
      </c>
      <c r="T69" s="4">
        <v>5.9999999999999995E-4</v>
      </c>
      <c r="U69" s="2">
        <v>1</v>
      </c>
      <c r="V69" s="3">
        <v>0</v>
      </c>
      <c r="W69" s="3">
        <v>0</v>
      </c>
      <c r="X69" s="4">
        <v>0</v>
      </c>
      <c r="Y69" s="4">
        <v>0</v>
      </c>
      <c r="Z69" s="5">
        <v>0</v>
      </c>
      <c r="AA69" s="5">
        <v>0</v>
      </c>
      <c r="AB69" s="3">
        <v>0</v>
      </c>
      <c r="AC69" s="3">
        <v>0</v>
      </c>
    </row>
    <row r="70" spans="1:29" x14ac:dyDescent="0.2">
      <c r="C70" s="3" t="s">
        <v>137</v>
      </c>
      <c r="D70" s="16" t="s">
        <v>324</v>
      </c>
      <c r="E70" s="3">
        <f t="shared" ref="E70:E86" si="3">IF(ISNA(VLOOKUP(D70,$O$2:$Y$200,8,FALSE)),0,VLOOKUP(D70,$O$2:$Y$200,8,FALSE))</f>
        <v>0</v>
      </c>
      <c r="G70" s="3">
        <v>3</v>
      </c>
      <c r="H70" s="3">
        <f t="shared" si="2"/>
        <v>1</v>
      </c>
      <c r="K70" s="3">
        <f t="shared" ref="K70:K87" si="4">ROUNDUP((14+14)*(G70/30)+H70-I70-J70,0)</f>
        <v>4</v>
      </c>
      <c r="N70" s="3" t="s">
        <v>232</v>
      </c>
      <c r="O70" s="3" t="s">
        <v>310</v>
      </c>
      <c r="P70" s="3" t="s">
        <v>92</v>
      </c>
      <c r="Q70" s="3">
        <v>2</v>
      </c>
      <c r="R70" s="4">
        <v>5.9999999999999995E-4</v>
      </c>
      <c r="S70" s="3">
        <v>2</v>
      </c>
      <c r="T70" s="4">
        <v>4.0000000000000002E-4</v>
      </c>
      <c r="U70" s="2">
        <v>1</v>
      </c>
      <c r="V70" s="3">
        <v>0</v>
      </c>
      <c r="W70" s="3">
        <v>0</v>
      </c>
      <c r="X70" s="4">
        <v>0</v>
      </c>
      <c r="Y70" s="4">
        <v>0</v>
      </c>
      <c r="Z70" s="5">
        <v>0</v>
      </c>
      <c r="AA70" s="5">
        <v>0</v>
      </c>
      <c r="AB70" s="3">
        <v>0</v>
      </c>
      <c r="AC70" s="3">
        <v>0</v>
      </c>
    </row>
    <row r="71" spans="1:29" x14ac:dyDescent="0.2">
      <c r="C71" s="3" t="s">
        <v>129</v>
      </c>
      <c r="D71" s="16" t="s">
        <v>467</v>
      </c>
      <c r="E71" s="3">
        <f t="shared" si="3"/>
        <v>0</v>
      </c>
      <c r="G71" s="3">
        <v>1</v>
      </c>
      <c r="H71" s="3">
        <f t="shared" si="2"/>
        <v>1</v>
      </c>
      <c r="K71" s="3">
        <f t="shared" si="4"/>
        <v>2</v>
      </c>
      <c r="N71" s="3" t="s">
        <v>156</v>
      </c>
      <c r="O71" s="3" t="s">
        <v>405</v>
      </c>
      <c r="P71" s="3" t="s">
        <v>406</v>
      </c>
      <c r="Q71" s="3">
        <v>18</v>
      </c>
      <c r="R71" s="4">
        <v>5.1999999999999998E-3</v>
      </c>
      <c r="S71" s="3">
        <v>26</v>
      </c>
      <c r="T71" s="4">
        <v>5.4000000000000003E-3</v>
      </c>
      <c r="U71" s="2">
        <v>1</v>
      </c>
      <c r="V71" s="3">
        <v>2</v>
      </c>
      <c r="W71" s="3">
        <v>0</v>
      </c>
      <c r="X71" s="4">
        <v>0.1111</v>
      </c>
      <c r="Y71" s="4">
        <v>0</v>
      </c>
      <c r="Z71" s="5">
        <v>3760</v>
      </c>
      <c r="AA71" s="5">
        <v>0</v>
      </c>
      <c r="AB71" s="3">
        <v>2</v>
      </c>
      <c r="AC71" s="3">
        <v>0</v>
      </c>
    </row>
    <row r="72" spans="1:29" x14ac:dyDescent="0.2">
      <c r="C72" s="3" t="s">
        <v>139</v>
      </c>
      <c r="D72" s="16" t="s">
        <v>327</v>
      </c>
      <c r="E72" s="3">
        <f t="shared" si="3"/>
        <v>0</v>
      </c>
      <c r="G72" s="3">
        <v>2</v>
      </c>
      <c r="H72" s="3">
        <f t="shared" si="2"/>
        <v>1</v>
      </c>
      <c r="K72" s="3">
        <f t="shared" si="4"/>
        <v>3</v>
      </c>
      <c r="N72" s="3" t="s">
        <v>188</v>
      </c>
      <c r="O72" s="3" t="s">
        <v>303</v>
      </c>
      <c r="P72" s="3" t="s">
        <v>304</v>
      </c>
      <c r="Q72" s="3">
        <v>4</v>
      </c>
      <c r="R72" s="4">
        <v>1.1999999999999999E-3</v>
      </c>
      <c r="S72" s="3">
        <v>4</v>
      </c>
      <c r="T72" s="4">
        <v>8.0000000000000004E-4</v>
      </c>
      <c r="U72" s="2">
        <v>1</v>
      </c>
      <c r="V72" s="3">
        <v>0</v>
      </c>
      <c r="W72" s="3">
        <v>0</v>
      </c>
      <c r="X72" s="4">
        <v>0</v>
      </c>
      <c r="Y72" s="4">
        <v>0</v>
      </c>
      <c r="Z72" s="5">
        <v>0</v>
      </c>
      <c r="AA72" s="5">
        <v>0</v>
      </c>
      <c r="AB72" s="3">
        <v>0</v>
      </c>
      <c r="AC72" s="3">
        <v>0</v>
      </c>
    </row>
    <row r="73" spans="1:29" x14ac:dyDescent="0.2">
      <c r="C73" s="3" t="s">
        <v>140</v>
      </c>
      <c r="D73" s="16" t="s">
        <v>328</v>
      </c>
      <c r="E73" s="3">
        <f t="shared" si="3"/>
        <v>0</v>
      </c>
      <c r="G73" s="3">
        <v>1</v>
      </c>
      <c r="H73" s="3">
        <f t="shared" si="2"/>
        <v>1</v>
      </c>
      <c r="K73" s="3">
        <f t="shared" si="4"/>
        <v>2</v>
      </c>
      <c r="N73" s="3" t="s">
        <v>177</v>
      </c>
      <c r="O73" s="3" t="s">
        <v>307</v>
      </c>
      <c r="P73" s="3" t="s">
        <v>94</v>
      </c>
      <c r="Q73" s="3">
        <v>1</v>
      </c>
      <c r="R73" s="4">
        <v>2.9999999999999997E-4</v>
      </c>
      <c r="S73" s="3">
        <v>1</v>
      </c>
      <c r="T73" s="4">
        <v>2.0000000000000001E-4</v>
      </c>
      <c r="U73" s="2">
        <v>1</v>
      </c>
      <c r="V73" s="3">
        <v>0</v>
      </c>
      <c r="W73" s="3">
        <v>0</v>
      </c>
      <c r="X73" s="4">
        <v>0</v>
      </c>
      <c r="Y73" s="4">
        <v>0</v>
      </c>
      <c r="Z73" s="5">
        <v>0</v>
      </c>
      <c r="AA73" s="5">
        <v>0</v>
      </c>
      <c r="AB73" s="3">
        <v>0</v>
      </c>
      <c r="AC73" s="3">
        <v>0</v>
      </c>
    </row>
    <row r="74" spans="1:29" x14ac:dyDescent="0.2">
      <c r="C74" s="3" t="s">
        <v>141</v>
      </c>
      <c r="D74" s="16" t="s">
        <v>326</v>
      </c>
      <c r="E74" s="3">
        <f t="shared" si="3"/>
        <v>0</v>
      </c>
      <c r="G74" s="3">
        <v>1</v>
      </c>
      <c r="H74" s="3">
        <f t="shared" si="2"/>
        <v>1</v>
      </c>
      <c r="K74" s="3">
        <f t="shared" si="4"/>
        <v>2</v>
      </c>
      <c r="N74" s="3" t="s">
        <v>188</v>
      </c>
      <c r="O74" s="3" t="s">
        <v>305</v>
      </c>
      <c r="P74" s="3" t="s">
        <v>97</v>
      </c>
      <c r="Q74" s="3">
        <v>12</v>
      </c>
      <c r="R74" s="4">
        <v>3.5000000000000001E-3</v>
      </c>
      <c r="S74" s="3">
        <v>14</v>
      </c>
      <c r="T74" s="4">
        <v>2.8999999999999998E-3</v>
      </c>
      <c r="U74" s="2">
        <v>1</v>
      </c>
      <c r="V74" s="3">
        <v>0</v>
      </c>
      <c r="W74" s="3">
        <v>0</v>
      </c>
      <c r="X74" s="4">
        <v>0</v>
      </c>
      <c r="Y74" s="4">
        <v>0</v>
      </c>
      <c r="Z74" s="5">
        <v>0</v>
      </c>
      <c r="AA74" s="5">
        <v>0</v>
      </c>
      <c r="AB74" s="3">
        <v>0</v>
      </c>
      <c r="AC74" s="3">
        <v>0</v>
      </c>
    </row>
    <row r="75" spans="1:29" x14ac:dyDescent="0.2">
      <c r="A75" s="3" t="s">
        <v>179</v>
      </c>
      <c r="B75" s="3" t="s">
        <v>236</v>
      </c>
      <c r="C75" s="3" t="s">
        <v>246</v>
      </c>
      <c r="D75" s="16" t="s">
        <v>271</v>
      </c>
      <c r="E75" s="3">
        <f t="shared" si="3"/>
        <v>0</v>
      </c>
      <c r="F75" s="20">
        <f ca="1">VLOOKUP(A75,INDIRECT($F$4&amp;"!$A$6:$K$21"),11,FALSE)</f>
        <v>13.822336896424625</v>
      </c>
      <c r="G75" s="3">
        <v>10</v>
      </c>
      <c r="H75" s="3">
        <f t="shared" ref="H75:H85" si="5">ROUNDUP(G75*0.3,0)</f>
        <v>3</v>
      </c>
      <c r="I75" s="3">
        <v>13</v>
      </c>
      <c r="K75" s="3">
        <f t="shared" si="4"/>
        <v>-1</v>
      </c>
      <c r="N75" s="3" t="s">
        <v>177</v>
      </c>
      <c r="O75" s="3" t="s">
        <v>309</v>
      </c>
      <c r="P75" s="3" t="s">
        <v>96</v>
      </c>
      <c r="Q75" s="3">
        <v>11</v>
      </c>
      <c r="R75" s="4">
        <v>3.2000000000000002E-3</v>
      </c>
      <c r="S75" s="3">
        <v>13</v>
      </c>
      <c r="T75" s="4">
        <v>2.7000000000000001E-3</v>
      </c>
      <c r="U75" s="2">
        <v>1</v>
      </c>
      <c r="V75" s="3">
        <v>0</v>
      </c>
      <c r="W75" s="3">
        <v>0</v>
      </c>
      <c r="X75" s="4">
        <v>0</v>
      </c>
      <c r="Y75" s="4">
        <v>0</v>
      </c>
      <c r="Z75" s="5">
        <v>0</v>
      </c>
      <c r="AA75" s="5">
        <v>0</v>
      </c>
      <c r="AB75" s="3">
        <v>0</v>
      </c>
      <c r="AC75" s="3">
        <v>0</v>
      </c>
    </row>
    <row r="76" spans="1:29" x14ac:dyDescent="0.2">
      <c r="C76" s="3" t="s">
        <v>129</v>
      </c>
      <c r="D76" s="16" t="s">
        <v>263</v>
      </c>
      <c r="E76" s="3">
        <f t="shared" si="3"/>
        <v>0</v>
      </c>
      <c r="F76" s="20" t="str">
        <f>"("&amp;SUM(G75:G79)&amp;")"</f>
        <v>(24)</v>
      </c>
      <c r="G76" s="3">
        <v>3</v>
      </c>
      <c r="H76" s="3">
        <f t="shared" si="5"/>
        <v>1</v>
      </c>
      <c r="I76" s="3">
        <v>5</v>
      </c>
      <c r="K76" s="3">
        <f t="shared" si="4"/>
        <v>-2</v>
      </c>
      <c r="N76" s="3" t="s">
        <v>155</v>
      </c>
      <c r="O76" s="3" t="s">
        <v>348</v>
      </c>
      <c r="P76" s="3" t="s">
        <v>73</v>
      </c>
      <c r="Q76" s="3">
        <v>113</v>
      </c>
      <c r="R76" s="4">
        <v>3.27E-2</v>
      </c>
      <c r="S76" s="3">
        <v>176</v>
      </c>
      <c r="T76" s="4">
        <v>3.6400000000000002E-2</v>
      </c>
      <c r="U76" s="2">
        <v>1</v>
      </c>
      <c r="V76" s="3">
        <v>22</v>
      </c>
      <c r="W76" s="3">
        <v>0</v>
      </c>
      <c r="X76" s="4">
        <v>0.19470000000000001</v>
      </c>
      <c r="Y76" s="4">
        <v>0</v>
      </c>
      <c r="Z76" s="5">
        <v>21978</v>
      </c>
      <c r="AA76" s="5">
        <v>0</v>
      </c>
      <c r="AB76" s="3">
        <v>22</v>
      </c>
      <c r="AC76" s="3">
        <v>0</v>
      </c>
    </row>
    <row r="77" spans="1:29" x14ac:dyDescent="0.2">
      <c r="C77" s="3" t="s">
        <v>247</v>
      </c>
      <c r="D77" s="16" t="s">
        <v>267</v>
      </c>
      <c r="E77" s="3">
        <f t="shared" si="3"/>
        <v>0</v>
      </c>
      <c r="G77" s="3">
        <v>3</v>
      </c>
      <c r="H77" s="3">
        <f t="shared" si="5"/>
        <v>1</v>
      </c>
      <c r="I77" s="3">
        <v>4</v>
      </c>
      <c r="K77" s="3">
        <f t="shared" si="4"/>
        <v>-1</v>
      </c>
      <c r="N77" s="3" t="s">
        <v>164</v>
      </c>
      <c r="O77" s="3" t="s">
        <v>332</v>
      </c>
      <c r="P77" s="3" t="s">
        <v>333</v>
      </c>
      <c r="Q77" s="3">
        <v>4</v>
      </c>
      <c r="R77" s="4">
        <v>1.1999999999999999E-3</v>
      </c>
      <c r="S77" s="3">
        <v>10</v>
      </c>
      <c r="T77" s="4">
        <v>2.0999999999999999E-3</v>
      </c>
      <c r="U77" s="2">
        <v>1</v>
      </c>
      <c r="V77" s="3">
        <v>0</v>
      </c>
      <c r="W77" s="3">
        <v>0</v>
      </c>
      <c r="X77" s="4">
        <v>0</v>
      </c>
      <c r="Y77" s="4">
        <v>0</v>
      </c>
      <c r="Z77" s="5">
        <v>0</v>
      </c>
      <c r="AA77" s="5">
        <v>0</v>
      </c>
      <c r="AB77" s="3">
        <v>0</v>
      </c>
      <c r="AC77" s="3">
        <v>0</v>
      </c>
    </row>
    <row r="78" spans="1:29" x14ac:dyDescent="0.2">
      <c r="C78" s="3" t="s">
        <v>128</v>
      </c>
      <c r="D78" s="16" t="s">
        <v>265</v>
      </c>
      <c r="E78" s="3">
        <f t="shared" si="3"/>
        <v>0</v>
      </c>
      <c r="G78" s="3">
        <v>3</v>
      </c>
      <c r="H78" s="3">
        <f t="shared" si="5"/>
        <v>1</v>
      </c>
      <c r="I78" s="3">
        <v>5</v>
      </c>
      <c r="K78" s="3">
        <f t="shared" si="4"/>
        <v>-2</v>
      </c>
      <c r="N78" s="3" t="s">
        <v>226</v>
      </c>
      <c r="O78" s="3" t="s">
        <v>364</v>
      </c>
      <c r="P78" s="3" t="s">
        <v>66</v>
      </c>
      <c r="Q78" s="3">
        <v>10</v>
      </c>
      <c r="R78" s="4">
        <v>2.8999999999999998E-3</v>
      </c>
      <c r="S78" s="3">
        <v>11</v>
      </c>
      <c r="T78" s="4">
        <v>2.3E-3</v>
      </c>
      <c r="U78" s="2">
        <v>1</v>
      </c>
      <c r="V78" s="3">
        <v>2</v>
      </c>
      <c r="W78" s="3">
        <v>0</v>
      </c>
      <c r="X78" s="4">
        <v>0.2</v>
      </c>
      <c r="Y78" s="4">
        <v>0</v>
      </c>
      <c r="Z78" s="5">
        <v>1960</v>
      </c>
      <c r="AA78" s="5">
        <v>0</v>
      </c>
      <c r="AB78" s="3">
        <v>2</v>
      </c>
      <c r="AC78" s="3">
        <v>0</v>
      </c>
    </row>
    <row r="79" spans="1:29" x14ac:dyDescent="0.2">
      <c r="C79" s="3" t="s">
        <v>138</v>
      </c>
      <c r="D79" s="16" t="s">
        <v>269</v>
      </c>
      <c r="E79" s="3">
        <f t="shared" si="3"/>
        <v>0</v>
      </c>
      <c r="G79" s="3">
        <v>5</v>
      </c>
      <c r="H79" s="3">
        <f t="shared" si="5"/>
        <v>2</v>
      </c>
      <c r="I79" s="3">
        <v>5</v>
      </c>
      <c r="K79" s="3">
        <f t="shared" si="4"/>
        <v>2</v>
      </c>
      <c r="N79" s="3" t="s">
        <v>164</v>
      </c>
      <c r="O79" s="3" t="s">
        <v>334</v>
      </c>
      <c r="P79" s="3" t="s">
        <v>335</v>
      </c>
      <c r="Q79" s="3">
        <v>16</v>
      </c>
      <c r="R79" s="4">
        <v>4.5999999999999999E-3</v>
      </c>
      <c r="S79" s="3">
        <v>18</v>
      </c>
      <c r="T79" s="4">
        <v>3.7000000000000002E-3</v>
      </c>
      <c r="U79" s="2">
        <v>1</v>
      </c>
      <c r="V79" s="3">
        <v>1</v>
      </c>
      <c r="W79" s="3">
        <v>0</v>
      </c>
      <c r="X79" s="4">
        <v>6.25E-2</v>
      </c>
      <c r="Y79" s="4">
        <v>0</v>
      </c>
      <c r="Z79" s="5">
        <v>1480</v>
      </c>
      <c r="AA79" s="5">
        <v>0</v>
      </c>
      <c r="AB79" s="3">
        <v>1</v>
      </c>
      <c r="AC79" s="3">
        <v>0</v>
      </c>
    </row>
    <row r="80" spans="1:29" x14ac:dyDescent="0.2">
      <c r="B80" s="3" t="s">
        <v>469</v>
      </c>
      <c r="C80" s="3" t="s">
        <v>605</v>
      </c>
      <c r="D80" s="17" t="s">
        <v>440</v>
      </c>
      <c r="E80" s="3">
        <f t="shared" si="3"/>
        <v>2</v>
      </c>
      <c r="G80" s="3">
        <v>10</v>
      </c>
      <c r="H80" s="3">
        <f t="shared" si="5"/>
        <v>3</v>
      </c>
      <c r="I80" s="3">
        <v>0</v>
      </c>
      <c r="K80" s="3">
        <f t="shared" si="4"/>
        <v>13</v>
      </c>
      <c r="L80" s="3">
        <v>20</v>
      </c>
      <c r="N80" s="3" t="s">
        <v>164</v>
      </c>
      <c r="O80" s="3" t="s">
        <v>336</v>
      </c>
      <c r="P80" s="3" t="s">
        <v>83</v>
      </c>
      <c r="Q80" s="3">
        <v>9</v>
      </c>
      <c r="R80" s="4">
        <v>2.5999999999999999E-3</v>
      </c>
      <c r="S80" s="3">
        <v>9</v>
      </c>
      <c r="T80" s="4">
        <v>1.9E-3</v>
      </c>
      <c r="U80" s="2">
        <v>1</v>
      </c>
      <c r="V80" s="3">
        <v>0</v>
      </c>
      <c r="W80" s="3">
        <v>0</v>
      </c>
      <c r="X80" s="4">
        <v>0</v>
      </c>
      <c r="Y80" s="4">
        <v>0</v>
      </c>
      <c r="Z80" s="5">
        <v>0</v>
      </c>
      <c r="AA80" s="5">
        <v>0</v>
      </c>
      <c r="AB80" s="3">
        <v>0</v>
      </c>
      <c r="AC80" s="3">
        <v>0</v>
      </c>
    </row>
    <row r="81" spans="3:29" x14ac:dyDescent="0.2">
      <c r="C81" s="3" t="s">
        <v>471</v>
      </c>
      <c r="D81" s="18" t="s">
        <v>442</v>
      </c>
      <c r="E81" s="3">
        <f t="shared" si="3"/>
        <v>8</v>
      </c>
      <c r="G81" s="3">
        <v>10</v>
      </c>
      <c r="H81" s="3">
        <f t="shared" si="5"/>
        <v>3</v>
      </c>
      <c r="I81" s="3">
        <v>7</v>
      </c>
      <c r="K81" s="3">
        <f t="shared" si="4"/>
        <v>6</v>
      </c>
      <c r="L81" s="3">
        <v>10</v>
      </c>
      <c r="N81" s="3" t="s">
        <v>172</v>
      </c>
      <c r="O81" s="3" t="s">
        <v>300</v>
      </c>
      <c r="P81" s="3" t="s">
        <v>100</v>
      </c>
      <c r="Q81" s="3">
        <v>13</v>
      </c>
      <c r="R81" s="4">
        <v>3.8E-3</v>
      </c>
      <c r="S81" s="3">
        <v>13</v>
      </c>
      <c r="T81" s="4">
        <v>2.7000000000000001E-3</v>
      </c>
      <c r="U81" s="2">
        <v>1</v>
      </c>
      <c r="V81" s="3">
        <v>0</v>
      </c>
      <c r="W81" s="3">
        <v>0</v>
      </c>
      <c r="X81" s="4">
        <v>0</v>
      </c>
      <c r="Y81" s="4">
        <v>0</v>
      </c>
      <c r="Z81" s="5">
        <v>0</v>
      </c>
      <c r="AA81" s="5">
        <v>0</v>
      </c>
      <c r="AB81" s="3">
        <v>0</v>
      </c>
      <c r="AC81" s="3">
        <v>0</v>
      </c>
    </row>
    <row r="82" spans="3:29" x14ac:dyDescent="0.2">
      <c r="C82" s="3" t="s">
        <v>472</v>
      </c>
      <c r="D82" s="18" t="s">
        <v>444</v>
      </c>
      <c r="E82" s="3">
        <f t="shared" si="3"/>
        <v>6</v>
      </c>
      <c r="G82" s="3">
        <v>10</v>
      </c>
      <c r="H82" s="3">
        <f t="shared" si="5"/>
        <v>3</v>
      </c>
      <c r="I82" s="3">
        <v>9</v>
      </c>
      <c r="K82" s="3">
        <f t="shared" si="4"/>
        <v>4</v>
      </c>
      <c r="L82" s="3">
        <v>10</v>
      </c>
      <c r="N82" s="3" t="s">
        <v>172</v>
      </c>
      <c r="O82" s="3" t="s">
        <v>301</v>
      </c>
      <c r="P82" s="3" t="s">
        <v>302</v>
      </c>
      <c r="Q82" s="3">
        <v>33</v>
      </c>
      <c r="R82" s="4">
        <v>9.5999999999999992E-3</v>
      </c>
      <c r="S82" s="3">
        <v>45</v>
      </c>
      <c r="T82" s="4">
        <v>9.2999999999999992E-3</v>
      </c>
      <c r="U82" s="2">
        <v>1</v>
      </c>
      <c r="V82" s="3">
        <v>1</v>
      </c>
      <c r="W82" s="3">
        <v>0</v>
      </c>
      <c r="X82" s="4">
        <v>3.0300000000000001E-2</v>
      </c>
      <c r="Y82" s="4">
        <v>0</v>
      </c>
      <c r="Z82" s="5">
        <v>890</v>
      </c>
      <c r="AA82" s="5">
        <v>0</v>
      </c>
      <c r="AB82" s="3">
        <v>1</v>
      </c>
      <c r="AC82" s="3">
        <v>0</v>
      </c>
    </row>
    <row r="83" spans="3:29" x14ac:dyDescent="0.2">
      <c r="C83" s="3" t="s">
        <v>475</v>
      </c>
      <c r="D83" s="18" t="s">
        <v>445</v>
      </c>
      <c r="E83" s="3">
        <f t="shared" si="3"/>
        <v>0</v>
      </c>
      <c r="G83" s="3">
        <v>15</v>
      </c>
      <c r="H83" s="3">
        <f t="shared" si="5"/>
        <v>5</v>
      </c>
      <c r="I83" s="3">
        <v>0</v>
      </c>
      <c r="K83" s="3">
        <f t="shared" si="4"/>
        <v>19</v>
      </c>
      <c r="L83" s="3">
        <v>20</v>
      </c>
      <c r="N83" s="3" t="s">
        <v>178</v>
      </c>
      <c r="O83" s="3" t="s">
        <v>287</v>
      </c>
      <c r="P83" s="3" t="s">
        <v>288</v>
      </c>
      <c r="Q83" s="3">
        <v>1</v>
      </c>
      <c r="R83" s="4">
        <v>2.9999999999999997E-4</v>
      </c>
      <c r="S83" s="3">
        <v>1</v>
      </c>
      <c r="T83" s="4">
        <v>2.0000000000000001E-4</v>
      </c>
      <c r="U83" s="2">
        <v>1</v>
      </c>
      <c r="V83" s="3">
        <v>0</v>
      </c>
      <c r="W83" s="3">
        <v>0</v>
      </c>
      <c r="X83" s="4">
        <v>0</v>
      </c>
      <c r="Y83" s="4">
        <v>0</v>
      </c>
      <c r="Z83" s="5">
        <v>0</v>
      </c>
      <c r="AA83" s="5">
        <v>0</v>
      </c>
      <c r="AB83" s="3">
        <v>0</v>
      </c>
      <c r="AC83" s="3">
        <v>0</v>
      </c>
    </row>
    <row r="84" spans="3:29" x14ac:dyDescent="0.2">
      <c r="C84" s="3" t="s">
        <v>473</v>
      </c>
      <c r="D84" s="17" t="s">
        <v>158</v>
      </c>
      <c r="E84" s="3">
        <f t="shared" si="3"/>
        <v>10</v>
      </c>
      <c r="G84" s="3">
        <v>10</v>
      </c>
      <c r="H84" s="3">
        <f t="shared" si="5"/>
        <v>3</v>
      </c>
      <c r="I84" s="3">
        <v>0</v>
      </c>
      <c r="K84" s="3">
        <f t="shared" si="4"/>
        <v>13</v>
      </c>
      <c r="L84" s="3">
        <v>30</v>
      </c>
      <c r="N84" s="3" t="s">
        <v>178</v>
      </c>
      <c r="O84" s="3" t="s">
        <v>496</v>
      </c>
      <c r="P84" s="3" t="s">
        <v>497</v>
      </c>
      <c r="Q84" s="3">
        <v>1</v>
      </c>
      <c r="R84" s="4">
        <v>2.9999999999999997E-4</v>
      </c>
      <c r="S84" s="3">
        <v>2</v>
      </c>
      <c r="T84" s="4">
        <v>4.0000000000000002E-4</v>
      </c>
      <c r="U84" s="2">
        <v>1</v>
      </c>
      <c r="V84" s="3">
        <v>0</v>
      </c>
      <c r="W84" s="3">
        <v>0</v>
      </c>
      <c r="X84" s="4">
        <v>0</v>
      </c>
      <c r="Y84" s="4">
        <v>0</v>
      </c>
      <c r="Z84" s="5">
        <v>0</v>
      </c>
      <c r="AA84" s="5">
        <v>0</v>
      </c>
      <c r="AB84" s="3">
        <v>0</v>
      </c>
      <c r="AC84" s="3">
        <v>0</v>
      </c>
    </row>
    <row r="85" spans="3:29" x14ac:dyDescent="0.2">
      <c r="C85" s="3" t="s">
        <v>474</v>
      </c>
      <c r="D85" s="17" t="s">
        <v>165</v>
      </c>
      <c r="E85" s="3">
        <f t="shared" si="3"/>
        <v>0</v>
      </c>
      <c r="G85" s="3">
        <v>0</v>
      </c>
      <c r="H85" s="3">
        <f t="shared" si="5"/>
        <v>0</v>
      </c>
      <c r="I85" s="3">
        <v>0</v>
      </c>
      <c r="K85" s="3">
        <f t="shared" si="4"/>
        <v>0</v>
      </c>
      <c r="N85" s="3" t="s">
        <v>178</v>
      </c>
      <c r="O85" s="3" t="s">
        <v>295</v>
      </c>
      <c r="P85" s="3" t="s">
        <v>296</v>
      </c>
      <c r="Q85" s="3">
        <v>3</v>
      </c>
      <c r="R85" s="4">
        <v>8.9999999999999998E-4</v>
      </c>
      <c r="S85" s="3">
        <v>7</v>
      </c>
      <c r="T85" s="4">
        <v>1.4E-3</v>
      </c>
      <c r="U85" s="2">
        <v>1</v>
      </c>
      <c r="V85" s="3">
        <v>0</v>
      </c>
      <c r="W85" s="3">
        <v>0</v>
      </c>
      <c r="X85" s="4">
        <v>0</v>
      </c>
      <c r="Y85" s="4">
        <v>0</v>
      </c>
      <c r="Z85" s="5">
        <v>0</v>
      </c>
      <c r="AA85" s="5">
        <v>0</v>
      </c>
      <c r="AB85" s="3">
        <v>0</v>
      </c>
      <c r="AC85" s="3">
        <v>0</v>
      </c>
    </row>
    <row r="86" spans="3:29" x14ac:dyDescent="0.2">
      <c r="C86" s="3" t="s">
        <v>545</v>
      </c>
      <c r="D86" s="17" t="s">
        <v>544</v>
      </c>
      <c r="E86" s="3">
        <f t="shared" si="3"/>
        <v>0</v>
      </c>
      <c r="G86" s="3">
        <v>5</v>
      </c>
      <c r="H86" s="3">
        <f>ROUNDUP(G86*0.3,0)</f>
        <v>2</v>
      </c>
      <c r="I86" s="3">
        <v>15</v>
      </c>
      <c r="K86" s="3">
        <f t="shared" si="4"/>
        <v>-9</v>
      </c>
      <c r="L86" s="3">
        <v>0</v>
      </c>
      <c r="N86" s="3" t="s">
        <v>168</v>
      </c>
      <c r="O86" s="3" t="s">
        <v>272</v>
      </c>
      <c r="P86" s="3" t="s">
        <v>600</v>
      </c>
      <c r="Q86" s="3">
        <v>53</v>
      </c>
      <c r="R86" s="4">
        <v>1.5299999999999999E-2</v>
      </c>
      <c r="S86" s="3">
        <v>63</v>
      </c>
      <c r="T86" s="4">
        <v>1.2999999999999999E-2</v>
      </c>
      <c r="U86" s="2">
        <v>1</v>
      </c>
      <c r="V86" s="3">
        <v>7</v>
      </c>
      <c r="W86" s="3">
        <v>0</v>
      </c>
      <c r="X86" s="4">
        <v>0.1321</v>
      </c>
      <c r="Y86" s="4">
        <v>0</v>
      </c>
      <c r="Z86" s="5">
        <v>8960</v>
      </c>
      <c r="AA86" s="5">
        <v>0</v>
      </c>
      <c r="AB86" s="3">
        <v>7</v>
      </c>
      <c r="AC86" s="3">
        <v>0</v>
      </c>
    </row>
    <row r="87" spans="3:29" x14ac:dyDescent="0.2">
      <c r="C87" s="3" t="s">
        <v>564</v>
      </c>
      <c r="D87" s="17" t="s">
        <v>587</v>
      </c>
      <c r="E87" s="24">
        <f>IF(ISNA(VLOOKUP(D87,$O$2:$Y$200,8,FALSE)),0,VLOOKUP(D87,$O$2:$Y$200,8,FALSE))</f>
        <v>16</v>
      </c>
      <c r="H87" s="3">
        <f>ROUNDUP(G87*0.3,0)</f>
        <v>0</v>
      </c>
      <c r="I87" s="3">
        <v>0</v>
      </c>
      <c r="K87" s="3">
        <f t="shared" si="4"/>
        <v>0</v>
      </c>
      <c r="L87" s="3">
        <v>30</v>
      </c>
      <c r="N87" s="3" t="s">
        <v>168</v>
      </c>
      <c r="O87" s="3" t="s">
        <v>466</v>
      </c>
      <c r="P87" s="3" t="s">
        <v>601</v>
      </c>
      <c r="Q87" s="3">
        <v>30</v>
      </c>
      <c r="R87" s="4">
        <v>8.6999999999999994E-3</v>
      </c>
      <c r="S87" s="3">
        <v>38</v>
      </c>
      <c r="T87" s="4">
        <v>7.9000000000000008E-3</v>
      </c>
      <c r="U87" s="2">
        <v>0.97</v>
      </c>
      <c r="V87" s="3">
        <v>2</v>
      </c>
      <c r="W87" s="3">
        <v>0</v>
      </c>
      <c r="X87" s="4">
        <v>6.6699999999999995E-2</v>
      </c>
      <c r="Y87" s="4">
        <v>0</v>
      </c>
      <c r="Z87" s="5">
        <v>1280</v>
      </c>
      <c r="AA87" s="5">
        <v>0</v>
      </c>
      <c r="AB87" s="3">
        <v>2</v>
      </c>
      <c r="AC87" s="3">
        <v>0</v>
      </c>
    </row>
    <row r="88" spans="3:29" x14ac:dyDescent="0.2">
      <c r="N88" s="3" t="s">
        <v>168</v>
      </c>
      <c r="O88" s="3" t="s">
        <v>273</v>
      </c>
      <c r="P88" s="3" t="s">
        <v>274</v>
      </c>
      <c r="Q88" s="3">
        <v>71</v>
      </c>
      <c r="R88" s="4">
        <v>2.0500000000000001E-2</v>
      </c>
      <c r="S88" s="3">
        <v>81</v>
      </c>
      <c r="T88" s="4">
        <v>1.67E-2</v>
      </c>
      <c r="U88" s="2">
        <v>1</v>
      </c>
      <c r="V88" s="3">
        <v>8</v>
      </c>
      <c r="W88" s="3">
        <v>0</v>
      </c>
      <c r="X88" s="4">
        <v>0.11269999999999999</v>
      </c>
      <c r="Y88" s="4">
        <v>0</v>
      </c>
      <c r="Z88" s="5">
        <v>10240</v>
      </c>
      <c r="AA88" s="5">
        <v>0</v>
      </c>
      <c r="AB88" s="3">
        <v>8</v>
      </c>
      <c r="AC88" s="3">
        <v>0</v>
      </c>
    </row>
    <row r="89" spans="3:29" x14ac:dyDescent="0.2">
      <c r="N89" s="3" t="s">
        <v>168</v>
      </c>
      <c r="O89" s="3" t="s">
        <v>275</v>
      </c>
      <c r="P89" s="3" t="s">
        <v>276</v>
      </c>
      <c r="Q89" s="3">
        <v>7</v>
      </c>
      <c r="R89" s="4">
        <v>2E-3</v>
      </c>
      <c r="S89" s="3">
        <v>10</v>
      </c>
      <c r="T89" s="4">
        <v>2.0999999999999999E-3</v>
      </c>
      <c r="U89" s="2">
        <v>1</v>
      </c>
      <c r="V89" s="3">
        <v>0</v>
      </c>
      <c r="W89" s="3">
        <v>0</v>
      </c>
      <c r="X89" s="4">
        <v>0</v>
      </c>
      <c r="Y89" s="4">
        <v>0</v>
      </c>
      <c r="Z89" s="5">
        <v>0</v>
      </c>
      <c r="AA89" s="5">
        <v>0</v>
      </c>
      <c r="AB89" s="3">
        <v>0</v>
      </c>
      <c r="AC89" s="3">
        <v>0</v>
      </c>
    </row>
    <row r="90" spans="3:29" x14ac:dyDescent="0.2">
      <c r="N90" s="3" t="s">
        <v>168</v>
      </c>
      <c r="O90" s="3" t="s">
        <v>277</v>
      </c>
      <c r="P90" s="3" t="s">
        <v>278</v>
      </c>
      <c r="Q90" s="3">
        <v>0</v>
      </c>
      <c r="R90" s="4">
        <v>0</v>
      </c>
      <c r="S90" s="3">
        <v>0</v>
      </c>
      <c r="T90" s="4">
        <v>0</v>
      </c>
      <c r="U90" s="2">
        <v>0</v>
      </c>
      <c r="V90" s="3">
        <v>1</v>
      </c>
      <c r="W90" s="3">
        <v>0</v>
      </c>
      <c r="X90" s="4">
        <v>0</v>
      </c>
      <c r="Y90" s="4">
        <v>0</v>
      </c>
      <c r="Z90" s="5">
        <v>1280</v>
      </c>
      <c r="AA90" s="5">
        <v>0</v>
      </c>
      <c r="AB90" s="3">
        <v>1</v>
      </c>
      <c r="AC90" s="3">
        <v>0</v>
      </c>
    </row>
    <row r="91" spans="3:29" x14ac:dyDescent="0.2">
      <c r="N91" s="3" t="s">
        <v>168</v>
      </c>
      <c r="O91" s="3" t="s">
        <v>279</v>
      </c>
      <c r="P91" s="3" t="s">
        <v>280</v>
      </c>
      <c r="Q91" s="3">
        <v>23</v>
      </c>
      <c r="R91" s="4">
        <v>6.7000000000000002E-3</v>
      </c>
      <c r="S91" s="3">
        <v>33</v>
      </c>
      <c r="T91" s="4">
        <v>6.7999999999999996E-3</v>
      </c>
      <c r="U91" s="2">
        <v>1</v>
      </c>
      <c r="V91" s="3">
        <v>1</v>
      </c>
      <c r="W91" s="3">
        <v>0</v>
      </c>
      <c r="X91" s="4">
        <v>4.3499999999999997E-2</v>
      </c>
      <c r="Y91" s="4">
        <v>0</v>
      </c>
      <c r="Z91" s="5">
        <v>1280</v>
      </c>
      <c r="AA91" s="5">
        <v>0</v>
      </c>
      <c r="AB91" s="3">
        <v>1</v>
      </c>
      <c r="AC91" s="3">
        <v>0</v>
      </c>
    </row>
    <row r="92" spans="3:29" x14ac:dyDescent="0.2">
      <c r="N92" s="3" t="s">
        <v>168</v>
      </c>
      <c r="O92" s="3" t="s">
        <v>281</v>
      </c>
      <c r="P92" s="3" t="s">
        <v>282</v>
      </c>
      <c r="Q92" s="3">
        <v>61</v>
      </c>
      <c r="R92" s="4">
        <v>1.77E-2</v>
      </c>
      <c r="S92" s="3">
        <v>77</v>
      </c>
      <c r="T92" s="4">
        <v>1.5900000000000001E-2</v>
      </c>
      <c r="U92" s="2">
        <v>1</v>
      </c>
      <c r="V92" s="3">
        <v>5</v>
      </c>
      <c r="W92" s="3">
        <v>0</v>
      </c>
      <c r="X92" s="4">
        <v>8.2000000000000003E-2</v>
      </c>
      <c r="Y92" s="4">
        <v>0</v>
      </c>
      <c r="Z92" s="5">
        <v>6400</v>
      </c>
      <c r="AA92" s="5">
        <v>0</v>
      </c>
      <c r="AB92" s="3">
        <v>5</v>
      </c>
      <c r="AC92" s="3">
        <v>0</v>
      </c>
    </row>
    <row r="93" spans="3:29" x14ac:dyDescent="0.2">
      <c r="N93" s="3" t="s">
        <v>168</v>
      </c>
      <c r="O93" s="3" t="s">
        <v>283</v>
      </c>
      <c r="P93" s="3" t="s">
        <v>284</v>
      </c>
      <c r="Q93" s="3">
        <v>5</v>
      </c>
      <c r="R93" s="4">
        <v>1.4E-3</v>
      </c>
      <c r="S93" s="3">
        <v>6</v>
      </c>
      <c r="T93" s="4">
        <v>1.1999999999999999E-3</v>
      </c>
      <c r="U93" s="2">
        <v>1</v>
      </c>
      <c r="V93" s="3">
        <v>0</v>
      </c>
      <c r="W93" s="3">
        <v>0</v>
      </c>
      <c r="X93" s="4">
        <v>0</v>
      </c>
      <c r="Y93" s="4">
        <v>0</v>
      </c>
      <c r="Z93" s="5">
        <v>0</v>
      </c>
      <c r="AA93" s="5">
        <v>0</v>
      </c>
      <c r="AB93" s="3">
        <v>0</v>
      </c>
      <c r="AC93" s="3">
        <v>0</v>
      </c>
    </row>
    <row r="94" spans="3:29" x14ac:dyDescent="0.2">
      <c r="N94" s="3" t="s">
        <v>168</v>
      </c>
      <c r="O94" s="3" t="s">
        <v>285</v>
      </c>
      <c r="P94" s="3" t="s">
        <v>286</v>
      </c>
      <c r="Q94" s="3">
        <v>8</v>
      </c>
      <c r="R94" s="4">
        <v>2.3E-3</v>
      </c>
      <c r="S94" s="3">
        <v>12</v>
      </c>
      <c r="T94" s="4">
        <v>2.5000000000000001E-3</v>
      </c>
      <c r="U94" s="2">
        <v>1</v>
      </c>
      <c r="V94" s="3">
        <v>3</v>
      </c>
      <c r="W94" s="3">
        <v>0</v>
      </c>
      <c r="X94" s="4">
        <v>0.375</v>
      </c>
      <c r="Y94" s="4">
        <v>0</v>
      </c>
      <c r="Z94" s="5">
        <v>3840</v>
      </c>
      <c r="AA94" s="5">
        <v>0</v>
      </c>
      <c r="AB94" s="3">
        <v>3</v>
      </c>
      <c r="AC94" s="3">
        <v>0</v>
      </c>
    </row>
    <row r="95" spans="3:29" x14ac:dyDescent="0.2">
      <c r="N95" s="3" t="s">
        <v>163</v>
      </c>
      <c r="O95" s="3" t="s">
        <v>260</v>
      </c>
      <c r="P95" s="3" t="s">
        <v>261</v>
      </c>
      <c r="Q95" s="3">
        <v>1</v>
      </c>
      <c r="R95" s="4">
        <v>2.9999999999999997E-4</v>
      </c>
      <c r="S95" s="3">
        <v>1</v>
      </c>
      <c r="T95" s="4">
        <v>2.0000000000000001E-4</v>
      </c>
      <c r="U95" s="2">
        <v>1</v>
      </c>
      <c r="V95" s="3">
        <v>0</v>
      </c>
      <c r="W95" s="3">
        <v>0</v>
      </c>
      <c r="X95" s="4">
        <v>0</v>
      </c>
      <c r="Y95" s="4">
        <v>0</v>
      </c>
      <c r="Z95" s="5">
        <v>0</v>
      </c>
      <c r="AA95" s="5">
        <v>0</v>
      </c>
      <c r="AB95" s="3">
        <v>0</v>
      </c>
      <c r="AC95" s="3">
        <v>0</v>
      </c>
    </row>
    <row r="96" spans="3:29" x14ac:dyDescent="0.2">
      <c r="N96" s="3" t="s">
        <v>163</v>
      </c>
      <c r="O96" s="3" t="s">
        <v>262</v>
      </c>
      <c r="P96" s="3" t="s">
        <v>102</v>
      </c>
      <c r="Q96" s="3">
        <v>69</v>
      </c>
      <c r="R96" s="4">
        <v>0.02</v>
      </c>
      <c r="S96" s="3">
        <v>107</v>
      </c>
      <c r="T96" s="4">
        <v>2.2100000000000002E-2</v>
      </c>
      <c r="U96" s="2">
        <v>1</v>
      </c>
      <c r="V96" s="3">
        <v>17</v>
      </c>
      <c r="W96" s="3">
        <v>0</v>
      </c>
      <c r="X96" s="4">
        <v>0.24640000000000001</v>
      </c>
      <c r="Y96" s="4">
        <v>0</v>
      </c>
      <c r="Z96" s="5">
        <v>20060</v>
      </c>
      <c r="AA96" s="5">
        <v>0</v>
      </c>
      <c r="AB96" s="3">
        <v>17</v>
      </c>
      <c r="AC96" s="3">
        <v>0</v>
      </c>
    </row>
    <row r="97" spans="14:29" x14ac:dyDescent="0.2">
      <c r="N97" s="3" t="s">
        <v>155</v>
      </c>
      <c r="O97" s="3" t="s">
        <v>349</v>
      </c>
      <c r="P97" s="3" t="s">
        <v>350</v>
      </c>
      <c r="Q97" s="3">
        <v>86</v>
      </c>
      <c r="R97" s="4">
        <v>2.4899999999999999E-2</v>
      </c>
      <c r="S97" s="3">
        <v>105</v>
      </c>
      <c r="T97" s="4">
        <v>2.1700000000000001E-2</v>
      </c>
      <c r="U97" s="2">
        <v>1</v>
      </c>
      <c r="V97" s="3">
        <v>5</v>
      </c>
      <c r="W97" s="3">
        <v>0</v>
      </c>
      <c r="X97" s="4">
        <v>5.8099999999999999E-2</v>
      </c>
      <c r="Y97" s="4">
        <v>0</v>
      </c>
      <c r="Z97" s="5">
        <v>4740</v>
      </c>
      <c r="AA97" s="5">
        <v>0</v>
      </c>
      <c r="AB97" s="3">
        <v>5</v>
      </c>
      <c r="AC97" s="3">
        <v>0</v>
      </c>
    </row>
    <row r="98" spans="14:29" x14ac:dyDescent="0.2">
      <c r="N98" s="3" t="s">
        <v>157</v>
      </c>
      <c r="O98" s="3" t="s">
        <v>256</v>
      </c>
      <c r="P98" s="3" t="s">
        <v>257</v>
      </c>
      <c r="Q98" s="3">
        <v>66</v>
      </c>
      <c r="R98" s="4">
        <v>1.9099999999999999E-2</v>
      </c>
      <c r="S98" s="3">
        <v>75</v>
      </c>
      <c r="T98" s="4">
        <v>1.55E-2</v>
      </c>
      <c r="U98" s="2">
        <v>1</v>
      </c>
      <c r="V98" s="3">
        <v>2</v>
      </c>
      <c r="W98" s="3">
        <v>0</v>
      </c>
      <c r="X98" s="4">
        <v>3.0300000000000001E-2</v>
      </c>
      <c r="Y98" s="4">
        <v>0</v>
      </c>
      <c r="Z98" s="5">
        <v>3360</v>
      </c>
      <c r="AA98" s="5">
        <v>0</v>
      </c>
      <c r="AB98" s="3">
        <v>2</v>
      </c>
      <c r="AC98" s="3">
        <v>0</v>
      </c>
    </row>
    <row r="99" spans="14:29" x14ac:dyDescent="0.2">
      <c r="N99" s="3" t="s">
        <v>161</v>
      </c>
      <c r="O99" s="3" t="s">
        <v>462</v>
      </c>
      <c r="P99" s="3" t="s">
        <v>498</v>
      </c>
      <c r="Q99" s="3">
        <v>12</v>
      </c>
      <c r="R99" s="4">
        <v>3.5000000000000001E-3</v>
      </c>
      <c r="S99" s="3">
        <v>15</v>
      </c>
      <c r="T99" s="4">
        <v>3.0999999999999999E-3</v>
      </c>
      <c r="U99" s="2">
        <v>1</v>
      </c>
      <c r="V99" s="3">
        <v>1</v>
      </c>
      <c r="W99" s="3">
        <v>0</v>
      </c>
      <c r="X99" s="4">
        <v>8.3299999999999999E-2</v>
      </c>
      <c r="Y99" s="4">
        <v>0</v>
      </c>
      <c r="Z99" s="5">
        <v>1280</v>
      </c>
      <c r="AA99" s="5">
        <v>0</v>
      </c>
      <c r="AB99" s="3">
        <v>1</v>
      </c>
      <c r="AC99" s="3">
        <v>0</v>
      </c>
    </row>
    <row r="100" spans="14:29" x14ac:dyDescent="0.2">
      <c r="N100" s="3" t="s">
        <v>161</v>
      </c>
      <c r="O100" s="3" t="s">
        <v>460</v>
      </c>
      <c r="P100" s="3" t="s">
        <v>499</v>
      </c>
      <c r="Q100" s="3">
        <v>22</v>
      </c>
      <c r="R100" s="4">
        <v>6.4000000000000003E-3</v>
      </c>
      <c r="S100" s="3">
        <v>26</v>
      </c>
      <c r="T100" s="4">
        <v>5.4000000000000003E-3</v>
      </c>
      <c r="U100" s="2">
        <v>1</v>
      </c>
      <c r="V100" s="3">
        <v>7</v>
      </c>
      <c r="W100" s="3">
        <v>0</v>
      </c>
      <c r="X100" s="4">
        <v>0.31819999999999998</v>
      </c>
      <c r="Y100" s="4">
        <v>0</v>
      </c>
      <c r="Z100" s="5">
        <v>8960</v>
      </c>
      <c r="AA100" s="5">
        <v>0</v>
      </c>
      <c r="AB100" s="3">
        <v>6</v>
      </c>
      <c r="AC100" s="3">
        <v>0</v>
      </c>
    </row>
    <row r="101" spans="14:29" x14ac:dyDescent="0.2">
      <c r="N101" s="3" t="s">
        <v>161</v>
      </c>
      <c r="O101" s="3" t="s">
        <v>461</v>
      </c>
      <c r="P101" s="3" t="s">
        <v>476</v>
      </c>
      <c r="Q101" s="3">
        <v>19</v>
      </c>
      <c r="R101" s="4">
        <v>5.4999999999999997E-3</v>
      </c>
      <c r="S101" s="3">
        <v>23</v>
      </c>
      <c r="T101" s="4">
        <v>4.7999999999999996E-3</v>
      </c>
      <c r="U101" s="2">
        <v>1</v>
      </c>
      <c r="V101" s="3">
        <v>1</v>
      </c>
      <c r="W101" s="3">
        <v>0</v>
      </c>
      <c r="X101" s="4">
        <v>5.2600000000000001E-2</v>
      </c>
      <c r="Y101" s="4">
        <v>0</v>
      </c>
      <c r="Z101" s="5">
        <v>1280</v>
      </c>
      <c r="AA101" s="5">
        <v>0</v>
      </c>
      <c r="AB101" s="3">
        <v>1</v>
      </c>
      <c r="AC101" s="3">
        <v>0</v>
      </c>
    </row>
    <row r="102" spans="14:29" x14ac:dyDescent="0.2">
      <c r="N102" s="3" t="s">
        <v>172</v>
      </c>
      <c r="O102" s="3" t="s">
        <v>465</v>
      </c>
      <c r="P102" s="3" t="s">
        <v>477</v>
      </c>
      <c r="Q102" s="3">
        <v>12</v>
      </c>
      <c r="R102" s="4">
        <v>3.5000000000000001E-3</v>
      </c>
      <c r="S102" s="3">
        <v>15</v>
      </c>
      <c r="T102" s="4">
        <v>3.0999999999999999E-3</v>
      </c>
      <c r="U102" s="2">
        <v>1</v>
      </c>
      <c r="V102" s="3">
        <v>0</v>
      </c>
      <c r="W102" s="3">
        <v>0</v>
      </c>
      <c r="X102" s="4">
        <v>0</v>
      </c>
      <c r="Y102" s="4">
        <v>0</v>
      </c>
      <c r="Z102" s="5">
        <v>0</v>
      </c>
      <c r="AA102" s="5">
        <v>0</v>
      </c>
      <c r="AB102" s="3">
        <v>0</v>
      </c>
      <c r="AC102" s="3">
        <v>0</v>
      </c>
    </row>
    <row r="103" spans="14:29" x14ac:dyDescent="0.2">
      <c r="N103" s="3" t="s">
        <v>514</v>
      </c>
      <c r="O103" s="3" t="s">
        <v>517</v>
      </c>
      <c r="P103" s="3" t="s">
        <v>518</v>
      </c>
      <c r="Q103" s="3">
        <v>11</v>
      </c>
      <c r="R103" s="4">
        <v>3.2000000000000002E-3</v>
      </c>
      <c r="S103" s="3">
        <v>14</v>
      </c>
      <c r="T103" s="4">
        <v>2.8999999999999998E-3</v>
      </c>
      <c r="U103" s="2">
        <v>0.93</v>
      </c>
      <c r="V103" s="3">
        <v>1</v>
      </c>
      <c r="W103" s="3">
        <v>0</v>
      </c>
      <c r="X103" s="4">
        <v>9.0899999999999995E-2</v>
      </c>
      <c r="Y103" s="4">
        <v>0</v>
      </c>
      <c r="Z103" s="5">
        <v>1280</v>
      </c>
      <c r="AA103" s="5">
        <v>0</v>
      </c>
      <c r="AB103" s="3">
        <v>1</v>
      </c>
      <c r="AC103" s="3">
        <v>0</v>
      </c>
    </row>
    <row r="104" spans="14:29" x14ac:dyDescent="0.2">
      <c r="N104" s="3" t="s">
        <v>514</v>
      </c>
      <c r="O104" s="3" t="s">
        <v>515</v>
      </c>
      <c r="P104" s="3" t="s">
        <v>516</v>
      </c>
      <c r="Q104" s="3">
        <v>64</v>
      </c>
      <c r="R104" s="4">
        <v>1.8499999999999999E-2</v>
      </c>
      <c r="S104" s="3">
        <v>79</v>
      </c>
      <c r="T104" s="4">
        <v>1.6299999999999999E-2</v>
      </c>
      <c r="U104" s="2">
        <v>1</v>
      </c>
      <c r="V104" s="3">
        <v>7</v>
      </c>
      <c r="W104" s="3">
        <v>0</v>
      </c>
      <c r="X104" s="4">
        <v>0.1094</v>
      </c>
      <c r="Y104" s="4">
        <v>0</v>
      </c>
      <c r="Z104" s="5">
        <v>8960</v>
      </c>
      <c r="AA104" s="5">
        <v>0</v>
      </c>
      <c r="AB104" s="3">
        <v>7</v>
      </c>
      <c r="AC104" s="3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04"/>
  <sheetViews>
    <sheetView workbookViewId="0">
      <selection activeCell="G26" sqref="G26"/>
    </sheetView>
  </sheetViews>
  <sheetFormatPr defaultColWidth="8.7265625" defaultRowHeight="13" x14ac:dyDescent="0.2"/>
  <cols>
    <col min="1" max="1" width="8.7265625" style="3"/>
    <col min="2" max="2" width="18.453125" style="3" bestFit="1" customWidth="1"/>
    <col min="3" max="3" width="8.7265625" style="3"/>
    <col min="4" max="4" width="12" style="3" customWidth="1"/>
    <col min="5" max="5" width="8.7265625" style="2"/>
    <col min="6" max="6" width="15" style="3" bestFit="1" customWidth="1"/>
    <col min="7" max="16384" width="8.7265625" style="3"/>
  </cols>
  <sheetData>
    <row r="1" spans="1:22" ht="14" x14ac:dyDescent="0.2">
      <c r="A1" s="22" t="s">
        <v>604</v>
      </c>
      <c r="B1" s="21" t="s">
        <v>555</v>
      </c>
      <c r="C1" s="19"/>
      <c r="F1" s="3" t="s">
        <v>189</v>
      </c>
      <c r="G1" s="3" t="s">
        <v>149</v>
      </c>
      <c r="H1" s="3" t="s">
        <v>39</v>
      </c>
      <c r="I1" s="3" t="s">
        <v>40</v>
      </c>
      <c r="J1" s="3" t="s">
        <v>150</v>
      </c>
      <c r="K1" s="3" t="s">
        <v>151</v>
      </c>
      <c r="L1" s="3" t="s">
        <v>152</v>
      </c>
      <c r="M1" s="3" t="s">
        <v>153</v>
      </c>
      <c r="N1" s="3" t="s">
        <v>41</v>
      </c>
      <c r="O1" s="3" t="s">
        <v>565</v>
      </c>
      <c r="P1" s="3" t="s">
        <v>42</v>
      </c>
      <c r="Q1" s="3" t="s">
        <v>566</v>
      </c>
      <c r="R1" s="3" t="s">
        <v>43</v>
      </c>
      <c r="S1" s="3" t="s">
        <v>567</v>
      </c>
      <c r="T1" s="3" t="s">
        <v>154</v>
      </c>
      <c r="U1" s="3" t="s">
        <v>568</v>
      </c>
      <c r="V1" s="3" t="s">
        <v>568</v>
      </c>
    </row>
    <row r="2" spans="1:22" x14ac:dyDescent="0.2">
      <c r="B2" s="8"/>
      <c r="C2" s="8" t="s">
        <v>103</v>
      </c>
      <c r="D2" s="8" t="s">
        <v>104</v>
      </c>
      <c r="E2" s="9" t="s">
        <v>105</v>
      </c>
      <c r="G2" s="3" t="s">
        <v>168</v>
      </c>
      <c r="H2" s="3" t="s">
        <v>197</v>
      </c>
      <c r="I2" s="3">
        <v>265</v>
      </c>
      <c r="J2" s="4">
        <v>0.10100000000000001</v>
      </c>
      <c r="K2" s="3">
        <v>380</v>
      </c>
      <c r="L2" s="4">
        <v>0.1053</v>
      </c>
      <c r="M2" s="2">
        <v>1</v>
      </c>
      <c r="N2" s="3">
        <v>36</v>
      </c>
      <c r="O2" s="3">
        <v>14</v>
      </c>
      <c r="P2" s="4">
        <v>0.1358</v>
      </c>
      <c r="Q2" s="4">
        <v>5.28E-2</v>
      </c>
      <c r="R2" s="5">
        <v>46080</v>
      </c>
      <c r="S2" s="5">
        <v>17920</v>
      </c>
      <c r="T2" s="3">
        <v>36</v>
      </c>
      <c r="U2" s="3">
        <v>14</v>
      </c>
      <c r="V2" s="3">
        <v>0</v>
      </c>
    </row>
    <row r="3" spans="1:22" x14ac:dyDescent="0.2">
      <c r="A3" s="3" t="s">
        <v>155</v>
      </c>
      <c r="B3" s="8" t="s">
        <v>2</v>
      </c>
      <c r="C3" s="1">
        <f ca="1">VLOOKUP(A3,INDIRECT($A$1&amp;"!$A$6:$K$100"),11,0)</f>
        <v>92.936802973977692</v>
      </c>
      <c r="D3" s="1">
        <f t="shared" ref="D3:D17" si="0">VLOOKUP(A3,$G:$Q,8,FALSE)</f>
        <v>144</v>
      </c>
      <c r="E3" s="7">
        <f ca="1">D3/C3</f>
        <v>1.5494400000000002</v>
      </c>
      <c r="G3" s="3" t="s">
        <v>569</v>
      </c>
      <c r="H3" s="3" t="s">
        <v>570</v>
      </c>
      <c r="I3" s="3">
        <v>71</v>
      </c>
      <c r="J3" s="4">
        <v>2.7099999999999999E-2</v>
      </c>
      <c r="K3" s="3">
        <v>84</v>
      </c>
      <c r="L3" s="4">
        <v>2.3300000000000001E-2</v>
      </c>
      <c r="M3" s="2">
        <v>0.85</v>
      </c>
      <c r="N3" s="3">
        <v>6</v>
      </c>
      <c r="O3" s="3">
        <v>1</v>
      </c>
      <c r="P3" s="4">
        <v>8.4500000000000006E-2</v>
      </c>
      <c r="Q3" s="4">
        <v>1.41E-2</v>
      </c>
      <c r="R3" s="5">
        <v>9480</v>
      </c>
      <c r="S3" s="5">
        <v>1580</v>
      </c>
      <c r="T3" s="3">
        <v>5</v>
      </c>
      <c r="U3" s="3">
        <v>1</v>
      </c>
      <c r="V3" s="3">
        <v>0</v>
      </c>
    </row>
    <row r="4" spans="1:22" x14ac:dyDescent="0.2">
      <c r="A4" s="3" t="s">
        <v>156</v>
      </c>
      <c r="B4" s="8" t="s">
        <v>3</v>
      </c>
      <c r="C4" s="1">
        <f t="shared" ref="C4:C17" ca="1" si="1">VLOOKUP(A4,INDIRECT($A$1&amp;"!$A$6:$K$100"),11,0)</f>
        <v>23.255813953488371</v>
      </c>
      <c r="D4" s="1">
        <f t="shared" si="0"/>
        <v>21</v>
      </c>
      <c r="E4" s="7">
        <f t="shared" ref="E4:E18" ca="1" si="2">D4/C4</f>
        <v>0.90300000000000002</v>
      </c>
      <c r="G4" s="3" t="s">
        <v>167</v>
      </c>
      <c r="H4" s="3" t="s">
        <v>199</v>
      </c>
      <c r="I4" s="3">
        <v>30</v>
      </c>
      <c r="J4" s="4">
        <v>1.14E-2</v>
      </c>
      <c r="K4" s="3">
        <v>42</v>
      </c>
      <c r="L4" s="4">
        <v>1.1599999999999999E-2</v>
      </c>
      <c r="M4" s="2">
        <v>1</v>
      </c>
      <c r="N4" s="3">
        <v>3</v>
      </c>
      <c r="O4" s="3">
        <v>1</v>
      </c>
      <c r="P4" s="4">
        <v>0.1</v>
      </c>
      <c r="Q4" s="4">
        <v>3.3300000000000003E-2</v>
      </c>
      <c r="R4" s="5">
        <v>2997</v>
      </c>
      <c r="S4" s="5">
        <v>999</v>
      </c>
      <c r="T4" s="3">
        <v>3</v>
      </c>
      <c r="U4" s="3">
        <v>1</v>
      </c>
      <c r="V4" s="3">
        <v>0</v>
      </c>
    </row>
    <row r="5" spans="1:22" x14ac:dyDescent="0.2">
      <c r="A5" s="3" t="s">
        <v>157</v>
      </c>
      <c r="B5" s="8" t="s">
        <v>450</v>
      </c>
      <c r="C5" s="1">
        <f t="shared" ca="1" si="1"/>
        <v>0</v>
      </c>
      <c r="D5" s="1">
        <f t="shared" si="0"/>
        <v>1</v>
      </c>
      <c r="E5" s="7" t="e">
        <f t="shared" ca="1" si="2"/>
        <v>#DIV/0!</v>
      </c>
      <c r="G5" s="3" t="s">
        <v>155</v>
      </c>
      <c r="H5" s="3" t="s">
        <v>191</v>
      </c>
      <c r="I5" s="3">
        <v>717</v>
      </c>
      <c r="J5" s="4">
        <v>0.27339999999999998</v>
      </c>
      <c r="K5" s="3">
        <v>999</v>
      </c>
      <c r="L5" s="4">
        <v>0.27689999999999998</v>
      </c>
      <c r="M5" s="2">
        <v>0.99</v>
      </c>
      <c r="N5" s="3">
        <v>144</v>
      </c>
      <c r="O5" s="3">
        <v>1</v>
      </c>
      <c r="P5" s="4">
        <v>0.20080000000000001</v>
      </c>
      <c r="Q5" s="4">
        <v>1.4E-3</v>
      </c>
      <c r="R5" s="5">
        <v>134005</v>
      </c>
      <c r="S5" s="5">
        <v>999</v>
      </c>
      <c r="T5" s="3">
        <v>144</v>
      </c>
      <c r="U5" s="3">
        <v>1</v>
      </c>
      <c r="V5" s="3">
        <v>0</v>
      </c>
    </row>
    <row r="6" spans="1:22" x14ac:dyDescent="0.2">
      <c r="A6" s="3" t="s">
        <v>164</v>
      </c>
      <c r="B6" s="8" t="s">
        <v>4</v>
      </c>
      <c r="C6" s="1">
        <f t="shared" ca="1" si="1"/>
        <v>5.1020408163265305</v>
      </c>
      <c r="D6" s="1">
        <f t="shared" si="0"/>
        <v>7</v>
      </c>
      <c r="E6" s="7">
        <f t="shared" ca="1" si="2"/>
        <v>1.3720000000000001</v>
      </c>
      <c r="G6" s="3" t="s">
        <v>161</v>
      </c>
      <c r="H6" s="3" t="s">
        <v>194</v>
      </c>
      <c r="I6" s="3">
        <v>191</v>
      </c>
      <c r="J6" s="4">
        <v>7.2800000000000004E-2</v>
      </c>
      <c r="K6" s="3">
        <v>277</v>
      </c>
      <c r="L6" s="4">
        <v>7.6799999999999993E-2</v>
      </c>
      <c r="M6" s="2">
        <v>0.99</v>
      </c>
      <c r="N6" s="3">
        <v>29</v>
      </c>
      <c r="O6" s="3">
        <v>1</v>
      </c>
      <c r="P6" s="4">
        <v>0.15179999999999999</v>
      </c>
      <c r="Q6" s="4">
        <v>5.1999999999999998E-3</v>
      </c>
      <c r="R6" s="5">
        <v>37120</v>
      </c>
      <c r="S6" s="5">
        <v>1280</v>
      </c>
      <c r="T6" s="3">
        <v>29</v>
      </c>
      <c r="U6" s="3">
        <v>1</v>
      </c>
      <c r="V6" s="3">
        <v>0</v>
      </c>
    </row>
    <row r="7" spans="1:22" x14ac:dyDescent="0.2">
      <c r="A7" s="3" t="s">
        <v>161</v>
      </c>
      <c r="B7" s="8" t="s">
        <v>5</v>
      </c>
      <c r="C7" s="1">
        <f t="shared" ca="1" si="1"/>
        <v>22.123893805309734</v>
      </c>
      <c r="D7" s="1">
        <f t="shared" si="0"/>
        <v>29</v>
      </c>
      <c r="E7" s="7">
        <f t="shared" ca="1" si="2"/>
        <v>1.3108</v>
      </c>
      <c r="G7" s="3" t="s">
        <v>162</v>
      </c>
      <c r="H7" s="3" t="s">
        <v>196</v>
      </c>
      <c r="I7" s="3">
        <v>173</v>
      </c>
      <c r="J7" s="4">
        <v>6.6000000000000003E-2</v>
      </c>
      <c r="K7" s="3">
        <v>241</v>
      </c>
      <c r="L7" s="4">
        <v>6.6799999999999998E-2</v>
      </c>
      <c r="M7" s="2">
        <v>0.45</v>
      </c>
      <c r="N7" s="3">
        <v>10</v>
      </c>
      <c r="O7" s="3">
        <v>0</v>
      </c>
      <c r="P7" s="4">
        <v>5.7799999999999997E-2</v>
      </c>
      <c r="Q7" s="4">
        <v>0</v>
      </c>
      <c r="R7" s="5">
        <v>10000</v>
      </c>
      <c r="S7" s="5">
        <v>0</v>
      </c>
      <c r="T7" s="3">
        <v>9</v>
      </c>
      <c r="U7" s="3">
        <v>0</v>
      </c>
      <c r="V7" s="3">
        <v>0</v>
      </c>
    </row>
    <row r="8" spans="1:22" x14ac:dyDescent="0.2">
      <c r="A8" s="3" t="s">
        <v>173</v>
      </c>
      <c r="B8" s="8" t="s">
        <v>7</v>
      </c>
      <c r="C8" s="1">
        <f t="shared" ca="1" si="1"/>
        <v>9.316770186335404</v>
      </c>
      <c r="D8" s="1">
        <f t="shared" si="0"/>
        <v>2</v>
      </c>
      <c r="E8" s="7">
        <f t="shared" ca="1" si="2"/>
        <v>0.21466666666666667</v>
      </c>
      <c r="G8" s="3" t="s">
        <v>158</v>
      </c>
      <c r="H8" s="3" t="s">
        <v>159</v>
      </c>
      <c r="I8" s="3">
        <v>117</v>
      </c>
      <c r="J8" s="4">
        <v>4.4600000000000001E-2</v>
      </c>
      <c r="K8" s="3">
        <v>160</v>
      </c>
      <c r="L8" s="4">
        <v>4.4299999999999999E-2</v>
      </c>
      <c r="M8" s="2">
        <v>0.97</v>
      </c>
      <c r="N8" s="3">
        <v>10</v>
      </c>
      <c r="O8" s="3">
        <v>0</v>
      </c>
      <c r="P8" s="4">
        <v>8.5500000000000007E-2</v>
      </c>
      <c r="Q8" s="4">
        <v>0</v>
      </c>
      <c r="R8" s="5">
        <v>8000</v>
      </c>
      <c r="S8" s="5">
        <v>0</v>
      </c>
      <c r="T8" s="3">
        <v>10</v>
      </c>
      <c r="U8" s="3">
        <v>0</v>
      </c>
      <c r="V8" s="3">
        <v>0</v>
      </c>
    </row>
    <row r="9" spans="1:22" x14ac:dyDescent="0.2">
      <c r="A9" s="3" t="s">
        <v>166</v>
      </c>
      <c r="B9" s="8" t="s">
        <v>8</v>
      </c>
      <c r="C9" s="1">
        <f t="shared" ca="1" si="1"/>
        <v>66.518847006651882</v>
      </c>
      <c r="D9" s="1">
        <f t="shared" si="0"/>
        <v>22</v>
      </c>
      <c r="E9" s="7">
        <f t="shared" ca="1" si="2"/>
        <v>0.33073333333333332</v>
      </c>
      <c r="G9" s="3" t="s">
        <v>182</v>
      </c>
      <c r="H9" s="3" t="s">
        <v>213</v>
      </c>
      <c r="I9" s="3">
        <v>12</v>
      </c>
      <c r="J9" s="4">
        <v>4.5999999999999999E-3</v>
      </c>
      <c r="K9" s="3">
        <v>13</v>
      </c>
      <c r="L9" s="4">
        <v>3.5999999999999999E-3</v>
      </c>
      <c r="M9" s="2">
        <v>1</v>
      </c>
      <c r="N9" s="3">
        <v>1</v>
      </c>
      <c r="O9" s="3">
        <v>0</v>
      </c>
      <c r="P9" s="4">
        <v>8.3299999999999999E-2</v>
      </c>
      <c r="Q9" s="4">
        <v>0</v>
      </c>
      <c r="R9" s="5">
        <v>1280</v>
      </c>
      <c r="S9" s="5">
        <v>0</v>
      </c>
      <c r="T9" s="3">
        <v>1</v>
      </c>
      <c r="U9" s="3">
        <v>0</v>
      </c>
      <c r="V9" s="3">
        <v>0</v>
      </c>
    </row>
    <row r="10" spans="1:22" x14ac:dyDescent="0.2">
      <c r="A10" s="3" t="s">
        <v>177</v>
      </c>
      <c r="B10" s="8" t="s">
        <v>10</v>
      </c>
      <c r="C10" s="1">
        <f t="shared" ca="1" si="1"/>
        <v>5.6818181818181817</v>
      </c>
      <c r="D10" s="1">
        <f t="shared" si="0"/>
        <v>2</v>
      </c>
      <c r="E10" s="7">
        <f t="shared" ca="1" si="2"/>
        <v>0.35200000000000004</v>
      </c>
      <c r="G10" s="3" t="s">
        <v>173</v>
      </c>
      <c r="H10" s="3" t="s">
        <v>205</v>
      </c>
      <c r="I10" s="3">
        <v>40</v>
      </c>
      <c r="J10" s="4">
        <v>1.52E-2</v>
      </c>
      <c r="K10" s="3">
        <v>44</v>
      </c>
      <c r="L10" s="4">
        <v>1.2200000000000001E-2</v>
      </c>
      <c r="M10" s="2">
        <v>1</v>
      </c>
      <c r="N10" s="3">
        <v>2</v>
      </c>
      <c r="O10" s="3">
        <v>0</v>
      </c>
      <c r="P10" s="4">
        <v>0.05</v>
      </c>
      <c r="Q10" s="4">
        <v>0</v>
      </c>
      <c r="R10" s="5">
        <v>3360</v>
      </c>
      <c r="S10" s="5">
        <v>0</v>
      </c>
      <c r="T10" s="3">
        <v>2</v>
      </c>
      <c r="U10" s="3">
        <v>0</v>
      </c>
      <c r="V10" s="3">
        <v>0</v>
      </c>
    </row>
    <row r="11" spans="1:22" x14ac:dyDescent="0.2">
      <c r="A11" s="3" t="s">
        <v>172</v>
      </c>
      <c r="B11" s="8" t="s">
        <v>23</v>
      </c>
      <c r="C11" s="1">
        <f t="shared" ca="1" si="1"/>
        <v>10.033444816053512</v>
      </c>
      <c r="D11" s="1">
        <f t="shared" si="0"/>
        <v>2</v>
      </c>
      <c r="E11" s="7">
        <f t="shared" ca="1" si="2"/>
        <v>0.19933333333333333</v>
      </c>
      <c r="G11" s="3" t="s">
        <v>218</v>
      </c>
      <c r="H11" s="3" t="s">
        <v>219</v>
      </c>
      <c r="I11" s="3">
        <v>4</v>
      </c>
      <c r="J11" s="4">
        <v>1.5E-3</v>
      </c>
      <c r="K11" s="3">
        <v>4</v>
      </c>
      <c r="L11" s="4">
        <v>1.1000000000000001E-3</v>
      </c>
      <c r="M11" s="2">
        <v>1</v>
      </c>
      <c r="N11" s="3">
        <v>1</v>
      </c>
      <c r="O11" s="3">
        <v>0</v>
      </c>
      <c r="P11" s="4">
        <v>0.25</v>
      </c>
      <c r="Q11" s="4">
        <v>0</v>
      </c>
      <c r="R11" s="5">
        <v>980</v>
      </c>
      <c r="S11" s="5">
        <v>0</v>
      </c>
      <c r="T11" s="3">
        <v>1</v>
      </c>
      <c r="U11" s="3">
        <v>0</v>
      </c>
      <c r="V11" s="3">
        <v>0</v>
      </c>
    </row>
    <row r="12" spans="1:22" x14ac:dyDescent="0.2">
      <c r="A12" s="3" t="s">
        <v>168</v>
      </c>
      <c r="B12" s="8" t="s">
        <v>12</v>
      </c>
      <c r="C12" s="1">
        <f t="shared" ca="1" si="1"/>
        <v>29.069767441860463</v>
      </c>
      <c r="D12" s="1">
        <f t="shared" si="0"/>
        <v>36</v>
      </c>
      <c r="E12" s="7">
        <f t="shared" ca="1" si="2"/>
        <v>1.2384000000000002</v>
      </c>
      <c r="G12" s="3" t="s">
        <v>156</v>
      </c>
      <c r="H12" s="3" t="s">
        <v>190</v>
      </c>
      <c r="I12" s="3">
        <v>228</v>
      </c>
      <c r="J12" s="4">
        <v>8.6900000000000005E-2</v>
      </c>
      <c r="K12" s="3">
        <v>326</v>
      </c>
      <c r="L12" s="4">
        <v>9.0399999999999994E-2</v>
      </c>
      <c r="M12" s="2">
        <v>0.98</v>
      </c>
      <c r="N12" s="3">
        <v>21</v>
      </c>
      <c r="O12" s="3">
        <v>0</v>
      </c>
      <c r="P12" s="4">
        <v>9.2100000000000001E-2</v>
      </c>
      <c r="Q12" s="4">
        <v>0</v>
      </c>
      <c r="R12" s="5">
        <v>38880</v>
      </c>
      <c r="S12" s="5">
        <v>0</v>
      </c>
      <c r="T12" s="3">
        <v>21</v>
      </c>
      <c r="U12" s="3">
        <v>0</v>
      </c>
      <c r="V12" s="3">
        <v>0</v>
      </c>
    </row>
    <row r="13" spans="1:22" x14ac:dyDescent="0.2">
      <c r="A13" s="3" t="s">
        <v>188</v>
      </c>
      <c r="B13" s="8" t="s">
        <v>13</v>
      </c>
      <c r="C13" s="1">
        <f t="shared" ca="1" si="1"/>
        <v>4.166666666666667</v>
      </c>
      <c r="D13" s="1">
        <f t="shared" si="0"/>
        <v>0</v>
      </c>
      <c r="E13" s="7">
        <f t="shared" ca="1" si="2"/>
        <v>0</v>
      </c>
      <c r="G13" s="3" t="s">
        <v>220</v>
      </c>
      <c r="H13" s="3" t="s">
        <v>221</v>
      </c>
      <c r="I13" s="3">
        <v>25</v>
      </c>
      <c r="J13" s="4">
        <v>9.4999999999999998E-3</v>
      </c>
      <c r="K13" s="3">
        <v>29</v>
      </c>
      <c r="L13" s="4">
        <v>8.0000000000000002E-3</v>
      </c>
      <c r="M13" s="2">
        <v>1</v>
      </c>
      <c r="N13" s="3">
        <v>1</v>
      </c>
      <c r="O13" s="3">
        <v>0</v>
      </c>
      <c r="P13" s="4">
        <v>0.04</v>
      </c>
      <c r="Q13" s="4">
        <v>0</v>
      </c>
      <c r="R13" s="5">
        <v>1280</v>
      </c>
      <c r="S13" s="5">
        <v>0</v>
      </c>
      <c r="T13" s="3">
        <v>1</v>
      </c>
      <c r="U13" s="3">
        <v>0</v>
      </c>
      <c r="V13" s="3">
        <v>0</v>
      </c>
    </row>
    <row r="14" spans="1:22" x14ac:dyDescent="0.2">
      <c r="A14" s="3" t="s">
        <v>163</v>
      </c>
      <c r="B14" s="8" t="s">
        <v>14</v>
      </c>
      <c r="C14" s="1">
        <f t="shared" ca="1" si="1"/>
        <v>15.576323987538942</v>
      </c>
      <c r="D14" s="1">
        <f t="shared" si="0"/>
        <v>17</v>
      </c>
      <c r="E14" s="7">
        <f t="shared" ca="1" si="2"/>
        <v>1.0913999999999999</v>
      </c>
      <c r="G14" s="3" t="s">
        <v>550</v>
      </c>
      <c r="H14" s="3" t="s">
        <v>551</v>
      </c>
      <c r="I14" s="3">
        <v>3</v>
      </c>
      <c r="J14" s="4">
        <v>1.1000000000000001E-3</v>
      </c>
      <c r="K14" s="3">
        <v>3</v>
      </c>
      <c r="L14" s="4">
        <v>8.0000000000000004E-4</v>
      </c>
      <c r="M14" s="2">
        <v>1</v>
      </c>
      <c r="N14" s="3">
        <v>0</v>
      </c>
      <c r="O14" s="3">
        <v>0</v>
      </c>
      <c r="P14" s="4">
        <v>0</v>
      </c>
      <c r="Q14" s="4">
        <v>0</v>
      </c>
      <c r="R14" s="5">
        <v>0</v>
      </c>
      <c r="S14" s="5">
        <v>0</v>
      </c>
      <c r="T14" s="3">
        <v>0</v>
      </c>
      <c r="U14" s="3">
        <v>0</v>
      </c>
      <c r="V14" s="3">
        <v>0</v>
      </c>
    </row>
    <row r="15" spans="1:22" x14ac:dyDescent="0.2">
      <c r="A15" s="3" t="s">
        <v>176</v>
      </c>
      <c r="B15" s="8" t="s">
        <v>15</v>
      </c>
      <c r="C15" s="1">
        <f t="shared" ca="1" si="1"/>
        <v>4.032258064516129</v>
      </c>
      <c r="D15" s="1">
        <f t="shared" si="0"/>
        <v>1</v>
      </c>
      <c r="E15" s="7">
        <f t="shared" ca="1" si="2"/>
        <v>0.248</v>
      </c>
      <c r="G15" s="3" t="s">
        <v>489</v>
      </c>
      <c r="H15" s="3" t="s">
        <v>501</v>
      </c>
      <c r="I15" s="3">
        <v>4</v>
      </c>
      <c r="J15" s="4">
        <v>1.5E-3</v>
      </c>
      <c r="K15" s="3">
        <v>4</v>
      </c>
      <c r="L15" s="4">
        <v>1.1000000000000001E-3</v>
      </c>
      <c r="M15" s="2">
        <v>1</v>
      </c>
      <c r="N15" s="3">
        <v>0</v>
      </c>
      <c r="O15" s="3">
        <v>0</v>
      </c>
      <c r="P15" s="4">
        <v>0</v>
      </c>
      <c r="Q15" s="4">
        <v>0</v>
      </c>
      <c r="R15" s="5">
        <v>0</v>
      </c>
      <c r="S15" s="5">
        <v>0</v>
      </c>
      <c r="T15" s="3">
        <v>0</v>
      </c>
      <c r="U15" s="3">
        <v>0</v>
      </c>
      <c r="V15" s="3">
        <v>0</v>
      </c>
    </row>
    <row r="16" spans="1:22" x14ac:dyDescent="0.2">
      <c r="A16" s="3" t="s">
        <v>179</v>
      </c>
      <c r="B16" s="8" t="s">
        <v>234</v>
      </c>
      <c r="C16" s="1">
        <f t="shared" ca="1" si="1"/>
        <v>13.822336896424625</v>
      </c>
      <c r="D16" s="1">
        <v>0</v>
      </c>
      <c r="E16" s="7">
        <f t="shared" ca="1" si="2"/>
        <v>0</v>
      </c>
      <c r="G16" s="3" t="s">
        <v>185</v>
      </c>
      <c r="H16" s="3" t="s">
        <v>209</v>
      </c>
      <c r="I16" s="3">
        <v>10</v>
      </c>
      <c r="J16" s="4">
        <v>3.8E-3</v>
      </c>
      <c r="K16" s="3">
        <v>15</v>
      </c>
      <c r="L16" s="4">
        <v>4.1999999999999997E-3</v>
      </c>
      <c r="M16" s="2">
        <v>1</v>
      </c>
      <c r="N16" s="3">
        <v>2</v>
      </c>
      <c r="O16" s="3">
        <v>0</v>
      </c>
      <c r="P16" s="4">
        <v>0.2</v>
      </c>
      <c r="Q16" s="4">
        <v>0</v>
      </c>
      <c r="R16" s="5">
        <v>2360</v>
      </c>
      <c r="S16" s="5">
        <v>0</v>
      </c>
      <c r="T16" s="3">
        <v>2</v>
      </c>
      <c r="U16" s="3">
        <v>0</v>
      </c>
      <c r="V16" s="3">
        <v>0</v>
      </c>
    </row>
    <row r="17" spans="1:22" x14ac:dyDescent="0.2">
      <c r="A17" s="3" t="s">
        <v>532</v>
      </c>
      <c r="B17" s="8" t="s">
        <v>531</v>
      </c>
      <c r="C17" s="1">
        <f t="shared" ca="1" si="1"/>
        <v>10.989010989010989</v>
      </c>
      <c r="D17" s="1">
        <f t="shared" si="0"/>
        <v>7</v>
      </c>
      <c r="E17" s="7">
        <f t="shared" ca="1" si="2"/>
        <v>0.63700000000000001</v>
      </c>
      <c r="G17" s="3" t="s">
        <v>224</v>
      </c>
      <c r="H17" s="3" t="s">
        <v>225</v>
      </c>
      <c r="I17" s="3">
        <v>2</v>
      </c>
      <c r="J17" s="4">
        <v>8.0000000000000004E-4</v>
      </c>
      <c r="K17" s="3">
        <v>2</v>
      </c>
      <c r="L17" s="4">
        <v>5.9999999999999995E-4</v>
      </c>
      <c r="M17" s="2">
        <v>1</v>
      </c>
      <c r="N17" s="3">
        <v>0</v>
      </c>
      <c r="O17" s="3">
        <v>0</v>
      </c>
      <c r="P17" s="4">
        <v>0</v>
      </c>
      <c r="Q17" s="4">
        <v>0</v>
      </c>
      <c r="R17" s="5">
        <v>0</v>
      </c>
      <c r="S17" s="5">
        <v>0</v>
      </c>
      <c r="T17" s="3">
        <v>0</v>
      </c>
      <c r="U17" s="3">
        <v>0</v>
      </c>
      <c r="V17" s="3">
        <v>0</v>
      </c>
    </row>
    <row r="18" spans="1:22" x14ac:dyDescent="0.2">
      <c r="B18" s="8"/>
      <c r="C18" s="1">
        <f ca="1">SUM(C3:C17)</f>
        <v>312.62579578597922</v>
      </c>
      <c r="D18" s="1">
        <f>SUM(D3:D17)</f>
        <v>291</v>
      </c>
      <c r="E18" s="7">
        <f t="shared" ca="1" si="2"/>
        <v>0.93082529951948034</v>
      </c>
      <c r="G18" s="3" t="s">
        <v>166</v>
      </c>
      <c r="H18" s="3" t="s">
        <v>62</v>
      </c>
      <c r="I18" s="3">
        <v>143</v>
      </c>
      <c r="J18" s="4">
        <v>5.45E-2</v>
      </c>
      <c r="K18" s="3">
        <v>208</v>
      </c>
      <c r="L18" s="4">
        <v>5.7599999999999998E-2</v>
      </c>
      <c r="M18" s="2">
        <v>0.95</v>
      </c>
      <c r="N18" s="3">
        <v>22</v>
      </c>
      <c r="O18" s="3">
        <v>0</v>
      </c>
      <c r="P18" s="4">
        <v>0.15379999999999999</v>
      </c>
      <c r="Q18" s="4">
        <v>0</v>
      </c>
      <c r="R18" s="5">
        <v>32960</v>
      </c>
      <c r="S18" s="5">
        <v>0</v>
      </c>
      <c r="T18" s="3">
        <v>21</v>
      </c>
      <c r="U18" s="3">
        <v>0</v>
      </c>
      <c r="V18" s="3">
        <v>0</v>
      </c>
    </row>
    <row r="19" spans="1:22" x14ac:dyDescent="0.2">
      <c r="G19" s="3" t="s">
        <v>174</v>
      </c>
      <c r="H19" s="3" t="s">
        <v>210</v>
      </c>
      <c r="I19" s="3">
        <v>19</v>
      </c>
      <c r="J19" s="4">
        <v>7.1999999999999998E-3</v>
      </c>
      <c r="K19" s="3">
        <v>26</v>
      </c>
      <c r="L19" s="4">
        <v>7.1999999999999998E-3</v>
      </c>
      <c r="M19" s="2">
        <v>0.46</v>
      </c>
      <c r="N19" s="3">
        <v>0</v>
      </c>
      <c r="O19" s="3">
        <v>0</v>
      </c>
      <c r="P19" s="4">
        <v>0</v>
      </c>
      <c r="Q19" s="4">
        <v>0</v>
      </c>
      <c r="R19" s="5">
        <v>0</v>
      </c>
      <c r="S19" s="5">
        <v>0</v>
      </c>
      <c r="T19" s="3">
        <v>0</v>
      </c>
      <c r="U19" s="3">
        <v>0</v>
      </c>
      <c r="V19" s="3">
        <v>0</v>
      </c>
    </row>
    <row r="20" spans="1:22" x14ac:dyDescent="0.2">
      <c r="G20" s="3" t="s">
        <v>226</v>
      </c>
      <c r="H20" s="3" t="s">
        <v>227</v>
      </c>
      <c r="I20" s="3">
        <v>18</v>
      </c>
      <c r="J20" s="4">
        <v>6.8999999999999999E-3</v>
      </c>
      <c r="K20" s="3">
        <v>33</v>
      </c>
      <c r="L20" s="4">
        <v>9.1000000000000004E-3</v>
      </c>
      <c r="M20" s="2">
        <v>1</v>
      </c>
      <c r="N20" s="3">
        <v>3</v>
      </c>
      <c r="O20" s="3">
        <v>0</v>
      </c>
      <c r="P20" s="4">
        <v>0.16669999999999999</v>
      </c>
      <c r="Q20" s="4">
        <v>0</v>
      </c>
      <c r="R20" s="5">
        <v>2940</v>
      </c>
      <c r="S20" s="5">
        <v>0</v>
      </c>
      <c r="T20" s="3">
        <v>3</v>
      </c>
      <c r="U20" s="3">
        <v>0</v>
      </c>
      <c r="V20" s="3">
        <v>0</v>
      </c>
    </row>
    <row r="21" spans="1:22" x14ac:dyDescent="0.2">
      <c r="G21" s="3" t="s">
        <v>171</v>
      </c>
      <c r="H21" s="3" t="s">
        <v>206</v>
      </c>
      <c r="I21" s="3">
        <v>1</v>
      </c>
      <c r="J21" s="4">
        <v>4.0000000000000002E-4</v>
      </c>
      <c r="K21" s="3">
        <v>1</v>
      </c>
      <c r="L21" s="4">
        <v>2.9999999999999997E-4</v>
      </c>
      <c r="M21" s="2">
        <v>1</v>
      </c>
      <c r="N21" s="3">
        <v>0</v>
      </c>
      <c r="O21" s="3">
        <v>0</v>
      </c>
      <c r="P21" s="4">
        <v>0</v>
      </c>
      <c r="Q21" s="4">
        <v>0</v>
      </c>
      <c r="R21" s="5">
        <v>0</v>
      </c>
      <c r="S21" s="5">
        <v>0</v>
      </c>
      <c r="T21" s="3">
        <v>0</v>
      </c>
      <c r="U21" s="3">
        <v>0</v>
      </c>
      <c r="V21" s="3">
        <v>0</v>
      </c>
    </row>
    <row r="22" spans="1:22" x14ac:dyDescent="0.2">
      <c r="B22" s="14"/>
      <c r="C22" s="3" t="s">
        <v>235</v>
      </c>
      <c r="G22" s="3" t="s">
        <v>228</v>
      </c>
      <c r="H22" s="3" t="s">
        <v>229</v>
      </c>
      <c r="I22" s="3">
        <v>9</v>
      </c>
      <c r="J22" s="4">
        <v>3.3999999999999998E-3</v>
      </c>
      <c r="K22" s="3">
        <v>9</v>
      </c>
      <c r="L22" s="4">
        <v>2.5000000000000001E-3</v>
      </c>
      <c r="M22" s="2">
        <v>1</v>
      </c>
      <c r="N22" s="3">
        <v>1</v>
      </c>
      <c r="O22" s="3">
        <v>0</v>
      </c>
      <c r="P22" s="4">
        <v>0.1111</v>
      </c>
      <c r="Q22" s="4">
        <v>0</v>
      </c>
      <c r="R22" s="5">
        <v>980</v>
      </c>
      <c r="S22" s="5">
        <v>0</v>
      </c>
      <c r="T22" s="3">
        <v>1</v>
      </c>
      <c r="U22" s="3">
        <v>0</v>
      </c>
      <c r="V22" s="3">
        <v>0</v>
      </c>
    </row>
    <row r="23" spans="1:22" x14ac:dyDescent="0.2">
      <c r="G23" s="3" t="s">
        <v>160</v>
      </c>
      <c r="H23" s="3" t="s">
        <v>195</v>
      </c>
      <c r="I23" s="3">
        <v>14</v>
      </c>
      <c r="J23" s="4">
        <v>5.3E-3</v>
      </c>
      <c r="K23" s="3">
        <v>15</v>
      </c>
      <c r="L23" s="4">
        <v>4.1999999999999997E-3</v>
      </c>
      <c r="M23" s="2">
        <v>1</v>
      </c>
      <c r="N23" s="3">
        <v>0</v>
      </c>
      <c r="O23" s="3">
        <v>0</v>
      </c>
      <c r="P23" s="4">
        <v>0</v>
      </c>
      <c r="Q23" s="4">
        <v>0</v>
      </c>
      <c r="R23" s="5">
        <v>0</v>
      </c>
      <c r="S23" s="5">
        <v>0</v>
      </c>
      <c r="T23" s="3">
        <v>0</v>
      </c>
      <c r="U23" s="3">
        <v>0</v>
      </c>
      <c r="V23" s="3">
        <v>0</v>
      </c>
    </row>
    <row r="24" spans="1:22" x14ac:dyDescent="0.2">
      <c r="G24" s="3" t="s">
        <v>230</v>
      </c>
      <c r="H24" s="3" t="s">
        <v>231</v>
      </c>
      <c r="I24" s="3">
        <v>56</v>
      </c>
      <c r="J24" s="4">
        <v>2.1299999999999999E-2</v>
      </c>
      <c r="K24" s="3">
        <v>71</v>
      </c>
      <c r="L24" s="4">
        <v>1.9699999999999999E-2</v>
      </c>
      <c r="M24" s="2">
        <v>1</v>
      </c>
      <c r="N24" s="3">
        <v>1</v>
      </c>
      <c r="O24" s="3">
        <v>0</v>
      </c>
      <c r="P24" s="4">
        <v>1.7899999999999999E-2</v>
      </c>
      <c r="Q24" s="4">
        <v>0</v>
      </c>
      <c r="R24" s="5">
        <v>2980</v>
      </c>
      <c r="S24" s="5">
        <v>0</v>
      </c>
      <c r="T24" s="3">
        <v>1</v>
      </c>
      <c r="U24" s="3">
        <v>0</v>
      </c>
      <c r="V24" s="3">
        <v>0</v>
      </c>
    </row>
    <row r="25" spans="1:22" x14ac:dyDescent="0.2">
      <c r="G25" s="3" t="s">
        <v>164</v>
      </c>
      <c r="H25" s="3" t="s">
        <v>193</v>
      </c>
      <c r="I25" s="3">
        <v>74</v>
      </c>
      <c r="J25" s="4">
        <v>2.8199999999999999E-2</v>
      </c>
      <c r="K25" s="3">
        <v>88</v>
      </c>
      <c r="L25" s="4">
        <v>2.4400000000000002E-2</v>
      </c>
      <c r="M25" s="2">
        <v>1</v>
      </c>
      <c r="N25" s="3">
        <v>7</v>
      </c>
      <c r="O25" s="3">
        <v>0</v>
      </c>
      <c r="P25" s="4">
        <v>9.4600000000000004E-2</v>
      </c>
      <c r="Q25" s="4">
        <v>0</v>
      </c>
      <c r="R25" s="5">
        <v>10360</v>
      </c>
      <c r="S25" s="5">
        <v>0</v>
      </c>
      <c r="T25" s="3">
        <v>7</v>
      </c>
      <c r="U25" s="3">
        <v>0</v>
      </c>
      <c r="V25" s="3">
        <v>0</v>
      </c>
    </row>
    <row r="26" spans="1:22" x14ac:dyDescent="0.2">
      <c r="G26" s="3" t="s">
        <v>176</v>
      </c>
      <c r="H26" s="3" t="s">
        <v>201</v>
      </c>
      <c r="I26" s="3">
        <v>23</v>
      </c>
      <c r="J26" s="4">
        <v>8.8000000000000005E-3</v>
      </c>
      <c r="K26" s="3">
        <v>28</v>
      </c>
      <c r="L26" s="4">
        <v>7.7999999999999996E-3</v>
      </c>
      <c r="M26" s="2">
        <v>1</v>
      </c>
      <c r="N26" s="3">
        <v>1</v>
      </c>
      <c r="O26" s="3">
        <v>0</v>
      </c>
      <c r="P26" s="4">
        <v>4.3499999999999997E-2</v>
      </c>
      <c r="Q26" s="4">
        <v>0</v>
      </c>
      <c r="R26" s="5">
        <v>1280</v>
      </c>
      <c r="S26" s="5">
        <v>0</v>
      </c>
      <c r="T26" s="3">
        <v>1</v>
      </c>
      <c r="U26" s="3">
        <v>0</v>
      </c>
      <c r="V26" s="3">
        <v>0</v>
      </c>
    </row>
    <row r="27" spans="1:22" x14ac:dyDescent="0.2">
      <c r="G27" s="3" t="s">
        <v>215</v>
      </c>
      <c r="H27" s="3" t="s">
        <v>216</v>
      </c>
      <c r="I27" s="3">
        <v>1</v>
      </c>
      <c r="J27" s="4">
        <v>4.0000000000000002E-4</v>
      </c>
      <c r="K27" s="3">
        <v>1</v>
      </c>
      <c r="L27" s="4">
        <v>2.9999999999999997E-4</v>
      </c>
      <c r="M27" s="2">
        <v>1</v>
      </c>
      <c r="N27" s="3">
        <v>0</v>
      </c>
      <c r="O27" s="3">
        <v>0</v>
      </c>
      <c r="P27" s="4">
        <v>0</v>
      </c>
      <c r="Q27" s="4">
        <v>0</v>
      </c>
      <c r="R27" s="5">
        <v>0</v>
      </c>
      <c r="S27" s="5">
        <v>0</v>
      </c>
      <c r="T27" s="3">
        <v>0</v>
      </c>
      <c r="U27" s="3">
        <v>0</v>
      </c>
      <c r="V27" s="3">
        <v>0</v>
      </c>
    </row>
    <row r="28" spans="1:22" x14ac:dyDescent="0.2">
      <c r="G28" s="3" t="s">
        <v>232</v>
      </c>
      <c r="H28" s="3" t="s">
        <v>233</v>
      </c>
      <c r="I28" s="3">
        <v>6</v>
      </c>
      <c r="J28" s="4">
        <v>2.3E-3</v>
      </c>
      <c r="K28" s="3">
        <v>8</v>
      </c>
      <c r="L28" s="4">
        <v>2.2000000000000001E-3</v>
      </c>
      <c r="M28" s="2">
        <v>1</v>
      </c>
      <c r="N28" s="3">
        <v>0</v>
      </c>
      <c r="O28" s="3">
        <v>0</v>
      </c>
      <c r="P28" s="4">
        <v>0</v>
      </c>
      <c r="Q28" s="4">
        <v>0</v>
      </c>
      <c r="R28" s="5">
        <v>0</v>
      </c>
      <c r="S28" s="5">
        <v>0</v>
      </c>
      <c r="T28" s="3">
        <v>0</v>
      </c>
      <c r="U28" s="3">
        <v>0</v>
      </c>
      <c r="V28" s="3">
        <v>0</v>
      </c>
    </row>
    <row r="29" spans="1:22" x14ac:dyDescent="0.2">
      <c r="G29" s="3" t="s">
        <v>177</v>
      </c>
      <c r="H29" s="3" t="s">
        <v>211</v>
      </c>
      <c r="I29" s="3">
        <v>19</v>
      </c>
      <c r="J29" s="4">
        <v>7.1999999999999998E-3</v>
      </c>
      <c r="K29" s="3">
        <v>26</v>
      </c>
      <c r="L29" s="4">
        <v>7.1999999999999998E-3</v>
      </c>
      <c r="M29" s="2">
        <v>0.96</v>
      </c>
      <c r="N29" s="3">
        <v>2</v>
      </c>
      <c r="O29" s="3">
        <v>0</v>
      </c>
      <c r="P29" s="4">
        <v>0.1053</v>
      </c>
      <c r="Q29" s="4">
        <v>0</v>
      </c>
      <c r="R29" s="5">
        <v>2360</v>
      </c>
      <c r="S29" s="5">
        <v>0</v>
      </c>
      <c r="T29" s="3">
        <v>2</v>
      </c>
      <c r="U29" s="3">
        <v>0</v>
      </c>
      <c r="V29" s="3">
        <v>0</v>
      </c>
    </row>
    <row r="30" spans="1:22" x14ac:dyDescent="0.2">
      <c r="G30" s="3" t="s">
        <v>188</v>
      </c>
      <c r="H30" s="3" t="s">
        <v>217</v>
      </c>
      <c r="I30" s="3">
        <v>8</v>
      </c>
      <c r="J30" s="4">
        <v>3.0000000000000001E-3</v>
      </c>
      <c r="K30" s="3">
        <v>9</v>
      </c>
      <c r="L30" s="4">
        <v>2.5000000000000001E-3</v>
      </c>
      <c r="M30" s="2">
        <v>1</v>
      </c>
      <c r="N30" s="3">
        <v>0</v>
      </c>
      <c r="O30" s="3">
        <v>0</v>
      </c>
      <c r="P30" s="4">
        <v>0</v>
      </c>
      <c r="Q30" s="4">
        <v>0</v>
      </c>
      <c r="R30" s="5">
        <v>0</v>
      </c>
      <c r="S30" s="5">
        <v>0</v>
      </c>
      <c r="T30" s="3">
        <v>0</v>
      </c>
      <c r="U30" s="3">
        <v>0</v>
      </c>
      <c r="V30" s="3">
        <v>0</v>
      </c>
    </row>
    <row r="31" spans="1:22" x14ac:dyDescent="0.2">
      <c r="G31" s="3" t="s">
        <v>172</v>
      </c>
      <c r="H31" s="3" t="s">
        <v>200</v>
      </c>
      <c r="I31" s="3">
        <v>79</v>
      </c>
      <c r="J31" s="4">
        <v>3.0099999999999998E-2</v>
      </c>
      <c r="K31" s="3">
        <v>96</v>
      </c>
      <c r="L31" s="4">
        <v>2.6599999999999999E-2</v>
      </c>
      <c r="M31" s="2">
        <v>1</v>
      </c>
      <c r="N31" s="3">
        <v>2</v>
      </c>
      <c r="O31" s="3">
        <v>0</v>
      </c>
      <c r="P31" s="4">
        <v>2.53E-2</v>
      </c>
      <c r="Q31" s="4">
        <v>0</v>
      </c>
      <c r="R31" s="5">
        <v>1780</v>
      </c>
      <c r="S31" s="5">
        <v>0</v>
      </c>
      <c r="T31" s="3">
        <v>2</v>
      </c>
      <c r="U31" s="3">
        <v>0</v>
      </c>
      <c r="V31" s="3">
        <v>0</v>
      </c>
    </row>
    <row r="32" spans="1:22" x14ac:dyDescent="0.2">
      <c r="G32" s="3" t="s">
        <v>178</v>
      </c>
      <c r="H32" s="3" t="s">
        <v>207</v>
      </c>
      <c r="I32" s="3">
        <v>15</v>
      </c>
      <c r="J32" s="4">
        <v>5.7000000000000002E-3</v>
      </c>
      <c r="K32" s="3">
        <v>29</v>
      </c>
      <c r="L32" s="4">
        <v>8.0000000000000002E-3</v>
      </c>
      <c r="M32" s="2">
        <v>0.34</v>
      </c>
      <c r="N32" s="3">
        <v>0</v>
      </c>
      <c r="O32" s="3">
        <v>0</v>
      </c>
      <c r="P32" s="4">
        <v>0</v>
      </c>
      <c r="Q32" s="4">
        <v>0</v>
      </c>
      <c r="R32" s="5">
        <v>0</v>
      </c>
      <c r="S32" s="5">
        <v>0</v>
      </c>
      <c r="T32" s="3">
        <v>0</v>
      </c>
      <c r="U32" s="3">
        <v>0</v>
      </c>
      <c r="V32" s="3">
        <v>0</v>
      </c>
    </row>
    <row r="33" spans="7:22" x14ac:dyDescent="0.2">
      <c r="G33" s="3" t="s">
        <v>179</v>
      </c>
      <c r="H33" s="3" t="s">
        <v>204</v>
      </c>
      <c r="I33" s="3">
        <v>58</v>
      </c>
      <c r="J33" s="4">
        <v>2.2100000000000002E-2</v>
      </c>
      <c r="K33" s="3">
        <v>82</v>
      </c>
      <c r="L33" s="4">
        <v>2.2700000000000001E-2</v>
      </c>
      <c r="M33" s="2">
        <v>0.99</v>
      </c>
      <c r="N33" s="3">
        <v>12</v>
      </c>
      <c r="O33" s="3">
        <v>0</v>
      </c>
      <c r="P33" s="4">
        <v>0.2069</v>
      </c>
      <c r="Q33" s="4">
        <v>0</v>
      </c>
      <c r="R33" s="5">
        <v>12000</v>
      </c>
      <c r="S33" s="5">
        <v>0</v>
      </c>
      <c r="T33" s="3">
        <v>10</v>
      </c>
      <c r="U33" s="3">
        <v>0</v>
      </c>
      <c r="V33" s="3">
        <v>0</v>
      </c>
    </row>
    <row r="34" spans="7:22" x14ac:dyDescent="0.2">
      <c r="G34" s="3" t="s">
        <v>163</v>
      </c>
      <c r="H34" s="3" t="s">
        <v>198</v>
      </c>
      <c r="I34" s="3">
        <v>94</v>
      </c>
      <c r="J34" s="4">
        <v>3.5799999999999998E-2</v>
      </c>
      <c r="K34" s="3">
        <v>139</v>
      </c>
      <c r="L34" s="4">
        <v>3.85E-2</v>
      </c>
      <c r="M34" s="2">
        <v>0.5</v>
      </c>
      <c r="N34" s="3">
        <v>17</v>
      </c>
      <c r="O34" s="3">
        <v>0</v>
      </c>
      <c r="P34" s="4">
        <v>0.18090000000000001</v>
      </c>
      <c r="Q34" s="4">
        <v>0</v>
      </c>
      <c r="R34" s="5">
        <v>22160</v>
      </c>
      <c r="S34" s="5">
        <v>0</v>
      </c>
      <c r="T34" s="3">
        <v>17</v>
      </c>
      <c r="U34" s="3">
        <v>0</v>
      </c>
      <c r="V34" s="3">
        <v>0</v>
      </c>
    </row>
    <row r="35" spans="7:22" x14ac:dyDescent="0.2">
      <c r="G35" s="3" t="s">
        <v>157</v>
      </c>
      <c r="H35" s="3" t="s">
        <v>192</v>
      </c>
      <c r="I35" s="3">
        <v>37</v>
      </c>
      <c r="J35" s="4">
        <v>1.41E-2</v>
      </c>
      <c r="K35" s="3">
        <v>47</v>
      </c>
      <c r="L35" s="4">
        <v>1.2999999999999999E-2</v>
      </c>
      <c r="M35" s="2">
        <v>1</v>
      </c>
      <c r="N35" s="3">
        <v>1</v>
      </c>
      <c r="O35" s="3">
        <v>0</v>
      </c>
      <c r="P35" s="4">
        <v>2.7E-2</v>
      </c>
      <c r="Q35" s="4">
        <v>0</v>
      </c>
      <c r="R35" s="5">
        <v>1680</v>
      </c>
      <c r="S35" s="5">
        <v>0</v>
      </c>
      <c r="T35" s="3">
        <v>1</v>
      </c>
      <c r="U35" s="3">
        <v>0</v>
      </c>
      <c r="V35" s="3">
        <v>0</v>
      </c>
    </row>
    <row r="36" spans="7:22" x14ac:dyDescent="0.2">
      <c r="G36" s="3" t="s">
        <v>514</v>
      </c>
      <c r="H36" s="3" t="s">
        <v>530</v>
      </c>
      <c r="I36" s="3">
        <v>57</v>
      </c>
      <c r="J36" s="4">
        <v>2.1700000000000001E-2</v>
      </c>
      <c r="K36" s="3">
        <v>69</v>
      </c>
      <c r="L36" s="4">
        <v>1.9099999999999999E-2</v>
      </c>
      <c r="M36" s="2">
        <v>1</v>
      </c>
      <c r="N36" s="3">
        <v>7</v>
      </c>
      <c r="O36" s="3">
        <v>0</v>
      </c>
      <c r="P36" s="4">
        <v>0.12280000000000001</v>
      </c>
      <c r="Q36" s="4">
        <v>0</v>
      </c>
      <c r="R36" s="5">
        <v>8960</v>
      </c>
      <c r="S36" s="5">
        <v>0</v>
      </c>
      <c r="T36" s="3">
        <v>7</v>
      </c>
      <c r="U36" s="3">
        <v>0</v>
      </c>
      <c r="V36" s="3">
        <v>0</v>
      </c>
    </row>
    <row r="37" spans="7:22" x14ac:dyDescent="0.2">
      <c r="V37" s="3">
        <v>0</v>
      </c>
    </row>
    <row r="38" spans="7:22" x14ac:dyDescent="0.2">
      <c r="V38" s="3">
        <v>0</v>
      </c>
    </row>
    <row r="39" spans="7:22" x14ac:dyDescent="0.2">
      <c r="V39" s="3">
        <v>0</v>
      </c>
    </row>
    <row r="40" spans="7:22" x14ac:dyDescent="0.2">
      <c r="V40" s="3">
        <v>0</v>
      </c>
    </row>
    <row r="41" spans="7:22" x14ac:dyDescent="0.2">
      <c r="V41" s="3">
        <v>0</v>
      </c>
    </row>
    <row r="42" spans="7:22" x14ac:dyDescent="0.2">
      <c r="V42" s="3">
        <v>0</v>
      </c>
    </row>
    <row r="43" spans="7:22" x14ac:dyDescent="0.2">
      <c r="V43" s="3">
        <v>0</v>
      </c>
    </row>
    <row r="44" spans="7:22" x14ac:dyDescent="0.2">
      <c r="V44" s="3">
        <v>0</v>
      </c>
    </row>
    <row r="45" spans="7:22" x14ac:dyDescent="0.2">
      <c r="V45" s="3">
        <v>0</v>
      </c>
    </row>
    <row r="46" spans="7:22" x14ac:dyDescent="0.2">
      <c r="V46" s="3">
        <v>0</v>
      </c>
    </row>
    <row r="47" spans="7:22" x14ac:dyDescent="0.2">
      <c r="V47" s="3">
        <v>0</v>
      </c>
    </row>
    <row r="48" spans="7:22" x14ac:dyDescent="0.2">
      <c r="V48" s="3">
        <v>0</v>
      </c>
    </row>
    <row r="49" spans="22:22" x14ac:dyDescent="0.2">
      <c r="V49" s="3">
        <v>0</v>
      </c>
    </row>
    <row r="50" spans="22:22" x14ac:dyDescent="0.2">
      <c r="V50" s="3">
        <v>0</v>
      </c>
    </row>
    <row r="51" spans="22:22" x14ac:dyDescent="0.2">
      <c r="V51" s="3">
        <v>0</v>
      </c>
    </row>
    <row r="52" spans="22:22" x14ac:dyDescent="0.2">
      <c r="V52" s="3">
        <v>0</v>
      </c>
    </row>
    <row r="53" spans="22:22" x14ac:dyDescent="0.2">
      <c r="V53" s="3">
        <v>0</v>
      </c>
    </row>
    <row r="54" spans="22:22" x14ac:dyDescent="0.2">
      <c r="V54" s="3">
        <v>0</v>
      </c>
    </row>
    <row r="55" spans="22:22" x14ac:dyDescent="0.2">
      <c r="V55" s="3">
        <v>0</v>
      </c>
    </row>
    <row r="56" spans="22:22" x14ac:dyDescent="0.2">
      <c r="V56" s="3">
        <v>0</v>
      </c>
    </row>
    <row r="57" spans="22:22" x14ac:dyDescent="0.2">
      <c r="V57" s="3">
        <v>0</v>
      </c>
    </row>
    <row r="58" spans="22:22" x14ac:dyDescent="0.2">
      <c r="V58" s="3">
        <v>0</v>
      </c>
    </row>
    <row r="59" spans="22:22" x14ac:dyDescent="0.2">
      <c r="V59" s="3">
        <v>0</v>
      </c>
    </row>
    <row r="60" spans="22:22" x14ac:dyDescent="0.2">
      <c r="V60" s="3">
        <v>0</v>
      </c>
    </row>
    <row r="61" spans="22:22" x14ac:dyDescent="0.2">
      <c r="V61" s="3">
        <v>0</v>
      </c>
    </row>
    <row r="62" spans="22:22" x14ac:dyDescent="0.2">
      <c r="V62" s="3">
        <v>0</v>
      </c>
    </row>
    <row r="63" spans="22:22" x14ac:dyDescent="0.2">
      <c r="V63" s="3">
        <v>0</v>
      </c>
    </row>
    <row r="64" spans="22:22" x14ac:dyDescent="0.2">
      <c r="V64" s="3">
        <v>0</v>
      </c>
    </row>
    <row r="65" spans="22:22" x14ac:dyDescent="0.2">
      <c r="V65" s="3">
        <v>0</v>
      </c>
    </row>
    <row r="66" spans="22:22" x14ac:dyDescent="0.2">
      <c r="V66" s="3">
        <v>0</v>
      </c>
    </row>
    <row r="67" spans="22:22" x14ac:dyDescent="0.2">
      <c r="V67" s="3">
        <v>0</v>
      </c>
    </row>
    <row r="68" spans="22:22" x14ac:dyDescent="0.2">
      <c r="V68" s="3">
        <v>0</v>
      </c>
    </row>
    <row r="69" spans="22:22" x14ac:dyDescent="0.2">
      <c r="V69" s="3">
        <v>0</v>
      </c>
    </row>
    <row r="70" spans="22:22" x14ac:dyDescent="0.2">
      <c r="V70" s="3">
        <v>0</v>
      </c>
    </row>
    <row r="71" spans="22:22" x14ac:dyDescent="0.2">
      <c r="V71" s="3">
        <v>0</v>
      </c>
    </row>
    <row r="72" spans="22:22" x14ac:dyDescent="0.2">
      <c r="V72" s="3">
        <v>0</v>
      </c>
    </row>
    <row r="73" spans="22:22" x14ac:dyDescent="0.2">
      <c r="V73" s="3">
        <v>0</v>
      </c>
    </row>
    <row r="74" spans="22:22" x14ac:dyDescent="0.2">
      <c r="V74" s="3">
        <v>0</v>
      </c>
    </row>
    <row r="75" spans="22:22" x14ac:dyDescent="0.2">
      <c r="V75" s="3">
        <v>0</v>
      </c>
    </row>
    <row r="76" spans="22:22" x14ac:dyDescent="0.2">
      <c r="V76" s="3">
        <v>0</v>
      </c>
    </row>
    <row r="77" spans="22:22" x14ac:dyDescent="0.2">
      <c r="V77" s="3">
        <v>0</v>
      </c>
    </row>
    <row r="78" spans="22:22" x14ac:dyDescent="0.2">
      <c r="V78" s="3">
        <v>0</v>
      </c>
    </row>
    <row r="79" spans="22:22" x14ac:dyDescent="0.2">
      <c r="V79" s="3">
        <v>0</v>
      </c>
    </row>
    <row r="80" spans="22:22" x14ac:dyDescent="0.2">
      <c r="V80" s="3">
        <v>0</v>
      </c>
    </row>
    <row r="81" spans="22:22" x14ac:dyDescent="0.2">
      <c r="V81" s="3">
        <v>0</v>
      </c>
    </row>
    <row r="82" spans="22:22" x14ac:dyDescent="0.2">
      <c r="V82" s="3">
        <v>0</v>
      </c>
    </row>
    <row r="83" spans="22:22" x14ac:dyDescent="0.2">
      <c r="V83" s="3">
        <v>0</v>
      </c>
    </row>
    <row r="84" spans="22:22" x14ac:dyDescent="0.2">
      <c r="V84" s="3">
        <v>0</v>
      </c>
    </row>
    <row r="85" spans="22:22" x14ac:dyDescent="0.2">
      <c r="V85" s="3">
        <v>0</v>
      </c>
    </row>
    <row r="86" spans="22:22" x14ac:dyDescent="0.2">
      <c r="V86" s="3">
        <v>0</v>
      </c>
    </row>
    <row r="87" spans="22:22" x14ac:dyDescent="0.2">
      <c r="V87" s="3">
        <v>0</v>
      </c>
    </row>
    <row r="88" spans="22:22" x14ac:dyDescent="0.2">
      <c r="V88" s="3">
        <v>0</v>
      </c>
    </row>
    <row r="89" spans="22:22" x14ac:dyDescent="0.2">
      <c r="V89" s="3">
        <v>0</v>
      </c>
    </row>
    <row r="90" spans="22:22" x14ac:dyDescent="0.2">
      <c r="V90" s="3">
        <v>0</v>
      </c>
    </row>
    <row r="91" spans="22:22" x14ac:dyDescent="0.2">
      <c r="V91" s="3">
        <v>0</v>
      </c>
    </row>
    <row r="92" spans="22:22" x14ac:dyDescent="0.2">
      <c r="V92" s="3">
        <v>0</v>
      </c>
    </row>
    <row r="93" spans="22:22" x14ac:dyDescent="0.2">
      <c r="V93" s="3">
        <v>0</v>
      </c>
    </row>
    <row r="94" spans="22:22" x14ac:dyDescent="0.2">
      <c r="V94" s="3">
        <v>0</v>
      </c>
    </row>
    <row r="95" spans="22:22" x14ac:dyDescent="0.2">
      <c r="V95" s="3">
        <v>0</v>
      </c>
    </row>
    <row r="96" spans="22:22" x14ac:dyDescent="0.2">
      <c r="V96" s="3">
        <v>0</v>
      </c>
    </row>
    <row r="97" spans="22:22" x14ac:dyDescent="0.2">
      <c r="V97" s="3">
        <v>0</v>
      </c>
    </row>
    <row r="98" spans="22:22" x14ac:dyDescent="0.2">
      <c r="V98" s="3">
        <v>0</v>
      </c>
    </row>
    <row r="99" spans="22:22" x14ac:dyDescent="0.2">
      <c r="V99" s="3">
        <v>0</v>
      </c>
    </row>
    <row r="100" spans="22:22" x14ac:dyDescent="0.2">
      <c r="V100" s="3">
        <v>0</v>
      </c>
    </row>
    <row r="101" spans="22:22" x14ac:dyDescent="0.2">
      <c r="V101" s="3">
        <v>0</v>
      </c>
    </row>
    <row r="102" spans="22:22" x14ac:dyDescent="0.2">
      <c r="V102" s="3">
        <v>0</v>
      </c>
    </row>
    <row r="103" spans="22:22" x14ac:dyDescent="0.2">
      <c r="V103" s="3">
        <v>0</v>
      </c>
    </row>
    <row r="104" spans="22:22" x14ac:dyDescent="0.2">
      <c r="V104" s="3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T23"/>
  <sheetViews>
    <sheetView workbookViewId="0">
      <selection activeCell="J16" sqref="J16"/>
    </sheetView>
  </sheetViews>
  <sheetFormatPr defaultColWidth="8.7265625" defaultRowHeight="13" x14ac:dyDescent="0.2"/>
  <cols>
    <col min="1" max="1" width="8.7265625" style="3"/>
    <col min="2" max="2" width="26.6328125" style="3" bestFit="1" customWidth="1"/>
    <col min="3" max="3" width="9" style="3" customWidth="1"/>
    <col min="4" max="4" width="11" style="3" customWidth="1"/>
    <col min="5" max="7" width="9" style="3" customWidth="1"/>
    <col min="8" max="8" width="8.7265625" style="3"/>
    <col min="9" max="9" width="2.08984375" style="3" customWidth="1"/>
    <col min="10" max="10" width="13" style="3" bestFit="1" customWidth="1"/>
    <col min="11" max="11" width="8.7265625" style="3"/>
    <col min="12" max="12" width="9.08984375" style="3" customWidth="1"/>
    <col min="13" max="13" width="12.08984375" style="3" bestFit="1" customWidth="1"/>
    <col min="14" max="17" width="8.7265625" style="3"/>
    <col min="18" max="18" width="15.08984375" style="3" bestFit="1" customWidth="1"/>
    <col min="19" max="16384" width="8.7265625" style="3"/>
  </cols>
  <sheetData>
    <row r="1" spans="1:20" x14ac:dyDescent="0.2">
      <c r="Q1" s="1" t="s">
        <v>30</v>
      </c>
      <c r="R1" s="1" t="s">
        <v>31</v>
      </c>
    </row>
    <row r="2" spans="1:20" x14ac:dyDescent="0.2">
      <c r="Q2" s="1">
        <v>2.5</v>
      </c>
      <c r="R2" s="1">
        <v>1.96</v>
      </c>
    </row>
    <row r="3" spans="1:20" x14ac:dyDescent="0.2">
      <c r="B3" s="3" t="s">
        <v>27</v>
      </c>
      <c r="Q3" s="1">
        <v>5</v>
      </c>
      <c r="R3" s="1">
        <v>1.65</v>
      </c>
    </row>
    <row r="4" spans="1:20" x14ac:dyDescent="0.2">
      <c r="E4" s="3" t="s">
        <v>24</v>
      </c>
      <c r="J4" s="3" t="s">
        <v>22</v>
      </c>
      <c r="Q4" s="1">
        <v>10</v>
      </c>
      <c r="R4" s="1">
        <v>1.28</v>
      </c>
    </row>
    <row r="5" spans="1:20" x14ac:dyDescent="0.2">
      <c r="B5" s="3" t="s">
        <v>1</v>
      </c>
      <c r="C5" s="3" t="s">
        <v>16</v>
      </c>
      <c r="D5" s="3" t="s">
        <v>18</v>
      </c>
      <c r="E5" s="3" t="s">
        <v>19</v>
      </c>
      <c r="F5" s="3" t="s">
        <v>20</v>
      </c>
      <c r="G5" s="3" t="s">
        <v>17</v>
      </c>
      <c r="H5" s="3" t="s">
        <v>25</v>
      </c>
      <c r="J5" s="3" t="s">
        <v>17</v>
      </c>
      <c r="K5" s="3" t="s">
        <v>591</v>
      </c>
      <c r="L5" s="3" t="s">
        <v>607</v>
      </c>
      <c r="M5" s="3" t="s">
        <v>28</v>
      </c>
      <c r="N5" s="3" t="s">
        <v>26</v>
      </c>
      <c r="O5" s="3" t="s">
        <v>19</v>
      </c>
      <c r="Q5" s="3" t="s">
        <v>29</v>
      </c>
      <c r="R5" s="3" t="s">
        <v>32</v>
      </c>
      <c r="S5" s="3" t="s">
        <v>33</v>
      </c>
    </row>
    <row r="6" spans="1:20" x14ac:dyDescent="0.2">
      <c r="A6" s="3" t="s">
        <v>155</v>
      </c>
      <c r="B6" s="3" t="s">
        <v>2</v>
      </c>
      <c r="C6" s="3">
        <v>899</v>
      </c>
      <c r="D6" s="3">
        <v>527</v>
      </c>
      <c r="E6" s="3">
        <f>18*6</f>
        <v>108</v>
      </c>
      <c r="F6" s="3">
        <v>150</v>
      </c>
      <c r="G6" s="3">
        <f t="shared" ref="G6:G21" si="0">D6-E6-$F$6</f>
        <v>269</v>
      </c>
      <c r="H6" s="3">
        <f t="shared" ref="H6:H21" si="1">G6/C6*100</f>
        <v>29.922135706340381</v>
      </c>
      <c r="J6" s="3">
        <v>40000</v>
      </c>
      <c r="K6" s="15">
        <f t="shared" ref="K6:K21" si="2">IF(J6="","",J6/G6)</f>
        <v>148.6988847583643</v>
      </c>
      <c r="L6" s="23">
        <f ca="1">VLOOKUP(A6,INDIRECT($L$5&amp;"!$A$2:$E$50"),4,0)</f>
        <v>144</v>
      </c>
      <c r="M6" s="3">
        <f t="shared" ref="M6:M21" si="3">IF(K6="","",K6/30)</f>
        <v>4.9566294919454768</v>
      </c>
      <c r="N6" s="3">
        <f t="shared" ref="N6:N21" si="4">IF(K6="","",K6*C6)</f>
        <v>133680.29739776949</v>
      </c>
      <c r="O6" s="3">
        <f t="shared" ref="O6:O21" si="5">IF(K6="","",K6*E6+$F$6)</f>
        <v>16209.479553903344</v>
      </c>
      <c r="Q6" s="3">
        <f>14*M6*0.1</f>
        <v>6.9392812887236675</v>
      </c>
      <c r="S6" s="3">
        <f>(14+14)*M6+Q6-R6</f>
        <v>145.72490706319701</v>
      </c>
      <c r="T6" s="3">
        <f>(E6+$F$6)*S6</f>
        <v>37597.026022304832</v>
      </c>
    </row>
    <row r="7" spans="1:20" x14ac:dyDescent="0.2">
      <c r="A7" s="3" t="s">
        <v>156</v>
      </c>
      <c r="B7" s="3" t="s">
        <v>3</v>
      </c>
      <c r="C7" s="3">
        <v>1680</v>
      </c>
      <c r="D7" s="3">
        <v>1048</v>
      </c>
      <c r="E7" s="3">
        <v>468</v>
      </c>
      <c r="G7" s="3">
        <f t="shared" si="0"/>
        <v>430</v>
      </c>
      <c r="H7" s="3">
        <f t="shared" si="1"/>
        <v>25.595238095238095</v>
      </c>
      <c r="J7" s="3">
        <v>10000</v>
      </c>
      <c r="K7" s="15">
        <f t="shared" si="2"/>
        <v>23.255813953488371</v>
      </c>
      <c r="L7" s="23">
        <f t="shared" ref="L7:L21" ca="1" si="6">VLOOKUP(A7,INDIRECT($L$5&amp;"!$A$2:$E$50"),4,0)</f>
        <v>21</v>
      </c>
      <c r="M7" s="3">
        <f t="shared" si="3"/>
        <v>0.77519379844961234</v>
      </c>
      <c r="N7" s="3">
        <f t="shared" si="4"/>
        <v>39069.767441860466</v>
      </c>
      <c r="O7" s="3">
        <f t="shared" si="5"/>
        <v>11033.720930232557</v>
      </c>
      <c r="Q7" s="3">
        <f t="shared" ref="Q7:Q20" si="7">14*M7*0.1</f>
        <v>1.0852713178294573</v>
      </c>
      <c r="S7" s="3">
        <f t="shared" ref="S7:S20" si="8">(14+14)*M7+Q7-R7</f>
        <v>22.790697674418603</v>
      </c>
      <c r="T7" s="3">
        <f t="shared" ref="T7:T19" si="9">(E7+$F$6)*S7</f>
        <v>14084.651162790697</v>
      </c>
    </row>
    <row r="8" spans="1:20" x14ac:dyDescent="0.2">
      <c r="A8" s="3" t="s">
        <v>157</v>
      </c>
      <c r="B8" s="3" t="s">
        <v>450</v>
      </c>
      <c r="C8" s="3">
        <v>1680</v>
      </c>
      <c r="D8" s="3">
        <v>1048</v>
      </c>
      <c r="E8" s="3">
        <v>468</v>
      </c>
      <c r="G8" s="3">
        <f t="shared" si="0"/>
        <v>430</v>
      </c>
      <c r="H8" s="3">
        <f t="shared" si="1"/>
        <v>25.595238095238095</v>
      </c>
      <c r="J8" s="3">
        <v>0</v>
      </c>
      <c r="K8" s="15">
        <f t="shared" si="2"/>
        <v>0</v>
      </c>
      <c r="L8" s="23">
        <f t="shared" ca="1" si="6"/>
        <v>1</v>
      </c>
      <c r="M8" s="3">
        <f t="shared" si="3"/>
        <v>0</v>
      </c>
      <c r="N8" s="3">
        <f t="shared" si="4"/>
        <v>0</v>
      </c>
      <c r="O8" s="3">
        <f t="shared" si="5"/>
        <v>150</v>
      </c>
      <c r="Q8" s="3">
        <f t="shared" si="7"/>
        <v>0</v>
      </c>
      <c r="S8" s="3">
        <f t="shared" si="8"/>
        <v>0</v>
      </c>
      <c r="T8" s="3">
        <f t="shared" si="9"/>
        <v>0</v>
      </c>
    </row>
    <row r="9" spans="1:20" x14ac:dyDescent="0.2">
      <c r="A9" s="3" t="s">
        <v>164</v>
      </c>
      <c r="B9" s="3" t="s">
        <v>4</v>
      </c>
      <c r="C9" s="3">
        <v>1380</v>
      </c>
      <c r="D9" s="3">
        <v>796</v>
      </c>
      <c r="E9" s="3">
        <v>450</v>
      </c>
      <c r="G9" s="3">
        <f t="shared" si="0"/>
        <v>196</v>
      </c>
      <c r="H9" s="3">
        <f t="shared" si="1"/>
        <v>14.202898550724639</v>
      </c>
      <c r="J9" s="3">
        <v>1000</v>
      </c>
      <c r="K9" s="15">
        <f t="shared" si="2"/>
        <v>5.1020408163265305</v>
      </c>
      <c r="L9" s="23">
        <f t="shared" ca="1" si="6"/>
        <v>7</v>
      </c>
      <c r="M9" s="3">
        <f t="shared" si="3"/>
        <v>0.17006802721088435</v>
      </c>
      <c r="N9" s="3">
        <f t="shared" si="4"/>
        <v>7040.8163265306121</v>
      </c>
      <c r="O9" s="3">
        <f t="shared" si="5"/>
        <v>2445.9183673469388</v>
      </c>
      <c r="Q9" s="3">
        <f t="shared" si="7"/>
        <v>0.23809523809523811</v>
      </c>
      <c r="S9" s="3">
        <f t="shared" si="8"/>
        <v>5</v>
      </c>
      <c r="T9" s="3">
        <f t="shared" si="9"/>
        <v>3000</v>
      </c>
    </row>
    <row r="10" spans="1:20" x14ac:dyDescent="0.2">
      <c r="A10" s="3" t="s">
        <v>161</v>
      </c>
      <c r="B10" s="3" t="s">
        <v>5</v>
      </c>
      <c r="C10" s="3">
        <v>1280</v>
      </c>
      <c r="D10" s="3">
        <v>782</v>
      </c>
      <c r="E10" s="3">
        <v>180</v>
      </c>
      <c r="G10" s="3">
        <f t="shared" si="0"/>
        <v>452</v>
      </c>
      <c r="H10" s="3">
        <f t="shared" si="1"/>
        <v>35.3125</v>
      </c>
      <c r="J10" s="3">
        <v>12000</v>
      </c>
      <c r="K10" s="15">
        <f t="shared" si="2"/>
        <v>26.548672566371682</v>
      </c>
      <c r="L10" s="23">
        <f t="shared" ca="1" si="6"/>
        <v>29</v>
      </c>
      <c r="M10" s="3">
        <f t="shared" si="3"/>
        <v>0.88495575221238942</v>
      </c>
      <c r="N10" s="3">
        <f t="shared" si="4"/>
        <v>33982.300884955752</v>
      </c>
      <c r="O10" s="3">
        <f t="shared" si="5"/>
        <v>4928.7610619469024</v>
      </c>
      <c r="Q10" s="3">
        <f t="shared" si="7"/>
        <v>1.2389380530973453</v>
      </c>
      <c r="S10" s="3">
        <f t="shared" si="8"/>
        <v>26.017699115044248</v>
      </c>
      <c r="T10" s="3">
        <f t="shared" si="9"/>
        <v>8585.8407079646022</v>
      </c>
    </row>
    <row r="11" spans="1:20" x14ac:dyDescent="0.2">
      <c r="A11" s="3" t="s">
        <v>173</v>
      </c>
      <c r="B11" s="3" t="s">
        <v>7</v>
      </c>
      <c r="C11" s="3">
        <v>1680</v>
      </c>
      <c r="D11" s="3">
        <v>1048</v>
      </c>
      <c r="E11" s="3">
        <v>576</v>
      </c>
      <c r="G11" s="3">
        <f t="shared" si="0"/>
        <v>322</v>
      </c>
      <c r="H11" s="3">
        <f t="shared" si="1"/>
        <v>19.166666666666668</v>
      </c>
      <c r="J11" s="3">
        <v>3000</v>
      </c>
      <c r="K11" s="15">
        <f t="shared" si="2"/>
        <v>9.316770186335404</v>
      </c>
      <c r="L11" s="23">
        <f t="shared" ca="1" si="6"/>
        <v>2</v>
      </c>
      <c r="M11" s="3">
        <f t="shared" si="3"/>
        <v>0.31055900621118016</v>
      </c>
      <c r="N11" s="3">
        <f t="shared" si="4"/>
        <v>15652.173913043478</v>
      </c>
      <c r="O11" s="3">
        <f t="shared" si="5"/>
        <v>5516.4596273291927</v>
      </c>
      <c r="Q11" s="3">
        <f t="shared" si="7"/>
        <v>0.43478260869565227</v>
      </c>
      <c r="S11" s="3">
        <f t="shared" si="8"/>
        <v>9.1304347826086971</v>
      </c>
      <c r="T11" s="3">
        <f t="shared" si="9"/>
        <v>6628.6956521739139</v>
      </c>
    </row>
    <row r="12" spans="1:20" x14ac:dyDescent="0.2">
      <c r="A12" s="3" t="s">
        <v>166</v>
      </c>
      <c r="B12" s="3" t="s">
        <v>8</v>
      </c>
      <c r="C12" s="3">
        <v>1480</v>
      </c>
      <c r="D12" s="3">
        <v>898</v>
      </c>
      <c r="E12" s="3">
        <v>297</v>
      </c>
      <c r="G12" s="3">
        <f t="shared" si="0"/>
        <v>451</v>
      </c>
      <c r="H12" s="3">
        <f t="shared" si="1"/>
        <v>30.472972972972972</v>
      </c>
      <c r="J12" s="3">
        <v>20000</v>
      </c>
      <c r="K12" s="15">
        <f t="shared" si="2"/>
        <v>44.345898004434588</v>
      </c>
      <c r="L12" s="23">
        <f t="shared" ca="1" si="6"/>
        <v>22</v>
      </c>
      <c r="M12" s="3">
        <f t="shared" si="3"/>
        <v>1.4781966001478195</v>
      </c>
      <c r="N12" s="3">
        <f t="shared" si="4"/>
        <v>65631.929046563193</v>
      </c>
      <c r="O12" s="3">
        <f t="shared" si="5"/>
        <v>13320.731707317073</v>
      </c>
      <c r="Q12" s="3">
        <f t="shared" si="7"/>
        <v>2.0694752402069474</v>
      </c>
      <c r="S12" s="3">
        <f t="shared" si="8"/>
        <v>43.458980044345893</v>
      </c>
      <c r="T12" s="3">
        <f t="shared" si="9"/>
        <v>19426.164079822614</v>
      </c>
    </row>
    <row r="13" spans="1:20" x14ac:dyDescent="0.2">
      <c r="A13" s="3" t="s">
        <v>177</v>
      </c>
      <c r="B13" s="3" t="s">
        <v>10</v>
      </c>
      <c r="C13" s="3">
        <v>980</v>
      </c>
      <c r="D13" s="3">
        <v>461</v>
      </c>
      <c r="E13" s="3">
        <v>135</v>
      </c>
      <c r="G13" s="3">
        <f t="shared" si="0"/>
        <v>176</v>
      </c>
      <c r="H13" s="3">
        <f t="shared" si="1"/>
        <v>17.959183673469386</v>
      </c>
      <c r="J13" s="3">
        <v>1000</v>
      </c>
      <c r="K13" s="15">
        <f t="shared" si="2"/>
        <v>5.6818181818181817</v>
      </c>
      <c r="L13" s="23">
        <f t="shared" ca="1" si="6"/>
        <v>2</v>
      </c>
      <c r="M13" s="3">
        <f t="shared" si="3"/>
        <v>0.18939393939393939</v>
      </c>
      <c r="N13" s="3">
        <f t="shared" si="4"/>
        <v>5568.181818181818</v>
      </c>
      <c r="O13" s="3">
        <f t="shared" si="5"/>
        <v>917.0454545454545</v>
      </c>
      <c r="Q13" s="3">
        <f t="shared" si="7"/>
        <v>0.26515151515151514</v>
      </c>
      <c r="S13" s="3">
        <f t="shared" si="8"/>
        <v>5.5681818181818183</v>
      </c>
      <c r="T13" s="3">
        <f t="shared" si="9"/>
        <v>1586.9318181818182</v>
      </c>
    </row>
    <row r="14" spans="1:20" x14ac:dyDescent="0.2">
      <c r="A14" s="3" t="s">
        <v>172</v>
      </c>
      <c r="B14" s="3" t="s">
        <v>23</v>
      </c>
      <c r="C14" s="3">
        <v>1180</v>
      </c>
      <c r="D14" s="3">
        <v>629</v>
      </c>
      <c r="E14" s="3">
        <v>180</v>
      </c>
      <c r="G14" s="3">
        <f t="shared" si="0"/>
        <v>299</v>
      </c>
      <c r="H14" s="3">
        <f t="shared" si="1"/>
        <v>25.338983050847457</v>
      </c>
      <c r="J14" s="3">
        <v>3000</v>
      </c>
      <c r="K14" s="15">
        <f t="shared" si="2"/>
        <v>10.033444816053512</v>
      </c>
      <c r="L14" s="23">
        <f t="shared" ca="1" si="6"/>
        <v>2</v>
      </c>
      <c r="M14" s="3">
        <f t="shared" si="3"/>
        <v>0.33444816053511706</v>
      </c>
      <c r="N14" s="3">
        <f t="shared" si="4"/>
        <v>11839.464882943144</v>
      </c>
      <c r="O14" s="3">
        <f t="shared" si="5"/>
        <v>1956.0200668896323</v>
      </c>
      <c r="Q14" s="3">
        <f t="shared" si="7"/>
        <v>0.46822742474916396</v>
      </c>
      <c r="S14" s="3">
        <f t="shared" si="8"/>
        <v>9.8327759197324429</v>
      </c>
      <c r="T14" s="3">
        <f t="shared" si="9"/>
        <v>3244.8160535117063</v>
      </c>
    </row>
    <row r="15" spans="1:20" x14ac:dyDescent="0.2">
      <c r="A15" s="3" t="s">
        <v>504</v>
      </c>
      <c r="B15" s="3" t="s">
        <v>11</v>
      </c>
      <c r="C15" s="3">
        <v>980</v>
      </c>
      <c r="D15" s="3">
        <v>473</v>
      </c>
      <c r="E15" s="3">
        <v>72</v>
      </c>
      <c r="G15" s="3">
        <f t="shared" si="0"/>
        <v>251</v>
      </c>
      <c r="H15" s="3">
        <f t="shared" si="1"/>
        <v>25.612244897959187</v>
      </c>
      <c r="J15" s="3">
        <v>2000</v>
      </c>
      <c r="K15" s="15">
        <f t="shared" si="2"/>
        <v>7.9681274900398407</v>
      </c>
      <c r="L15" s="23" t="e">
        <f t="shared" ca="1" si="6"/>
        <v>#N/A</v>
      </c>
      <c r="M15" s="3">
        <f t="shared" si="3"/>
        <v>0.26560424966799467</v>
      </c>
      <c r="N15" s="3">
        <f t="shared" si="4"/>
        <v>7808.7649402390434</v>
      </c>
      <c r="O15" s="3">
        <f t="shared" si="5"/>
        <v>723.70517928286858</v>
      </c>
      <c r="Q15" s="3">
        <f t="shared" si="7"/>
        <v>0.37184594953519257</v>
      </c>
      <c r="S15" s="3">
        <f t="shared" si="8"/>
        <v>7.8087649402390431</v>
      </c>
      <c r="T15" s="3">
        <f t="shared" si="9"/>
        <v>1733.5458167330676</v>
      </c>
    </row>
    <row r="16" spans="1:20" x14ac:dyDescent="0.2">
      <c r="A16" s="3" t="s">
        <v>168</v>
      </c>
      <c r="B16" s="3" t="s">
        <v>12</v>
      </c>
      <c r="C16" s="3">
        <v>1280</v>
      </c>
      <c r="D16" s="3">
        <v>782</v>
      </c>
      <c r="E16" s="3">
        <v>288</v>
      </c>
      <c r="G16" s="3">
        <f t="shared" si="0"/>
        <v>344</v>
      </c>
      <c r="H16" s="3">
        <f t="shared" si="1"/>
        <v>26.875</v>
      </c>
      <c r="J16" s="3">
        <v>12000</v>
      </c>
      <c r="K16" s="15">
        <f t="shared" si="2"/>
        <v>34.883720930232556</v>
      </c>
      <c r="L16" s="23">
        <f t="shared" ca="1" si="6"/>
        <v>36</v>
      </c>
      <c r="M16" s="3">
        <f t="shared" si="3"/>
        <v>1.1627906976744184</v>
      </c>
      <c r="N16" s="3">
        <f t="shared" si="4"/>
        <v>44651.162790697672</v>
      </c>
      <c r="O16" s="3">
        <f t="shared" si="5"/>
        <v>10196.511627906977</v>
      </c>
      <c r="Q16" s="3">
        <f t="shared" si="7"/>
        <v>1.6279069767441858</v>
      </c>
      <c r="S16" s="3">
        <f t="shared" si="8"/>
        <v>34.1860465116279</v>
      </c>
      <c r="T16" s="3">
        <f t="shared" si="9"/>
        <v>14973.488372093021</v>
      </c>
    </row>
    <row r="17" spans="1:20" x14ac:dyDescent="0.2">
      <c r="A17" s="3" t="s">
        <v>188</v>
      </c>
      <c r="B17" s="3" t="s">
        <v>13</v>
      </c>
      <c r="C17" s="3">
        <v>1480</v>
      </c>
      <c r="D17" s="3">
        <v>900</v>
      </c>
      <c r="E17" s="3">
        <v>270</v>
      </c>
      <c r="G17" s="3">
        <f t="shared" si="0"/>
        <v>480</v>
      </c>
      <c r="H17" s="3">
        <f t="shared" si="1"/>
        <v>32.432432432432435</v>
      </c>
      <c r="J17" s="3">
        <v>2000</v>
      </c>
      <c r="K17" s="15">
        <f t="shared" si="2"/>
        <v>4.166666666666667</v>
      </c>
      <c r="L17" s="23">
        <f t="shared" ca="1" si="6"/>
        <v>0</v>
      </c>
      <c r="M17" s="3">
        <f t="shared" si="3"/>
        <v>0.1388888888888889</v>
      </c>
      <c r="N17" s="3">
        <f t="shared" si="4"/>
        <v>6166.666666666667</v>
      </c>
      <c r="O17" s="3">
        <f t="shared" si="5"/>
        <v>1275</v>
      </c>
      <c r="Q17" s="3">
        <f t="shared" si="7"/>
        <v>0.19444444444444448</v>
      </c>
      <c r="S17" s="3">
        <f t="shared" si="8"/>
        <v>4.0833333333333339</v>
      </c>
      <c r="T17" s="3">
        <f t="shared" si="9"/>
        <v>1715.0000000000002</v>
      </c>
    </row>
    <row r="18" spans="1:20" x14ac:dyDescent="0.2">
      <c r="A18" s="3" t="s">
        <v>163</v>
      </c>
      <c r="B18" s="3" t="s">
        <v>14</v>
      </c>
      <c r="C18" s="3">
        <v>1080</v>
      </c>
      <c r="D18" s="3">
        <v>558</v>
      </c>
      <c r="E18" s="3">
        <v>87</v>
      </c>
      <c r="G18" s="3">
        <f t="shared" si="0"/>
        <v>321</v>
      </c>
      <c r="H18" s="3">
        <f t="shared" si="1"/>
        <v>29.722222222222221</v>
      </c>
      <c r="J18" s="3">
        <v>5000</v>
      </c>
      <c r="K18" s="15">
        <f t="shared" si="2"/>
        <v>15.576323987538942</v>
      </c>
      <c r="L18" s="23">
        <f t="shared" ca="1" si="6"/>
        <v>17</v>
      </c>
      <c r="M18" s="3">
        <f t="shared" si="3"/>
        <v>0.51921079958463134</v>
      </c>
      <c r="N18" s="3">
        <f t="shared" si="4"/>
        <v>16822.429906542056</v>
      </c>
      <c r="O18" s="3">
        <f t="shared" si="5"/>
        <v>1505.1401869158879</v>
      </c>
      <c r="Q18" s="3">
        <f t="shared" si="7"/>
        <v>0.72689511941848384</v>
      </c>
      <c r="S18" s="3">
        <f t="shared" si="8"/>
        <v>15.26479750778816</v>
      </c>
      <c r="T18" s="3">
        <f t="shared" si="9"/>
        <v>3617.7570093457939</v>
      </c>
    </row>
    <row r="19" spans="1:20" x14ac:dyDescent="0.2">
      <c r="A19" s="3" t="s">
        <v>176</v>
      </c>
      <c r="B19" s="3" t="s">
        <v>15</v>
      </c>
      <c r="C19" s="3">
        <v>1280</v>
      </c>
      <c r="D19" s="3">
        <v>713</v>
      </c>
      <c r="E19" s="3">
        <v>315</v>
      </c>
      <c r="G19" s="3">
        <f t="shared" si="0"/>
        <v>248</v>
      </c>
      <c r="H19" s="3">
        <f t="shared" si="1"/>
        <v>19.375</v>
      </c>
      <c r="J19" s="3">
        <v>1000</v>
      </c>
      <c r="K19" s="15">
        <f t="shared" si="2"/>
        <v>4.032258064516129</v>
      </c>
      <c r="L19" s="23">
        <f t="shared" ca="1" si="6"/>
        <v>1</v>
      </c>
      <c r="M19" s="3">
        <f t="shared" si="3"/>
        <v>0.13440860215053763</v>
      </c>
      <c r="N19" s="3">
        <f t="shared" si="4"/>
        <v>5161.2903225806449</v>
      </c>
      <c r="O19" s="3">
        <f t="shared" si="5"/>
        <v>1420.1612903225807</v>
      </c>
      <c r="Q19" s="3">
        <f t="shared" si="7"/>
        <v>0.18817204301075269</v>
      </c>
      <c r="S19" s="3">
        <f t="shared" si="8"/>
        <v>3.9516129032258061</v>
      </c>
      <c r="T19" s="3">
        <f t="shared" si="9"/>
        <v>1837.4999999999998</v>
      </c>
    </row>
    <row r="20" spans="1:20" x14ac:dyDescent="0.2">
      <c r="A20" s="3" t="s">
        <v>179</v>
      </c>
      <c r="B20" s="3" t="s">
        <v>236</v>
      </c>
      <c r="C20" s="3">
        <v>1148</v>
      </c>
      <c r="D20" s="3">
        <v>578</v>
      </c>
      <c r="E20" s="3">
        <f>(0.62+1.2+9.9)*18</f>
        <v>210.96</v>
      </c>
      <c r="G20" s="3">
        <f t="shared" si="0"/>
        <v>217.03999999999996</v>
      </c>
      <c r="H20" s="3">
        <f t="shared" si="1"/>
        <v>18.90592334494773</v>
      </c>
      <c r="J20" s="3">
        <v>3000</v>
      </c>
      <c r="K20" s="15">
        <f t="shared" si="2"/>
        <v>13.822336896424625</v>
      </c>
      <c r="L20" s="23">
        <f t="shared" ca="1" si="6"/>
        <v>0</v>
      </c>
      <c r="M20" s="3">
        <f t="shared" si="3"/>
        <v>0.46074456321415419</v>
      </c>
      <c r="N20" s="3">
        <f t="shared" si="4"/>
        <v>15868.042757095469</v>
      </c>
      <c r="O20" s="3">
        <f t="shared" si="5"/>
        <v>3065.9601916697388</v>
      </c>
      <c r="Q20" s="3">
        <f t="shared" si="7"/>
        <v>0.64504238849981599</v>
      </c>
      <c r="S20" s="3">
        <f t="shared" si="8"/>
        <v>13.545890158496134</v>
      </c>
    </row>
    <row r="21" spans="1:20" x14ac:dyDescent="0.2">
      <c r="A21" s="3" t="s">
        <v>532</v>
      </c>
      <c r="B21" s="3" t="s">
        <v>531</v>
      </c>
      <c r="C21" s="3">
        <v>1080</v>
      </c>
      <c r="D21" s="3">
        <v>558</v>
      </c>
      <c r="E21" s="3">
        <f>7.5*18</f>
        <v>135</v>
      </c>
      <c r="G21" s="3">
        <f t="shared" si="0"/>
        <v>273</v>
      </c>
      <c r="H21" s="3">
        <f t="shared" si="1"/>
        <v>25.277777777777779</v>
      </c>
      <c r="J21" s="3">
        <v>3000</v>
      </c>
      <c r="K21" s="15">
        <f t="shared" si="2"/>
        <v>10.989010989010989</v>
      </c>
      <c r="L21" s="23">
        <f t="shared" ca="1" si="6"/>
        <v>7</v>
      </c>
      <c r="M21" s="3">
        <f t="shared" si="3"/>
        <v>0.36630036630036628</v>
      </c>
      <c r="N21" s="3">
        <f t="shared" si="4"/>
        <v>11868.131868131868</v>
      </c>
      <c r="O21" s="3">
        <f t="shared" si="5"/>
        <v>1633.5164835164835</v>
      </c>
    </row>
    <row r="22" spans="1:20" x14ac:dyDescent="0.2">
      <c r="C22" s="3">
        <f>SUM(C6:C21)</f>
        <v>20567</v>
      </c>
      <c r="D22" s="3">
        <f>SUM(D6:D21)</f>
        <v>11799</v>
      </c>
      <c r="E22" s="3">
        <f>SUM(E6:E19)</f>
        <v>3894</v>
      </c>
      <c r="F22" s="3">
        <f>SUM(F6:F19)</f>
        <v>150</v>
      </c>
      <c r="G22" s="3">
        <f>SUM(G6:G19)</f>
        <v>4669</v>
      </c>
      <c r="H22" s="3">
        <f>SUM(H6:H19)/COUNTA(H6:H19)</f>
        <v>25.54162259743654</v>
      </c>
      <c r="J22" s="3">
        <f>SUM(J6:J21)</f>
        <v>118000</v>
      </c>
      <c r="K22" s="15">
        <f>SUM(K6:K20)</f>
        <v>353.4327773186115</v>
      </c>
      <c r="L22" s="23"/>
      <c r="M22" s="3">
        <f>SUM(M6:M20)</f>
        <v>11.781092577287046</v>
      </c>
      <c r="N22" s="3">
        <f>SUM(N6:N20)</f>
        <v>408943.28909566952</v>
      </c>
      <c r="O22" s="3">
        <f>SUM(O6:O19)</f>
        <v>71598.655053939408</v>
      </c>
      <c r="S22" s="3">
        <f>SUM(S6:S20)</f>
        <v>346.36412177223906</v>
      </c>
      <c r="T22" s="3">
        <f>SUM(T6:T19)</f>
        <v>118031.41669492207</v>
      </c>
    </row>
    <row r="23" spans="1:20" x14ac:dyDescent="0.2">
      <c r="K23" s="19" t="s">
        <v>503</v>
      </c>
      <c r="L23" s="19"/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</sheetPr>
  <dimension ref="A1:AC111"/>
  <sheetViews>
    <sheetView workbookViewId="0">
      <selection activeCell="D18" sqref="D18"/>
    </sheetView>
  </sheetViews>
  <sheetFormatPr defaultColWidth="8.7265625" defaultRowHeight="13" x14ac:dyDescent="0.2"/>
  <cols>
    <col min="1" max="1" width="2.90625" style="3" customWidth="1"/>
    <col min="2" max="2" width="26.6328125" style="3" bestFit="1" customWidth="1"/>
    <col min="3" max="3" width="18.7265625" style="3" customWidth="1"/>
    <col min="4" max="4" width="8.6328125" style="3" customWidth="1"/>
    <col min="5" max="5" width="9.7265625" style="3" bestFit="1" customWidth="1"/>
    <col min="6" max="6" width="11.7265625" style="20" bestFit="1" customWidth="1"/>
    <col min="7" max="7" width="12.90625" style="3" customWidth="1"/>
    <col min="8" max="8" width="12.6328125" style="3" customWidth="1"/>
    <col min="9" max="9" width="11.7265625" style="3" bestFit="1" customWidth="1"/>
    <col min="10" max="10" width="15.7265625" style="3" customWidth="1"/>
    <col min="11" max="11" width="14.1796875" style="3" bestFit="1" customWidth="1"/>
    <col min="12" max="12" width="11.7265625" style="3" bestFit="1" customWidth="1"/>
    <col min="13" max="13" width="15" style="3" bestFit="1" customWidth="1"/>
    <col min="14" max="16384" width="8.7265625" style="3"/>
  </cols>
  <sheetData>
    <row r="1" spans="1:29" x14ac:dyDescent="0.2">
      <c r="M1" s="3" t="s">
        <v>468</v>
      </c>
      <c r="N1" s="3" t="s">
        <v>149</v>
      </c>
      <c r="O1" s="3" t="s">
        <v>248</v>
      </c>
      <c r="P1" s="3" t="s">
        <v>39</v>
      </c>
      <c r="Q1" s="3" t="s">
        <v>40</v>
      </c>
      <c r="R1" s="3" t="s">
        <v>150</v>
      </c>
      <c r="S1" s="3" t="s">
        <v>151</v>
      </c>
      <c r="T1" s="3" t="s">
        <v>152</v>
      </c>
      <c r="U1" s="3" t="s">
        <v>153</v>
      </c>
      <c r="V1" s="3" t="s">
        <v>41</v>
      </c>
      <c r="W1" s="3" t="s">
        <v>565</v>
      </c>
      <c r="X1" s="3" t="s">
        <v>42</v>
      </c>
      <c r="Y1" s="3" t="s">
        <v>566</v>
      </c>
      <c r="Z1" s="3" t="s">
        <v>43</v>
      </c>
      <c r="AA1" s="3" t="s">
        <v>567</v>
      </c>
      <c r="AB1" s="3" t="s">
        <v>154</v>
      </c>
      <c r="AC1" s="3" t="s">
        <v>568</v>
      </c>
    </row>
    <row r="2" spans="1:29" x14ac:dyDescent="0.2">
      <c r="C2" s="3" t="s">
        <v>546</v>
      </c>
      <c r="N2" s="3" t="s">
        <v>168</v>
      </c>
      <c r="O2" s="3" t="s">
        <v>466</v>
      </c>
      <c r="P2" s="3" t="s">
        <v>601</v>
      </c>
      <c r="Q2" s="3">
        <v>39</v>
      </c>
      <c r="R2" s="4">
        <v>1.49E-2</v>
      </c>
      <c r="S2" s="3">
        <v>54</v>
      </c>
      <c r="T2" s="4">
        <v>1.4999999999999999E-2</v>
      </c>
      <c r="U2" s="2">
        <v>1</v>
      </c>
      <c r="V2" s="3">
        <v>6</v>
      </c>
      <c r="W2" s="3">
        <v>3</v>
      </c>
      <c r="X2" s="4">
        <v>0.15379999999999999</v>
      </c>
      <c r="Y2" s="4">
        <v>7.6899999999999996E-2</v>
      </c>
      <c r="Z2" s="5">
        <v>7680</v>
      </c>
      <c r="AA2" s="5">
        <v>3840</v>
      </c>
      <c r="AB2" s="3">
        <v>6</v>
      </c>
      <c r="AC2" s="3">
        <v>3</v>
      </c>
    </row>
    <row r="3" spans="1:29" x14ac:dyDescent="0.2">
      <c r="C3" s="3">
        <f>SUM(テーブル134523467[実績])</f>
        <v>329</v>
      </c>
      <c r="N3" s="3" t="s">
        <v>168</v>
      </c>
      <c r="O3" s="3" t="s">
        <v>275</v>
      </c>
      <c r="P3" s="3" t="s">
        <v>276</v>
      </c>
      <c r="Q3" s="3">
        <v>21</v>
      </c>
      <c r="R3" s="4">
        <v>8.0000000000000002E-3</v>
      </c>
      <c r="S3" s="3">
        <v>26</v>
      </c>
      <c r="T3" s="4">
        <v>7.1999999999999998E-3</v>
      </c>
      <c r="U3" s="2">
        <v>1</v>
      </c>
      <c r="V3" s="3">
        <v>3</v>
      </c>
      <c r="W3" s="3">
        <v>3</v>
      </c>
      <c r="X3" s="4">
        <v>0.1429</v>
      </c>
      <c r="Y3" s="4">
        <v>0.1429</v>
      </c>
      <c r="Z3" s="5">
        <v>3840</v>
      </c>
      <c r="AA3" s="5">
        <v>3840</v>
      </c>
      <c r="AB3" s="3">
        <v>3</v>
      </c>
      <c r="AC3" s="3">
        <v>3</v>
      </c>
    </row>
    <row r="4" spans="1:29" x14ac:dyDescent="0.2">
      <c r="F4" s="20" t="s">
        <v>606</v>
      </c>
      <c r="N4" s="3" t="s">
        <v>168</v>
      </c>
      <c r="O4" s="3" t="s">
        <v>279</v>
      </c>
      <c r="P4" s="3" t="s">
        <v>280</v>
      </c>
      <c r="Q4" s="3">
        <v>21</v>
      </c>
      <c r="R4" s="4">
        <v>8.0000000000000002E-3</v>
      </c>
      <c r="S4" s="3">
        <v>29</v>
      </c>
      <c r="T4" s="4">
        <v>8.0000000000000002E-3</v>
      </c>
      <c r="U4" s="2">
        <v>1</v>
      </c>
      <c r="V4" s="3">
        <v>4</v>
      </c>
      <c r="W4" s="3">
        <v>3</v>
      </c>
      <c r="X4" s="4">
        <v>0.1905</v>
      </c>
      <c r="Y4" s="4">
        <v>0.1429</v>
      </c>
      <c r="Z4" s="5">
        <v>5120</v>
      </c>
      <c r="AA4" s="5">
        <v>3840</v>
      </c>
      <c r="AB4" s="3">
        <v>4</v>
      </c>
      <c r="AC4" s="3">
        <v>3</v>
      </c>
    </row>
    <row r="5" spans="1:29" x14ac:dyDescent="0.2">
      <c r="B5" s="12" t="s">
        <v>1</v>
      </c>
      <c r="C5" s="12" t="s">
        <v>106</v>
      </c>
      <c r="D5" s="12" t="s">
        <v>448</v>
      </c>
      <c r="E5" s="12" t="s">
        <v>147</v>
      </c>
      <c r="F5" s="20" t="s">
        <v>103</v>
      </c>
      <c r="G5" s="12" t="s">
        <v>148</v>
      </c>
      <c r="H5" s="12" t="s">
        <v>29</v>
      </c>
      <c r="I5" s="12" t="s">
        <v>144</v>
      </c>
      <c r="J5" s="12" t="s">
        <v>145</v>
      </c>
      <c r="K5" s="12" t="s">
        <v>562</v>
      </c>
      <c r="L5" s="12" t="s">
        <v>561</v>
      </c>
      <c r="N5" s="3" t="s">
        <v>168</v>
      </c>
      <c r="O5" s="3" t="s">
        <v>283</v>
      </c>
      <c r="P5" s="3" t="s">
        <v>284</v>
      </c>
      <c r="Q5" s="3">
        <v>6</v>
      </c>
      <c r="R5" s="4">
        <v>2.3E-3</v>
      </c>
      <c r="S5" s="3">
        <v>8</v>
      </c>
      <c r="T5" s="4">
        <v>2.2000000000000001E-3</v>
      </c>
      <c r="U5" s="2">
        <v>1</v>
      </c>
      <c r="V5" s="3">
        <v>3</v>
      </c>
      <c r="W5" s="3">
        <v>3</v>
      </c>
      <c r="X5" s="4">
        <v>0.5</v>
      </c>
      <c r="Y5" s="4">
        <v>0.5</v>
      </c>
      <c r="Z5" s="5">
        <v>3840</v>
      </c>
      <c r="AA5" s="5">
        <v>3840</v>
      </c>
      <c r="AB5" s="3">
        <v>3</v>
      </c>
      <c r="AC5" s="3">
        <v>3</v>
      </c>
    </row>
    <row r="6" spans="1:29" x14ac:dyDescent="0.2">
      <c r="A6" s="3" t="s">
        <v>155</v>
      </c>
      <c r="B6" s="3" t="s">
        <v>2</v>
      </c>
      <c r="C6" s="3" t="s">
        <v>107</v>
      </c>
      <c r="D6" s="16" t="s">
        <v>344</v>
      </c>
      <c r="E6" s="3">
        <f t="shared" ref="E6:E69" si="0">IF(ISNA(VLOOKUP(D6,$O$2:$Y$200,8,FALSE)),0,VLOOKUP(D6,$O$2:$Y$200,8,FALSE))</f>
        <v>68</v>
      </c>
      <c r="F6" s="20">
        <f ca="1">VLOOKUP(A6,INDIRECT($F$4&amp;"!$A$6:$K$21"),11,FALSE)</f>
        <v>148.6988847583643</v>
      </c>
      <c r="G6" s="3">
        <v>70</v>
      </c>
      <c r="H6" s="3">
        <f>ROUNDUP(G6*0.3,0)</f>
        <v>21</v>
      </c>
      <c r="I6" s="3">
        <v>44</v>
      </c>
      <c r="K6" s="3">
        <f t="shared" ref="K6:K69" si="1">ROUNDUP((14+14)*(G6/30)+H6-I6-J6,0)</f>
        <v>43</v>
      </c>
      <c r="L6" s="3">
        <v>50</v>
      </c>
      <c r="N6" s="3" t="s">
        <v>168</v>
      </c>
      <c r="O6" s="3" t="s">
        <v>272</v>
      </c>
      <c r="P6" s="3" t="s">
        <v>600</v>
      </c>
      <c r="Q6" s="3">
        <v>29</v>
      </c>
      <c r="R6" s="4">
        <v>1.11E-2</v>
      </c>
      <c r="S6" s="3">
        <v>39</v>
      </c>
      <c r="T6" s="4">
        <v>1.0800000000000001E-2</v>
      </c>
      <c r="U6" s="2">
        <v>1</v>
      </c>
      <c r="V6" s="3">
        <v>5</v>
      </c>
      <c r="W6" s="3">
        <v>2</v>
      </c>
      <c r="X6" s="4">
        <v>0.1724</v>
      </c>
      <c r="Y6" s="4">
        <v>6.9000000000000006E-2</v>
      </c>
      <c r="Z6" s="5">
        <v>6400</v>
      </c>
      <c r="AA6" s="5">
        <v>2560</v>
      </c>
      <c r="AB6" s="3">
        <v>5</v>
      </c>
      <c r="AC6" s="3">
        <v>2</v>
      </c>
    </row>
    <row r="7" spans="1:29" x14ac:dyDescent="0.2">
      <c r="C7" s="3" t="s">
        <v>108</v>
      </c>
      <c r="D7" s="16" t="s">
        <v>347</v>
      </c>
      <c r="E7" s="3">
        <f t="shared" si="0"/>
        <v>21</v>
      </c>
      <c r="F7" s="20" t="str">
        <f>"("&amp;SUM(G6:G11)&amp;")"</f>
        <v>(180)</v>
      </c>
      <c r="G7" s="3">
        <v>30</v>
      </c>
      <c r="H7" s="3">
        <f t="shared" ref="H7:H74" si="2">ROUNDUP(G7*0.3,0)</f>
        <v>9</v>
      </c>
      <c r="I7" s="3">
        <v>36</v>
      </c>
      <c r="K7" s="3">
        <f t="shared" si="1"/>
        <v>1</v>
      </c>
      <c r="L7" s="3">
        <v>30</v>
      </c>
      <c r="N7" s="3" t="s">
        <v>569</v>
      </c>
      <c r="O7" s="3" t="s">
        <v>569</v>
      </c>
      <c r="P7" s="3" t="s">
        <v>570</v>
      </c>
      <c r="Q7" s="3">
        <v>71</v>
      </c>
      <c r="R7" s="4">
        <v>2.7099999999999999E-2</v>
      </c>
      <c r="S7" s="3">
        <v>84</v>
      </c>
      <c r="T7" s="4">
        <v>2.3300000000000001E-2</v>
      </c>
      <c r="U7" s="2">
        <v>0.85</v>
      </c>
      <c r="V7" s="3">
        <v>6</v>
      </c>
      <c r="W7" s="3">
        <v>1</v>
      </c>
      <c r="X7" s="4">
        <v>8.4500000000000006E-2</v>
      </c>
      <c r="Y7" s="4">
        <v>1.41E-2</v>
      </c>
      <c r="Z7" s="5">
        <v>9480</v>
      </c>
      <c r="AA7" s="5">
        <v>1580</v>
      </c>
      <c r="AB7" s="3">
        <v>5</v>
      </c>
      <c r="AC7" s="3">
        <v>1</v>
      </c>
    </row>
    <row r="8" spans="1:29" x14ac:dyDescent="0.2">
      <c r="C8" s="3" t="s">
        <v>109</v>
      </c>
      <c r="D8" s="16" t="s">
        <v>345</v>
      </c>
      <c r="E8" s="3">
        <f t="shared" si="0"/>
        <v>9</v>
      </c>
      <c r="G8" s="3">
        <v>10</v>
      </c>
      <c r="H8" s="3">
        <f t="shared" si="2"/>
        <v>3</v>
      </c>
      <c r="I8" s="3">
        <v>8</v>
      </c>
      <c r="K8" s="3">
        <f t="shared" si="1"/>
        <v>5</v>
      </c>
      <c r="L8" s="3">
        <v>10</v>
      </c>
      <c r="N8" s="3" t="s">
        <v>167</v>
      </c>
      <c r="O8" s="3" t="s">
        <v>432</v>
      </c>
      <c r="P8" s="3" t="s">
        <v>47</v>
      </c>
      <c r="Q8" s="3">
        <v>21</v>
      </c>
      <c r="R8" s="4">
        <v>8.0000000000000002E-3</v>
      </c>
      <c r="S8" s="3">
        <v>32</v>
      </c>
      <c r="T8" s="4">
        <v>8.8999999999999999E-3</v>
      </c>
      <c r="U8" s="2">
        <v>1</v>
      </c>
      <c r="V8" s="3">
        <v>2</v>
      </c>
      <c r="W8" s="3">
        <v>1</v>
      </c>
      <c r="X8" s="4">
        <v>9.5200000000000007E-2</v>
      </c>
      <c r="Y8" s="4">
        <v>4.7600000000000003E-2</v>
      </c>
      <c r="Z8" s="5">
        <v>1998</v>
      </c>
      <c r="AA8" s="5">
        <v>999</v>
      </c>
      <c r="AB8" s="3">
        <v>2</v>
      </c>
      <c r="AC8" s="3">
        <v>1</v>
      </c>
    </row>
    <row r="9" spans="1:29" x14ac:dyDescent="0.2">
      <c r="C9" s="3" t="s">
        <v>110</v>
      </c>
      <c r="D9" s="16" t="s">
        <v>349</v>
      </c>
      <c r="E9" s="3">
        <f t="shared" si="0"/>
        <v>1</v>
      </c>
      <c r="G9" s="3">
        <v>10</v>
      </c>
      <c r="H9" s="3">
        <f t="shared" si="2"/>
        <v>3</v>
      </c>
      <c r="I9" s="3">
        <v>12</v>
      </c>
      <c r="K9" s="3">
        <f t="shared" si="1"/>
        <v>1</v>
      </c>
      <c r="L9" s="3">
        <v>10</v>
      </c>
      <c r="N9" s="3" t="s">
        <v>155</v>
      </c>
      <c r="O9" s="3" t="s">
        <v>348</v>
      </c>
      <c r="P9" s="3" t="s">
        <v>73</v>
      </c>
      <c r="Q9" s="3">
        <v>193</v>
      </c>
      <c r="R9" s="4">
        <v>7.3599999999999999E-2</v>
      </c>
      <c r="S9" s="3">
        <v>277</v>
      </c>
      <c r="T9" s="4">
        <v>7.6799999999999993E-2</v>
      </c>
      <c r="U9" s="2">
        <v>1</v>
      </c>
      <c r="V9" s="3">
        <v>45</v>
      </c>
      <c r="W9" s="3">
        <v>1</v>
      </c>
      <c r="X9" s="4">
        <v>0.23319999999999999</v>
      </c>
      <c r="Y9" s="4">
        <v>5.1999999999999998E-3</v>
      </c>
      <c r="Z9" s="5">
        <v>44955</v>
      </c>
      <c r="AA9" s="5">
        <v>999</v>
      </c>
      <c r="AB9" s="3">
        <v>45</v>
      </c>
      <c r="AC9" s="3">
        <v>1</v>
      </c>
    </row>
    <row r="10" spans="1:29" x14ac:dyDescent="0.2">
      <c r="C10" s="3" t="s">
        <v>111</v>
      </c>
      <c r="D10" s="16" t="s">
        <v>535</v>
      </c>
      <c r="E10" s="3">
        <f t="shared" si="0"/>
        <v>0</v>
      </c>
      <c r="G10" s="3">
        <v>10</v>
      </c>
      <c r="H10" s="3">
        <f t="shared" si="2"/>
        <v>3</v>
      </c>
      <c r="I10" s="3">
        <v>19</v>
      </c>
      <c r="K10" s="3">
        <f t="shared" si="1"/>
        <v>-7</v>
      </c>
      <c r="L10" s="3">
        <v>30</v>
      </c>
      <c r="N10" s="3" t="s">
        <v>161</v>
      </c>
      <c r="O10" s="3" t="s">
        <v>461</v>
      </c>
      <c r="P10" s="3" t="s">
        <v>476</v>
      </c>
      <c r="Q10" s="3">
        <v>25</v>
      </c>
      <c r="R10" s="4">
        <v>9.4999999999999998E-3</v>
      </c>
      <c r="S10" s="3">
        <v>42</v>
      </c>
      <c r="T10" s="4">
        <v>1.1599999999999999E-2</v>
      </c>
      <c r="U10" s="2">
        <v>0.98</v>
      </c>
      <c r="V10" s="3">
        <v>5</v>
      </c>
      <c r="W10" s="3">
        <v>1</v>
      </c>
      <c r="X10" s="4">
        <v>0.2</v>
      </c>
      <c r="Y10" s="4">
        <v>0.04</v>
      </c>
      <c r="Z10" s="5">
        <v>6400</v>
      </c>
      <c r="AA10" s="5">
        <v>1280</v>
      </c>
      <c r="AB10" s="3">
        <v>5</v>
      </c>
      <c r="AC10" s="3">
        <v>1</v>
      </c>
    </row>
    <row r="11" spans="1:29" x14ac:dyDescent="0.2">
      <c r="C11" s="3" t="s">
        <v>34</v>
      </c>
      <c r="D11" s="16" t="s">
        <v>534</v>
      </c>
      <c r="E11" s="3">
        <f t="shared" si="0"/>
        <v>45</v>
      </c>
      <c r="G11" s="3">
        <v>50</v>
      </c>
      <c r="H11" s="3">
        <f t="shared" si="2"/>
        <v>15</v>
      </c>
      <c r="I11" s="3">
        <v>31</v>
      </c>
      <c r="K11" s="3">
        <f t="shared" si="1"/>
        <v>31</v>
      </c>
      <c r="L11" s="3">
        <v>40</v>
      </c>
      <c r="N11" s="3" t="s">
        <v>162</v>
      </c>
      <c r="O11" s="3" t="s">
        <v>442</v>
      </c>
      <c r="P11" s="3" t="s">
        <v>443</v>
      </c>
      <c r="Q11" s="3">
        <v>119</v>
      </c>
      <c r="R11" s="4">
        <v>4.5400000000000003E-2</v>
      </c>
      <c r="S11" s="3">
        <v>155</v>
      </c>
      <c r="T11" s="4">
        <v>4.2999999999999997E-2</v>
      </c>
      <c r="U11" s="2">
        <v>0.32</v>
      </c>
      <c r="V11" s="3">
        <v>8</v>
      </c>
      <c r="W11" s="3">
        <v>0</v>
      </c>
      <c r="X11" s="4">
        <v>6.7199999999999996E-2</v>
      </c>
      <c r="Y11" s="4">
        <v>0</v>
      </c>
      <c r="Z11" s="5">
        <v>8000</v>
      </c>
      <c r="AA11" s="5">
        <v>0</v>
      </c>
      <c r="AB11" s="3">
        <v>8</v>
      </c>
      <c r="AC11" s="3">
        <v>0</v>
      </c>
    </row>
    <row r="12" spans="1:29" x14ac:dyDescent="0.2">
      <c r="A12" s="3" t="s">
        <v>156</v>
      </c>
      <c r="B12" s="3" t="s">
        <v>3</v>
      </c>
      <c r="C12" s="3" t="s">
        <v>112</v>
      </c>
      <c r="D12" s="16" t="s">
        <v>449</v>
      </c>
      <c r="E12" s="3">
        <f t="shared" si="0"/>
        <v>0</v>
      </c>
      <c r="F12" s="20">
        <f ca="1">VLOOKUP(A12,INDIRECT($F$4&amp;"!$A$6:$K$21"),11,FALSE)</f>
        <v>23.255813953488371</v>
      </c>
      <c r="G12" s="3">
        <v>5</v>
      </c>
      <c r="H12" s="3">
        <f t="shared" si="2"/>
        <v>2</v>
      </c>
      <c r="I12" s="3">
        <v>0</v>
      </c>
      <c r="K12" s="3">
        <f t="shared" si="1"/>
        <v>7</v>
      </c>
      <c r="N12" s="3" t="s">
        <v>162</v>
      </c>
      <c r="O12" s="3" t="s">
        <v>444</v>
      </c>
      <c r="P12" s="3" t="s">
        <v>46</v>
      </c>
      <c r="Q12" s="3">
        <v>54</v>
      </c>
      <c r="R12" s="4">
        <v>2.06E-2</v>
      </c>
      <c r="S12" s="3">
        <v>86</v>
      </c>
      <c r="T12" s="4">
        <v>2.3800000000000002E-2</v>
      </c>
      <c r="U12" s="2">
        <v>0.7</v>
      </c>
      <c r="V12" s="3">
        <v>2</v>
      </c>
      <c r="W12" s="3">
        <v>0</v>
      </c>
      <c r="X12" s="4">
        <v>3.6999999999999998E-2</v>
      </c>
      <c r="Y12" s="4">
        <v>0</v>
      </c>
      <c r="Z12" s="5">
        <v>2000</v>
      </c>
      <c r="AA12" s="5">
        <v>0</v>
      </c>
      <c r="AB12" s="3">
        <v>1</v>
      </c>
      <c r="AC12" s="3">
        <v>0</v>
      </c>
    </row>
    <row r="13" spans="1:29" x14ac:dyDescent="0.2">
      <c r="C13" s="3" t="s">
        <v>113</v>
      </c>
      <c r="D13" s="16" t="s">
        <v>400</v>
      </c>
      <c r="E13" s="3">
        <f t="shared" si="0"/>
        <v>4</v>
      </c>
      <c r="F13" s="20" t="str">
        <f>"("&amp;SUM(G12:G23)&amp;")"</f>
        <v>(44)</v>
      </c>
      <c r="G13" s="3">
        <v>5</v>
      </c>
      <c r="H13" s="3">
        <f t="shared" si="2"/>
        <v>2</v>
      </c>
      <c r="I13" s="3">
        <v>5</v>
      </c>
      <c r="K13" s="3">
        <f t="shared" si="1"/>
        <v>2</v>
      </c>
      <c r="N13" s="3" t="s">
        <v>158</v>
      </c>
      <c r="O13" s="3" t="s">
        <v>158</v>
      </c>
      <c r="P13" s="3" t="s">
        <v>159</v>
      </c>
      <c r="Q13" s="3">
        <v>117</v>
      </c>
      <c r="R13" s="4">
        <v>4.4600000000000001E-2</v>
      </c>
      <c r="S13" s="3">
        <v>160</v>
      </c>
      <c r="T13" s="4">
        <v>4.4299999999999999E-2</v>
      </c>
      <c r="U13" s="2">
        <v>0.97</v>
      </c>
      <c r="V13" s="3">
        <v>10</v>
      </c>
      <c r="W13" s="3">
        <v>0</v>
      </c>
      <c r="X13" s="4">
        <v>8.5500000000000007E-2</v>
      </c>
      <c r="Y13" s="4">
        <v>0</v>
      </c>
      <c r="Z13" s="5">
        <v>8000</v>
      </c>
      <c r="AA13" s="5">
        <v>0</v>
      </c>
      <c r="AB13" s="3">
        <v>10</v>
      </c>
      <c r="AC13" s="3">
        <v>0</v>
      </c>
    </row>
    <row r="14" spans="1:29" x14ac:dyDescent="0.2">
      <c r="C14" s="3" t="s">
        <v>114</v>
      </c>
      <c r="D14" s="16" t="s">
        <v>392</v>
      </c>
      <c r="E14" s="3">
        <f t="shared" si="0"/>
        <v>10</v>
      </c>
      <c r="G14" s="3">
        <v>5</v>
      </c>
      <c r="H14" s="3">
        <f t="shared" si="2"/>
        <v>2</v>
      </c>
      <c r="I14" s="3">
        <v>0</v>
      </c>
      <c r="K14" s="3">
        <f t="shared" si="1"/>
        <v>7</v>
      </c>
      <c r="N14" s="3" t="s">
        <v>182</v>
      </c>
      <c r="O14" s="3" t="s">
        <v>415</v>
      </c>
      <c r="P14" s="3" t="s">
        <v>416</v>
      </c>
      <c r="Q14" s="3">
        <v>3</v>
      </c>
      <c r="R14" s="4">
        <v>1.1000000000000001E-3</v>
      </c>
      <c r="S14" s="3">
        <v>3</v>
      </c>
      <c r="T14" s="4">
        <v>8.0000000000000004E-4</v>
      </c>
      <c r="U14" s="2">
        <v>1</v>
      </c>
      <c r="V14" s="3">
        <v>0</v>
      </c>
      <c r="W14" s="3">
        <v>0</v>
      </c>
      <c r="X14" s="4">
        <v>0</v>
      </c>
      <c r="Y14" s="4">
        <v>0</v>
      </c>
      <c r="Z14" s="5">
        <v>0</v>
      </c>
      <c r="AA14" s="5">
        <v>0</v>
      </c>
      <c r="AB14" s="3">
        <v>0</v>
      </c>
      <c r="AC14" s="3">
        <v>0</v>
      </c>
    </row>
    <row r="15" spans="1:29" x14ac:dyDescent="0.2">
      <c r="C15" s="3" t="s">
        <v>115</v>
      </c>
      <c r="D15" s="16" t="s">
        <v>405</v>
      </c>
      <c r="E15" s="3">
        <f t="shared" si="0"/>
        <v>0</v>
      </c>
      <c r="G15" s="3">
        <v>5</v>
      </c>
      <c r="H15" s="3">
        <f t="shared" si="2"/>
        <v>2</v>
      </c>
      <c r="I15" s="3">
        <v>10</v>
      </c>
      <c r="K15" s="3">
        <f t="shared" si="1"/>
        <v>-4</v>
      </c>
      <c r="N15" s="3" t="s">
        <v>182</v>
      </c>
      <c r="O15" s="3" t="s">
        <v>419</v>
      </c>
      <c r="P15" s="3" t="s">
        <v>420</v>
      </c>
      <c r="Q15" s="3">
        <v>2</v>
      </c>
      <c r="R15" s="4">
        <v>8.0000000000000004E-4</v>
      </c>
      <c r="S15" s="3">
        <v>2</v>
      </c>
      <c r="T15" s="4">
        <v>5.9999999999999995E-4</v>
      </c>
      <c r="U15" s="2">
        <v>1</v>
      </c>
      <c r="V15" s="3">
        <v>0</v>
      </c>
      <c r="W15" s="3">
        <v>0</v>
      </c>
      <c r="X15" s="4">
        <v>0</v>
      </c>
      <c r="Y15" s="4">
        <v>0</v>
      </c>
      <c r="Z15" s="5">
        <v>0</v>
      </c>
      <c r="AA15" s="5">
        <v>0</v>
      </c>
      <c r="AB15" s="3">
        <v>0</v>
      </c>
      <c r="AC15" s="3">
        <v>0</v>
      </c>
    </row>
    <row r="16" spans="1:29" x14ac:dyDescent="0.2">
      <c r="C16" s="3" t="s">
        <v>116</v>
      </c>
      <c r="D16" s="16" t="s">
        <v>396</v>
      </c>
      <c r="E16" s="3">
        <f t="shared" si="0"/>
        <v>3</v>
      </c>
      <c r="G16" s="3">
        <v>5</v>
      </c>
      <c r="H16" s="3">
        <f t="shared" si="2"/>
        <v>2</v>
      </c>
      <c r="K16" s="3">
        <f t="shared" si="1"/>
        <v>7</v>
      </c>
      <c r="L16" s="3">
        <v>3</v>
      </c>
      <c r="N16" s="3" t="s">
        <v>182</v>
      </c>
      <c r="O16" s="3" t="s">
        <v>421</v>
      </c>
      <c r="P16" s="3" t="s">
        <v>49</v>
      </c>
      <c r="Q16" s="3">
        <v>1</v>
      </c>
      <c r="R16" s="4">
        <v>4.0000000000000002E-4</v>
      </c>
      <c r="S16" s="3">
        <v>1</v>
      </c>
      <c r="T16" s="4">
        <v>2.9999999999999997E-4</v>
      </c>
      <c r="U16" s="2">
        <v>1</v>
      </c>
      <c r="V16" s="3">
        <v>0</v>
      </c>
      <c r="W16" s="3">
        <v>0</v>
      </c>
      <c r="X16" s="4">
        <v>0</v>
      </c>
      <c r="Y16" s="4">
        <v>0</v>
      </c>
      <c r="Z16" s="5">
        <v>0</v>
      </c>
      <c r="AA16" s="5">
        <v>0</v>
      </c>
      <c r="AB16" s="3">
        <v>0</v>
      </c>
      <c r="AC16" s="3">
        <v>0</v>
      </c>
    </row>
    <row r="17" spans="1:29" x14ac:dyDescent="0.2">
      <c r="C17" s="3" t="s">
        <v>117</v>
      </c>
      <c r="D17" s="16" t="s">
        <v>394</v>
      </c>
      <c r="E17" s="3">
        <f t="shared" si="0"/>
        <v>1</v>
      </c>
      <c r="G17" s="3">
        <v>5</v>
      </c>
      <c r="H17" s="3">
        <f t="shared" si="2"/>
        <v>2</v>
      </c>
      <c r="K17" s="3">
        <f t="shared" si="1"/>
        <v>7</v>
      </c>
      <c r="L17" s="3">
        <v>3</v>
      </c>
      <c r="N17" s="3" t="s">
        <v>182</v>
      </c>
      <c r="O17" s="3" t="s">
        <v>424</v>
      </c>
      <c r="P17" s="3" t="s">
        <v>50</v>
      </c>
      <c r="Q17" s="3">
        <v>1</v>
      </c>
      <c r="R17" s="4">
        <v>4.0000000000000002E-4</v>
      </c>
      <c r="S17" s="3">
        <v>1</v>
      </c>
      <c r="T17" s="4">
        <v>2.9999999999999997E-4</v>
      </c>
      <c r="U17" s="2">
        <v>1</v>
      </c>
      <c r="V17" s="3">
        <v>0</v>
      </c>
      <c r="W17" s="3">
        <v>0</v>
      </c>
      <c r="X17" s="4">
        <v>0</v>
      </c>
      <c r="Y17" s="4">
        <v>0</v>
      </c>
      <c r="Z17" s="5">
        <v>0</v>
      </c>
      <c r="AA17" s="5">
        <v>0</v>
      </c>
      <c r="AB17" s="3">
        <v>0</v>
      </c>
      <c r="AC17" s="3">
        <v>0</v>
      </c>
    </row>
    <row r="18" spans="1:29" x14ac:dyDescent="0.2">
      <c r="C18" s="3" t="s">
        <v>118</v>
      </c>
      <c r="D18" s="16" t="s">
        <v>397</v>
      </c>
      <c r="E18" s="3">
        <f t="shared" si="0"/>
        <v>0</v>
      </c>
      <c r="G18" s="3">
        <v>5</v>
      </c>
      <c r="H18" s="3">
        <f t="shared" si="2"/>
        <v>2</v>
      </c>
      <c r="K18" s="3">
        <f t="shared" si="1"/>
        <v>7</v>
      </c>
      <c r="L18" s="3">
        <v>3</v>
      </c>
      <c r="N18" s="3" t="s">
        <v>173</v>
      </c>
      <c r="O18" s="3" t="s">
        <v>410</v>
      </c>
      <c r="P18" s="3" t="s">
        <v>52</v>
      </c>
      <c r="Q18" s="3">
        <v>35</v>
      </c>
      <c r="R18" s="4">
        <v>1.3299999999999999E-2</v>
      </c>
      <c r="S18" s="3">
        <v>38</v>
      </c>
      <c r="T18" s="4">
        <v>1.0500000000000001E-2</v>
      </c>
      <c r="U18" s="2">
        <v>1</v>
      </c>
      <c r="V18" s="3">
        <v>2</v>
      </c>
      <c r="W18" s="3">
        <v>0</v>
      </c>
      <c r="X18" s="4">
        <v>5.7099999999999998E-2</v>
      </c>
      <c r="Y18" s="4">
        <v>0</v>
      </c>
      <c r="Z18" s="5">
        <v>3360</v>
      </c>
      <c r="AA18" s="5">
        <v>0</v>
      </c>
      <c r="AB18" s="3">
        <v>2</v>
      </c>
      <c r="AC18" s="3">
        <v>0</v>
      </c>
    </row>
    <row r="19" spans="1:29" x14ac:dyDescent="0.2">
      <c r="C19" s="3" t="s">
        <v>119</v>
      </c>
      <c r="D19" s="16" t="s">
        <v>402</v>
      </c>
      <c r="E19" s="3">
        <f t="shared" si="0"/>
        <v>0</v>
      </c>
      <c r="G19" s="3">
        <v>5</v>
      </c>
      <c r="H19" s="3">
        <f t="shared" si="2"/>
        <v>2</v>
      </c>
      <c r="K19" s="3">
        <f t="shared" si="1"/>
        <v>7</v>
      </c>
      <c r="L19" s="3">
        <v>3</v>
      </c>
      <c r="N19" s="3" t="s">
        <v>182</v>
      </c>
      <c r="O19" s="3" t="s">
        <v>429</v>
      </c>
      <c r="P19" s="3" t="s">
        <v>51</v>
      </c>
      <c r="Q19" s="3">
        <v>1</v>
      </c>
      <c r="R19" s="4">
        <v>4.0000000000000002E-4</v>
      </c>
      <c r="S19" s="3">
        <v>1</v>
      </c>
      <c r="T19" s="4">
        <v>2.9999999999999997E-4</v>
      </c>
      <c r="U19" s="2">
        <v>1</v>
      </c>
      <c r="V19" s="3">
        <v>1</v>
      </c>
      <c r="W19" s="3">
        <v>0</v>
      </c>
      <c r="X19" s="4">
        <v>1</v>
      </c>
      <c r="Y19" s="4">
        <v>0</v>
      </c>
      <c r="Z19" s="5">
        <v>1280</v>
      </c>
      <c r="AA19" s="5">
        <v>0</v>
      </c>
      <c r="AB19" s="3">
        <v>1</v>
      </c>
      <c r="AC19" s="3">
        <v>0</v>
      </c>
    </row>
    <row r="20" spans="1:29" x14ac:dyDescent="0.2">
      <c r="C20" s="3" t="s">
        <v>36</v>
      </c>
      <c r="D20" s="16" t="s">
        <v>399</v>
      </c>
      <c r="E20" s="3">
        <f t="shared" si="0"/>
        <v>0</v>
      </c>
      <c r="G20" s="3">
        <v>1</v>
      </c>
      <c r="H20" s="3">
        <f t="shared" si="2"/>
        <v>1</v>
      </c>
      <c r="K20" s="3">
        <f t="shared" si="1"/>
        <v>2</v>
      </c>
      <c r="N20" s="3" t="s">
        <v>182</v>
      </c>
      <c r="O20" s="3" t="s">
        <v>430</v>
      </c>
      <c r="P20" s="3" t="s">
        <v>431</v>
      </c>
      <c r="Q20" s="3">
        <v>4</v>
      </c>
      <c r="R20" s="4">
        <v>1.5E-3</v>
      </c>
      <c r="S20" s="3">
        <v>5</v>
      </c>
      <c r="T20" s="4">
        <v>1.4E-3</v>
      </c>
      <c r="U20" s="2">
        <v>1</v>
      </c>
      <c r="V20" s="3">
        <v>0</v>
      </c>
      <c r="W20" s="3">
        <v>0</v>
      </c>
      <c r="X20" s="4">
        <v>0</v>
      </c>
      <c r="Y20" s="4">
        <v>0</v>
      </c>
      <c r="Z20" s="5">
        <v>0</v>
      </c>
      <c r="AA20" s="5">
        <v>0</v>
      </c>
      <c r="AB20" s="3">
        <v>0</v>
      </c>
      <c r="AC20" s="3">
        <v>0</v>
      </c>
    </row>
    <row r="21" spans="1:29" x14ac:dyDescent="0.2">
      <c r="C21" s="3" t="s">
        <v>37</v>
      </c>
      <c r="D21" s="16" t="s">
        <v>398</v>
      </c>
      <c r="E21" s="3">
        <f t="shared" si="0"/>
        <v>1</v>
      </c>
      <c r="G21" s="3">
        <v>1</v>
      </c>
      <c r="H21" s="3">
        <f t="shared" si="2"/>
        <v>1</v>
      </c>
      <c r="K21" s="3">
        <f t="shared" si="1"/>
        <v>2</v>
      </c>
      <c r="L21" s="3">
        <v>2</v>
      </c>
      <c r="N21" s="3" t="s">
        <v>167</v>
      </c>
      <c r="O21" s="3" t="s">
        <v>249</v>
      </c>
      <c r="P21" s="3" t="s">
        <v>250</v>
      </c>
      <c r="Q21" s="3">
        <v>3</v>
      </c>
      <c r="R21" s="4">
        <v>1.1000000000000001E-3</v>
      </c>
      <c r="S21" s="3">
        <v>4</v>
      </c>
      <c r="T21" s="4">
        <v>1.1000000000000001E-3</v>
      </c>
      <c r="U21" s="2">
        <v>1</v>
      </c>
      <c r="V21" s="3">
        <v>0</v>
      </c>
      <c r="W21" s="3">
        <v>0</v>
      </c>
      <c r="X21" s="4">
        <v>0</v>
      </c>
      <c r="Y21" s="4">
        <v>0</v>
      </c>
      <c r="Z21" s="5">
        <v>0</v>
      </c>
      <c r="AA21" s="5">
        <v>0</v>
      </c>
      <c r="AB21" s="3">
        <v>0</v>
      </c>
      <c r="AC21" s="3">
        <v>0</v>
      </c>
    </row>
    <row r="22" spans="1:29" x14ac:dyDescent="0.2">
      <c r="C22" s="3" t="s">
        <v>38</v>
      </c>
      <c r="D22" s="16" t="s">
        <v>395</v>
      </c>
      <c r="E22" s="3">
        <f t="shared" si="0"/>
        <v>2</v>
      </c>
      <c r="G22" s="3">
        <v>1</v>
      </c>
      <c r="H22" s="3">
        <f t="shared" si="2"/>
        <v>1</v>
      </c>
      <c r="K22" s="3">
        <f t="shared" si="1"/>
        <v>2</v>
      </c>
      <c r="L22" s="3">
        <v>2</v>
      </c>
      <c r="N22" s="3" t="s">
        <v>220</v>
      </c>
      <c r="O22" s="3" t="s">
        <v>519</v>
      </c>
      <c r="P22" s="3" t="s">
        <v>520</v>
      </c>
      <c r="Q22" s="3">
        <v>2</v>
      </c>
      <c r="R22" s="4">
        <v>8.0000000000000004E-4</v>
      </c>
      <c r="S22" s="3">
        <v>3</v>
      </c>
      <c r="T22" s="4">
        <v>8.0000000000000004E-4</v>
      </c>
      <c r="U22" s="2">
        <v>1</v>
      </c>
      <c r="V22" s="3">
        <v>0</v>
      </c>
      <c r="W22" s="3">
        <v>0</v>
      </c>
      <c r="X22" s="4">
        <v>0</v>
      </c>
      <c r="Y22" s="4">
        <v>0</v>
      </c>
      <c r="Z22" s="5">
        <v>0</v>
      </c>
      <c r="AA22" s="5">
        <v>0</v>
      </c>
      <c r="AB22" s="3">
        <v>0</v>
      </c>
      <c r="AC22" s="3">
        <v>0</v>
      </c>
    </row>
    <row r="23" spans="1:29" x14ac:dyDescent="0.2">
      <c r="C23" s="3" t="s">
        <v>120</v>
      </c>
      <c r="D23" s="16" t="s">
        <v>403</v>
      </c>
      <c r="E23" s="3">
        <f t="shared" si="0"/>
        <v>0</v>
      </c>
      <c r="G23" s="3">
        <v>1</v>
      </c>
      <c r="H23" s="3">
        <f t="shared" si="2"/>
        <v>1</v>
      </c>
      <c r="K23" s="3">
        <f t="shared" si="1"/>
        <v>2</v>
      </c>
      <c r="L23" s="3">
        <v>2</v>
      </c>
      <c r="N23" s="3" t="s">
        <v>167</v>
      </c>
      <c r="O23" s="3" t="s">
        <v>434</v>
      </c>
      <c r="P23" s="3" t="s">
        <v>435</v>
      </c>
      <c r="Q23" s="3">
        <v>6</v>
      </c>
      <c r="R23" s="4">
        <v>2.3E-3</v>
      </c>
      <c r="S23" s="3">
        <v>6</v>
      </c>
      <c r="T23" s="4">
        <v>1.6999999999999999E-3</v>
      </c>
      <c r="U23" s="2">
        <v>1</v>
      </c>
      <c r="V23" s="3">
        <v>1</v>
      </c>
      <c r="W23" s="3">
        <v>0</v>
      </c>
      <c r="X23" s="4">
        <v>0.16669999999999999</v>
      </c>
      <c r="Y23" s="4">
        <v>0</v>
      </c>
      <c r="Z23" s="5">
        <v>999</v>
      </c>
      <c r="AA23" s="5">
        <v>0</v>
      </c>
      <c r="AB23" s="3">
        <v>1</v>
      </c>
      <c r="AC23" s="3">
        <v>0</v>
      </c>
    </row>
    <row r="24" spans="1:29" x14ac:dyDescent="0.2">
      <c r="A24" s="3" t="s">
        <v>157</v>
      </c>
      <c r="B24" s="3" t="s">
        <v>450</v>
      </c>
      <c r="C24" s="3" t="s">
        <v>451</v>
      </c>
      <c r="D24" s="16" t="s">
        <v>256</v>
      </c>
      <c r="E24" s="3">
        <f t="shared" si="0"/>
        <v>1</v>
      </c>
      <c r="F24" s="20">
        <f ca="1">VLOOKUP(A24,INDIRECT($F$4&amp;"!$A$6:$K$21"),11,FALSE)</f>
        <v>0</v>
      </c>
      <c r="G24" s="3">
        <v>5</v>
      </c>
      <c r="H24" s="3">
        <f>ROUNDUP(G24*0.3,0)</f>
        <v>2</v>
      </c>
      <c r="K24" s="3">
        <f t="shared" si="1"/>
        <v>7</v>
      </c>
      <c r="N24" s="3" t="s">
        <v>173</v>
      </c>
      <c r="O24" s="3" t="s">
        <v>411</v>
      </c>
      <c r="P24" s="3" t="s">
        <v>412</v>
      </c>
      <c r="Q24" s="3">
        <v>5</v>
      </c>
      <c r="R24" s="4">
        <v>1.9E-3</v>
      </c>
      <c r="S24" s="3">
        <v>6</v>
      </c>
      <c r="T24" s="4">
        <v>1.6999999999999999E-3</v>
      </c>
      <c r="U24" s="2">
        <v>1</v>
      </c>
      <c r="V24" s="3">
        <v>0</v>
      </c>
      <c r="W24" s="3">
        <v>0</v>
      </c>
      <c r="X24" s="4">
        <v>0</v>
      </c>
      <c r="Y24" s="4">
        <v>0</v>
      </c>
      <c r="Z24" s="5">
        <v>0</v>
      </c>
      <c r="AA24" s="5">
        <v>0</v>
      </c>
      <c r="AB24" s="3">
        <v>0</v>
      </c>
      <c r="AC24" s="3">
        <v>0</v>
      </c>
    </row>
    <row r="25" spans="1:29" x14ac:dyDescent="0.2">
      <c r="C25" s="3" t="s">
        <v>452</v>
      </c>
      <c r="D25" s="16" t="s">
        <v>258</v>
      </c>
      <c r="E25" s="3">
        <f t="shared" si="0"/>
        <v>0</v>
      </c>
      <c r="F25" s="20" t="str">
        <f>"("&amp;SUM(G24:G28)&amp;")"</f>
        <v>(25)</v>
      </c>
      <c r="G25" s="3">
        <v>5</v>
      </c>
      <c r="H25" s="3">
        <f>ROUNDUP(G25*0.3,0)</f>
        <v>2</v>
      </c>
      <c r="K25" s="3">
        <f t="shared" si="1"/>
        <v>7</v>
      </c>
      <c r="N25" s="3" t="s">
        <v>220</v>
      </c>
      <c r="O25" s="3" t="s">
        <v>521</v>
      </c>
      <c r="P25" s="3" t="s">
        <v>522</v>
      </c>
      <c r="Q25" s="3">
        <v>1</v>
      </c>
      <c r="R25" s="4">
        <v>4.0000000000000002E-4</v>
      </c>
      <c r="S25" s="3">
        <v>1</v>
      </c>
      <c r="T25" s="4">
        <v>2.9999999999999997E-4</v>
      </c>
      <c r="U25" s="2">
        <v>1</v>
      </c>
      <c r="V25" s="3">
        <v>0</v>
      </c>
      <c r="W25" s="3">
        <v>0</v>
      </c>
      <c r="X25" s="4">
        <v>0</v>
      </c>
      <c r="Y25" s="4">
        <v>0</v>
      </c>
      <c r="Z25" s="5">
        <v>0</v>
      </c>
      <c r="AA25" s="5">
        <v>0</v>
      </c>
      <c r="AB25" s="3">
        <v>0</v>
      </c>
      <c r="AC25" s="3">
        <v>0</v>
      </c>
    </row>
    <row r="26" spans="1:29" x14ac:dyDescent="0.2">
      <c r="C26" s="3" t="s">
        <v>453</v>
      </c>
      <c r="D26" s="16" t="s">
        <v>254</v>
      </c>
      <c r="E26" s="3">
        <f t="shared" si="0"/>
        <v>0</v>
      </c>
      <c r="G26" s="3">
        <v>5</v>
      </c>
      <c r="H26" s="3">
        <f>ROUNDUP(G26*0.3,0)</f>
        <v>2</v>
      </c>
      <c r="K26" s="3">
        <f t="shared" si="1"/>
        <v>7</v>
      </c>
      <c r="N26" s="3" t="s">
        <v>220</v>
      </c>
      <c r="O26" s="3" t="s">
        <v>483</v>
      </c>
      <c r="P26" s="3" t="s">
        <v>484</v>
      </c>
      <c r="Q26" s="3">
        <v>2</v>
      </c>
      <c r="R26" s="4">
        <v>8.0000000000000004E-4</v>
      </c>
      <c r="S26" s="3">
        <v>2</v>
      </c>
      <c r="T26" s="4">
        <v>5.9999999999999995E-4</v>
      </c>
      <c r="U26" s="2">
        <v>1</v>
      </c>
      <c r="V26" s="3">
        <v>0</v>
      </c>
      <c r="W26" s="3">
        <v>0</v>
      </c>
      <c r="X26" s="4">
        <v>0</v>
      </c>
      <c r="Y26" s="4">
        <v>0</v>
      </c>
      <c r="Z26" s="5">
        <v>0</v>
      </c>
      <c r="AA26" s="5">
        <v>0</v>
      </c>
      <c r="AB26" s="3">
        <v>0</v>
      </c>
      <c r="AC26" s="3">
        <v>0</v>
      </c>
    </row>
    <row r="27" spans="1:29" x14ac:dyDescent="0.2">
      <c r="C27" s="3" t="s">
        <v>454</v>
      </c>
      <c r="D27" s="16" t="s">
        <v>252</v>
      </c>
      <c r="E27" s="3">
        <f t="shared" si="0"/>
        <v>0</v>
      </c>
      <c r="G27" s="3">
        <v>5</v>
      </c>
      <c r="H27" s="3">
        <f>ROUNDUP(G27*0.3,0)</f>
        <v>2</v>
      </c>
      <c r="K27" s="3">
        <f t="shared" si="1"/>
        <v>7</v>
      </c>
      <c r="N27" s="3" t="s">
        <v>156</v>
      </c>
      <c r="O27" s="3" t="s">
        <v>392</v>
      </c>
      <c r="P27" s="3" t="s">
        <v>393</v>
      </c>
      <c r="Q27" s="3">
        <v>83</v>
      </c>
      <c r="R27" s="4">
        <v>3.1600000000000003E-2</v>
      </c>
      <c r="S27" s="3">
        <v>121</v>
      </c>
      <c r="T27" s="4">
        <v>3.3500000000000002E-2</v>
      </c>
      <c r="U27" s="2">
        <v>0.99</v>
      </c>
      <c r="V27" s="3">
        <v>10</v>
      </c>
      <c r="W27" s="3">
        <v>0</v>
      </c>
      <c r="X27" s="4">
        <v>0.1205</v>
      </c>
      <c r="Y27" s="4">
        <v>0</v>
      </c>
      <c r="Z27" s="5">
        <v>18800</v>
      </c>
      <c r="AA27" s="5">
        <v>0</v>
      </c>
      <c r="AB27" s="3">
        <v>10</v>
      </c>
      <c r="AC27" s="3">
        <v>0</v>
      </c>
    </row>
    <row r="28" spans="1:29" x14ac:dyDescent="0.2">
      <c r="C28" s="3" t="s">
        <v>536</v>
      </c>
      <c r="D28" s="16" t="s">
        <v>537</v>
      </c>
      <c r="E28" s="3">
        <f t="shared" si="0"/>
        <v>0</v>
      </c>
      <c r="G28" s="3">
        <v>5</v>
      </c>
      <c r="H28" s="3">
        <f>ROUNDUP(G28*0.3,0)</f>
        <v>2</v>
      </c>
      <c r="K28" s="3">
        <f t="shared" si="1"/>
        <v>7</v>
      </c>
      <c r="N28" s="3" t="s">
        <v>220</v>
      </c>
      <c r="O28" s="3" t="s">
        <v>384</v>
      </c>
      <c r="P28" s="3" t="s">
        <v>385</v>
      </c>
      <c r="Q28" s="3">
        <v>2</v>
      </c>
      <c r="R28" s="4">
        <v>8.0000000000000004E-4</v>
      </c>
      <c r="S28" s="3">
        <v>3</v>
      </c>
      <c r="T28" s="4">
        <v>8.0000000000000004E-4</v>
      </c>
      <c r="U28" s="2">
        <v>1</v>
      </c>
      <c r="V28" s="3">
        <v>0</v>
      </c>
      <c r="W28" s="3">
        <v>0</v>
      </c>
      <c r="X28" s="4">
        <v>0</v>
      </c>
      <c r="Y28" s="4">
        <v>0</v>
      </c>
      <c r="Z28" s="5">
        <v>0</v>
      </c>
      <c r="AA28" s="5">
        <v>0</v>
      </c>
      <c r="AB28" s="3">
        <v>0</v>
      </c>
      <c r="AC28" s="3">
        <v>0</v>
      </c>
    </row>
    <row r="29" spans="1:29" x14ac:dyDescent="0.2">
      <c r="A29" s="3" t="s">
        <v>164</v>
      </c>
      <c r="B29" s="3" t="s">
        <v>4</v>
      </c>
      <c r="C29" s="3" t="s">
        <v>35</v>
      </c>
      <c r="D29" s="16" t="s">
        <v>330</v>
      </c>
      <c r="E29" s="3">
        <f t="shared" si="0"/>
        <v>5</v>
      </c>
      <c r="F29" s="20">
        <f ca="1">VLOOKUP(A29,INDIRECT($F$4&amp;"!$A$6:$K$21"),11,FALSE)</f>
        <v>5.1020408163265305</v>
      </c>
      <c r="G29" s="3">
        <v>15</v>
      </c>
      <c r="H29" s="3">
        <f t="shared" si="2"/>
        <v>5</v>
      </c>
      <c r="I29" s="3">
        <v>2</v>
      </c>
      <c r="K29" s="3">
        <f t="shared" si="1"/>
        <v>17</v>
      </c>
      <c r="L29" s="3">
        <v>0</v>
      </c>
      <c r="N29" s="3" t="s">
        <v>220</v>
      </c>
      <c r="O29" s="3" t="s">
        <v>592</v>
      </c>
      <c r="P29" s="3" t="s">
        <v>593</v>
      </c>
      <c r="Q29" s="3">
        <v>2</v>
      </c>
      <c r="R29" s="4">
        <v>8.0000000000000004E-4</v>
      </c>
      <c r="S29" s="3">
        <v>2</v>
      </c>
      <c r="T29" s="4">
        <v>5.9999999999999995E-4</v>
      </c>
      <c r="U29" s="2">
        <v>1</v>
      </c>
      <c r="V29" s="3">
        <v>0</v>
      </c>
      <c r="W29" s="3">
        <v>0</v>
      </c>
      <c r="X29" s="4">
        <v>0</v>
      </c>
      <c r="Y29" s="4">
        <v>0</v>
      </c>
      <c r="Z29" s="5">
        <v>0</v>
      </c>
      <c r="AA29" s="5">
        <v>0</v>
      </c>
      <c r="AB29" s="3">
        <v>0</v>
      </c>
      <c r="AC29" s="3">
        <v>0</v>
      </c>
    </row>
    <row r="30" spans="1:29" x14ac:dyDescent="0.2">
      <c r="C30" s="3" t="s">
        <v>121</v>
      </c>
      <c r="D30" s="16" t="s">
        <v>331</v>
      </c>
      <c r="E30" s="3">
        <f t="shared" si="0"/>
        <v>0</v>
      </c>
      <c r="F30" s="20" t="str">
        <f>"("&amp;SUM(G29:G33)&amp;")"</f>
        <v>(28)</v>
      </c>
      <c r="G30" s="3">
        <v>10</v>
      </c>
      <c r="H30" s="3">
        <f t="shared" si="2"/>
        <v>3</v>
      </c>
      <c r="I30" s="3">
        <v>13</v>
      </c>
      <c r="K30" s="3">
        <f t="shared" si="1"/>
        <v>-1</v>
      </c>
      <c r="L30" s="3">
        <v>0</v>
      </c>
      <c r="N30" s="3" t="s">
        <v>156</v>
      </c>
      <c r="O30" s="3" t="s">
        <v>394</v>
      </c>
      <c r="P30" s="3" t="s">
        <v>54</v>
      </c>
      <c r="Q30" s="3">
        <v>3</v>
      </c>
      <c r="R30" s="4">
        <v>1.1000000000000001E-3</v>
      </c>
      <c r="S30" s="3">
        <v>3</v>
      </c>
      <c r="T30" s="4">
        <v>8.0000000000000004E-4</v>
      </c>
      <c r="U30" s="2">
        <v>1</v>
      </c>
      <c r="V30" s="3">
        <v>1</v>
      </c>
      <c r="W30" s="3">
        <v>0</v>
      </c>
      <c r="X30" s="4">
        <v>0.33329999999999999</v>
      </c>
      <c r="Y30" s="4">
        <v>0</v>
      </c>
      <c r="Z30" s="5">
        <v>1880</v>
      </c>
      <c r="AA30" s="5">
        <v>0</v>
      </c>
      <c r="AB30" s="3">
        <v>1</v>
      </c>
      <c r="AC30" s="3">
        <v>0</v>
      </c>
    </row>
    <row r="31" spans="1:29" x14ac:dyDescent="0.2">
      <c r="C31" s="3" t="s">
        <v>122</v>
      </c>
      <c r="D31" s="16" t="s">
        <v>336</v>
      </c>
      <c r="E31" s="3">
        <f t="shared" si="0"/>
        <v>1</v>
      </c>
      <c r="G31" s="3">
        <v>1</v>
      </c>
      <c r="H31" s="3">
        <f t="shared" si="2"/>
        <v>1</v>
      </c>
      <c r="K31" s="3">
        <f t="shared" si="1"/>
        <v>2</v>
      </c>
      <c r="N31" s="3" t="s">
        <v>156</v>
      </c>
      <c r="O31" s="3" t="s">
        <v>395</v>
      </c>
      <c r="P31" s="3" t="s">
        <v>55</v>
      </c>
      <c r="Q31" s="3">
        <v>46</v>
      </c>
      <c r="R31" s="4">
        <v>1.7500000000000002E-2</v>
      </c>
      <c r="S31" s="3">
        <v>57</v>
      </c>
      <c r="T31" s="4">
        <v>1.5800000000000002E-2</v>
      </c>
      <c r="U31" s="2">
        <v>0.98</v>
      </c>
      <c r="V31" s="3">
        <v>2</v>
      </c>
      <c r="W31" s="3">
        <v>0</v>
      </c>
      <c r="X31" s="4">
        <v>4.3499999999999997E-2</v>
      </c>
      <c r="Y31" s="4">
        <v>0</v>
      </c>
      <c r="Z31" s="5">
        <v>3360</v>
      </c>
      <c r="AA31" s="5">
        <v>0</v>
      </c>
      <c r="AB31" s="3">
        <v>2</v>
      </c>
      <c r="AC31" s="3">
        <v>0</v>
      </c>
    </row>
    <row r="32" spans="1:29" x14ac:dyDescent="0.2">
      <c r="C32" s="3" t="s">
        <v>123</v>
      </c>
      <c r="D32" s="16" t="s">
        <v>332</v>
      </c>
      <c r="E32" s="3">
        <f t="shared" si="0"/>
        <v>1</v>
      </c>
      <c r="G32" s="3">
        <v>1</v>
      </c>
      <c r="H32" s="3">
        <f t="shared" si="2"/>
        <v>1</v>
      </c>
      <c r="K32" s="3">
        <f t="shared" si="1"/>
        <v>2</v>
      </c>
      <c r="N32" s="3" t="s">
        <v>220</v>
      </c>
      <c r="O32" s="3" t="s">
        <v>594</v>
      </c>
      <c r="P32" s="3" t="s">
        <v>595</v>
      </c>
      <c r="Q32" s="3">
        <v>1</v>
      </c>
      <c r="R32" s="4">
        <v>4.0000000000000002E-4</v>
      </c>
      <c r="S32" s="3">
        <v>1</v>
      </c>
      <c r="T32" s="4">
        <v>2.9999999999999997E-4</v>
      </c>
      <c r="U32" s="2">
        <v>1</v>
      </c>
      <c r="V32" s="3">
        <v>0</v>
      </c>
      <c r="W32" s="3">
        <v>0</v>
      </c>
      <c r="X32" s="4">
        <v>0</v>
      </c>
      <c r="Y32" s="4">
        <v>0</v>
      </c>
      <c r="Z32" s="5">
        <v>0</v>
      </c>
      <c r="AA32" s="5">
        <v>0</v>
      </c>
      <c r="AB32" s="3">
        <v>0</v>
      </c>
      <c r="AC32" s="3">
        <v>0</v>
      </c>
    </row>
    <row r="33" spans="1:29" x14ac:dyDescent="0.2">
      <c r="C33" s="3" t="s">
        <v>124</v>
      </c>
      <c r="D33" s="16" t="s">
        <v>334</v>
      </c>
      <c r="E33" s="3">
        <f t="shared" si="0"/>
        <v>0</v>
      </c>
      <c r="G33" s="3">
        <v>1</v>
      </c>
      <c r="H33" s="3">
        <f t="shared" si="2"/>
        <v>1</v>
      </c>
      <c r="K33" s="3">
        <f t="shared" si="1"/>
        <v>2</v>
      </c>
      <c r="N33" s="3" t="s">
        <v>220</v>
      </c>
      <c r="O33" s="3" t="s">
        <v>386</v>
      </c>
      <c r="P33" s="3" t="s">
        <v>387</v>
      </c>
      <c r="Q33" s="3">
        <v>4</v>
      </c>
      <c r="R33" s="4">
        <v>1.5E-3</v>
      </c>
      <c r="S33" s="3">
        <v>4</v>
      </c>
      <c r="T33" s="4">
        <v>1.1000000000000001E-3</v>
      </c>
      <c r="U33" s="2">
        <v>1</v>
      </c>
      <c r="V33" s="3">
        <v>0</v>
      </c>
      <c r="W33" s="3">
        <v>0</v>
      </c>
      <c r="X33" s="4">
        <v>0</v>
      </c>
      <c r="Y33" s="4">
        <v>0</v>
      </c>
      <c r="Z33" s="5">
        <v>0</v>
      </c>
      <c r="AA33" s="5">
        <v>0</v>
      </c>
      <c r="AB33" s="3">
        <v>0</v>
      </c>
      <c r="AC33" s="3">
        <v>0</v>
      </c>
    </row>
    <row r="34" spans="1:29" x14ac:dyDescent="0.2">
      <c r="A34" s="3" t="s">
        <v>161</v>
      </c>
      <c r="B34" s="3" t="s">
        <v>5</v>
      </c>
      <c r="C34" s="3" t="s">
        <v>125</v>
      </c>
      <c r="D34" s="16" t="s">
        <v>251</v>
      </c>
      <c r="E34" s="3">
        <f t="shared" si="0"/>
        <v>10</v>
      </c>
      <c r="F34" s="20">
        <f ca="1">VLOOKUP(A34,INDIRECT($F$4&amp;"!$A$6:$K$21"),11,FALSE)</f>
        <v>26.548672566371682</v>
      </c>
      <c r="G34" s="3">
        <v>10</v>
      </c>
      <c r="H34" s="3">
        <f t="shared" si="2"/>
        <v>3</v>
      </c>
      <c r="I34" s="3">
        <v>18</v>
      </c>
      <c r="K34" s="3">
        <f t="shared" si="1"/>
        <v>-6</v>
      </c>
      <c r="L34" s="3">
        <v>15</v>
      </c>
      <c r="N34" s="3" t="s">
        <v>156</v>
      </c>
      <c r="O34" s="3" t="s">
        <v>396</v>
      </c>
      <c r="P34" s="3" t="s">
        <v>56</v>
      </c>
      <c r="Q34" s="3">
        <v>22</v>
      </c>
      <c r="R34" s="4">
        <v>8.3999999999999995E-3</v>
      </c>
      <c r="S34" s="3">
        <v>41</v>
      </c>
      <c r="T34" s="4">
        <v>1.14E-2</v>
      </c>
      <c r="U34" s="2">
        <v>0.98</v>
      </c>
      <c r="V34" s="3">
        <v>3</v>
      </c>
      <c r="W34" s="3">
        <v>0</v>
      </c>
      <c r="X34" s="4">
        <v>0.13639999999999999</v>
      </c>
      <c r="Y34" s="4">
        <v>0</v>
      </c>
      <c r="Z34" s="5">
        <v>5640</v>
      </c>
      <c r="AA34" s="5">
        <v>0</v>
      </c>
      <c r="AB34" s="3">
        <v>3</v>
      </c>
      <c r="AC34" s="3">
        <v>0</v>
      </c>
    </row>
    <row r="35" spans="1:29" x14ac:dyDescent="0.2">
      <c r="C35" s="10" t="s">
        <v>126</v>
      </c>
      <c r="D35" s="16" t="s">
        <v>339</v>
      </c>
      <c r="E35" s="3">
        <f t="shared" si="0"/>
        <v>10</v>
      </c>
      <c r="F35" s="20" t="str">
        <f>"("&amp;SUM(G34:G40)&amp;")"</f>
        <v>(44)</v>
      </c>
      <c r="G35" s="3">
        <v>10</v>
      </c>
      <c r="H35" s="3">
        <f t="shared" si="2"/>
        <v>3</v>
      </c>
      <c r="I35" s="3">
        <v>24</v>
      </c>
      <c r="K35" s="3">
        <f t="shared" si="1"/>
        <v>-12</v>
      </c>
      <c r="L35" s="3">
        <v>10</v>
      </c>
      <c r="N35" s="3" t="s">
        <v>220</v>
      </c>
      <c r="O35" s="3" t="s">
        <v>575</v>
      </c>
      <c r="P35" s="3" t="s">
        <v>576</v>
      </c>
      <c r="Q35" s="3">
        <v>1</v>
      </c>
      <c r="R35" s="4">
        <v>4.0000000000000002E-4</v>
      </c>
      <c r="S35" s="3">
        <v>1</v>
      </c>
      <c r="T35" s="4">
        <v>2.9999999999999997E-4</v>
      </c>
      <c r="U35" s="2">
        <v>1</v>
      </c>
      <c r="V35" s="3">
        <v>0</v>
      </c>
      <c r="W35" s="3">
        <v>0</v>
      </c>
      <c r="X35" s="4">
        <v>0</v>
      </c>
      <c r="Y35" s="4">
        <v>0</v>
      </c>
      <c r="Z35" s="5">
        <v>0</v>
      </c>
      <c r="AA35" s="5">
        <v>0</v>
      </c>
      <c r="AB35" s="3">
        <v>0</v>
      </c>
      <c r="AC35" s="3">
        <v>0</v>
      </c>
    </row>
    <row r="36" spans="1:29" x14ac:dyDescent="0.2">
      <c r="C36" s="11" t="s">
        <v>127</v>
      </c>
      <c r="D36" s="16" t="s">
        <v>340</v>
      </c>
      <c r="E36" s="3">
        <f t="shared" si="0"/>
        <v>3</v>
      </c>
      <c r="G36" s="3">
        <v>5</v>
      </c>
      <c r="H36" s="3">
        <f t="shared" si="2"/>
        <v>2</v>
      </c>
      <c r="I36" s="3">
        <v>14</v>
      </c>
      <c r="K36" s="3">
        <f t="shared" si="1"/>
        <v>-8</v>
      </c>
      <c r="L36" s="3">
        <v>15</v>
      </c>
      <c r="N36" s="3" t="s">
        <v>220</v>
      </c>
      <c r="O36" s="3" t="s">
        <v>388</v>
      </c>
      <c r="P36" s="3" t="s">
        <v>389</v>
      </c>
      <c r="Q36" s="3">
        <v>1</v>
      </c>
      <c r="R36" s="4">
        <v>4.0000000000000002E-4</v>
      </c>
      <c r="S36" s="3">
        <v>2</v>
      </c>
      <c r="T36" s="4">
        <v>5.9999999999999995E-4</v>
      </c>
      <c r="U36" s="2">
        <v>1</v>
      </c>
      <c r="V36" s="3">
        <v>0</v>
      </c>
      <c r="W36" s="3">
        <v>0</v>
      </c>
      <c r="X36" s="4">
        <v>0</v>
      </c>
      <c r="Y36" s="4">
        <v>0</v>
      </c>
      <c r="Z36" s="5">
        <v>0</v>
      </c>
      <c r="AA36" s="5">
        <v>0</v>
      </c>
      <c r="AB36" s="3">
        <v>0</v>
      </c>
      <c r="AC36" s="3">
        <v>0</v>
      </c>
    </row>
    <row r="37" spans="1:29" x14ac:dyDescent="0.2">
      <c r="C37" s="11" t="s">
        <v>455</v>
      </c>
      <c r="D37" s="16" t="s">
        <v>461</v>
      </c>
      <c r="E37" s="3">
        <f t="shared" si="0"/>
        <v>5</v>
      </c>
      <c r="G37" s="3">
        <v>5</v>
      </c>
      <c r="H37" s="3">
        <f>ROUNDUP(G37*0.3,0)</f>
        <v>2</v>
      </c>
      <c r="I37" s="3">
        <v>15</v>
      </c>
      <c r="K37" s="3">
        <f t="shared" si="1"/>
        <v>-9</v>
      </c>
      <c r="N37" s="3" t="s">
        <v>550</v>
      </c>
      <c r="O37" s="3" t="s">
        <v>557</v>
      </c>
      <c r="P37" s="3" t="s">
        <v>558</v>
      </c>
      <c r="Q37" s="3">
        <v>2</v>
      </c>
      <c r="R37" s="4">
        <v>8.0000000000000004E-4</v>
      </c>
      <c r="S37" s="3">
        <v>2</v>
      </c>
      <c r="T37" s="4">
        <v>5.9999999999999995E-4</v>
      </c>
      <c r="U37" s="2">
        <v>1</v>
      </c>
      <c r="V37" s="3">
        <v>0</v>
      </c>
      <c r="W37" s="3">
        <v>0</v>
      </c>
      <c r="X37" s="4">
        <v>0</v>
      </c>
      <c r="Y37" s="4">
        <v>0</v>
      </c>
      <c r="Z37" s="5">
        <v>0</v>
      </c>
      <c r="AA37" s="5">
        <v>0</v>
      </c>
      <c r="AB37" s="3">
        <v>0</v>
      </c>
      <c r="AC37" s="3">
        <v>0</v>
      </c>
    </row>
    <row r="38" spans="1:29" x14ac:dyDescent="0.2">
      <c r="C38" s="11" t="s">
        <v>456</v>
      </c>
      <c r="D38" s="16" t="s">
        <v>462</v>
      </c>
      <c r="E38" s="3">
        <f t="shared" si="0"/>
        <v>0</v>
      </c>
      <c r="G38" s="3">
        <v>5</v>
      </c>
      <c r="H38" s="3">
        <f>ROUNDUP(G38*0.3,0)</f>
        <v>2</v>
      </c>
      <c r="I38" s="3">
        <v>10</v>
      </c>
      <c r="K38" s="3">
        <f t="shared" si="1"/>
        <v>-4</v>
      </c>
      <c r="L38" s="3">
        <v>10</v>
      </c>
      <c r="N38" s="3" t="s">
        <v>550</v>
      </c>
      <c r="O38" s="3" t="s">
        <v>577</v>
      </c>
      <c r="P38" s="3" t="s">
        <v>578</v>
      </c>
      <c r="Q38" s="3">
        <v>1</v>
      </c>
      <c r="R38" s="4">
        <v>4.0000000000000002E-4</v>
      </c>
      <c r="S38" s="3">
        <v>1</v>
      </c>
      <c r="T38" s="4">
        <v>2.9999999999999997E-4</v>
      </c>
      <c r="U38" s="2">
        <v>1</v>
      </c>
      <c r="V38" s="3">
        <v>0</v>
      </c>
      <c r="W38" s="3">
        <v>0</v>
      </c>
      <c r="X38" s="4">
        <v>0</v>
      </c>
      <c r="Y38" s="4">
        <v>0</v>
      </c>
      <c r="Z38" s="5">
        <v>0</v>
      </c>
      <c r="AA38" s="5">
        <v>0</v>
      </c>
      <c r="AB38" s="3">
        <v>0</v>
      </c>
      <c r="AC38" s="3">
        <v>0</v>
      </c>
    </row>
    <row r="39" spans="1:29" x14ac:dyDescent="0.2">
      <c r="C39" s="11" t="s">
        <v>457</v>
      </c>
      <c r="D39" s="16" t="s">
        <v>460</v>
      </c>
      <c r="E39" s="3">
        <f t="shared" si="0"/>
        <v>0</v>
      </c>
      <c r="G39" s="3">
        <v>4</v>
      </c>
      <c r="H39" s="3">
        <f>ROUNDUP(G39*0.3,0)</f>
        <v>2</v>
      </c>
      <c r="I39" s="3">
        <v>10</v>
      </c>
      <c r="K39" s="3">
        <f t="shared" si="1"/>
        <v>-5</v>
      </c>
      <c r="L39" s="3">
        <v>10</v>
      </c>
      <c r="N39" s="3" t="s">
        <v>489</v>
      </c>
      <c r="O39" s="3" t="s">
        <v>559</v>
      </c>
      <c r="P39" s="3" t="s">
        <v>560</v>
      </c>
      <c r="Q39" s="3">
        <v>1</v>
      </c>
      <c r="R39" s="4">
        <v>4.0000000000000002E-4</v>
      </c>
      <c r="S39" s="3">
        <v>1</v>
      </c>
      <c r="T39" s="4">
        <v>2.9999999999999997E-4</v>
      </c>
      <c r="U39" s="2">
        <v>1</v>
      </c>
      <c r="V39" s="3">
        <v>0</v>
      </c>
      <c r="W39" s="3">
        <v>0</v>
      </c>
      <c r="X39" s="4">
        <v>0</v>
      </c>
      <c r="Y39" s="4">
        <v>0</v>
      </c>
      <c r="Z39" s="5">
        <v>0</v>
      </c>
      <c r="AA39" s="5">
        <v>0</v>
      </c>
      <c r="AB39" s="3">
        <v>0</v>
      </c>
      <c r="AC39" s="3">
        <v>0</v>
      </c>
    </row>
    <row r="40" spans="1:29" x14ac:dyDescent="0.2">
      <c r="C40" s="11" t="s">
        <v>458</v>
      </c>
      <c r="D40" s="16" t="s">
        <v>459</v>
      </c>
      <c r="E40" s="3">
        <f t="shared" si="0"/>
        <v>1</v>
      </c>
      <c r="G40" s="3">
        <v>5</v>
      </c>
      <c r="H40" s="3">
        <f>ROUNDUP(G40*0.3,0)</f>
        <v>2</v>
      </c>
      <c r="I40" s="3">
        <v>9</v>
      </c>
      <c r="K40" s="3">
        <f t="shared" si="1"/>
        <v>-3</v>
      </c>
      <c r="L40" s="3">
        <v>5</v>
      </c>
      <c r="N40" s="3" t="s">
        <v>489</v>
      </c>
      <c r="O40" s="3" t="s">
        <v>525</v>
      </c>
      <c r="P40" s="3" t="s">
        <v>526</v>
      </c>
      <c r="Q40" s="3">
        <v>1</v>
      </c>
      <c r="R40" s="4">
        <v>4.0000000000000002E-4</v>
      </c>
      <c r="S40" s="3">
        <v>1</v>
      </c>
      <c r="T40" s="4">
        <v>2.9999999999999997E-4</v>
      </c>
      <c r="U40" s="2">
        <v>1</v>
      </c>
      <c r="V40" s="3">
        <v>0</v>
      </c>
      <c r="W40" s="3">
        <v>0</v>
      </c>
      <c r="X40" s="4">
        <v>0</v>
      </c>
      <c r="Y40" s="4">
        <v>0</v>
      </c>
      <c r="Z40" s="5">
        <v>0</v>
      </c>
      <c r="AA40" s="5">
        <v>0</v>
      </c>
      <c r="AB40" s="3">
        <v>0</v>
      </c>
      <c r="AC40" s="3">
        <v>0</v>
      </c>
    </row>
    <row r="41" spans="1:29" x14ac:dyDescent="0.2">
      <c r="A41" s="3" t="s">
        <v>173</v>
      </c>
      <c r="B41" s="3" t="s">
        <v>7</v>
      </c>
      <c r="C41" s="3" t="s">
        <v>128</v>
      </c>
      <c r="D41" s="16" t="s">
        <v>410</v>
      </c>
      <c r="E41" s="3">
        <f t="shared" si="0"/>
        <v>2</v>
      </c>
      <c r="F41" s="20">
        <f ca="1">VLOOKUP(A41,INDIRECT($F$4&amp;"!$A$6:$K$21"),11,FALSE)</f>
        <v>9.316770186335404</v>
      </c>
      <c r="G41" s="3">
        <v>6</v>
      </c>
      <c r="H41" s="3">
        <f t="shared" si="2"/>
        <v>2</v>
      </c>
      <c r="K41" s="3">
        <f t="shared" si="1"/>
        <v>8</v>
      </c>
      <c r="L41" s="3">
        <v>5</v>
      </c>
      <c r="N41" s="3" t="s">
        <v>489</v>
      </c>
      <c r="O41" s="3" t="s">
        <v>527</v>
      </c>
      <c r="P41" s="3" t="s">
        <v>528</v>
      </c>
      <c r="Q41" s="3">
        <v>1</v>
      </c>
      <c r="R41" s="4">
        <v>4.0000000000000002E-4</v>
      </c>
      <c r="S41" s="3">
        <v>1</v>
      </c>
      <c r="T41" s="4">
        <v>2.9999999999999997E-4</v>
      </c>
      <c r="U41" s="2">
        <v>1</v>
      </c>
      <c r="V41" s="3">
        <v>0</v>
      </c>
      <c r="W41" s="3">
        <v>0</v>
      </c>
      <c r="X41" s="4">
        <v>0</v>
      </c>
      <c r="Y41" s="4">
        <v>0</v>
      </c>
      <c r="Z41" s="5">
        <v>0</v>
      </c>
      <c r="AA41" s="5">
        <v>0</v>
      </c>
      <c r="AB41" s="3">
        <v>0</v>
      </c>
      <c r="AC41" s="3">
        <v>0</v>
      </c>
    </row>
    <row r="42" spans="1:29" x14ac:dyDescent="0.2">
      <c r="C42" s="3" t="s">
        <v>129</v>
      </c>
      <c r="D42" s="16" t="s">
        <v>411</v>
      </c>
      <c r="E42" s="3">
        <f t="shared" si="0"/>
        <v>0</v>
      </c>
      <c r="F42" s="20" t="str">
        <f>"("&amp;SUM(G41:G42)&amp;")"</f>
        <v>(7)</v>
      </c>
      <c r="G42" s="3">
        <v>1</v>
      </c>
      <c r="H42" s="3">
        <f t="shared" si="2"/>
        <v>1</v>
      </c>
      <c r="K42" s="3">
        <f t="shared" si="1"/>
        <v>2</v>
      </c>
      <c r="L42" s="3">
        <v>1</v>
      </c>
      <c r="N42" s="3" t="s">
        <v>489</v>
      </c>
      <c r="O42" s="3" t="s">
        <v>490</v>
      </c>
      <c r="P42" s="3" t="s">
        <v>491</v>
      </c>
      <c r="Q42" s="3">
        <v>1</v>
      </c>
      <c r="R42" s="4">
        <v>4.0000000000000002E-4</v>
      </c>
      <c r="S42" s="3">
        <v>1</v>
      </c>
      <c r="T42" s="4">
        <v>2.9999999999999997E-4</v>
      </c>
      <c r="U42" s="2">
        <v>1</v>
      </c>
      <c r="V42" s="3">
        <v>0</v>
      </c>
      <c r="W42" s="3">
        <v>0</v>
      </c>
      <c r="X42" s="4">
        <v>0</v>
      </c>
      <c r="Y42" s="4">
        <v>0</v>
      </c>
      <c r="Z42" s="5">
        <v>0</v>
      </c>
      <c r="AA42" s="5">
        <v>0</v>
      </c>
      <c r="AB42" s="3">
        <v>0</v>
      </c>
      <c r="AC42" s="3">
        <v>0</v>
      </c>
    </row>
    <row r="43" spans="1:29" x14ac:dyDescent="0.2">
      <c r="A43" s="3" t="s">
        <v>166</v>
      </c>
      <c r="B43" s="3" t="s">
        <v>8</v>
      </c>
      <c r="C43" s="3" t="s">
        <v>130</v>
      </c>
      <c r="D43" s="16" t="s">
        <v>166</v>
      </c>
      <c r="E43" s="3">
        <f t="shared" si="0"/>
        <v>22</v>
      </c>
      <c r="F43" s="20">
        <f ca="1">VLOOKUP(A43,INDIRECT($F$4&amp;"!$A$6:$K$21"),11,FALSE)</f>
        <v>44.345898004434588</v>
      </c>
      <c r="G43" s="3">
        <v>30</v>
      </c>
      <c r="H43" s="3">
        <f t="shared" si="2"/>
        <v>9</v>
      </c>
      <c r="K43" s="3">
        <f t="shared" si="1"/>
        <v>37</v>
      </c>
      <c r="N43" s="3" t="s">
        <v>156</v>
      </c>
      <c r="O43" s="3" t="s">
        <v>398</v>
      </c>
      <c r="P43" s="3" t="s">
        <v>58</v>
      </c>
      <c r="Q43" s="3">
        <v>7</v>
      </c>
      <c r="R43" s="4">
        <v>2.7000000000000001E-3</v>
      </c>
      <c r="S43" s="3">
        <v>7</v>
      </c>
      <c r="T43" s="4">
        <v>1.9E-3</v>
      </c>
      <c r="U43" s="2">
        <v>1</v>
      </c>
      <c r="V43" s="3">
        <v>1</v>
      </c>
      <c r="W43" s="3">
        <v>0</v>
      </c>
      <c r="X43" s="4">
        <v>0.1429</v>
      </c>
      <c r="Y43" s="4">
        <v>0</v>
      </c>
      <c r="Z43" s="5">
        <v>1680</v>
      </c>
      <c r="AA43" s="5">
        <v>0</v>
      </c>
      <c r="AB43" s="3">
        <v>1</v>
      </c>
      <c r="AC43" s="3">
        <v>0</v>
      </c>
    </row>
    <row r="44" spans="1:29" x14ac:dyDescent="0.2">
      <c r="A44" s="3" t="s">
        <v>177</v>
      </c>
      <c r="B44" s="3" t="s">
        <v>10</v>
      </c>
      <c r="C44" s="3" t="s">
        <v>131</v>
      </c>
      <c r="D44" s="16" t="s">
        <v>307</v>
      </c>
      <c r="E44" s="3">
        <f t="shared" si="0"/>
        <v>1</v>
      </c>
      <c r="F44" s="20">
        <f ca="1">VLOOKUP(A44,INDIRECT($F$4&amp;"!$A$6:$K$21"),11,FALSE)</f>
        <v>5.6818181818181817</v>
      </c>
      <c r="G44" s="3">
        <v>1</v>
      </c>
      <c r="H44" s="3">
        <f t="shared" si="2"/>
        <v>1</v>
      </c>
      <c r="K44" s="3">
        <f t="shared" si="1"/>
        <v>2</v>
      </c>
      <c r="N44" s="3" t="s">
        <v>156</v>
      </c>
      <c r="O44" s="3" t="s">
        <v>399</v>
      </c>
      <c r="P44" s="3" t="s">
        <v>59</v>
      </c>
      <c r="Q44" s="3">
        <v>20</v>
      </c>
      <c r="R44" s="4">
        <v>7.6E-3</v>
      </c>
      <c r="S44" s="3">
        <v>29</v>
      </c>
      <c r="T44" s="4">
        <v>8.0000000000000002E-3</v>
      </c>
      <c r="U44" s="2">
        <v>0.97</v>
      </c>
      <c r="V44" s="3">
        <v>0</v>
      </c>
      <c r="W44" s="3">
        <v>0</v>
      </c>
      <c r="X44" s="4">
        <v>0</v>
      </c>
      <c r="Y44" s="4">
        <v>0</v>
      </c>
      <c r="Z44" s="5">
        <v>0</v>
      </c>
      <c r="AA44" s="5">
        <v>0</v>
      </c>
      <c r="AB44" s="3">
        <v>0</v>
      </c>
      <c r="AC44" s="3">
        <v>0</v>
      </c>
    </row>
    <row r="45" spans="1:29" x14ac:dyDescent="0.2">
      <c r="C45" s="3" t="s">
        <v>132</v>
      </c>
      <c r="D45" s="16" t="s">
        <v>309</v>
      </c>
      <c r="E45" s="3">
        <f t="shared" si="0"/>
        <v>1</v>
      </c>
      <c r="F45" s="20" t="str">
        <f>"("&amp;SUM(G44:G46)&amp;")"</f>
        <v>(3)</v>
      </c>
      <c r="G45" s="3">
        <v>1</v>
      </c>
      <c r="H45" s="3">
        <f t="shared" si="2"/>
        <v>1</v>
      </c>
      <c r="K45" s="3">
        <f t="shared" si="1"/>
        <v>2</v>
      </c>
      <c r="N45" s="3" t="s">
        <v>156</v>
      </c>
      <c r="O45" s="3" t="s">
        <v>400</v>
      </c>
      <c r="P45" s="3" t="s">
        <v>401</v>
      </c>
      <c r="Q45" s="3">
        <v>47</v>
      </c>
      <c r="R45" s="4">
        <v>1.7899999999999999E-2</v>
      </c>
      <c r="S45" s="3">
        <v>68</v>
      </c>
      <c r="T45" s="4">
        <v>1.8800000000000001E-2</v>
      </c>
      <c r="U45" s="2">
        <v>0.99</v>
      </c>
      <c r="V45" s="3">
        <v>4</v>
      </c>
      <c r="W45" s="3">
        <v>0</v>
      </c>
      <c r="X45" s="4">
        <v>8.5099999999999995E-2</v>
      </c>
      <c r="Y45" s="4">
        <v>0</v>
      </c>
      <c r="Z45" s="5">
        <v>7520</v>
      </c>
      <c r="AA45" s="5">
        <v>0</v>
      </c>
      <c r="AB45" s="3">
        <v>4</v>
      </c>
      <c r="AC45" s="3">
        <v>0</v>
      </c>
    </row>
    <row r="46" spans="1:29" x14ac:dyDescent="0.2">
      <c r="C46" s="3" t="s">
        <v>133</v>
      </c>
      <c r="D46" s="16" t="s">
        <v>308</v>
      </c>
      <c r="E46" s="3">
        <f t="shared" si="0"/>
        <v>0</v>
      </c>
      <c r="G46" s="3">
        <v>1</v>
      </c>
      <c r="H46" s="3">
        <f t="shared" si="2"/>
        <v>1</v>
      </c>
      <c r="K46" s="3">
        <f t="shared" si="1"/>
        <v>2</v>
      </c>
      <c r="N46" s="3" t="s">
        <v>220</v>
      </c>
      <c r="O46" s="3" t="s">
        <v>390</v>
      </c>
      <c r="P46" s="3" t="s">
        <v>391</v>
      </c>
      <c r="Q46" s="3">
        <v>5</v>
      </c>
      <c r="R46" s="4">
        <v>1.9E-3</v>
      </c>
      <c r="S46" s="3">
        <v>6</v>
      </c>
      <c r="T46" s="4">
        <v>1.6999999999999999E-3</v>
      </c>
      <c r="U46" s="2">
        <v>1</v>
      </c>
      <c r="V46" s="3">
        <v>1</v>
      </c>
      <c r="W46" s="3">
        <v>0</v>
      </c>
      <c r="X46" s="4">
        <v>0.2</v>
      </c>
      <c r="Y46" s="4">
        <v>0</v>
      </c>
      <c r="Z46" s="5">
        <v>1280</v>
      </c>
      <c r="AA46" s="5">
        <v>0</v>
      </c>
      <c r="AB46" s="3">
        <v>1</v>
      </c>
      <c r="AC46" s="3">
        <v>0</v>
      </c>
    </row>
    <row r="47" spans="1:29" x14ac:dyDescent="0.2">
      <c r="A47" s="3" t="s">
        <v>172</v>
      </c>
      <c r="B47" s="3" t="s">
        <v>23</v>
      </c>
      <c r="C47" s="3" t="s">
        <v>463</v>
      </c>
      <c r="D47" s="16" t="s">
        <v>299</v>
      </c>
      <c r="E47" s="3">
        <f t="shared" si="0"/>
        <v>0</v>
      </c>
      <c r="F47" s="20">
        <f ca="1">VLOOKUP(A47,INDIRECT($F$4&amp;"!$A$6:$K$21"),11,FALSE)</f>
        <v>10.033444816053512</v>
      </c>
      <c r="G47" s="3">
        <v>5</v>
      </c>
      <c r="H47" s="3">
        <f t="shared" si="2"/>
        <v>2</v>
      </c>
      <c r="K47" s="3">
        <f t="shared" si="1"/>
        <v>7</v>
      </c>
      <c r="L47" s="3">
        <v>0</v>
      </c>
      <c r="N47" s="3" t="s">
        <v>220</v>
      </c>
      <c r="O47" s="3" t="s">
        <v>492</v>
      </c>
      <c r="P47" s="3" t="s">
        <v>493</v>
      </c>
      <c r="Q47" s="3">
        <v>4</v>
      </c>
      <c r="R47" s="4">
        <v>1.5E-3</v>
      </c>
      <c r="S47" s="3">
        <v>4</v>
      </c>
      <c r="T47" s="4">
        <v>1.1000000000000001E-3</v>
      </c>
      <c r="U47" s="2">
        <v>1</v>
      </c>
      <c r="V47" s="3">
        <v>0</v>
      </c>
      <c r="W47" s="3">
        <v>0</v>
      </c>
      <c r="X47" s="4">
        <v>0</v>
      </c>
      <c r="Y47" s="4">
        <v>0</v>
      </c>
      <c r="Z47" s="5">
        <v>0</v>
      </c>
      <c r="AA47" s="5">
        <v>0</v>
      </c>
      <c r="AB47" s="3">
        <v>0</v>
      </c>
      <c r="AC47" s="3">
        <v>0</v>
      </c>
    </row>
    <row r="48" spans="1:29" x14ac:dyDescent="0.2">
      <c r="C48" s="3" t="s">
        <v>464</v>
      </c>
      <c r="D48" s="16" t="s">
        <v>465</v>
      </c>
      <c r="E48" s="3">
        <f t="shared" si="0"/>
        <v>0</v>
      </c>
      <c r="F48" s="20" t="str">
        <f>"("&amp;SUM(G47:G48)&amp;")"</f>
        <v>(10)</v>
      </c>
      <c r="G48" s="3">
        <v>5</v>
      </c>
      <c r="H48" s="3">
        <f>ROUNDUP(G48*0.3,0)</f>
        <v>2</v>
      </c>
      <c r="K48" s="3">
        <f t="shared" si="1"/>
        <v>7</v>
      </c>
      <c r="L48" s="3">
        <v>0</v>
      </c>
      <c r="N48" s="3" t="s">
        <v>218</v>
      </c>
      <c r="O48" s="3" t="s">
        <v>407</v>
      </c>
      <c r="P48" s="3" t="s">
        <v>408</v>
      </c>
      <c r="Q48" s="3">
        <v>4</v>
      </c>
      <c r="R48" s="4">
        <v>1.5E-3</v>
      </c>
      <c r="S48" s="3">
        <v>4</v>
      </c>
      <c r="T48" s="4">
        <v>1.1000000000000001E-3</v>
      </c>
      <c r="U48" s="2">
        <v>1</v>
      </c>
      <c r="V48" s="3">
        <v>1</v>
      </c>
      <c r="W48" s="3">
        <v>0</v>
      </c>
      <c r="X48" s="4">
        <v>0.25</v>
      </c>
      <c r="Y48" s="4">
        <v>0</v>
      </c>
      <c r="Z48" s="5">
        <v>980</v>
      </c>
      <c r="AA48" s="5">
        <v>0</v>
      </c>
      <c r="AB48" s="3">
        <v>1</v>
      </c>
      <c r="AC48" s="3">
        <v>0</v>
      </c>
    </row>
    <row r="49" spans="1:29" x14ac:dyDescent="0.2">
      <c r="A49" s="3" t="s">
        <v>504</v>
      </c>
      <c r="B49" s="3" t="s">
        <v>11</v>
      </c>
      <c r="C49" s="3" t="s">
        <v>134</v>
      </c>
      <c r="D49" s="16" t="s">
        <v>297</v>
      </c>
      <c r="E49" s="3">
        <f t="shared" si="0"/>
        <v>1</v>
      </c>
      <c r="F49" s="20">
        <f ca="1">VLOOKUP(A49,INDIRECT($F$4&amp;"!$A$6:$K$21"),11,FALSE)</f>
        <v>7.9681274900398407</v>
      </c>
      <c r="G49" s="3">
        <v>5</v>
      </c>
      <c r="H49" s="3">
        <f t="shared" si="2"/>
        <v>2</v>
      </c>
      <c r="K49" s="3">
        <f t="shared" si="1"/>
        <v>7</v>
      </c>
      <c r="L49" s="3">
        <v>0</v>
      </c>
      <c r="N49" s="3" t="s">
        <v>228</v>
      </c>
      <c r="O49" s="3" t="s">
        <v>352</v>
      </c>
      <c r="P49" s="3" t="s">
        <v>67</v>
      </c>
      <c r="Q49" s="3">
        <v>5</v>
      </c>
      <c r="R49" s="4">
        <v>1.9E-3</v>
      </c>
      <c r="S49" s="3">
        <v>5</v>
      </c>
      <c r="T49" s="4">
        <v>1.4E-3</v>
      </c>
      <c r="U49" s="2">
        <v>1</v>
      </c>
      <c r="V49" s="3">
        <v>1</v>
      </c>
      <c r="W49" s="3">
        <v>0</v>
      </c>
      <c r="X49" s="4">
        <v>0.2</v>
      </c>
      <c r="Y49" s="4">
        <v>0</v>
      </c>
      <c r="Z49" s="5">
        <v>980</v>
      </c>
      <c r="AA49" s="5">
        <v>0</v>
      </c>
      <c r="AB49" s="3">
        <v>1</v>
      </c>
      <c r="AC49" s="3">
        <v>0</v>
      </c>
    </row>
    <row r="50" spans="1:29" x14ac:dyDescent="0.2">
      <c r="C50" s="3" t="s">
        <v>135</v>
      </c>
      <c r="D50" s="16" t="s">
        <v>300</v>
      </c>
      <c r="E50" s="3">
        <f t="shared" si="0"/>
        <v>1</v>
      </c>
      <c r="F50" s="20" t="str">
        <f>"("&amp;SUM(G49:G51)&amp;")"</f>
        <v>(15)</v>
      </c>
      <c r="G50" s="3">
        <v>5</v>
      </c>
      <c r="H50" s="3">
        <f t="shared" si="2"/>
        <v>2</v>
      </c>
      <c r="K50" s="3">
        <f t="shared" si="1"/>
        <v>7</v>
      </c>
      <c r="N50" s="3" t="s">
        <v>174</v>
      </c>
      <c r="O50" s="3" t="s">
        <v>365</v>
      </c>
      <c r="P50" s="3" t="s">
        <v>366</v>
      </c>
      <c r="Q50" s="3">
        <v>19</v>
      </c>
      <c r="R50" s="4">
        <v>7.1999999999999998E-3</v>
      </c>
      <c r="S50" s="3">
        <v>26</v>
      </c>
      <c r="T50" s="4">
        <v>7.1999999999999998E-3</v>
      </c>
      <c r="U50" s="2">
        <v>0.46</v>
      </c>
      <c r="V50" s="3">
        <v>0</v>
      </c>
      <c r="W50" s="3">
        <v>0</v>
      </c>
      <c r="X50" s="4">
        <v>0</v>
      </c>
      <c r="Y50" s="4">
        <v>0</v>
      </c>
      <c r="Z50" s="5">
        <v>0</v>
      </c>
      <c r="AA50" s="5">
        <v>0</v>
      </c>
      <c r="AB50" s="3">
        <v>0</v>
      </c>
      <c r="AC50" s="3">
        <v>0</v>
      </c>
    </row>
    <row r="51" spans="1:29" x14ac:dyDescent="0.2">
      <c r="C51" s="3" t="s">
        <v>136</v>
      </c>
      <c r="D51" s="16" t="s">
        <v>301</v>
      </c>
      <c r="E51" s="3">
        <f t="shared" si="0"/>
        <v>0</v>
      </c>
      <c r="G51" s="3">
        <v>5</v>
      </c>
      <c r="H51" s="3">
        <f t="shared" si="2"/>
        <v>2</v>
      </c>
      <c r="K51" s="3">
        <f t="shared" si="1"/>
        <v>7</v>
      </c>
      <c r="N51" s="3" t="s">
        <v>185</v>
      </c>
      <c r="O51" s="3" t="s">
        <v>369</v>
      </c>
      <c r="P51" s="3" t="s">
        <v>370</v>
      </c>
      <c r="Q51" s="3">
        <v>1</v>
      </c>
      <c r="R51" s="4">
        <v>4.0000000000000002E-4</v>
      </c>
      <c r="S51" s="3">
        <v>1</v>
      </c>
      <c r="T51" s="4">
        <v>2.9999999999999997E-4</v>
      </c>
      <c r="U51" s="2">
        <v>1</v>
      </c>
      <c r="V51" s="3">
        <v>0</v>
      </c>
      <c r="W51" s="3">
        <v>0</v>
      </c>
      <c r="X51" s="4">
        <v>0</v>
      </c>
      <c r="Y51" s="4">
        <v>0</v>
      </c>
      <c r="Z51" s="5">
        <v>0</v>
      </c>
      <c r="AA51" s="5">
        <v>0</v>
      </c>
      <c r="AB51" s="3">
        <v>0</v>
      </c>
      <c r="AC51" s="3">
        <v>0</v>
      </c>
    </row>
    <row r="52" spans="1:29" x14ac:dyDescent="0.2">
      <c r="A52" s="3" t="s">
        <v>168</v>
      </c>
      <c r="B52" s="3" t="s">
        <v>12</v>
      </c>
      <c r="C52" s="3" t="s">
        <v>237</v>
      </c>
      <c r="D52" s="16" t="s">
        <v>277</v>
      </c>
      <c r="E52" s="3">
        <f t="shared" si="0"/>
        <v>6</v>
      </c>
      <c r="F52" s="20">
        <f ca="1">VLOOKUP(A52,INDIRECT($F$4&amp;"!$A$6:$K$21"),11,FALSE)</f>
        <v>34.883720930232556</v>
      </c>
      <c r="G52" s="3">
        <v>10</v>
      </c>
      <c r="H52" s="3">
        <f t="shared" si="2"/>
        <v>3</v>
      </c>
      <c r="K52" s="3">
        <f t="shared" si="1"/>
        <v>13</v>
      </c>
      <c r="L52" s="3">
        <v>10</v>
      </c>
      <c r="N52" s="3" t="s">
        <v>171</v>
      </c>
      <c r="O52" s="3" t="s">
        <v>359</v>
      </c>
      <c r="P52" s="3" t="s">
        <v>360</v>
      </c>
      <c r="Q52" s="3">
        <v>1</v>
      </c>
      <c r="R52" s="4">
        <v>4.0000000000000002E-4</v>
      </c>
      <c r="S52" s="3">
        <v>1</v>
      </c>
      <c r="T52" s="4">
        <v>2.9999999999999997E-4</v>
      </c>
      <c r="U52" s="2">
        <v>1</v>
      </c>
      <c r="V52" s="3">
        <v>0</v>
      </c>
      <c r="W52" s="3">
        <v>0</v>
      </c>
      <c r="X52" s="4">
        <v>0</v>
      </c>
      <c r="Y52" s="4">
        <v>0</v>
      </c>
      <c r="Z52" s="5">
        <v>0</v>
      </c>
      <c r="AA52" s="5">
        <v>0</v>
      </c>
      <c r="AB52" s="3">
        <v>0</v>
      </c>
      <c r="AC52" s="3">
        <v>0</v>
      </c>
    </row>
    <row r="53" spans="1:29" x14ac:dyDescent="0.2">
      <c r="C53" s="3" t="s">
        <v>238</v>
      </c>
      <c r="D53" s="16" t="s">
        <v>273</v>
      </c>
      <c r="E53" s="3">
        <f t="shared" si="0"/>
        <v>0</v>
      </c>
      <c r="F53" s="20" t="str">
        <f>"("&amp;SUM(G52:G60)&amp;")"</f>
        <v>(60)</v>
      </c>
      <c r="G53" s="3">
        <v>5</v>
      </c>
      <c r="H53" s="3">
        <f t="shared" si="2"/>
        <v>2</v>
      </c>
      <c r="K53" s="3">
        <f t="shared" si="1"/>
        <v>7</v>
      </c>
      <c r="L53" s="3">
        <v>20</v>
      </c>
      <c r="N53" s="3" t="s">
        <v>224</v>
      </c>
      <c r="O53" s="3" t="s">
        <v>224</v>
      </c>
      <c r="P53" s="3" t="s">
        <v>225</v>
      </c>
      <c r="Q53" s="3">
        <v>2</v>
      </c>
      <c r="R53" s="4">
        <v>8.0000000000000004E-4</v>
      </c>
      <c r="S53" s="3">
        <v>2</v>
      </c>
      <c r="T53" s="4">
        <v>5.9999999999999995E-4</v>
      </c>
      <c r="U53" s="2">
        <v>1</v>
      </c>
      <c r="V53" s="3">
        <v>0</v>
      </c>
      <c r="W53" s="3">
        <v>0</v>
      </c>
      <c r="X53" s="4">
        <v>0</v>
      </c>
      <c r="Y53" s="4">
        <v>0</v>
      </c>
      <c r="Z53" s="5">
        <v>0</v>
      </c>
      <c r="AA53" s="5">
        <v>0</v>
      </c>
      <c r="AB53" s="3">
        <v>0</v>
      </c>
      <c r="AC53" s="3">
        <v>0</v>
      </c>
    </row>
    <row r="54" spans="1:29" x14ac:dyDescent="0.2">
      <c r="C54" s="3" t="s">
        <v>239</v>
      </c>
      <c r="D54" s="16" t="s">
        <v>279</v>
      </c>
      <c r="E54" s="3">
        <f t="shared" si="0"/>
        <v>4</v>
      </c>
      <c r="G54" s="3">
        <v>5</v>
      </c>
      <c r="H54" s="3">
        <f t="shared" si="2"/>
        <v>2</v>
      </c>
      <c r="K54" s="3">
        <f t="shared" si="1"/>
        <v>7</v>
      </c>
      <c r="N54" s="3" t="s">
        <v>166</v>
      </c>
      <c r="O54" s="3" t="s">
        <v>166</v>
      </c>
      <c r="P54" s="3" t="s">
        <v>62</v>
      </c>
      <c r="Q54" s="3">
        <v>143</v>
      </c>
      <c r="R54" s="4">
        <v>5.45E-2</v>
      </c>
      <c r="S54" s="3">
        <v>208</v>
      </c>
      <c r="T54" s="4">
        <v>5.7599999999999998E-2</v>
      </c>
      <c r="U54" s="2">
        <v>0.95</v>
      </c>
      <c r="V54" s="3">
        <v>22</v>
      </c>
      <c r="W54" s="3">
        <v>0</v>
      </c>
      <c r="X54" s="4">
        <v>0.15379999999999999</v>
      </c>
      <c r="Y54" s="4">
        <v>0</v>
      </c>
      <c r="Z54" s="5">
        <v>32960</v>
      </c>
      <c r="AA54" s="5">
        <v>0</v>
      </c>
      <c r="AB54" s="3">
        <v>21</v>
      </c>
      <c r="AC54" s="3">
        <v>0</v>
      </c>
    </row>
    <row r="55" spans="1:29" x14ac:dyDescent="0.2">
      <c r="C55" s="3" t="s">
        <v>240</v>
      </c>
      <c r="D55" s="16" t="s">
        <v>285</v>
      </c>
      <c r="E55" s="3">
        <f t="shared" si="0"/>
        <v>2</v>
      </c>
      <c r="G55" s="3">
        <v>5</v>
      </c>
      <c r="H55" s="3">
        <f t="shared" si="2"/>
        <v>2</v>
      </c>
      <c r="K55" s="3">
        <f t="shared" si="1"/>
        <v>7</v>
      </c>
      <c r="N55" s="3" t="s">
        <v>228</v>
      </c>
      <c r="O55" s="3" t="s">
        <v>494</v>
      </c>
      <c r="P55" s="3" t="s">
        <v>495</v>
      </c>
      <c r="Q55" s="3">
        <v>4</v>
      </c>
      <c r="R55" s="4">
        <v>1.5E-3</v>
      </c>
      <c r="S55" s="3">
        <v>4</v>
      </c>
      <c r="T55" s="4">
        <v>1.1000000000000001E-3</v>
      </c>
      <c r="U55" s="2">
        <v>1</v>
      </c>
      <c r="V55" s="3">
        <v>0</v>
      </c>
      <c r="W55" s="3">
        <v>0</v>
      </c>
      <c r="X55" s="4">
        <v>0</v>
      </c>
      <c r="Y55" s="4">
        <v>0</v>
      </c>
      <c r="Z55" s="5">
        <v>0</v>
      </c>
      <c r="AA55" s="5">
        <v>0</v>
      </c>
      <c r="AB55" s="3">
        <v>0</v>
      </c>
      <c r="AC55" s="3">
        <v>0</v>
      </c>
    </row>
    <row r="56" spans="1:29" x14ac:dyDescent="0.2">
      <c r="C56" s="3" t="s">
        <v>241</v>
      </c>
      <c r="D56" s="16" t="s">
        <v>466</v>
      </c>
      <c r="E56" s="3">
        <f t="shared" si="0"/>
        <v>6</v>
      </c>
      <c r="G56" s="3">
        <v>10</v>
      </c>
      <c r="H56" s="3">
        <f t="shared" si="2"/>
        <v>3</v>
      </c>
      <c r="K56" s="3">
        <f t="shared" si="1"/>
        <v>13</v>
      </c>
      <c r="N56" s="3" t="s">
        <v>185</v>
      </c>
      <c r="O56" s="3" t="s">
        <v>373</v>
      </c>
      <c r="P56" s="3" t="s">
        <v>374</v>
      </c>
      <c r="Q56" s="3">
        <v>7</v>
      </c>
      <c r="R56" s="4">
        <v>2.7000000000000001E-3</v>
      </c>
      <c r="S56" s="3">
        <v>12</v>
      </c>
      <c r="T56" s="4">
        <v>3.3E-3</v>
      </c>
      <c r="U56" s="2">
        <v>1</v>
      </c>
      <c r="V56" s="3">
        <v>2</v>
      </c>
      <c r="W56" s="3">
        <v>0</v>
      </c>
      <c r="X56" s="4">
        <v>0.28570000000000001</v>
      </c>
      <c r="Y56" s="4">
        <v>0</v>
      </c>
      <c r="Z56" s="5">
        <v>2360</v>
      </c>
      <c r="AA56" s="5">
        <v>0</v>
      </c>
      <c r="AB56" s="3">
        <v>2</v>
      </c>
      <c r="AC56" s="3">
        <v>0</v>
      </c>
    </row>
    <row r="57" spans="1:29" x14ac:dyDescent="0.2">
      <c r="C57" s="3" t="s">
        <v>242</v>
      </c>
      <c r="D57" s="16" t="s">
        <v>283</v>
      </c>
      <c r="E57" s="3">
        <f t="shared" si="0"/>
        <v>3</v>
      </c>
      <c r="G57" s="3">
        <v>5</v>
      </c>
      <c r="H57" s="3">
        <f t="shared" si="2"/>
        <v>2</v>
      </c>
      <c r="K57" s="3">
        <f t="shared" si="1"/>
        <v>7</v>
      </c>
      <c r="N57" s="3" t="s">
        <v>185</v>
      </c>
      <c r="O57" s="3" t="s">
        <v>375</v>
      </c>
      <c r="P57" s="3" t="s">
        <v>376</v>
      </c>
      <c r="Q57" s="3">
        <v>2</v>
      </c>
      <c r="R57" s="4">
        <v>8.0000000000000004E-4</v>
      </c>
      <c r="S57" s="3">
        <v>2</v>
      </c>
      <c r="T57" s="4">
        <v>5.9999999999999995E-4</v>
      </c>
      <c r="U57" s="2">
        <v>1</v>
      </c>
      <c r="V57" s="3">
        <v>0</v>
      </c>
      <c r="W57" s="3">
        <v>0</v>
      </c>
      <c r="X57" s="4">
        <v>0</v>
      </c>
      <c r="Y57" s="4">
        <v>0</v>
      </c>
      <c r="Z57" s="5">
        <v>0</v>
      </c>
      <c r="AA57" s="5">
        <v>0</v>
      </c>
      <c r="AB57" s="3">
        <v>0</v>
      </c>
      <c r="AC57" s="3">
        <v>0</v>
      </c>
    </row>
    <row r="58" spans="1:29" x14ac:dyDescent="0.2">
      <c r="C58" s="3" t="s">
        <v>243</v>
      </c>
      <c r="D58" s="16" t="s">
        <v>281</v>
      </c>
      <c r="E58" s="3">
        <f t="shared" si="0"/>
        <v>7</v>
      </c>
      <c r="G58" s="3">
        <v>10</v>
      </c>
      <c r="H58" s="3">
        <f t="shared" si="2"/>
        <v>3</v>
      </c>
      <c r="K58" s="3">
        <f t="shared" si="1"/>
        <v>13</v>
      </c>
      <c r="L58" s="3">
        <v>10</v>
      </c>
      <c r="N58" s="3" t="s">
        <v>160</v>
      </c>
      <c r="O58" s="3" t="s">
        <v>351</v>
      </c>
      <c r="P58" s="3" t="s">
        <v>68</v>
      </c>
      <c r="Q58" s="3">
        <v>14</v>
      </c>
      <c r="R58" s="4">
        <v>5.3E-3</v>
      </c>
      <c r="S58" s="3">
        <v>15</v>
      </c>
      <c r="T58" s="4">
        <v>4.1999999999999997E-3</v>
      </c>
      <c r="U58" s="2">
        <v>1</v>
      </c>
      <c r="V58" s="3">
        <v>0</v>
      </c>
      <c r="W58" s="3">
        <v>0</v>
      </c>
      <c r="X58" s="4">
        <v>0</v>
      </c>
      <c r="Y58" s="4">
        <v>0</v>
      </c>
      <c r="Z58" s="5">
        <v>0</v>
      </c>
      <c r="AA58" s="5">
        <v>0</v>
      </c>
      <c r="AB58" s="3">
        <v>0</v>
      </c>
      <c r="AC58" s="3">
        <v>0</v>
      </c>
    </row>
    <row r="59" spans="1:29" x14ac:dyDescent="0.2">
      <c r="C59" s="3" t="s">
        <v>244</v>
      </c>
      <c r="D59" s="16" t="s">
        <v>272</v>
      </c>
      <c r="E59" s="3">
        <f t="shared" si="0"/>
        <v>5</v>
      </c>
      <c r="G59" s="3">
        <v>5</v>
      </c>
      <c r="H59" s="3">
        <f t="shared" si="2"/>
        <v>2</v>
      </c>
      <c r="K59" s="3">
        <f t="shared" si="1"/>
        <v>7</v>
      </c>
      <c r="L59" s="3">
        <v>10</v>
      </c>
      <c r="N59" s="3" t="s">
        <v>230</v>
      </c>
      <c r="O59" s="3" t="s">
        <v>342</v>
      </c>
      <c r="P59" s="3" t="s">
        <v>343</v>
      </c>
      <c r="Q59" s="3">
        <v>56</v>
      </c>
      <c r="R59" s="4">
        <v>2.1299999999999999E-2</v>
      </c>
      <c r="S59" s="3">
        <v>71</v>
      </c>
      <c r="T59" s="4">
        <v>1.9699999999999999E-2</v>
      </c>
      <c r="U59" s="2">
        <v>1</v>
      </c>
      <c r="V59" s="3">
        <v>1</v>
      </c>
      <c r="W59" s="3">
        <v>0</v>
      </c>
      <c r="X59" s="4">
        <v>1.7899999999999999E-2</v>
      </c>
      <c r="Y59" s="4">
        <v>0</v>
      </c>
      <c r="Z59" s="5">
        <v>2980</v>
      </c>
      <c r="AA59" s="5">
        <v>0</v>
      </c>
      <c r="AB59" s="3">
        <v>1</v>
      </c>
      <c r="AC59" s="3">
        <v>0</v>
      </c>
    </row>
    <row r="60" spans="1:29" x14ac:dyDescent="0.2">
      <c r="C60" s="3" t="s">
        <v>245</v>
      </c>
      <c r="D60" s="16" t="s">
        <v>275</v>
      </c>
      <c r="E60" s="3">
        <f t="shared" si="0"/>
        <v>3</v>
      </c>
      <c r="G60" s="3">
        <v>5</v>
      </c>
      <c r="H60" s="3">
        <f t="shared" si="2"/>
        <v>2</v>
      </c>
      <c r="K60" s="3">
        <f t="shared" si="1"/>
        <v>7</v>
      </c>
      <c r="N60" s="3" t="s">
        <v>226</v>
      </c>
      <c r="O60" s="3" t="s">
        <v>363</v>
      </c>
      <c r="P60" s="3" t="s">
        <v>65</v>
      </c>
      <c r="Q60" s="3">
        <v>6</v>
      </c>
      <c r="R60" s="4">
        <v>2.3E-3</v>
      </c>
      <c r="S60" s="3">
        <v>11</v>
      </c>
      <c r="T60" s="4">
        <v>3.0000000000000001E-3</v>
      </c>
      <c r="U60" s="2">
        <v>1</v>
      </c>
      <c r="V60" s="3">
        <v>1</v>
      </c>
      <c r="W60" s="3">
        <v>0</v>
      </c>
      <c r="X60" s="4">
        <v>0.16669999999999999</v>
      </c>
      <c r="Y60" s="4">
        <v>0</v>
      </c>
      <c r="Z60" s="5">
        <v>980</v>
      </c>
      <c r="AA60" s="5">
        <v>0</v>
      </c>
      <c r="AB60" s="3">
        <v>1</v>
      </c>
      <c r="AC60" s="3">
        <v>0</v>
      </c>
    </row>
    <row r="61" spans="1:29" x14ac:dyDescent="0.2">
      <c r="A61" s="3" t="s">
        <v>188</v>
      </c>
      <c r="B61" s="3" t="s">
        <v>13</v>
      </c>
      <c r="C61" s="3" t="s">
        <v>131</v>
      </c>
      <c r="D61" s="16" t="s">
        <v>306</v>
      </c>
      <c r="E61" s="3">
        <f t="shared" si="0"/>
        <v>0</v>
      </c>
      <c r="F61" s="20">
        <f ca="1">VLOOKUP(A61,INDIRECT($F$4&amp;"!$A$6:$K$21"),11,FALSE)</f>
        <v>4.166666666666667</v>
      </c>
      <c r="G61" s="3">
        <v>2</v>
      </c>
      <c r="H61" s="3">
        <f t="shared" si="2"/>
        <v>1</v>
      </c>
      <c r="K61" s="3">
        <f t="shared" si="1"/>
        <v>3</v>
      </c>
      <c r="N61" s="3" t="s">
        <v>155</v>
      </c>
      <c r="O61" s="3" t="s">
        <v>344</v>
      </c>
      <c r="P61" s="3" t="s">
        <v>69</v>
      </c>
      <c r="Q61" s="3">
        <v>272</v>
      </c>
      <c r="R61" s="4">
        <v>0.1037</v>
      </c>
      <c r="S61" s="3">
        <v>403</v>
      </c>
      <c r="T61" s="4">
        <v>0.11169999999999999</v>
      </c>
      <c r="U61" s="2">
        <v>0.99</v>
      </c>
      <c r="V61" s="3">
        <v>68</v>
      </c>
      <c r="W61" s="3">
        <v>0</v>
      </c>
      <c r="X61" s="4">
        <v>0.25</v>
      </c>
      <c r="Y61" s="4">
        <v>0</v>
      </c>
      <c r="Z61" s="5">
        <v>61132</v>
      </c>
      <c r="AA61" s="5">
        <v>0</v>
      </c>
      <c r="AB61" s="3">
        <v>68</v>
      </c>
      <c r="AC61" s="3">
        <v>0</v>
      </c>
    </row>
    <row r="62" spans="1:29" x14ac:dyDescent="0.2">
      <c r="C62" s="3" t="s">
        <v>132</v>
      </c>
      <c r="D62" s="16" t="s">
        <v>305</v>
      </c>
      <c r="E62" s="3">
        <f t="shared" si="0"/>
        <v>0</v>
      </c>
      <c r="F62" s="20" t="str">
        <f>"("&amp;SUM(G61:G63)&amp;")"</f>
        <v>(4)</v>
      </c>
      <c r="G62" s="3">
        <v>1</v>
      </c>
      <c r="H62" s="3">
        <f t="shared" si="2"/>
        <v>1</v>
      </c>
      <c r="K62" s="3">
        <f t="shared" si="1"/>
        <v>2</v>
      </c>
      <c r="N62" s="3" t="s">
        <v>155</v>
      </c>
      <c r="O62" s="3" t="s">
        <v>345</v>
      </c>
      <c r="P62" s="3" t="s">
        <v>70</v>
      </c>
      <c r="Q62" s="3">
        <v>68</v>
      </c>
      <c r="R62" s="4">
        <v>2.5899999999999999E-2</v>
      </c>
      <c r="S62" s="3">
        <v>84</v>
      </c>
      <c r="T62" s="4">
        <v>2.3300000000000001E-2</v>
      </c>
      <c r="U62" s="2">
        <v>0.99</v>
      </c>
      <c r="V62" s="3">
        <v>9</v>
      </c>
      <c r="W62" s="3">
        <v>0</v>
      </c>
      <c r="X62" s="4">
        <v>0.13239999999999999</v>
      </c>
      <c r="Y62" s="4">
        <v>0</v>
      </c>
      <c r="Z62" s="5">
        <v>8091</v>
      </c>
      <c r="AA62" s="5">
        <v>0</v>
      </c>
      <c r="AB62" s="3">
        <v>9</v>
      </c>
      <c r="AC62" s="3">
        <v>0</v>
      </c>
    </row>
    <row r="63" spans="1:29" x14ac:dyDescent="0.2">
      <c r="C63" s="3" t="s">
        <v>133</v>
      </c>
      <c r="D63" s="16" t="s">
        <v>303</v>
      </c>
      <c r="E63" s="3">
        <f t="shared" si="0"/>
        <v>0</v>
      </c>
      <c r="G63" s="3">
        <v>1</v>
      </c>
      <c r="H63" s="3">
        <f t="shared" si="2"/>
        <v>1</v>
      </c>
      <c r="K63" s="3">
        <f t="shared" si="1"/>
        <v>2</v>
      </c>
      <c r="N63" s="3" t="s">
        <v>155</v>
      </c>
      <c r="O63" s="3" t="s">
        <v>347</v>
      </c>
      <c r="P63" s="3" t="s">
        <v>72</v>
      </c>
      <c r="Q63" s="3">
        <v>109</v>
      </c>
      <c r="R63" s="4">
        <v>4.1599999999999998E-2</v>
      </c>
      <c r="S63" s="3">
        <v>144</v>
      </c>
      <c r="T63" s="4">
        <v>3.9899999999999998E-2</v>
      </c>
      <c r="U63" s="2">
        <v>0.99</v>
      </c>
      <c r="V63" s="3">
        <v>21</v>
      </c>
      <c r="W63" s="3">
        <v>0</v>
      </c>
      <c r="X63" s="4">
        <v>0.19270000000000001</v>
      </c>
      <c r="Y63" s="4">
        <v>0</v>
      </c>
      <c r="Z63" s="5">
        <v>18879</v>
      </c>
      <c r="AA63" s="5">
        <v>0</v>
      </c>
      <c r="AB63" s="3">
        <v>21</v>
      </c>
      <c r="AC63" s="3">
        <v>0</v>
      </c>
    </row>
    <row r="64" spans="1:29" x14ac:dyDescent="0.2">
      <c r="A64" s="3" t="s">
        <v>163</v>
      </c>
      <c r="B64" s="3" t="s">
        <v>14</v>
      </c>
      <c r="C64" s="3" t="s">
        <v>142</v>
      </c>
      <c r="D64" s="16" t="s">
        <v>262</v>
      </c>
      <c r="E64" s="3">
        <f t="shared" si="0"/>
        <v>14</v>
      </c>
      <c r="F64" s="20">
        <f ca="1">VLOOKUP(A64,INDIRECT($F$4&amp;"!$A$6:$K$21"),11,FALSE)</f>
        <v>15.576323987538942</v>
      </c>
      <c r="G64" s="3">
        <v>20</v>
      </c>
      <c r="H64" s="3">
        <f t="shared" si="2"/>
        <v>6</v>
      </c>
      <c r="K64" s="3">
        <f t="shared" si="1"/>
        <v>25</v>
      </c>
      <c r="N64" s="3" t="s">
        <v>164</v>
      </c>
      <c r="O64" s="3" t="s">
        <v>330</v>
      </c>
      <c r="P64" s="3" t="s">
        <v>81</v>
      </c>
      <c r="Q64" s="3">
        <v>44</v>
      </c>
      <c r="R64" s="4">
        <v>1.6799999999999999E-2</v>
      </c>
      <c r="S64" s="3">
        <v>53</v>
      </c>
      <c r="T64" s="4">
        <v>1.47E-2</v>
      </c>
      <c r="U64" s="2">
        <v>1</v>
      </c>
      <c r="V64" s="3">
        <v>5</v>
      </c>
      <c r="W64" s="3">
        <v>0</v>
      </c>
      <c r="X64" s="4">
        <v>0.11360000000000001</v>
      </c>
      <c r="Y64" s="4">
        <v>0</v>
      </c>
      <c r="Z64" s="5">
        <v>7400</v>
      </c>
      <c r="AA64" s="5">
        <v>0</v>
      </c>
      <c r="AB64" s="3">
        <v>5</v>
      </c>
      <c r="AC64" s="3">
        <v>0</v>
      </c>
    </row>
    <row r="65" spans="1:29" x14ac:dyDescent="0.2">
      <c r="C65" s="3" t="s">
        <v>143</v>
      </c>
      <c r="D65" s="16" t="s">
        <v>260</v>
      </c>
      <c r="E65" s="3">
        <f t="shared" si="0"/>
        <v>3</v>
      </c>
      <c r="F65" s="20" t="str">
        <f>"("&amp;SUM(G64:G65)&amp;")"</f>
        <v>(21)</v>
      </c>
      <c r="G65" s="3">
        <v>1</v>
      </c>
      <c r="H65" s="3">
        <f t="shared" si="2"/>
        <v>1</v>
      </c>
      <c r="K65" s="3">
        <f t="shared" si="1"/>
        <v>2</v>
      </c>
      <c r="N65" s="3" t="s">
        <v>164</v>
      </c>
      <c r="O65" s="3" t="s">
        <v>331</v>
      </c>
      <c r="P65" s="3" t="s">
        <v>82</v>
      </c>
      <c r="Q65" s="3">
        <v>14</v>
      </c>
      <c r="R65" s="4">
        <v>5.3E-3</v>
      </c>
      <c r="S65" s="3">
        <v>15</v>
      </c>
      <c r="T65" s="4">
        <v>4.1999999999999997E-3</v>
      </c>
      <c r="U65" s="2">
        <v>1</v>
      </c>
      <c r="V65" s="3">
        <v>0</v>
      </c>
      <c r="W65" s="3">
        <v>0</v>
      </c>
      <c r="X65" s="4">
        <v>0</v>
      </c>
      <c r="Y65" s="4">
        <v>0</v>
      </c>
      <c r="Z65" s="5">
        <v>0</v>
      </c>
      <c r="AA65" s="5">
        <v>0</v>
      </c>
      <c r="AB65" s="3">
        <v>0</v>
      </c>
      <c r="AC65" s="3">
        <v>0</v>
      </c>
    </row>
    <row r="66" spans="1:29" x14ac:dyDescent="0.2">
      <c r="A66" s="3" t="s">
        <v>532</v>
      </c>
      <c r="B66" s="3" t="s">
        <v>531</v>
      </c>
      <c r="C66" s="3" t="s">
        <v>542</v>
      </c>
      <c r="D66" s="16" t="s">
        <v>540</v>
      </c>
      <c r="E66" s="3">
        <f t="shared" si="0"/>
        <v>3</v>
      </c>
      <c r="F66" s="20">
        <f ca="1">VLOOKUP(A66,INDIRECT($F$4&amp;"!$A$6:$K$21"),11,FALSE)</f>
        <v>10.989010989010989</v>
      </c>
      <c r="G66" s="3">
        <v>5</v>
      </c>
      <c r="H66" s="3">
        <f>ROUNDUP(G66*0.3,0)</f>
        <v>2</v>
      </c>
      <c r="K66" s="3">
        <f t="shared" si="1"/>
        <v>7</v>
      </c>
      <c r="N66" s="3" t="s">
        <v>161</v>
      </c>
      <c r="O66" s="3" t="s">
        <v>339</v>
      </c>
      <c r="P66" s="3" t="s">
        <v>76</v>
      </c>
      <c r="Q66" s="3">
        <v>50</v>
      </c>
      <c r="R66" s="4">
        <v>1.9099999999999999E-2</v>
      </c>
      <c r="S66" s="3">
        <v>77</v>
      </c>
      <c r="T66" s="4">
        <v>2.1299999999999999E-2</v>
      </c>
      <c r="U66" s="2">
        <v>1</v>
      </c>
      <c r="V66" s="3">
        <v>10</v>
      </c>
      <c r="W66" s="3">
        <v>0</v>
      </c>
      <c r="X66" s="4">
        <v>0.2</v>
      </c>
      <c r="Y66" s="4">
        <v>0</v>
      </c>
      <c r="Z66" s="5">
        <v>12800</v>
      </c>
      <c r="AA66" s="5">
        <v>0</v>
      </c>
      <c r="AB66" s="3">
        <v>10</v>
      </c>
      <c r="AC66" s="3">
        <v>0</v>
      </c>
    </row>
    <row r="67" spans="1:29" x14ac:dyDescent="0.2">
      <c r="C67" s="3" t="s">
        <v>543</v>
      </c>
      <c r="D67" s="16" t="s">
        <v>541</v>
      </c>
      <c r="E67" s="3">
        <f t="shared" si="0"/>
        <v>4</v>
      </c>
      <c r="F67" s="20" t="str">
        <f>"("&amp;SUM(G66:G67)&amp;")"</f>
        <v>(10)</v>
      </c>
      <c r="G67" s="3">
        <v>5</v>
      </c>
      <c r="H67" s="3">
        <f>ROUNDUP(G67*0.3,0)</f>
        <v>2</v>
      </c>
      <c r="K67" s="3">
        <f t="shared" si="1"/>
        <v>7</v>
      </c>
      <c r="N67" s="3" t="s">
        <v>161</v>
      </c>
      <c r="O67" s="3" t="s">
        <v>340</v>
      </c>
      <c r="P67" s="3" t="s">
        <v>77</v>
      </c>
      <c r="Q67" s="3">
        <v>25</v>
      </c>
      <c r="R67" s="4">
        <v>9.4999999999999998E-3</v>
      </c>
      <c r="S67" s="3">
        <v>32</v>
      </c>
      <c r="T67" s="4">
        <v>8.8999999999999999E-3</v>
      </c>
      <c r="U67" s="2">
        <v>1</v>
      </c>
      <c r="V67" s="3">
        <v>3</v>
      </c>
      <c r="W67" s="3">
        <v>0</v>
      </c>
      <c r="X67" s="4">
        <v>0.12</v>
      </c>
      <c r="Y67" s="4">
        <v>0</v>
      </c>
      <c r="Z67" s="5">
        <v>3840</v>
      </c>
      <c r="AA67" s="5">
        <v>0</v>
      </c>
      <c r="AB67" s="3">
        <v>3</v>
      </c>
      <c r="AC67" s="3">
        <v>0</v>
      </c>
    </row>
    <row r="68" spans="1:29" x14ac:dyDescent="0.2">
      <c r="A68" s="3" t="s">
        <v>176</v>
      </c>
      <c r="B68" s="3" t="s">
        <v>15</v>
      </c>
      <c r="C68" s="3" t="s">
        <v>131</v>
      </c>
      <c r="D68" s="16" t="s">
        <v>323</v>
      </c>
      <c r="E68" s="3">
        <f t="shared" si="0"/>
        <v>1</v>
      </c>
      <c r="F68" s="20">
        <f ca="1">VLOOKUP(A68,INDIRECT($F$4&amp;"!$A$6:$K$21"),11,FALSE)</f>
        <v>4.032258064516129</v>
      </c>
      <c r="G68" s="3">
        <v>1</v>
      </c>
      <c r="H68" s="3">
        <f t="shared" si="2"/>
        <v>1</v>
      </c>
      <c r="K68" s="3">
        <f t="shared" si="1"/>
        <v>2</v>
      </c>
      <c r="N68" s="3" t="s">
        <v>161</v>
      </c>
      <c r="O68" s="3" t="s">
        <v>251</v>
      </c>
      <c r="P68" s="3" t="s">
        <v>581</v>
      </c>
      <c r="Q68" s="3">
        <v>81</v>
      </c>
      <c r="R68" s="4">
        <v>3.09E-2</v>
      </c>
      <c r="S68" s="3">
        <v>116</v>
      </c>
      <c r="T68" s="4">
        <v>3.2199999999999999E-2</v>
      </c>
      <c r="U68" s="2">
        <v>1</v>
      </c>
      <c r="V68" s="3">
        <v>10</v>
      </c>
      <c r="W68" s="3">
        <v>0</v>
      </c>
      <c r="X68" s="4">
        <v>0.1235</v>
      </c>
      <c r="Y68" s="4">
        <v>0</v>
      </c>
      <c r="Z68" s="5">
        <v>12800</v>
      </c>
      <c r="AA68" s="5">
        <v>0</v>
      </c>
      <c r="AB68" s="3">
        <v>10</v>
      </c>
      <c r="AC68" s="3">
        <v>0</v>
      </c>
    </row>
    <row r="69" spans="1:29" x14ac:dyDescent="0.2">
      <c r="C69" s="3" t="s">
        <v>133</v>
      </c>
      <c r="D69" s="16" t="s">
        <v>325</v>
      </c>
      <c r="E69" s="3">
        <f t="shared" si="0"/>
        <v>0</v>
      </c>
      <c r="F69" s="20" t="str">
        <f>"("&amp;SUM(G68:G74)&amp;")"</f>
        <v>(10)</v>
      </c>
      <c r="G69" s="3">
        <v>1</v>
      </c>
      <c r="H69" s="3">
        <f t="shared" si="2"/>
        <v>1</v>
      </c>
      <c r="K69" s="3">
        <f t="shared" si="1"/>
        <v>2</v>
      </c>
      <c r="N69" s="3" t="s">
        <v>176</v>
      </c>
      <c r="O69" s="3" t="s">
        <v>323</v>
      </c>
      <c r="P69" s="3" t="s">
        <v>84</v>
      </c>
      <c r="Q69" s="3">
        <v>4</v>
      </c>
      <c r="R69" s="4">
        <v>1.5E-3</v>
      </c>
      <c r="S69" s="3">
        <v>5</v>
      </c>
      <c r="T69" s="4">
        <v>1.4E-3</v>
      </c>
      <c r="U69" s="2">
        <v>1</v>
      </c>
      <c r="V69" s="3">
        <v>1</v>
      </c>
      <c r="W69" s="3">
        <v>0</v>
      </c>
      <c r="X69" s="4">
        <v>0.25</v>
      </c>
      <c r="Y69" s="4">
        <v>0</v>
      </c>
      <c r="Z69" s="5">
        <v>1280</v>
      </c>
      <c r="AA69" s="5">
        <v>0</v>
      </c>
      <c r="AB69" s="3">
        <v>1</v>
      </c>
      <c r="AC69" s="3">
        <v>0</v>
      </c>
    </row>
    <row r="70" spans="1:29" x14ac:dyDescent="0.2">
      <c r="C70" s="3" t="s">
        <v>137</v>
      </c>
      <c r="D70" s="16" t="s">
        <v>324</v>
      </c>
      <c r="E70" s="3">
        <f t="shared" ref="E70:E86" si="3">IF(ISNA(VLOOKUP(D70,$O$2:$Y$200,8,FALSE)),0,VLOOKUP(D70,$O$2:$Y$200,8,FALSE))</f>
        <v>0</v>
      </c>
      <c r="G70" s="3">
        <v>3</v>
      </c>
      <c r="H70" s="3">
        <f t="shared" si="2"/>
        <v>1</v>
      </c>
      <c r="K70" s="3">
        <f t="shared" ref="K70:K87" si="4">ROUNDUP((14+14)*(G70/30)+H70-I70-J70,0)</f>
        <v>4</v>
      </c>
      <c r="N70" s="3" t="s">
        <v>176</v>
      </c>
      <c r="O70" s="3" t="s">
        <v>325</v>
      </c>
      <c r="P70" s="3" t="s">
        <v>86</v>
      </c>
      <c r="Q70" s="3">
        <v>10</v>
      </c>
      <c r="R70" s="4">
        <v>3.8E-3</v>
      </c>
      <c r="S70" s="3">
        <v>11</v>
      </c>
      <c r="T70" s="4">
        <v>3.0000000000000001E-3</v>
      </c>
      <c r="U70" s="2">
        <v>1</v>
      </c>
      <c r="V70" s="3">
        <v>0</v>
      </c>
      <c r="W70" s="3">
        <v>0</v>
      </c>
      <c r="X70" s="4">
        <v>0</v>
      </c>
      <c r="Y70" s="4">
        <v>0</v>
      </c>
      <c r="Z70" s="5">
        <v>0</v>
      </c>
      <c r="AA70" s="5">
        <v>0</v>
      </c>
      <c r="AB70" s="3">
        <v>0</v>
      </c>
      <c r="AC70" s="3">
        <v>0</v>
      </c>
    </row>
    <row r="71" spans="1:29" x14ac:dyDescent="0.2">
      <c r="C71" s="3" t="s">
        <v>129</v>
      </c>
      <c r="D71" s="16" t="s">
        <v>467</v>
      </c>
      <c r="E71" s="3">
        <f t="shared" si="3"/>
        <v>0</v>
      </c>
      <c r="G71" s="3">
        <v>1</v>
      </c>
      <c r="H71" s="3">
        <f t="shared" si="2"/>
        <v>1</v>
      </c>
      <c r="K71" s="3">
        <f t="shared" si="4"/>
        <v>2</v>
      </c>
      <c r="N71" s="3" t="s">
        <v>176</v>
      </c>
      <c r="O71" s="3" t="s">
        <v>326</v>
      </c>
      <c r="P71" s="3" t="s">
        <v>87</v>
      </c>
      <c r="Q71" s="3">
        <v>2</v>
      </c>
      <c r="R71" s="4">
        <v>8.0000000000000004E-4</v>
      </c>
      <c r="S71" s="3">
        <v>2</v>
      </c>
      <c r="T71" s="4">
        <v>5.9999999999999995E-4</v>
      </c>
      <c r="U71" s="2">
        <v>1</v>
      </c>
      <c r="V71" s="3">
        <v>0</v>
      </c>
      <c r="W71" s="3">
        <v>0</v>
      </c>
      <c r="X71" s="4">
        <v>0</v>
      </c>
      <c r="Y71" s="4">
        <v>0</v>
      </c>
      <c r="Z71" s="5">
        <v>0</v>
      </c>
      <c r="AA71" s="5">
        <v>0</v>
      </c>
      <c r="AB71" s="3">
        <v>0</v>
      </c>
      <c r="AC71" s="3">
        <v>0</v>
      </c>
    </row>
    <row r="72" spans="1:29" x14ac:dyDescent="0.2">
      <c r="C72" s="3" t="s">
        <v>139</v>
      </c>
      <c r="D72" s="16" t="s">
        <v>327</v>
      </c>
      <c r="E72" s="3">
        <f t="shared" si="3"/>
        <v>0</v>
      </c>
      <c r="G72" s="3">
        <v>2</v>
      </c>
      <c r="H72" s="3">
        <f t="shared" si="2"/>
        <v>1</v>
      </c>
      <c r="K72" s="3">
        <f t="shared" si="4"/>
        <v>3</v>
      </c>
      <c r="N72" s="3" t="s">
        <v>176</v>
      </c>
      <c r="O72" s="3" t="s">
        <v>327</v>
      </c>
      <c r="P72" s="3" t="s">
        <v>88</v>
      </c>
      <c r="Q72" s="3">
        <v>1</v>
      </c>
      <c r="R72" s="4">
        <v>4.0000000000000002E-4</v>
      </c>
      <c r="S72" s="3">
        <v>1</v>
      </c>
      <c r="T72" s="4">
        <v>2.9999999999999997E-4</v>
      </c>
      <c r="U72" s="2">
        <v>1</v>
      </c>
      <c r="V72" s="3">
        <v>0</v>
      </c>
      <c r="W72" s="3">
        <v>0</v>
      </c>
      <c r="X72" s="4">
        <v>0</v>
      </c>
      <c r="Y72" s="4">
        <v>0</v>
      </c>
      <c r="Z72" s="5">
        <v>0</v>
      </c>
      <c r="AA72" s="5">
        <v>0</v>
      </c>
      <c r="AB72" s="3">
        <v>0</v>
      </c>
      <c r="AC72" s="3">
        <v>0</v>
      </c>
    </row>
    <row r="73" spans="1:29" x14ac:dyDescent="0.2">
      <c r="C73" s="3" t="s">
        <v>140</v>
      </c>
      <c r="D73" s="16" t="s">
        <v>328</v>
      </c>
      <c r="E73" s="3">
        <f t="shared" si="3"/>
        <v>0</v>
      </c>
      <c r="G73" s="3">
        <v>1</v>
      </c>
      <c r="H73" s="3">
        <f t="shared" si="2"/>
        <v>1</v>
      </c>
      <c r="K73" s="3">
        <f t="shared" si="4"/>
        <v>2</v>
      </c>
      <c r="N73" s="3" t="s">
        <v>176</v>
      </c>
      <c r="O73" s="3" t="s">
        <v>328</v>
      </c>
      <c r="P73" s="3" t="s">
        <v>329</v>
      </c>
      <c r="Q73" s="3">
        <v>2</v>
      </c>
      <c r="R73" s="4">
        <v>8.0000000000000004E-4</v>
      </c>
      <c r="S73" s="3">
        <v>2</v>
      </c>
      <c r="T73" s="4">
        <v>5.9999999999999995E-4</v>
      </c>
      <c r="U73" s="2">
        <v>1</v>
      </c>
      <c r="V73" s="3">
        <v>0</v>
      </c>
      <c r="W73" s="3">
        <v>0</v>
      </c>
      <c r="X73" s="4">
        <v>0</v>
      </c>
      <c r="Y73" s="4">
        <v>0</v>
      </c>
      <c r="Z73" s="5">
        <v>0</v>
      </c>
      <c r="AA73" s="5">
        <v>0</v>
      </c>
      <c r="AB73" s="3">
        <v>0</v>
      </c>
      <c r="AC73" s="3">
        <v>0</v>
      </c>
    </row>
    <row r="74" spans="1:29" x14ac:dyDescent="0.2">
      <c r="C74" s="3" t="s">
        <v>141</v>
      </c>
      <c r="D74" s="16" t="s">
        <v>326</v>
      </c>
      <c r="E74" s="3">
        <f t="shared" si="3"/>
        <v>0</v>
      </c>
      <c r="G74" s="3">
        <v>1</v>
      </c>
      <c r="H74" s="3">
        <f t="shared" si="2"/>
        <v>1</v>
      </c>
      <c r="K74" s="3">
        <f t="shared" si="4"/>
        <v>2</v>
      </c>
      <c r="N74" s="3" t="s">
        <v>215</v>
      </c>
      <c r="O74" s="3" t="s">
        <v>312</v>
      </c>
      <c r="P74" s="3" t="s">
        <v>313</v>
      </c>
      <c r="Q74" s="3">
        <v>1</v>
      </c>
      <c r="R74" s="4">
        <v>4.0000000000000002E-4</v>
      </c>
      <c r="S74" s="3">
        <v>1</v>
      </c>
      <c r="T74" s="4">
        <v>2.9999999999999997E-4</v>
      </c>
      <c r="U74" s="2">
        <v>1</v>
      </c>
      <c r="V74" s="3">
        <v>0</v>
      </c>
      <c r="W74" s="3">
        <v>0</v>
      </c>
      <c r="X74" s="4">
        <v>0</v>
      </c>
      <c r="Y74" s="4">
        <v>0</v>
      </c>
      <c r="Z74" s="5">
        <v>0</v>
      </c>
      <c r="AA74" s="5">
        <v>0</v>
      </c>
      <c r="AB74" s="3">
        <v>0</v>
      </c>
      <c r="AC74" s="3">
        <v>0</v>
      </c>
    </row>
    <row r="75" spans="1:29" x14ac:dyDescent="0.2">
      <c r="A75" s="3" t="s">
        <v>179</v>
      </c>
      <c r="B75" s="3" t="s">
        <v>236</v>
      </c>
      <c r="C75" s="3" t="s">
        <v>246</v>
      </c>
      <c r="D75" s="16" t="s">
        <v>271</v>
      </c>
      <c r="E75" s="3">
        <f t="shared" si="3"/>
        <v>7</v>
      </c>
      <c r="F75" s="20">
        <f ca="1">VLOOKUP(A75,INDIRECT($F$4&amp;"!$A$6:$K$21"),11,FALSE)</f>
        <v>13.822336896424625</v>
      </c>
      <c r="G75" s="3">
        <v>10</v>
      </c>
      <c r="H75" s="3">
        <f t="shared" ref="H75:H85" si="5">ROUNDUP(G75*0.3,0)</f>
        <v>3</v>
      </c>
      <c r="I75" s="3">
        <v>0</v>
      </c>
      <c r="K75" s="3">
        <f t="shared" si="4"/>
        <v>13</v>
      </c>
      <c r="N75" s="3" t="s">
        <v>232</v>
      </c>
      <c r="O75" s="3" t="s">
        <v>608</v>
      </c>
      <c r="P75" s="3" t="s">
        <v>609</v>
      </c>
      <c r="Q75" s="3">
        <v>1</v>
      </c>
      <c r="R75" s="4">
        <v>4.0000000000000002E-4</v>
      </c>
      <c r="S75" s="3">
        <v>1</v>
      </c>
      <c r="T75" s="4">
        <v>2.9999999999999997E-4</v>
      </c>
      <c r="U75" s="2">
        <v>1</v>
      </c>
      <c r="V75" s="3">
        <v>0</v>
      </c>
      <c r="W75" s="3">
        <v>0</v>
      </c>
      <c r="X75" s="4">
        <v>0</v>
      </c>
      <c r="Y75" s="4">
        <v>0</v>
      </c>
      <c r="Z75" s="5">
        <v>0</v>
      </c>
      <c r="AA75" s="5">
        <v>0</v>
      </c>
      <c r="AB75" s="3">
        <v>0</v>
      </c>
      <c r="AC75" s="3">
        <v>0</v>
      </c>
    </row>
    <row r="76" spans="1:29" x14ac:dyDescent="0.2">
      <c r="C76" s="3" t="s">
        <v>129</v>
      </c>
      <c r="D76" s="16" t="s">
        <v>263</v>
      </c>
      <c r="E76" s="3">
        <f t="shared" si="3"/>
        <v>0</v>
      </c>
      <c r="F76" s="20" t="str">
        <f>"("&amp;SUM(G75:G79)&amp;")"</f>
        <v>(24)</v>
      </c>
      <c r="G76" s="3">
        <v>3</v>
      </c>
      <c r="H76" s="3">
        <f t="shared" si="5"/>
        <v>1</v>
      </c>
      <c r="I76" s="3">
        <v>5</v>
      </c>
      <c r="K76" s="3">
        <f t="shared" si="4"/>
        <v>-2</v>
      </c>
      <c r="N76" s="3" t="s">
        <v>232</v>
      </c>
      <c r="O76" s="3" t="s">
        <v>598</v>
      </c>
      <c r="P76" s="3" t="s">
        <v>599</v>
      </c>
      <c r="Q76" s="3">
        <v>1</v>
      </c>
      <c r="R76" s="4">
        <v>4.0000000000000002E-4</v>
      </c>
      <c r="S76" s="3">
        <v>1</v>
      </c>
      <c r="T76" s="4">
        <v>2.9999999999999997E-4</v>
      </c>
      <c r="U76" s="2">
        <v>1</v>
      </c>
      <c r="V76" s="3">
        <v>0</v>
      </c>
      <c r="W76" s="3">
        <v>0</v>
      </c>
      <c r="X76" s="4">
        <v>0</v>
      </c>
      <c r="Y76" s="4">
        <v>0</v>
      </c>
      <c r="Z76" s="5">
        <v>0</v>
      </c>
      <c r="AA76" s="5">
        <v>0</v>
      </c>
      <c r="AB76" s="3">
        <v>0</v>
      </c>
      <c r="AC76" s="3">
        <v>0</v>
      </c>
    </row>
    <row r="77" spans="1:29" x14ac:dyDescent="0.2">
      <c r="C77" s="3" t="s">
        <v>247</v>
      </c>
      <c r="D77" s="16" t="s">
        <v>267</v>
      </c>
      <c r="E77" s="3">
        <f t="shared" si="3"/>
        <v>2</v>
      </c>
      <c r="G77" s="3">
        <v>3</v>
      </c>
      <c r="H77" s="3">
        <f t="shared" si="5"/>
        <v>1</v>
      </c>
      <c r="I77" s="3">
        <v>2</v>
      </c>
      <c r="K77" s="3">
        <f t="shared" si="4"/>
        <v>2</v>
      </c>
      <c r="N77" s="3" t="s">
        <v>232</v>
      </c>
      <c r="O77" s="3" t="s">
        <v>584</v>
      </c>
      <c r="P77" s="3" t="s">
        <v>585</v>
      </c>
      <c r="Q77" s="3">
        <v>1</v>
      </c>
      <c r="R77" s="4">
        <v>4.0000000000000002E-4</v>
      </c>
      <c r="S77" s="3">
        <v>1</v>
      </c>
      <c r="T77" s="4">
        <v>2.9999999999999997E-4</v>
      </c>
      <c r="U77" s="2">
        <v>1</v>
      </c>
      <c r="V77" s="3">
        <v>0</v>
      </c>
      <c r="W77" s="3">
        <v>0</v>
      </c>
      <c r="X77" s="4">
        <v>0</v>
      </c>
      <c r="Y77" s="4">
        <v>0</v>
      </c>
      <c r="Z77" s="5">
        <v>0</v>
      </c>
      <c r="AA77" s="5">
        <v>0</v>
      </c>
      <c r="AB77" s="3">
        <v>0</v>
      </c>
      <c r="AC77" s="3">
        <v>0</v>
      </c>
    </row>
    <row r="78" spans="1:29" x14ac:dyDescent="0.2">
      <c r="C78" s="3" t="s">
        <v>128</v>
      </c>
      <c r="D78" s="16" t="s">
        <v>265</v>
      </c>
      <c r="E78" s="3">
        <f t="shared" si="3"/>
        <v>0</v>
      </c>
      <c r="G78" s="3">
        <v>3</v>
      </c>
      <c r="H78" s="3">
        <f t="shared" si="5"/>
        <v>1</v>
      </c>
      <c r="I78" s="3">
        <v>3</v>
      </c>
      <c r="K78" s="3">
        <f t="shared" si="4"/>
        <v>1</v>
      </c>
      <c r="N78" s="3" t="s">
        <v>232</v>
      </c>
      <c r="O78" s="3" t="s">
        <v>310</v>
      </c>
      <c r="P78" s="3" t="s">
        <v>92</v>
      </c>
      <c r="Q78" s="3">
        <v>1</v>
      </c>
      <c r="R78" s="4">
        <v>4.0000000000000002E-4</v>
      </c>
      <c r="S78" s="3">
        <v>2</v>
      </c>
      <c r="T78" s="4">
        <v>5.9999999999999995E-4</v>
      </c>
      <c r="U78" s="2">
        <v>1</v>
      </c>
      <c r="V78" s="3">
        <v>0</v>
      </c>
      <c r="W78" s="3">
        <v>0</v>
      </c>
      <c r="X78" s="4">
        <v>0</v>
      </c>
      <c r="Y78" s="4">
        <v>0</v>
      </c>
      <c r="Z78" s="5">
        <v>0</v>
      </c>
      <c r="AA78" s="5">
        <v>0</v>
      </c>
      <c r="AB78" s="3">
        <v>0</v>
      </c>
      <c r="AC78" s="3">
        <v>0</v>
      </c>
    </row>
    <row r="79" spans="1:29" x14ac:dyDescent="0.2">
      <c r="C79" s="3" t="s">
        <v>138</v>
      </c>
      <c r="D79" s="16" t="s">
        <v>269</v>
      </c>
      <c r="E79" s="3">
        <f t="shared" si="3"/>
        <v>3</v>
      </c>
      <c r="G79" s="3">
        <v>5</v>
      </c>
      <c r="H79" s="3">
        <f t="shared" si="5"/>
        <v>2</v>
      </c>
      <c r="I79" s="3">
        <v>0</v>
      </c>
      <c r="K79" s="3">
        <f t="shared" si="4"/>
        <v>7</v>
      </c>
      <c r="N79" s="3" t="s">
        <v>232</v>
      </c>
      <c r="O79" s="3" t="s">
        <v>311</v>
      </c>
      <c r="P79" s="3" t="s">
        <v>93</v>
      </c>
      <c r="Q79" s="3">
        <v>2</v>
      </c>
      <c r="R79" s="4">
        <v>8.0000000000000004E-4</v>
      </c>
      <c r="S79" s="3">
        <v>3</v>
      </c>
      <c r="T79" s="4">
        <v>8.0000000000000004E-4</v>
      </c>
      <c r="U79" s="2">
        <v>1</v>
      </c>
      <c r="V79" s="3">
        <v>0</v>
      </c>
      <c r="W79" s="3">
        <v>0</v>
      </c>
      <c r="X79" s="4">
        <v>0</v>
      </c>
      <c r="Y79" s="4">
        <v>0</v>
      </c>
      <c r="Z79" s="5">
        <v>0</v>
      </c>
      <c r="AA79" s="5">
        <v>0</v>
      </c>
      <c r="AB79" s="3">
        <v>0</v>
      </c>
      <c r="AC79" s="3">
        <v>0</v>
      </c>
    </row>
    <row r="80" spans="1:29" x14ac:dyDescent="0.2">
      <c r="B80" s="3" t="s">
        <v>469</v>
      </c>
      <c r="C80" s="3" t="s">
        <v>605</v>
      </c>
      <c r="D80" s="17" t="s">
        <v>440</v>
      </c>
      <c r="E80" s="3">
        <f t="shared" si="3"/>
        <v>0</v>
      </c>
      <c r="G80" s="3">
        <v>10</v>
      </c>
      <c r="H80" s="3">
        <f t="shared" si="5"/>
        <v>3</v>
      </c>
      <c r="K80" s="3">
        <f t="shared" si="4"/>
        <v>13</v>
      </c>
      <c r="L80" s="3">
        <v>20</v>
      </c>
      <c r="N80" s="3" t="s">
        <v>177</v>
      </c>
      <c r="O80" s="3" t="s">
        <v>307</v>
      </c>
      <c r="P80" s="3" t="s">
        <v>94</v>
      </c>
      <c r="Q80" s="3">
        <v>5</v>
      </c>
      <c r="R80" s="4">
        <v>1.9E-3</v>
      </c>
      <c r="S80" s="3">
        <v>5</v>
      </c>
      <c r="T80" s="4">
        <v>1.4E-3</v>
      </c>
      <c r="U80" s="2">
        <v>0.8</v>
      </c>
      <c r="V80" s="3">
        <v>1</v>
      </c>
      <c r="W80" s="3">
        <v>0</v>
      </c>
      <c r="X80" s="4">
        <v>0.2</v>
      </c>
      <c r="Y80" s="4">
        <v>0</v>
      </c>
      <c r="Z80" s="5">
        <v>1180</v>
      </c>
      <c r="AA80" s="5">
        <v>0</v>
      </c>
      <c r="AB80" s="3">
        <v>1</v>
      </c>
      <c r="AC80" s="3">
        <v>0</v>
      </c>
    </row>
    <row r="81" spans="3:29" x14ac:dyDescent="0.2">
      <c r="C81" s="3" t="s">
        <v>471</v>
      </c>
      <c r="D81" s="18" t="s">
        <v>442</v>
      </c>
      <c r="E81" s="3">
        <f t="shared" si="3"/>
        <v>8</v>
      </c>
      <c r="G81" s="3">
        <v>10</v>
      </c>
      <c r="H81" s="3">
        <f t="shared" si="5"/>
        <v>3</v>
      </c>
      <c r="K81" s="3">
        <f t="shared" si="4"/>
        <v>13</v>
      </c>
      <c r="L81" s="3">
        <v>10</v>
      </c>
      <c r="N81" s="3" t="s">
        <v>188</v>
      </c>
      <c r="O81" s="3" t="s">
        <v>305</v>
      </c>
      <c r="P81" s="3" t="s">
        <v>97</v>
      </c>
      <c r="Q81" s="3">
        <v>6</v>
      </c>
      <c r="R81" s="4">
        <v>2.3E-3</v>
      </c>
      <c r="S81" s="3">
        <v>7</v>
      </c>
      <c r="T81" s="4">
        <v>1.9E-3</v>
      </c>
      <c r="U81" s="2">
        <v>1</v>
      </c>
      <c r="V81" s="3">
        <v>0</v>
      </c>
      <c r="W81" s="3">
        <v>0</v>
      </c>
      <c r="X81" s="4">
        <v>0</v>
      </c>
      <c r="Y81" s="4">
        <v>0</v>
      </c>
      <c r="Z81" s="5">
        <v>0</v>
      </c>
      <c r="AA81" s="5">
        <v>0</v>
      </c>
      <c r="AB81" s="3">
        <v>0</v>
      </c>
      <c r="AC81" s="3">
        <v>0</v>
      </c>
    </row>
    <row r="82" spans="3:29" x14ac:dyDescent="0.2">
      <c r="C82" s="3" t="s">
        <v>472</v>
      </c>
      <c r="D82" s="18" t="s">
        <v>444</v>
      </c>
      <c r="E82" s="3">
        <f t="shared" si="3"/>
        <v>2</v>
      </c>
      <c r="G82" s="3">
        <v>10</v>
      </c>
      <c r="H82" s="3">
        <f t="shared" si="5"/>
        <v>3</v>
      </c>
      <c r="K82" s="3">
        <f t="shared" si="4"/>
        <v>13</v>
      </c>
      <c r="L82" s="3">
        <v>10</v>
      </c>
      <c r="N82" s="3" t="s">
        <v>177</v>
      </c>
      <c r="O82" s="3" t="s">
        <v>309</v>
      </c>
      <c r="P82" s="3" t="s">
        <v>96</v>
      </c>
      <c r="Q82" s="3">
        <v>14</v>
      </c>
      <c r="R82" s="4">
        <v>5.3E-3</v>
      </c>
      <c r="S82" s="3">
        <v>21</v>
      </c>
      <c r="T82" s="4">
        <v>5.7999999999999996E-3</v>
      </c>
      <c r="U82" s="2">
        <v>1</v>
      </c>
      <c r="V82" s="3">
        <v>1</v>
      </c>
      <c r="W82" s="3">
        <v>0</v>
      </c>
      <c r="X82" s="4">
        <v>7.1400000000000005E-2</v>
      </c>
      <c r="Y82" s="4">
        <v>0</v>
      </c>
      <c r="Z82" s="5">
        <v>1180</v>
      </c>
      <c r="AA82" s="5">
        <v>0</v>
      </c>
      <c r="AB82" s="3">
        <v>1</v>
      </c>
      <c r="AC82" s="3">
        <v>0</v>
      </c>
    </row>
    <row r="83" spans="3:29" x14ac:dyDescent="0.2">
      <c r="C83" s="3" t="s">
        <v>475</v>
      </c>
      <c r="D83" s="18" t="s">
        <v>445</v>
      </c>
      <c r="E83" s="3">
        <f t="shared" si="3"/>
        <v>0</v>
      </c>
      <c r="G83" s="3">
        <v>15</v>
      </c>
      <c r="H83" s="3">
        <f t="shared" si="5"/>
        <v>5</v>
      </c>
      <c r="K83" s="3">
        <f t="shared" si="4"/>
        <v>19</v>
      </c>
      <c r="L83" s="3">
        <v>20</v>
      </c>
      <c r="N83" s="3" t="s">
        <v>188</v>
      </c>
      <c r="O83" s="3" t="s">
        <v>306</v>
      </c>
      <c r="P83" s="3" t="s">
        <v>98</v>
      </c>
      <c r="Q83" s="3">
        <v>2</v>
      </c>
      <c r="R83" s="4">
        <v>8.0000000000000004E-4</v>
      </c>
      <c r="S83" s="3">
        <v>2</v>
      </c>
      <c r="T83" s="4">
        <v>5.9999999999999995E-4</v>
      </c>
      <c r="U83" s="2">
        <v>1</v>
      </c>
      <c r="V83" s="3">
        <v>0</v>
      </c>
      <c r="W83" s="3">
        <v>0</v>
      </c>
      <c r="X83" s="4">
        <v>0</v>
      </c>
      <c r="Y83" s="4">
        <v>0</v>
      </c>
      <c r="Z83" s="5">
        <v>0</v>
      </c>
      <c r="AA83" s="5">
        <v>0</v>
      </c>
      <c r="AB83" s="3">
        <v>0</v>
      </c>
      <c r="AC83" s="3">
        <v>0</v>
      </c>
    </row>
    <row r="84" spans="3:29" x14ac:dyDescent="0.2">
      <c r="C84" s="3" t="s">
        <v>473</v>
      </c>
      <c r="D84" s="17" t="s">
        <v>158</v>
      </c>
      <c r="E84" s="3">
        <f t="shared" si="3"/>
        <v>10</v>
      </c>
      <c r="G84" s="3">
        <v>10</v>
      </c>
      <c r="H84" s="3">
        <f t="shared" si="5"/>
        <v>3</v>
      </c>
      <c r="K84" s="3">
        <f t="shared" si="4"/>
        <v>13</v>
      </c>
      <c r="L84" s="3">
        <v>30</v>
      </c>
      <c r="N84" s="3" t="s">
        <v>164</v>
      </c>
      <c r="O84" s="3" t="s">
        <v>332</v>
      </c>
      <c r="P84" s="3" t="s">
        <v>333</v>
      </c>
      <c r="Q84" s="3">
        <v>7</v>
      </c>
      <c r="R84" s="4">
        <v>2.7000000000000001E-3</v>
      </c>
      <c r="S84" s="3">
        <v>9</v>
      </c>
      <c r="T84" s="4">
        <v>2.5000000000000001E-3</v>
      </c>
      <c r="U84" s="2">
        <v>1</v>
      </c>
      <c r="V84" s="3">
        <v>1</v>
      </c>
      <c r="W84" s="3">
        <v>0</v>
      </c>
      <c r="X84" s="4">
        <v>0.1429</v>
      </c>
      <c r="Y84" s="4">
        <v>0</v>
      </c>
      <c r="Z84" s="5">
        <v>1480</v>
      </c>
      <c r="AA84" s="5">
        <v>0</v>
      </c>
      <c r="AB84" s="3">
        <v>1</v>
      </c>
      <c r="AC84" s="3">
        <v>0</v>
      </c>
    </row>
    <row r="85" spans="3:29" x14ac:dyDescent="0.2">
      <c r="C85" s="3" t="s">
        <v>474</v>
      </c>
      <c r="D85" s="17" t="s">
        <v>165</v>
      </c>
      <c r="E85" s="3">
        <f t="shared" si="3"/>
        <v>0</v>
      </c>
      <c r="G85" s="3">
        <v>0</v>
      </c>
      <c r="H85" s="3">
        <f t="shared" si="5"/>
        <v>0</v>
      </c>
      <c r="K85" s="3">
        <f t="shared" si="4"/>
        <v>0</v>
      </c>
      <c r="N85" s="3" t="s">
        <v>172</v>
      </c>
      <c r="O85" s="3" t="s">
        <v>297</v>
      </c>
      <c r="P85" s="3" t="s">
        <v>298</v>
      </c>
      <c r="Q85" s="3">
        <v>22</v>
      </c>
      <c r="R85" s="4">
        <v>8.3999999999999995E-3</v>
      </c>
      <c r="S85" s="3">
        <v>27</v>
      </c>
      <c r="T85" s="4">
        <v>7.4999999999999997E-3</v>
      </c>
      <c r="U85" s="2">
        <v>1</v>
      </c>
      <c r="V85" s="3">
        <v>1</v>
      </c>
      <c r="W85" s="3">
        <v>0</v>
      </c>
      <c r="X85" s="4">
        <v>4.5499999999999999E-2</v>
      </c>
      <c r="Y85" s="4">
        <v>0</v>
      </c>
      <c r="Z85" s="5">
        <v>890</v>
      </c>
      <c r="AA85" s="5">
        <v>0</v>
      </c>
      <c r="AB85" s="3">
        <v>1</v>
      </c>
      <c r="AC85" s="3">
        <v>0</v>
      </c>
    </row>
    <row r="86" spans="3:29" x14ac:dyDescent="0.2">
      <c r="C86" s="3" t="s">
        <v>545</v>
      </c>
      <c r="D86" s="17" t="s">
        <v>544</v>
      </c>
      <c r="E86" s="3">
        <f t="shared" si="3"/>
        <v>6</v>
      </c>
      <c r="G86" s="3">
        <v>5</v>
      </c>
      <c r="H86" s="3">
        <f>ROUNDUP(G86*0.3,0)</f>
        <v>2</v>
      </c>
      <c r="K86" s="3">
        <f t="shared" si="4"/>
        <v>7</v>
      </c>
      <c r="L86" s="3">
        <v>0</v>
      </c>
      <c r="N86" s="3" t="s">
        <v>226</v>
      </c>
      <c r="O86" s="3" t="s">
        <v>364</v>
      </c>
      <c r="P86" s="3" t="s">
        <v>66</v>
      </c>
      <c r="Q86" s="3">
        <v>12</v>
      </c>
      <c r="R86" s="4">
        <v>4.5999999999999999E-3</v>
      </c>
      <c r="S86" s="3">
        <v>22</v>
      </c>
      <c r="T86" s="4">
        <v>6.1000000000000004E-3</v>
      </c>
      <c r="U86" s="2">
        <v>1</v>
      </c>
      <c r="V86" s="3">
        <v>2</v>
      </c>
      <c r="W86" s="3">
        <v>0</v>
      </c>
      <c r="X86" s="4">
        <v>0.16669999999999999</v>
      </c>
      <c r="Y86" s="4">
        <v>0</v>
      </c>
      <c r="Z86" s="5">
        <v>1960</v>
      </c>
      <c r="AA86" s="5">
        <v>0</v>
      </c>
      <c r="AB86" s="3">
        <v>2</v>
      </c>
      <c r="AC86" s="3">
        <v>0</v>
      </c>
    </row>
    <row r="87" spans="3:29" x14ac:dyDescent="0.2">
      <c r="C87" s="3" t="s">
        <v>564</v>
      </c>
      <c r="D87" s="17" t="s">
        <v>587</v>
      </c>
      <c r="E87" s="24">
        <f>IF(ISNA(VLOOKUP(D87,$O$2:$Y$200,8,FALSE)),0,VLOOKUP(D87,$O$2:$Y$200,8,FALSE))</f>
        <v>0</v>
      </c>
      <c r="H87" s="3">
        <f>ROUNDUP(G87*0.3,0)</f>
        <v>0</v>
      </c>
      <c r="K87" s="3">
        <f t="shared" si="4"/>
        <v>0</v>
      </c>
      <c r="L87" s="3">
        <v>30</v>
      </c>
      <c r="N87" s="3" t="s">
        <v>164</v>
      </c>
      <c r="O87" s="3" t="s">
        <v>334</v>
      </c>
      <c r="P87" s="3" t="s">
        <v>335</v>
      </c>
      <c r="Q87" s="3">
        <v>3</v>
      </c>
      <c r="R87" s="4">
        <v>1.1000000000000001E-3</v>
      </c>
      <c r="S87" s="3">
        <v>3</v>
      </c>
      <c r="T87" s="4">
        <v>8.0000000000000004E-4</v>
      </c>
      <c r="U87" s="2">
        <v>1</v>
      </c>
      <c r="V87" s="3">
        <v>0</v>
      </c>
      <c r="W87" s="3">
        <v>0</v>
      </c>
      <c r="X87" s="4">
        <v>0</v>
      </c>
      <c r="Y87" s="4">
        <v>0</v>
      </c>
      <c r="Z87" s="5">
        <v>0</v>
      </c>
      <c r="AA87" s="5">
        <v>0</v>
      </c>
      <c r="AB87" s="3">
        <v>0</v>
      </c>
      <c r="AC87" s="3">
        <v>0</v>
      </c>
    </row>
    <row r="88" spans="3:29" x14ac:dyDescent="0.2">
      <c r="N88" s="3" t="s">
        <v>164</v>
      </c>
      <c r="O88" s="3" t="s">
        <v>336</v>
      </c>
      <c r="P88" s="3" t="s">
        <v>83</v>
      </c>
      <c r="Q88" s="3">
        <v>6</v>
      </c>
      <c r="R88" s="4">
        <v>2.3E-3</v>
      </c>
      <c r="S88" s="3">
        <v>8</v>
      </c>
      <c r="T88" s="4">
        <v>2.2000000000000001E-3</v>
      </c>
      <c r="U88" s="2">
        <v>1</v>
      </c>
      <c r="V88" s="3">
        <v>1</v>
      </c>
      <c r="W88" s="3">
        <v>0</v>
      </c>
      <c r="X88" s="4">
        <v>0.16669999999999999</v>
      </c>
      <c r="Y88" s="4">
        <v>0</v>
      </c>
      <c r="Z88" s="5">
        <v>1480</v>
      </c>
      <c r="AA88" s="5">
        <v>0</v>
      </c>
      <c r="AB88" s="3">
        <v>1</v>
      </c>
      <c r="AC88" s="3">
        <v>0</v>
      </c>
    </row>
    <row r="89" spans="3:29" x14ac:dyDescent="0.2">
      <c r="N89" s="3" t="s">
        <v>172</v>
      </c>
      <c r="O89" s="3" t="s">
        <v>299</v>
      </c>
      <c r="P89" s="3" t="s">
        <v>99</v>
      </c>
      <c r="Q89" s="3">
        <v>18</v>
      </c>
      <c r="R89" s="4">
        <v>6.8999999999999999E-3</v>
      </c>
      <c r="S89" s="3">
        <v>23</v>
      </c>
      <c r="T89" s="4">
        <v>6.4000000000000003E-3</v>
      </c>
      <c r="U89" s="2">
        <v>1</v>
      </c>
      <c r="V89" s="3">
        <v>0</v>
      </c>
      <c r="W89" s="3">
        <v>0</v>
      </c>
      <c r="X89" s="4">
        <v>0</v>
      </c>
      <c r="Y89" s="4">
        <v>0</v>
      </c>
      <c r="Z89" s="5">
        <v>0</v>
      </c>
      <c r="AA89" s="5">
        <v>0</v>
      </c>
      <c r="AB89" s="3">
        <v>0</v>
      </c>
      <c r="AC89" s="3">
        <v>0</v>
      </c>
    </row>
    <row r="90" spans="3:29" x14ac:dyDescent="0.2">
      <c r="N90" s="3" t="s">
        <v>172</v>
      </c>
      <c r="O90" s="3" t="s">
        <v>300</v>
      </c>
      <c r="P90" s="3" t="s">
        <v>100</v>
      </c>
      <c r="Q90" s="3">
        <v>16</v>
      </c>
      <c r="R90" s="4">
        <v>6.1000000000000004E-3</v>
      </c>
      <c r="S90" s="3">
        <v>17</v>
      </c>
      <c r="T90" s="4">
        <v>4.7000000000000002E-3</v>
      </c>
      <c r="U90" s="2">
        <v>1</v>
      </c>
      <c r="V90" s="3">
        <v>1</v>
      </c>
      <c r="W90" s="3">
        <v>0</v>
      </c>
      <c r="X90" s="4">
        <v>6.25E-2</v>
      </c>
      <c r="Y90" s="4">
        <v>0</v>
      </c>
      <c r="Z90" s="5">
        <v>890</v>
      </c>
      <c r="AA90" s="5">
        <v>0</v>
      </c>
      <c r="AB90" s="3">
        <v>1</v>
      </c>
      <c r="AC90" s="3">
        <v>0</v>
      </c>
    </row>
    <row r="91" spans="3:29" x14ac:dyDescent="0.2">
      <c r="N91" s="3" t="s">
        <v>172</v>
      </c>
      <c r="O91" s="3" t="s">
        <v>301</v>
      </c>
      <c r="P91" s="3" t="s">
        <v>302</v>
      </c>
      <c r="Q91" s="3">
        <v>11</v>
      </c>
      <c r="R91" s="4">
        <v>4.1999999999999997E-3</v>
      </c>
      <c r="S91" s="3">
        <v>14</v>
      </c>
      <c r="T91" s="4">
        <v>3.8999999999999998E-3</v>
      </c>
      <c r="U91" s="2">
        <v>1</v>
      </c>
      <c r="V91" s="3">
        <v>0</v>
      </c>
      <c r="W91" s="3">
        <v>0</v>
      </c>
      <c r="X91" s="4">
        <v>0</v>
      </c>
      <c r="Y91" s="4">
        <v>0</v>
      </c>
      <c r="Z91" s="5">
        <v>0</v>
      </c>
      <c r="AA91" s="5">
        <v>0</v>
      </c>
      <c r="AB91" s="3">
        <v>0</v>
      </c>
      <c r="AC91" s="3">
        <v>0</v>
      </c>
    </row>
    <row r="92" spans="3:29" x14ac:dyDescent="0.2">
      <c r="N92" s="3" t="s">
        <v>178</v>
      </c>
      <c r="O92" s="3" t="s">
        <v>289</v>
      </c>
      <c r="P92" s="3" t="s">
        <v>290</v>
      </c>
      <c r="Q92" s="3">
        <v>1</v>
      </c>
      <c r="R92" s="4">
        <v>4.0000000000000002E-4</v>
      </c>
      <c r="S92" s="3">
        <v>1</v>
      </c>
      <c r="T92" s="4">
        <v>2.9999999999999997E-4</v>
      </c>
      <c r="U92" s="2">
        <v>1</v>
      </c>
      <c r="V92" s="3">
        <v>0</v>
      </c>
      <c r="W92" s="3">
        <v>0</v>
      </c>
      <c r="X92" s="4">
        <v>0</v>
      </c>
      <c r="Y92" s="4">
        <v>0</v>
      </c>
      <c r="Z92" s="5">
        <v>0</v>
      </c>
      <c r="AA92" s="5">
        <v>0</v>
      </c>
      <c r="AB92" s="3">
        <v>0</v>
      </c>
      <c r="AC92" s="3">
        <v>0</v>
      </c>
    </row>
    <row r="93" spans="3:29" x14ac:dyDescent="0.2">
      <c r="N93" s="3" t="s">
        <v>178</v>
      </c>
      <c r="O93" s="3" t="s">
        <v>293</v>
      </c>
      <c r="P93" s="3" t="s">
        <v>294</v>
      </c>
      <c r="Q93" s="3">
        <v>5</v>
      </c>
      <c r="R93" s="4">
        <v>1.9E-3</v>
      </c>
      <c r="S93" s="3">
        <v>5</v>
      </c>
      <c r="T93" s="4">
        <v>1.4E-3</v>
      </c>
      <c r="U93" s="2">
        <v>1</v>
      </c>
      <c r="V93" s="3">
        <v>0</v>
      </c>
      <c r="W93" s="3">
        <v>0</v>
      </c>
      <c r="X93" s="4">
        <v>0</v>
      </c>
      <c r="Y93" s="4">
        <v>0</v>
      </c>
      <c r="Z93" s="5">
        <v>0</v>
      </c>
      <c r="AA93" s="5">
        <v>0</v>
      </c>
      <c r="AB93" s="3">
        <v>0</v>
      </c>
      <c r="AC93" s="3">
        <v>0</v>
      </c>
    </row>
    <row r="94" spans="3:29" x14ac:dyDescent="0.2">
      <c r="N94" s="3" t="s">
        <v>178</v>
      </c>
      <c r="O94" s="3" t="s">
        <v>295</v>
      </c>
      <c r="P94" s="3" t="s">
        <v>296</v>
      </c>
      <c r="Q94" s="3">
        <v>9</v>
      </c>
      <c r="R94" s="4">
        <v>3.3999999999999998E-3</v>
      </c>
      <c r="S94" s="3">
        <v>23</v>
      </c>
      <c r="T94" s="4">
        <v>6.4000000000000003E-3</v>
      </c>
      <c r="U94" s="2">
        <v>0.17</v>
      </c>
      <c r="V94" s="3">
        <v>0</v>
      </c>
      <c r="W94" s="3">
        <v>0</v>
      </c>
      <c r="X94" s="4">
        <v>0</v>
      </c>
      <c r="Y94" s="4">
        <v>0</v>
      </c>
      <c r="Z94" s="5">
        <v>0</v>
      </c>
      <c r="AA94" s="5">
        <v>0</v>
      </c>
      <c r="AB94" s="3">
        <v>0</v>
      </c>
      <c r="AC94" s="3">
        <v>0</v>
      </c>
    </row>
    <row r="95" spans="3:29" x14ac:dyDescent="0.2">
      <c r="N95" s="3" t="s">
        <v>168</v>
      </c>
      <c r="O95" s="3" t="s">
        <v>277</v>
      </c>
      <c r="P95" s="3" t="s">
        <v>278</v>
      </c>
      <c r="Q95" s="3">
        <v>89</v>
      </c>
      <c r="R95" s="4">
        <v>3.39E-2</v>
      </c>
      <c r="S95" s="3">
        <v>133</v>
      </c>
      <c r="T95" s="4">
        <v>3.6900000000000002E-2</v>
      </c>
      <c r="U95" s="2">
        <v>1</v>
      </c>
      <c r="V95" s="3">
        <v>6</v>
      </c>
      <c r="W95" s="3">
        <v>0</v>
      </c>
      <c r="X95" s="4">
        <v>6.7400000000000002E-2</v>
      </c>
      <c r="Y95" s="4">
        <v>0</v>
      </c>
      <c r="Z95" s="5">
        <v>7680</v>
      </c>
      <c r="AA95" s="5">
        <v>0</v>
      </c>
      <c r="AB95" s="3">
        <v>6</v>
      </c>
      <c r="AC95" s="3">
        <v>0</v>
      </c>
    </row>
    <row r="96" spans="3:29" x14ac:dyDescent="0.2">
      <c r="N96" s="3" t="s">
        <v>168</v>
      </c>
      <c r="O96" s="3" t="s">
        <v>281</v>
      </c>
      <c r="P96" s="3" t="s">
        <v>282</v>
      </c>
      <c r="Q96" s="3">
        <v>33</v>
      </c>
      <c r="R96" s="4">
        <v>1.26E-2</v>
      </c>
      <c r="S96" s="3">
        <v>53</v>
      </c>
      <c r="T96" s="4">
        <v>1.47E-2</v>
      </c>
      <c r="U96" s="2">
        <v>1</v>
      </c>
      <c r="V96" s="3">
        <v>7</v>
      </c>
      <c r="W96" s="3">
        <v>0</v>
      </c>
      <c r="X96" s="4">
        <v>0.21210000000000001</v>
      </c>
      <c r="Y96" s="4">
        <v>0</v>
      </c>
      <c r="Z96" s="5">
        <v>8960</v>
      </c>
      <c r="AA96" s="5">
        <v>0</v>
      </c>
      <c r="AB96" s="3">
        <v>7</v>
      </c>
      <c r="AC96" s="3">
        <v>0</v>
      </c>
    </row>
    <row r="97" spans="14:29" x14ac:dyDescent="0.2">
      <c r="N97" s="3" t="s">
        <v>168</v>
      </c>
      <c r="O97" s="3" t="s">
        <v>285</v>
      </c>
      <c r="P97" s="3" t="s">
        <v>286</v>
      </c>
      <c r="Q97" s="3">
        <v>27</v>
      </c>
      <c r="R97" s="4">
        <v>1.03E-2</v>
      </c>
      <c r="S97" s="3">
        <v>38</v>
      </c>
      <c r="T97" s="4">
        <v>1.0500000000000001E-2</v>
      </c>
      <c r="U97" s="2">
        <v>0.97</v>
      </c>
      <c r="V97" s="3">
        <v>2</v>
      </c>
      <c r="W97" s="3">
        <v>0</v>
      </c>
      <c r="X97" s="4">
        <v>7.4099999999999999E-2</v>
      </c>
      <c r="Y97" s="4">
        <v>0</v>
      </c>
      <c r="Z97" s="5">
        <v>2560</v>
      </c>
      <c r="AA97" s="5">
        <v>0</v>
      </c>
      <c r="AB97" s="3">
        <v>2</v>
      </c>
      <c r="AC97" s="3">
        <v>0</v>
      </c>
    </row>
    <row r="98" spans="14:29" x14ac:dyDescent="0.2">
      <c r="N98" s="3" t="s">
        <v>179</v>
      </c>
      <c r="O98" s="3" t="s">
        <v>263</v>
      </c>
      <c r="P98" s="3" t="s">
        <v>264</v>
      </c>
      <c r="Q98" s="3">
        <v>4</v>
      </c>
      <c r="R98" s="4">
        <v>1.5E-3</v>
      </c>
      <c r="S98" s="3">
        <v>6</v>
      </c>
      <c r="T98" s="4">
        <v>1.6999999999999999E-3</v>
      </c>
      <c r="U98" s="2">
        <v>1</v>
      </c>
      <c r="V98" s="3">
        <v>0</v>
      </c>
      <c r="W98" s="3">
        <v>0</v>
      </c>
      <c r="X98" s="4">
        <v>0</v>
      </c>
      <c r="Y98" s="4">
        <v>0</v>
      </c>
      <c r="Z98" s="5">
        <v>0</v>
      </c>
      <c r="AA98" s="5">
        <v>0</v>
      </c>
      <c r="AB98" s="3">
        <v>0</v>
      </c>
      <c r="AC98" s="3">
        <v>0</v>
      </c>
    </row>
    <row r="99" spans="14:29" x14ac:dyDescent="0.2">
      <c r="N99" s="3" t="s">
        <v>179</v>
      </c>
      <c r="O99" s="3" t="s">
        <v>265</v>
      </c>
      <c r="P99" s="3" t="s">
        <v>266</v>
      </c>
      <c r="Q99" s="3">
        <v>7</v>
      </c>
      <c r="R99" s="4">
        <v>2.7000000000000001E-3</v>
      </c>
      <c r="S99" s="3">
        <v>8</v>
      </c>
      <c r="T99" s="4">
        <v>2.2000000000000001E-3</v>
      </c>
      <c r="U99" s="2">
        <v>0.88</v>
      </c>
      <c r="V99" s="3">
        <v>0</v>
      </c>
      <c r="W99" s="3">
        <v>0</v>
      </c>
      <c r="X99" s="4">
        <v>0</v>
      </c>
      <c r="Y99" s="4">
        <v>0</v>
      </c>
      <c r="Z99" s="5">
        <v>0</v>
      </c>
      <c r="AA99" s="5">
        <v>0</v>
      </c>
      <c r="AB99" s="3">
        <v>0</v>
      </c>
      <c r="AC99" s="3">
        <v>0</v>
      </c>
    </row>
    <row r="100" spans="14:29" x14ac:dyDescent="0.2">
      <c r="N100" s="3" t="s">
        <v>179</v>
      </c>
      <c r="O100" s="3" t="s">
        <v>267</v>
      </c>
      <c r="P100" s="3" t="s">
        <v>268</v>
      </c>
      <c r="Q100" s="3">
        <v>10</v>
      </c>
      <c r="R100" s="4">
        <v>3.8E-3</v>
      </c>
      <c r="S100" s="3">
        <v>16</v>
      </c>
      <c r="T100" s="4">
        <v>4.4000000000000003E-3</v>
      </c>
      <c r="U100" s="2">
        <v>1</v>
      </c>
      <c r="V100" s="3">
        <v>2</v>
      </c>
      <c r="W100" s="3">
        <v>0</v>
      </c>
      <c r="X100" s="4">
        <v>0.2</v>
      </c>
      <c r="Y100" s="4">
        <v>0</v>
      </c>
      <c r="Z100" s="5">
        <v>2000</v>
      </c>
      <c r="AA100" s="5">
        <v>0</v>
      </c>
      <c r="AB100" s="3">
        <v>2</v>
      </c>
      <c r="AC100" s="3">
        <v>0</v>
      </c>
    </row>
    <row r="101" spans="14:29" x14ac:dyDescent="0.2">
      <c r="N101" s="3" t="s">
        <v>179</v>
      </c>
      <c r="O101" s="3" t="s">
        <v>269</v>
      </c>
      <c r="P101" s="3" t="s">
        <v>270</v>
      </c>
      <c r="Q101" s="3">
        <v>9</v>
      </c>
      <c r="R101" s="4">
        <v>3.3999999999999998E-3</v>
      </c>
      <c r="S101" s="3">
        <v>13</v>
      </c>
      <c r="T101" s="4">
        <v>3.5999999999999999E-3</v>
      </c>
      <c r="U101" s="2">
        <v>1</v>
      </c>
      <c r="V101" s="3">
        <v>3</v>
      </c>
      <c r="W101" s="3">
        <v>0</v>
      </c>
      <c r="X101" s="4">
        <v>0.33329999999999999</v>
      </c>
      <c r="Y101" s="4">
        <v>0</v>
      </c>
      <c r="Z101" s="5">
        <v>3000</v>
      </c>
      <c r="AA101" s="5">
        <v>0</v>
      </c>
      <c r="AB101" s="3">
        <v>2</v>
      </c>
      <c r="AC101" s="3">
        <v>0</v>
      </c>
    </row>
    <row r="102" spans="14:29" x14ac:dyDescent="0.2">
      <c r="N102" s="3" t="s">
        <v>179</v>
      </c>
      <c r="O102" s="3" t="s">
        <v>271</v>
      </c>
      <c r="P102" s="3" t="s">
        <v>101</v>
      </c>
      <c r="Q102" s="3">
        <v>28</v>
      </c>
      <c r="R102" s="4">
        <v>1.0699999999999999E-2</v>
      </c>
      <c r="S102" s="3">
        <v>39</v>
      </c>
      <c r="T102" s="4">
        <v>1.0800000000000001E-2</v>
      </c>
      <c r="U102" s="2">
        <v>1</v>
      </c>
      <c r="V102" s="3">
        <v>7</v>
      </c>
      <c r="W102" s="3">
        <v>0</v>
      </c>
      <c r="X102" s="4">
        <v>0.25</v>
      </c>
      <c r="Y102" s="4">
        <v>0</v>
      </c>
      <c r="Z102" s="5">
        <v>7000</v>
      </c>
      <c r="AA102" s="5">
        <v>0</v>
      </c>
      <c r="AB102" s="3">
        <v>6</v>
      </c>
      <c r="AC102" s="3">
        <v>0</v>
      </c>
    </row>
    <row r="103" spans="14:29" x14ac:dyDescent="0.2">
      <c r="N103" s="3" t="s">
        <v>163</v>
      </c>
      <c r="O103" s="3" t="s">
        <v>260</v>
      </c>
      <c r="P103" s="3" t="s">
        <v>261</v>
      </c>
      <c r="Q103" s="3">
        <v>6</v>
      </c>
      <c r="R103" s="4">
        <v>2.3E-3</v>
      </c>
      <c r="S103" s="3">
        <v>8</v>
      </c>
      <c r="T103" s="4">
        <v>2.2000000000000001E-3</v>
      </c>
      <c r="U103" s="2">
        <v>0.88</v>
      </c>
      <c r="V103" s="3">
        <v>3</v>
      </c>
      <c r="W103" s="3">
        <v>0</v>
      </c>
      <c r="X103" s="4">
        <v>0.5</v>
      </c>
      <c r="Y103" s="4">
        <v>0</v>
      </c>
      <c r="Z103" s="5">
        <v>5640</v>
      </c>
      <c r="AA103" s="5">
        <v>0</v>
      </c>
      <c r="AB103" s="3">
        <v>3</v>
      </c>
      <c r="AC103" s="3">
        <v>0</v>
      </c>
    </row>
    <row r="104" spans="14:29" x14ac:dyDescent="0.2">
      <c r="N104" s="3" t="s">
        <v>163</v>
      </c>
      <c r="O104" s="3" t="s">
        <v>262</v>
      </c>
      <c r="P104" s="3" t="s">
        <v>102</v>
      </c>
      <c r="Q104" s="3">
        <v>88</v>
      </c>
      <c r="R104" s="4">
        <v>3.3500000000000002E-2</v>
      </c>
      <c r="S104" s="3">
        <v>131</v>
      </c>
      <c r="T104" s="4">
        <v>3.6299999999999999E-2</v>
      </c>
      <c r="U104" s="2">
        <v>0.47</v>
      </c>
      <c r="V104" s="3">
        <v>14</v>
      </c>
      <c r="W104" s="3">
        <v>0</v>
      </c>
      <c r="X104" s="4">
        <v>0.15909999999999999</v>
      </c>
      <c r="Y104" s="4">
        <v>0</v>
      </c>
      <c r="Z104" s="5">
        <v>16520</v>
      </c>
      <c r="AA104" s="5">
        <v>0</v>
      </c>
      <c r="AB104" s="3">
        <v>14</v>
      </c>
      <c r="AC104" s="3">
        <v>0</v>
      </c>
    </row>
    <row r="105" spans="14:29" x14ac:dyDescent="0.2">
      <c r="N105" s="3" t="s">
        <v>155</v>
      </c>
      <c r="O105" s="3" t="s">
        <v>349</v>
      </c>
      <c r="P105" s="3" t="s">
        <v>350</v>
      </c>
      <c r="Q105" s="3">
        <v>75</v>
      </c>
      <c r="R105" s="4">
        <v>2.86E-2</v>
      </c>
      <c r="S105" s="3">
        <v>91</v>
      </c>
      <c r="T105" s="4">
        <v>2.52E-2</v>
      </c>
      <c r="U105" s="2">
        <v>0.99</v>
      </c>
      <c r="V105" s="3">
        <v>1</v>
      </c>
      <c r="W105" s="3">
        <v>0</v>
      </c>
      <c r="X105" s="4">
        <v>1.3299999999999999E-2</v>
      </c>
      <c r="Y105" s="4">
        <v>0</v>
      </c>
      <c r="Z105" s="5">
        <v>948</v>
      </c>
      <c r="AA105" s="5">
        <v>0</v>
      </c>
      <c r="AB105" s="3">
        <v>1</v>
      </c>
      <c r="AC105" s="3">
        <v>0</v>
      </c>
    </row>
    <row r="106" spans="14:29" x14ac:dyDescent="0.2">
      <c r="N106" s="3" t="s">
        <v>157</v>
      </c>
      <c r="O106" s="3" t="s">
        <v>256</v>
      </c>
      <c r="P106" s="3" t="s">
        <v>257</v>
      </c>
      <c r="Q106" s="3">
        <v>37</v>
      </c>
      <c r="R106" s="4">
        <v>1.41E-2</v>
      </c>
      <c r="S106" s="3">
        <v>47</v>
      </c>
      <c r="T106" s="4">
        <v>1.2999999999999999E-2</v>
      </c>
      <c r="U106" s="2">
        <v>1</v>
      </c>
      <c r="V106" s="3">
        <v>1</v>
      </c>
      <c r="W106" s="3">
        <v>0</v>
      </c>
      <c r="X106" s="4">
        <v>2.7E-2</v>
      </c>
      <c r="Y106" s="4">
        <v>0</v>
      </c>
      <c r="Z106" s="5">
        <v>1680</v>
      </c>
      <c r="AA106" s="5">
        <v>0</v>
      </c>
      <c r="AB106" s="3">
        <v>1</v>
      </c>
      <c r="AC106" s="3">
        <v>0</v>
      </c>
    </row>
    <row r="107" spans="14:29" x14ac:dyDescent="0.2">
      <c r="N107" s="3" t="s">
        <v>161</v>
      </c>
      <c r="O107" s="3" t="s">
        <v>459</v>
      </c>
      <c r="P107" s="3" t="s">
        <v>478</v>
      </c>
      <c r="Q107" s="3">
        <v>10</v>
      </c>
      <c r="R107" s="4">
        <v>3.8E-3</v>
      </c>
      <c r="S107" s="3">
        <v>10</v>
      </c>
      <c r="T107" s="4">
        <v>2.8E-3</v>
      </c>
      <c r="U107" s="2">
        <v>0.9</v>
      </c>
      <c r="V107" s="3">
        <v>1</v>
      </c>
      <c r="W107" s="3">
        <v>0</v>
      </c>
      <c r="X107" s="4">
        <v>0.1</v>
      </c>
      <c r="Y107" s="4">
        <v>0</v>
      </c>
      <c r="Z107" s="5">
        <v>1280</v>
      </c>
      <c r="AA107" s="5">
        <v>0</v>
      </c>
      <c r="AB107" s="3">
        <v>1</v>
      </c>
      <c r="AC107" s="3">
        <v>0</v>
      </c>
    </row>
    <row r="108" spans="14:29" x14ac:dyDescent="0.2">
      <c r="N108" s="3" t="s">
        <v>176</v>
      </c>
      <c r="O108" s="3" t="s">
        <v>467</v>
      </c>
      <c r="P108" s="3" t="s">
        <v>500</v>
      </c>
      <c r="Q108" s="3">
        <v>4</v>
      </c>
      <c r="R108" s="4">
        <v>1.5E-3</v>
      </c>
      <c r="S108" s="3">
        <v>7</v>
      </c>
      <c r="T108" s="4">
        <v>1.9E-3</v>
      </c>
      <c r="U108" s="2">
        <v>1</v>
      </c>
      <c r="V108" s="3">
        <v>0</v>
      </c>
      <c r="W108" s="3">
        <v>0</v>
      </c>
      <c r="X108" s="4">
        <v>0</v>
      </c>
      <c r="Y108" s="4">
        <v>0</v>
      </c>
      <c r="Z108" s="5">
        <v>0</v>
      </c>
      <c r="AA108" s="5">
        <v>0</v>
      </c>
      <c r="AB108" s="3">
        <v>0</v>
      </c>
      <c r="AC108" s="3">
        <v>0</v>
      </c>
    </row>
    <row r="109" spans="14:29" x14ac:dyDescent="0.2">
      <c r="N109" s="3" t="s">
        <v>172</v>
      </c>
      <c r="O109" s="3" t="s">
        <v>465</v>
      </c>
      <c r="P109" s="3" t="s">
        <v>477</v>
      </c>
      <c r="Q109" s="3">
        <v>12</v>
      </c>
      <c r="R109" s="4">
        <v>4.5999999999999999E-3</v>
      </c>
      <c r="S109" s="3">
        <v>15</v>
      </c>
      <c r="T109" s="4">
        <v>4.1999999999999997E-3</v>
      </c>
      <c r="U109" s="2">
        <v>1</v>
      </c>
      <c r="V109" s="3">
        <v>0</v>
      </c>
      <c r="W109" s="3">
        <v>0</v>
      </c>
      <c r="X109" s="4">
        <v>0</v>
      </c>
      <c r="Y109" s="4">
        <v>0</v>
      </c>
      <c r="Z109" s="5">
        <v>0</v>
      </c>
      <c r="AA109" s="5">
        <v>0</v>
      </c>
      <c r="AB109" s="3">
        <v>0</v>
      </c>
      <c r="AC109" s="3">
        <v>0</v>
      </c>
    </row>
    <row r="110" spans="14:29" x14ac:dyDescent="0.2">
      <c r="N110" s="3" t="s">
        <v>514</v>
      </c>
      <c r="O110" s="3" t="s">
        <v>517</v>
      </c>
      <c r="P110" s="3" t="s">
        <v>518</v>
      </c>
      <c r="Q110" s="3">
        <v>39</v>
      </c>
      <c r="R110" s="4">
        <v>1.49E-2</v>
      </c>
      <c r="S110" s="3">
        <v>46</v>
      </c>
      <c r="T110" s="4">
        <v>1.2699999999999999E-2</v>
      </c>
      <c r="U110" s="2">
        <v>1</v>
      </c>
      <c r="V110" s="3">
        <v>4</v>
      </c>
      <c r="W110" s="3">
        <v>0</v>
      </c>
      <c r="X110" s="4">
        <v>0.1026</v>
      </c>
      <c r="Y110" s="4">
        <v>0</v>
      </c>
      <c r="Z110" s="5">
        <v>5120</v>
      </c>
      <c r="AA110" s="5">
        <v>0</v>
      </c>
      <c r="AB110" s="3">
        <v>4</v>
      </c>
      <c r="AC110" s="3">
        <v>0</v>
      </c>
    </row>
    <row r="111" spans="14:29" x14ac:dyDescent="0.2">
      <c r="N111" s="3" t="s">
        <v>514</v>
      </c>
      <c r="O111" s="3" t="s">
        <v>515</v>
      </c>
      <c r="P111" s="3" t="s">
        <v>516</v>
      </c>
      <c r="Q111" s="3">
        <v>18</v>
      </c>
      <c r="R111" s="4">
        <v>6.8999999999999999E-3</v>
      </c>
      <c r="S111" s="3">
        <v>23</v>
      </c>
      <c r="T111" s="4">
        <v>6.4000000000000003E-3</v>
      </c>
      <c r="U111" s="2">
        <v>1</v>
      </c>
      <c r="V111" s="3">
        <v>3</v>
      </c>
      <c r="W111" s="3">
        <v>0</v>
      </c>
      <c r="X111" s="4">
        <v>0.16669999999999999</v>
      </c>
      <c r="Y111" s="4">
        <v>0</v>
      </c>
      <c r="Z111" s="5">
        <v>3840</v>
      </c>
      <c r="AA111" s="5">
        <v>0</v>
      </c>
      <c r="AB111" s="3">
        <v>3</v>
      </c>
      <c r="AC111" s="3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Q45"/>
  <sheetViews>
    <sheetView workbookViewId="0"/>
  </sheetViews>
  <sheetFormatPr defaultColWidth="8.7265625" defaultRowHeight="13" x14ac:dyDescent="0.2"/>
  <cols>
    <col min="1" max="1" width="8.7265625" style="3"/>
    <col min="2" max="2" width="18.453125" style="3" bestFit="1" customWidth="1"/>
    <col min="3" max="3" width="8.7265625" style="3"/>
    <col min="4" max="4" width="12" style="3" customWidth="1"/>
    <col min="5" max="5" width="8.7265625" style="2"/>
    <col min="6" max="6" width="15" style="3" bestFit="1" customWidth="1"/>
    <col min="7" max="16384" width="8.7265625" style="3"/>
  </cols>
  <sheetData>
    <row r="1" spans="1:17" x14ac:dyDescent="0.2">
      <c r="C1" s="19" t="s">
        <v>502</v>
      </c>
      <c r="F1" s="3" t="s">
        <v>189</v>
      </c>
      <c r="G1" s="3" t="s">
        <v>149</v>
      </c>
      <c r="H1" s="3" t="s">
        <v>39</v>
      </c>
      <c r="I1" s="3" t="s">
        <v>40</v>
      </c>
      <c r="J1" s="3" t="s">
        <v>150</v>
      </c>
      <c r="K1" s="3" t="s">
        <v>151</v>
      </c>
      <c r="L1" s="3" t="s">
        <v>152</v>
      </c>
      <c r="M1" s="3" t="s">
        <v>153</v>
      </c>
      <c r="N1" s="3" t="s">
        <v>41</v>
      </c>
      <c r="O1" s="3" t="s">
        <v>42</v>
      </c>
      <c r="P1" s="3" t="s">
        <v>43</v>
      </c>
      <c r="Q1" s="3" t="s">
        <v>154</v>
      </c>
    </row>
    <row r="2" spans="1:17" x14ac:dyDescent="0.2">
      <c r="B2" s="8"/>
      <c r="C2" s="8" t="s">
        <v>103</v>
      </c>
      <c r="D2" s="8" t="s">
        <v>104</v>
      </c>
      <c r="E2" s="9" t="s">
        <v>105</v>
      </c>
      <c r="G2" s="3" t="s">
        <v>155</v>
      </c>
      <c r="H2" s="3" t="s">
        <v>191</v>
      </c>
      <c r="I2" s="3">
        <v>898</v>
      </c>
      <c r="J2" s="4">
        <v>0.122</v>
      </c>
      <c r="K2" s="6">
        <v>1197</v>
      </c>
      <c r="L2" s="4">
        <v>0.1197</v>
      </c>
      <c r="M2" s="2">
        <v>1</v>
      </c>
      <c r="N2" s="3">
        <v>124</v>
      </c>
      <c r="O2" s="4">
        <v>0.1381</v>
      </c>
      <c r="P2" s="5">
        <v>115219</v>
      </c>
      <c r="Q2" s="3">
        <v>124</v>
      </c>
    </row>
    <row r="3" spans="1:17" x14ac:dyDescent="0.2">
      <c r="A3" s="3" t="s">
        <v>155</v>
      </c>
      <c r="B3" s="8" t="s">
        <v>2</v>
      </c>
      <c r="C3" s="1">
        <v>92.936802973977706</v>
      </c>
      <c r="D3" s="1">
        <f t="shared" ref="D3:D17" si="0">VLOOKUP(A3,$G:$Q,8,FALSE)</f>
        <v>124</v>
      </c>
      <c r="E3" s="7">
        <f>D3/C3</f>
        <v>1.3342399999999999</v>
      </c>
      <c r="G3" s="3" t="s">
        <v>161</v>
      </c>
      <c r="H3" s="3" t="s">
        <v>194</v>
      </c>
      <c r="I3" s="3">
        <v>220</v>
      </c>
      <c r="J3" s="4">
        <v>2.9899999999999999E-2</v>
      </c>
      <c r="K3" s="3">
        <v>285</v>
      </c>
      <c r="L3" s="4">
        <v>2.8500000000000001E-2</v>
      </c>
      <c r="M3" s="2">
        <v>0.99</v>
      </c>
      <c r="N3" s="3">
        <v>45</v>
      </c>
      <c r="O3" s="4">
        <v>0.20449999999999999</v>
      </c>
      <c r="P3" s="5">
        <v>57600</v>
      </c>
      <c r="Q3" s="3">
        <v>44</v>
      </c>
    </row>
    <row r="4" spans="1:17" x14ac:dyDescent="0.2">
      <c r="A4" s="3" t="s">
        <v>156</v>
      </c>
      <c r="B4" s="8" t="s">
        <v>3</v>
      </c>
      <c r="C4" s="1">
        <v>41.860465116279073</v>
      </c>
      <c r="D4" s="1">
        <f t="shared" si="0"/>
        <v>22</v>
      </c>
      <c r="E4" s="7">
        <f t="shared" ref="E4:E18" si="1">D4/C4</f>
        <v>0.52555555555555555</v>
      </c>
      <c r="G4" s="3" t="s">
        <v>160</v>
      </c>
      <c r="H4" s="3" t="s">
        <v>195</v>
      </c>
      <c r="I4" s="3">
        <v>112</v>
      </c>
      <c r="J4" s="4">
        <v>1.52E-2</v>
      </c>
      <c r="K4" s="3">
        <v>184</v>
      </c>
      <c r="L4" s="4">
        <v>1.84E-2</v>
      </c>
      <c r="M4" s="2">
        <v>0.98</v>
      </c>
      <c r="N4" s="3">
        <v>41</v>
      </c>
      <c r="O4" s="4">
        <v>0.36609999999999998</v>
      </c>
      <c r="P4" s="5">
        <v>20500</v>
      </c>
      <c r="Q4" s="3">
        <v>40</v>
      </c>
    </row>
    <row r="5" spans="1:17" x14ac:dyDescent="0.2">
      <c r="A5" s="3" t="s">
        <v>157</v>
      </c>
      <c r="B5" s="8" t="s">
        <v>450</v>
      </c>
      <c r="C5" s="1">
        <v>20</v>
      </c>
      <c r="D5" s="1">
        <f t="shared" si="0"/>
        <v>16</v>
      </c>
      <c r="E5" s="7">
        <f t="shared" si="1"/>
        <v>0.8</v>
      </c>
      <c r="G5" s="3" t="s">
        <v>162</v>
      </c>
      <c r="H5" s="3" t="s">
        <v>196</v>
      </c>
      <c r="I5" s="3">
        <v>405</v>
      </c>
      <c r="J5" s="4">
        <v>5.5E-2</v>
      </c>
      <c r="K5" s="3">
        <v>562</v>
      </c>
      <c r="L5" s="4">
        <v>5.62E-2</v>
      </c>
      <c r="M5" s="2">
        <v>0.68</v>
      </c>
      <c r="N5" s="3">
        <v>34</v>
      </c>
      <c r="O5" s="4">
        <v>8.4000000000000005E-2</v>
      </c>
      <c r="P5" s="5">
        <v>39924</v>
      </c>
      <c r="Q5" s="3">
        <v>32</v>
      </c>
    </row>
    <row r="6" spans="1:17" x14ac:dyDescent="0.2">
      <c r="A6" s="3" t="s">
        <v>157</v>
      </c>
      <c r="B6" s="8" t="s">
        <v>4</v>
      </c>
      <c r="C6" s="1">
        <v>25.510204081632654</v>
      </c>
      <c r="D6" s="1">
        <f t="shared" si="0"/>
        <v>16</v>
      </c>
      <c r="E6" s="7">
        <f t="shared" si="1"/>
        <v>0.62719999999999998</v>
      </c>
      <c r="G6" s="3" t="s">
        <v>163</v>
      </c>
      <c r="H6" s="3" t="s">
        <v>198</v>
      </c>
      <c r="I6" s="3">
        <v>87</v>
      </c>
      <c r="J6" s="4">
        <v>1.18E-2</v>
      </c>
      <c r="K6" s="3">
        <v>136</v>
      </c>
      <c r="L6" s="4">
        <v>1.3599999999999999E-2</v>
      </c>
      <c r="M6" s="2">
        <v>0.99</v>
      </c>
      <c r="N6" s="3">
        <v>23</v>
      </c>
      <c r="O6" s="4">
        <v>0.26440000000000002</v>
      </c>
      <c r="P6" s="5">
        <v>27500</v>
      </c>
      <c r="Q6" s="3">
        <v>23</v>
      </c>
    </row>
    <row r="7" spans="1:17" x14ac:dyDescent="0.2">
      <c r="A7" s="3" t="s">
        <v>161</v>
      </c>
      <c r="B7" s="8" t="s">
        <v>5</v>
      </c>
      <c r="C7" s="1">
        <v>17.699115044247787</v>
      </c>
      <c r="D7" s="1">
        <f t="shared" si="0"/>
        <v>45</v>
      </c>
      <c r="E7" s="7">
        <f t="shared" si="1"/>
        <v>2.5425</v>
      </c>
      <c r="G7" s="3" t="s">
        <v>156</v>
      </c>
      <c r="H7" s="3" t="s">
        <v>190</v>
      </c>
      <c r="I7" s="3">
        <v>227</v>
      </c>
      <c r="J7" s="4">
        <v>3.0800000000000001E-2</v>
      </c>
      <c r="K7" s="3">
        <v>294</v>
      </c>
      <c r="L7" s="4">
        <v>2.9399999999999999E-2</v>
      </c>
      <c r="M7" s="2">
        <v>0.98</v>
      </c>
      <c r="N7" s="3">
        <v>22</v>
      </c>
      <c r="O7" s="4">
        <v>9.69E-2</v>
      </c>
      <c r="P7" s="5">
        <v>40960</v>
      </c>
      <c r="Q7" s="3">
        <v>22</v>
      </c>
    </row>
    <row r="8" spans="1:17" x14ac:dyDescent="0.2">
      <c r="A8" s="3" t="s">
        <v>173</v>
      </c>
      <c r="B8" s="8" t="s">
        <v>7</v>
      </c>
      <c r="C8" s="1">
        <v>15.527950310559007</v>
      </c>
      <c r="D8" s="1">
        <f t="shared" si="0"/>
        <v>5</v>
      </c>
      <c r="E8" s="7">
        <f t="shared" si="1"/>
        <v>0.32200000000000001</v>
      </c>
      <c r="G8" s="3" t="s">
        <v>507</v>
      </c>
      <c r="H8" s="3" t="s">
        <v>529</v>
      </c>
      <c r="I8" s="3">
        <v>634</v>
      </c>
      <c r="J8" s="4">
        <v>8.6099999999999996E-2</v>
      </c>
      <c r="K8" s="3">
        <v>777</v>
      </c>
      <c r="L8" s="4">
        <v>7.7700000000000005E-2</v>
      </c>
      <c r="M8" s="2">
        <v>1</v>
      </c>
      <c r="N8" s="3">
        <v>17</v>
      </c>
      <c r="O8" s="4">
        <v>2.6800000000000001E-2</v>
      </c>
      <c r="P8" s="5">
        <v>151300</v>
      </c>
      <c r="Q8" s="3">
        <v>17</v>
      </c>
    </row>
    <row r="9" spans="1:17" x14ac:dyDescent="0.2">
      <c r="A9" s="3" t="s">
        <v>166</v>
      </c>
      <c r="B9" s="8" t="s">
        <v>8</v>
      </c>
      <c r="C9" s="1">
        <v>11.086474501108647</v>
      </c>
      <c r="D9" s="1">
        <f t="shared" si="0"/>
        <v>15</v>
      </c>
      <c r="E9" s="7">
        <f t="shared" si="1"/>
        <v>1.353</v>
      </c>
      <c r="G9" s="3" t="s">
        <v>157</v>
      </c>
      <c r="H9" s="3" t="s">
        <v>192</v>
      </c>
      <c r="I9" s="3">
        <v>170</v>
      </c>
      <c r="J9" s="4">
        <v>2.3099999999999999E-2</v>
      </c>
      <c r="K9" s="3">
        <v>225</v>
      </c>
      <c r="L9" s="4">
        <v>2.2499999999999999E-2</v>
      </c>
      <c r="M9" s="2">
        <v>1</v>
      </c>
      <c r="N9" s="3">
        <v>16</v>
      </c>
      <c r="O9" s="4">
        <v>9.4100000000000003E-2</v>
      </c>
      <c r="P9" s="5">
        <v>28280</v>
      </c>
      <c r="Q9" s="3">
        <v>16</v>
      </c>
    </row>
    <row r="10" spans="1:17" x14ac:dyDescent="0.2">
      <c r="A10" s="3" t="s">
        <v>177</v>
      </c>
      <c r="B10" s="8" t="s">
        <v>10</v>
      </c>
      <c r="C10" s="1">
        <v>11.363636363636363</v>
      </c>
      <c r="D10" s="1">
        <f t="shared" si="0"/>
        <v>2</v>
      </c>
      <c r="E10" s="7">
        <f t="shared" si="1"/>
        <v>0.17600000000000002</v>
      </c>
      <c r="G10" s="3" t="s">
        <v>166</v>
      </c>
      <c r="H10" s="3" t="s">
        <v>62</v>
      </c>
      <c r="I10" s="3">
        <v>112</v>
      </c>
      <c r="J10" s="4">
        <v>1.52E-2</v>
      </c>
      <c r="K10" s="3">
        <v>151</v>
      </c>
      <c r="L10" s="4">
        <v>1.5100000000000001E-2</v>
      </c>
      <c r="M10" s="2">
        <v>1</v>
      </c>
      <c r="N10" s="3">
        <v>15</v>
      </c>
      <c r="O10" s="4">
        <v>0.13389999999999999</v>
      </c>
      <c r="P10" s="5">
        <v>22200</v>
      </c>
      <c r="Q10" s="3">
        <v>15</v>
      </c>
    </row>
    <row r="11" spans="1:17" x14ac:dyDescent="0.2">
      <c r="A11" s="3" t="s">
        <v>172</v>
      </c>
      <c r="B11" s="8" t="s">
        <v>23</v>
      </c>
      <c r="C11" s="1">
        <v>29</v>
      </c>
      <c r="D11" s="1">
        <f t="shared" si="0"/>
        <v>8</v>
      </c>
      <c r="E11" s="7">
        <f t="shared" si="1"/>
        <v>0.27586206896551724</v>
      </c>
      <c r="G11" s="3" t="s">
        <v>181</v>
      </c>
      <c r="H11" s="3" t="s">
        <v>212</v>
      </c>
      <c r="I11" s="6">
        <v>1890</v>
      </c>
      <c r="J11" s="4">
        <v>0.25669999999999998</v>
      </c>
      <c r="K11" s="6">
        <v>2486</v>
      </c>
      <c r="L11" s="4">
        <v>0.24859999999999999</v>
      </c>
      <c r="M11" s="2">
        <v>0.02</v>
      </c>
      <c r="N11" s="3">
        <v>14</v>
      </c>
      <c r="O11" s="4">
        <v>7.4000000000000003E-3</v>
      </c>
      <c r="P11" s="5">
        <v>13625</v>
      </c>
      <c r="Q11" s="3">
        <v>14</v>
      </c>
    </row>
    <row r="12" spans="1:17" x14ac:dyDescent="0.2">
      <c r="A12" s="3" t="s">
        <v>168</v>
      </c>
      <c r="B12" s="8" t="s">
        <v>12</v>
      </c>
      <c r="C12" s="1">
        <v>14.534883720930232</v>
      </c>
      <c r="D12" s="1">
        <f t="shared" si="0"/>
        <v>8</v>
      </c>
      <c r="E12" s="7">
        <f t="shared" si="1"/>
        <v>0.5504</v>
      </c>
      <c r="G12" s="3" t="s">
        <v>167</v>
      </c>
      <c r="H12" s="3" t="s">
        <v>199</v>
      </c>
      <c r="I12" s="3">
        <v>64</v>
      </c>
      <c r="J12" s="4">
        <v>8.6999999999999994E-3</v>
      </c>
      <c r="K12" s="3">
        <v>87</v>
      </c>
      <c r="L12" s="4">
        <v>8.6999999999999994E-3</v>
      </c>
      <c r="M12" s="2">
        <v>0.99</v>
      </c>
      <c r="N12" s="3">
        <v>15</v>
      </c>
      <c r="O12" s="4">
        <v>0.2344</v>
      </c>
      <c r="P12" s="5">
        <v>14985</v>
      </c>
      <c r="Q12" s="3">
        <v>14</v>
      </c>
    </row>
    <row r="13" spans="1:17" x14ac:dyDescent="0.2">
      <c r="A13" s="3" t="s">
        <v>188</v>
      </c>
      <c r="B13" s="8" t="s">
        <v>13</v>
      </c>
      <c r="C13" s="1">
        <v>20.833333333333332</v>
      </c>
      <c r="D13" s="1">
        <f t="shared" si="0"/>
        <v>6</v>
      </c>
      <c r="E13" s="7">
        <f t="shared" si="1"/>
        <v>0.28800000000000003</v>
      </c>
      <c r="G13" s="3" t="s">
        <v>505</v>
      </c>
      <c r="H13" s="3" t="s">
        <v>506</v>
      </c>
      <c r="I13" s="3">
        <v>326</v>
      </c>
      <c r="J13" s="4">
        <v>4.4299999999999999E-2</v>
      </c>
      <c r="K13" s="3">
        <v>475</v>
      </c>
      <c r="L13" s="4">
        <v>4.7500000000000001E-2</v>
      </c>
      <c r="M13" s="2">
        <v>0.44</v>
      </c>
      <c r="N13" s="3">
        <v>13</v>
      </c>
      <c r="O13" s="4">
        <v>3.9899999999999998E-2</v>
      </c>
      <c r="P13" s="5">
        <v>33254</v>
      </c>
      <c r="Q13" s="3">
        <v>13</v>
      </c>
    </row>
    <row r="14" spans="1:17" x14ac:dyDescent="0.2">
      <c r="A14" s="3" t="s">
        <v>163</v>
      </c>
      <c r="B14" s="8" t="s">
        <v>14</v>
      </c>
      <c r="C14" s="1">
        <v>15.576323987538942</v>
      </c>
      <c r="D14" s="1">
        <f t="shared" si="0"/>
        <v>23</v>
      </c>
      <c r="E14" s="7">
        <f t="shared" si="1"/>
        <v>1.4765999999999999</v>
      </c>
      <c r="G14" s="3" t="s">
        <v>164</v>
      </c>
      <c r="H14" s="3" t="s">
        <v>193</v>
      </c>
      <c r="I14" s="3">
        <v>120</v>
      </c>
      <c r="J14" s="4">
        <v>1.6299999999999999E-2</v>
      </c>
      <c r="K14" s="3">
        <v>167</v>
      </c>
      <c r="L14" s="4">
        <v>1.67E-2</v>
      </c>
      <c r="M14" s="2">
        <v>0.95</v>
      </c>
      <c r="N14" s="3">
        <v>13</v>
      </c>
      <c r="O14" s="4">
        <v>0.10829999999999999</v>
      </c>
      <c r="P14" s="5">
        <v>18240</v>
      </c>
      <c r="Q14" s="3">
        <v>13</v>
      </c>
    </row>
    <row r="15" spans="1:17" x14ac:dyDescent="0.2">
      <c r="A15" s="3" t="s">
        <v>176</v>
      </c>
      <c r="B15" s="8" t="s">
        <v>15</v>
      </c>
      <c r="C15" s="1">
        <v>16.129032258064516</v>
      </c>
      <c r="D15" s="1">
        <f t="shared" si="0"/>
        <v>3</v>
      </c>
      <c r="E15" s="7">
        <f t="shared" si="1"/>
        <v>0.186</v>
      </c>
      <c r="G15" s="3" t="s">
        <v>510</v>
      </c>
      <c r="H15" s="3" t="s">
        <v>506</v>
      </c>
      <c r="I15" s="3">
        <v>442</v>
      </c>
      <c r="J15" s="4">
        <v>0.06</v>
      </c>
      <c r="K15" s="3">
        <v>700</v>
      </c>
      <c r="L15" s="4">
        <v>7.0000000000000007E-2</v>
      </c>
      <c r="M15" s="2">
        <v>0.42</v>
      </c>
      <c r="N15" s="3">
        <v>12</v>
      </c>
      <c r="O15" s="4">
        <v>2.7099999999999999E-2</v>
      </c>
      <c r="P15" s="5">
        <v>31160</v>
      </c>
      <c r="Q15" s="3">
        <v>12</v>
      </c>
    </row>
    <row r="16" spans="1:17" x14ac:dyDescent="0.2">
      <c r="A16" s="3" t="s">
        <v>179</v>
      </c>
      <c r="B16" s="8" t="s">
        <v>234</v>
      </c>
      <c r="C16" s="1">
        <v>10</v>
      </c>
      <c r="D16" s="1">
        <f t="shared" si="0"/>
        <v>10</v>
      </c>
      <c r="E16" s="7">
        <f t="shared" si="1"/>
        <v>1</v>
      </c>
      <c r="G16" s="3" t="s">
        <v>222</v>
      </c>
      <c r="H16" s="3" t="s">
        <v>223</v>
      </c>
      <c r="I16" s="3">
        <v>88</v>
      </c>
      <c r="J16" s="4">
        <v>1.2E-2</v>
      </c>
      <c r="K16" s="3">
        <v>118</v>
      </c>
      <c r="L16" s="4">
        <v>1.18E-2</v>
      </c>
      <c r="M16" s="2">
        <v>0.98</v>
      </c>
      <c r="N16" s="3">
        <v>12</v>
      </c>
      <c r="O16" s="4">
        <v>0.13639999999999999</v>
      </c>
      <c r="P16" s="5">
        <v>5976</v>
      </c>
      <c r="Q16" s="3">
        <v>12</v>
      </c>
    </row>
    <row r="17" spans="1:17" x14ac:dyDescent="0.2">
      <c r="A17" s="3" t="s">
        <v>532</v>
      </c>
      <c r="B17" s="13" t="s">
        <v>531</v>
      </c>
      <c r="C17" s="1">
        <v>5</v>
      </c>
      <c r="D17" s="1">
        <f t="shared" si="0"/>
        <v>4</v>
      </c>
      <c r="E17" s="7">
        <f t="shared" si="1"/>
        <v>0.8</v>
      </c>
      <c r="G17" s="3" t="s">
        <v>179</v>
      </c>
      <c r="H17" s="3" t="s">
        <v>204</v>
      </c>
      <c r="I17" s="3">
        <v>35</v>
      </c>
      <c r="J17" s="4">
        <v>4.7999999999999996E-3</v>
      </c>
      <c r="K17" s="3">
        <v>56</v>
      </c>
      <c r="L17" s="4">
        <v>5.5999999999999999E-3</v>
      </c>
      <c r="M17" s="2">
        <v>1</v>
      </c>
      <c r="N17" s="3">
        <v>10</v>
      </c>
      <c r="O17" s="4">
        <v>0.28570000000000001</v>
      </c>
      <c r="P17" s="5">
        <v>10000</v>
      </c>
      <c r="Q17" s="3">
        <v>10</v>
      </c>
    </row>
    <row r="18" spans="1:17" x14ac:dyDescent="0.2">
      <c r="B18" s="8"/>
      <c r="C18" s="1">
        <f>SUM(C3:C17)</f>
        <v>347.05822169130829</v>
      </c>
      <c r="D18" s="1">
        <f>SUM(D3:D17)</f>
        <v>307</v>
      </c>
      <c r="E18" s="7">
        <f t="shared" si="1"/>
        <v>0.88457780514147233</v>
      </c>
      <c r="G18" s="3" t="s">
        <v>172</v>
      </c>
      <c r="H18" s="3" t="s">
        <v>200</v>
      </c>
      <c r="I18" s="3">
        <v>138</v>
      </c>
      <c r="J18" s="4">
        <v>1.8700000000000001E-2</v>
      </c>
      <c r="K18" s="3">
        <v>183</v>
      </c>
      <c r="L18" s="4">
        <v>1.83E-2</v>
      </c>
      <c r="M18" s="2">
        <v>0.99</v>
      </c>
      <c r="N18" s="3">
        <v>8</v>
      </c>
      <c r="O18" s="4">
        <v>5.8000000000000003E-2</v>
      </c>
      <c r="P18" s="5">
        <v>7990</v>
      </c>
      <c r="Q18" s="3">
        <v>8</v>
      </c>
    </row>
    <row r="19" spans="1:17" x14ac:dyDescent="0.2">
      <c r="G19" s="3" t="s">
        <v>168</v>
      </c>
      <c r="H19" s="3" t="s">
        <v>197</v>
      </c>
      <c r="I19" s="3">
        <v>166</v>
      </c>
      <c r="J19" s="4">
        <v>2.2499999999999999E-2</v>
      </c>
      <c r="K19" s="3">
        <v>212</v>
      </c>
      <c r="L19" s="4">
        <v>2.12E-2</v>
      </c>
      <c r="M19" s="2">
        <v>0.99</v>
      </c>
      <c r="N19" s="3">
        <v>8</v>
      </c>
      <c r="O19" s="4">
        <v>4.82E-2</v>
      </c>
      <c r="P19" s="5">
        <v>10240</v>
      </c>
      <c r="Q19" s="3">
        <v>8</v>
      </c>
    </row>
    <row r="20" spans="1:17" x14ac:dyDescent="0.2">
      <c r="G20" s="3" t="s">
        <v>188</v>
      </c>
      <c r="H20" s="3" t="s">
        <v>217</v>
      </c>
      <c r="I20" s="3">
        <v>23</v>
      </c>
      <c r="J20" s="4">
        <v>3.0999999999999999E-3</v>
      </c>
      <c r="K20" s="3">
        <v>24</v>
      </c>
      <c r="L20" s="4">
        <v>2.3999999999999998E-3</v>
      </c>
      <c r="M20" s="2">
        <v>0.96</v>
      </c>
      <c r="N20" s="3">
        <v>6</v>
      </c>
      <c r="O20" s="4">
        <v>0.26090000000000002</v>
      </c>
      <c r="P20" s="5">
        <v>10080</v>
      </c>
      <c r="Q20" s="3">
        <v>6</v>
      </c>
    </row>
    <row r="21" spans="1:17" x14ac:dyDescent="0.2">
      <c r="G21" s="3" t="s">
        <v>173</v>
      </c>
      <c r="H21" s="3" t="s">
        <v>205</v>
      </c>
      <c r="I21" s="3">
        <v>59</v>
      </c>
      <c r="J21" s="4">
        <v>8.0000000000000002E-3</v>
      </c>
      <c r="K21" s="3">
        <v>84</v>
      </c>
      <c r="L21" s="4">
        <v>8.3999999999999995E-3</v>
      </c>
      <c r="M21" s="2">
        <v>0.98</v>
      </c>
      <c r="N21" s="3">
        <v>5</v>
      </c>
      <c r="O21" s="4">
        <v>8.4699999999999998E-2</v>
      </c>
      <c r="P21" s="5">
        <v>8400</v>
      </c>
      <c r="Q21" s="3">
        <v>5</v>
      </c>
    </row>
    <row r="22" spans="1:17" x14ac:dyDescent="0.2">
      <c r="B22" s="14"/>
      <c r="C22" s="3" t="s">
        <v>235</v>
      </c>
      <c r="G22" s="3" t="s">
        <v>169</v>
      </c>
      <c r="H22" s="3" t="s">
        <v>53</v>
      </c>
      <c r="I22" s="3">
        <v>179</v>
      </c>
      <c r="J22" s="4">
        <v>2.4299999999999999E-2</v>
      </c>
      <c r="K22" s="3">
        <v>241</v>
      </c>
      <c r="L22" s="4">
        <v>2.41E-2</v>
      </c>
      <c r="M22" s="2">
        <v>0.54</v>
      </c>
      <c r="N22" s="3">
        <v>5</v>
      </c>
      <c r="O22" s="4">
        <v>2.7900000000000001E-2</v>
      </c>
      <c r="P22" s="5">
        <v>5050</v>
      </c>
      <c r="Q22" s="3">
        <v>5</v>
      </c>
    </row>
    <row r="23" spans="1:17" x14ac:dyDescent="0.2">
      <c r="G23" s="3" t="s">
        <v>511</v>
      </c>
      <c r="H23" s="3" t="s">
        <v>44</v>
      </c>
      <c r="I23" s="3">
        <v>343</v>
      </c>
      <c r="J23" s="4">
        <v>4.6600000000000003E-2</v>
      </c>
      <c r="K23" s="3">
        <v>504</v>
      </c>
      <c r="L23" s="4">
        <v>5.04E-2</v>
      </c>
      <c r="M23" s="2">
        <v>0.28000000000000003</v>
      </c>
      <c r="N23" s="3">
        <v>4</v>
      </c>
      <c r="O23" s="4">
        <v>1.17E-2</v>
      </c>
      <c r="P23" s="5">
        <v>9920</v>
      </c>
      <c r="Q23" s="3">
        <v>4</v>
      </c>
    </row>
    <row r="24" spans="1:17" x14ac:dyDescent="0.2">
      <c r="G24" s="3" t="s">
        <v>514</v>
      </c>
      <c r="H24" s="3" t="s">
        <v>530</v>
      </c>
      <c r="I24" s="3">
        <v>16</v>
      </c>
      <c r="J24" s="4">
        <v>2.2000000000000001E-3</v>
      </c>
      <c r="K24" s="3">
        <v>75</v>
      </c>
      <c r="L24" s="4">
        <v>7.4999999999999997E-3</v>
      </c>
      <c r="M24" s="2">
        <v>1</v>
      </c>
      <c r="N24" s="3">
        <v>4</v>
      </c>
      <c r="O24" s="4">
        <v>0.25</v>
      </c>
      <c r="P24" s="5">
        <v>1996</v>
      </c>
      <c r="Q24" s="3">
        <v>4</v>
      </c>
    </row>
    <row r="25" spans="1:17" x14ac:dyDescent="0.2">
      <c r="G25" s="3" t="s">
        <v>176</v>
      </c>
      <c r="H25" s="3" t="s">
        <v>201</v>
      </c>
      <c r="I25" s="3">
        <v>18</v>
      </c>
      <c r="J25" s="4">
        <v>2.3999999999999998E-3</v>
      </c>
      <c r="K25" s="3">
        <v>26</v>
      </c>
      <c r="L25" s="4">
        <v>2.5999999999999999E-3</v>
      </c>
      <c r="M25" s="2">
        <v>0.88</v>
      </c>
      <c r="N25" s="3">
        <v>3</v>
      </c>
      <c r="O25" s="4">
        <v>0.16669999999999999</v>
      </c>
      <c r="P25" s="5">
        <v>3840</v>
      </c>
      <c r="Q25" s="3">
        <v>3</v>
      </c>
    </row>
    <row r="26" spans="1:17" x14ac:dyDescent="0.2">
      <c r="G26" s="3" t="s">
        <v>158</v>
      </c>
      <c r="H26" s="3" t="s">
        <v>159</v>
      </c>
      <c r="I26" s="3">
        <v>228</v>
      </c>
      <c r="J26" s="4">
        <v>3.1E-2</v>
      </c>
      <c r="K26" s="3">
        <v>288</v>
      </c>
      <c r="L26" s="4">
        <v>2.8799999999999999E-2</v>
      </c>
      <c r="M26" s="2">
        <v>0.19</v>
      </c>
      <c r="N26" s="3">
        <v>2</v>
      </c>
      <c r="O26" s="4">
        <v>8.8000000000000005E-3</v>
      </c>
      <c r="P26" s="5">
        <v>1600</v>
      </c>
      <c r="Q26" s="3">
        <v>2</v>
      </c>
    </row>
    <row r="27" spans="1:17" x14ac:dyDescent="0.2">
      <c r="G27" s="3" t="s">
        <v>182</v>
      </c>
      <c r="H27" s="3" t="s">
        <v>213</v>
      </c>
      <c r="I27" s="3">
        <v>39</v>
      </c>
      <c r="J27" s="4">
        <v>5.3E-3</v>
      </c>
      <c r="K27" s="3">
        <v>46</v>
      </c>
      <c r="L27" s="4">
        <v>4.5999999999999999E-3</v>
      </c>
      <c r="M27" s="2">
        <v>0.87</v>
      </c>
      <c r="N27" s="3">
        <v>2</v>
      </c>
      <c r="O27" s="4">
        <v>5.1299999999999998E-2</v>
      </c>
      <c r="P27" s="5">
        <v>2560</v>
      </c>
      <c r="Q27" s="3">
        <v>2</v>
      </c>
    </row>
    <row r="28" spans="1:17" x14ac:dyDescent="0.2">
      <c r="G28" s="3" t="s">
        <v>226</v>
      </c>
      <c r="H28" s="3" t="s">
        <v>227</v>
      </c>
      <c r="I28" s="3">
        <v>53</v>
      </c>
      <c r="J28" s="4">
        <v>7.1999999999999998E-3</v>
      </c>
      <c r="K28" s="3">
        <v>65</v>
      </c>
      <c r="L28" s="4">
        <v>6.4999999999999997E-3</v>
      </c>
      <c r="M28" s="2">
        <v>1</v>
      </c>
      <c r="N28" s="3">
        <v>2</v>
      </c>
      <c r="O28" s="4">
        <v>3.7699999999999997E-2</v>
      </c>
      <c r="P28" s="5">
        <v>1960</v>
      </c>
      <c r="Q28" s="3">
        <v>2</v>
      </c>
    </row>
    <row r="29" spans="1:17" x14ac:dyDescent="0.2">
      <c r="G29" s="3" t="s">
        <v>177</v>
      </c>
      <c r="H29" s="3" t="s">
        <v>211</v>
      </c>
      <c r="I29" s="3">
        <v>27</v>
      </c>
      <c r="J29" s="4">
        <v>3.7000000000000002E-3</v>
      </c>
      <c r="K29" s="3">
        <v>32</v>
      </c>
      <c r="L29" s="4">
        <v>3.2000000000000002E-3</v>
      </c>
      <c r="M29" s="2">
        <v>1</v>
      </c>
      <c r="N29" s="3">
        <v>2</v>
      </c>
      <c r="O29" s="4">
        <v>7.4099999999999999E-2</v>
      </c>
      <c r="P29" s="5">
        <v>2360</v>
      </c>
      <c r="Q29" s="3">
        <v>2</v>
      </c>
    </row>
    <row r="30" spans="1:17" x14ac:dyDescent="0.2">
      <c r="G30" s="3" t="s">
        <v>218</v>
      </c>
      <c r="H30" s="3" t="s">
        <v>219</v>
      </c>
      <c r="I30" s="3">
        <v>12</v>
      </c>
      <c r="J30" s="4">
        <v>1.6000000000000001E-3</v>
      </c>
      <c r="K30" s="3">
        <v>15</v>
      </c>
      <c r="L30" s="4">
        <v>1.5E-3</v>
      </c>
      <c r="M30" s="2">
        <v>1</v>
      </c>
      <c r="N30" s="3">
        <v>1</v>
      </c>
      <c r="O30" s="4">
        <v>8.3299999999999999E-2</v>
      </c>
      <c r="P30" s="5">
        <v>980</v>
      </c>
      <c r="Q30" s="3">
        <v>1</v>
      </c>
    </row>
    <row r="31" spans="1:17" x14ac:dyDescent="0.2">
      <c r="G31" s="3" t="s">
        <v>220</v>
      </c>
      <c r="H31" s="3" t="s">
        <v>221</v>
      </c>
      <c r="I31" s="3">
        <v>26</v>
      </c>
      <c r="J31" s="4">
        <v>3.5000000000000001E-3</v>
      </c>
      <c r="K31" s="3">
        <v>30</v>
      </c>
      <c r="L31" s="4">
        <v>3.0000000000000001E-3</v>
      </c>
      <c r="M31" s="2">
        <v>1</v>
      </c>
      <c r="N31" s="3">
        <v>1</v>
      </c>
      <c r="O31" s="4">
        <v>3.85E-2</v>
      </c>
      <c r="P31" s="5">
        <v>1280</v>
      </c>
      <c r="Q31" s="3">
        <v>1</v>
      </c>
    </row>
    <row r="32" spans="1:17" x14ac:dyDescent="0.2">
      <c r="G32" s="3" t="s">
        <v>185</v>
      </c>
      <c r="H32" s="3" t="s">
        <v>209</v>
      </c>
      <c r="I32" s="3">
        <v>17</v>
      </c>
      <c r="J32" s="4">
        <v>2.3E-3</v>
      </c>
      <c r="K32" s="3">
        <v>20</v>
      </c>
      <c r="L32" s="4">
        <v>2E-3</v>
      </c>
      <c r="M32" s="2">
        <v>1</v>
      </c>
      <c r="N32" s="3">
        <v>1</v>
      </c>
      <c r="O32" s="4">
        <v>5.8799999999999998E-2</v>
      </c>
      <c r="P32" s="5">
        <v>1380</v>
      </c>
      <c r="Q32" s="3">
        <v>1</v>
      </c>
    </row>
    <row r="33" spans="7:17" x14ac:dyDescent="0.2">
      <c r="G33" s="3" t="s">
        <v>230</v>
      </c>
      <c r="H33" s="3" t="s">
        <v>231</v>
      </c>
      <c r="I33" s="3">
        <v>28</v>
      </c>
      <c r="J33" s="4">
        <v>3.8E-3</v>
      </c>
      <c r="K33" s="3">
        <v>39</v>
      </c>
      <c r="L33" s="4">
        <v>3.8999999999999998E-3</v>
      </c>
      <c r="M33" s="2">
        <v>1</v>
      </c>
      <c r="N33" s="3">
        <v>1</v>
      </c>
      <c r="O33" s="4">
        <v>3.5700000000000003E-2</v>
      </c>
      <c r="P33" s="5">
        <v>2980</v>
      </c>
      <c r="Q33" s="3">
        <v>1</v>
      </c>
    </row>
    <row r="34" spans="7:17" x14ac:dyDescent="0.2">
      <c r="G34" s="3" t="s">
        <v>186</v>
      </c>
      <c r="H34" s="3" t="s">
        <v>75</v>
      </c>
      <c r="I34" s="3">
        <v>8</v>
      </c>
      <c r="J34" s="4">
        <v>1.1000000000000001E-3</v>
      </c>
      <c r="K34" s="3">
        <v>9</v>
      </c>
      <c r="L34" s="4">
        <v>8.9999999999999998E-4</v>
      </c>
      <c r="M34" s="2">
        <v>1</v>
      </c>
      <c r="N34" s="3">
        <v>1</v>
      </c>
      <c r="O34" s="4">
        <v>0.125</v>
      </c>
      <c r="P34" s="5">
        <v>980</v>
      </c>
      <c r="Q34" s="3">
        <v>1</v>
      </c>
    </row>
    <row r="35" spans="7:17" x14ac:dyDescent="0.2">
      <c r="G35" s="3" t="s">
        <v>180</v>
      </c>
      <c r="H35" s="3" t="s">
        <v>208</v>
      </c>
      <c r="I35" s="3">
        <v>65</v>
      </c>
      <c r="J35" s="4">
        <v>8.8000000000000005E-3</v>
      </c>
      <c r="K35" s="3">
        <v>97</v>
      </c>
      <c r="L35" s="4">
        <v>9.7000000000000003E-3</v>
      </c>
      <c r="M35" s="2">
        <v>0</v>
      </c>
      <c r="N35" s="3">
        <v>0</v>
      </c>
      <c r="O35" s="4">
        <v>0</v>
      </c>
      <c r="P35" s="5">
        <v>0</v>
      </c>
      <c r="Q35" s="3">
        <v>0</v>
      </c>
    </row>
    <row r="36" spans="7:17" x14ac:dyDescent="0.2">
      <c r="G36" s="3" t="s">
        <v>489</v>
      </c>
      <c r="H36" s="3" t="s">
        <v>501</v>
      </c>
      <c r="I36" s="3">
        <v>3</v>
      </c>
      <c r="J36" s="4">
        <v>4.0000000000000002E-4</v>
      </c>
      <c r="K36" s="3">
        <v>5</v>
      </c>
      <c r="L36" s="4">
        <v>5.0000000000000001E-4</v>
      </c>
      <c r="M36" s="2">
        <v>1</v>
      </c>
      <c r="N36" s="3">
        <v>0</v>
      </c>
      <c r="O36" s="4">
        <v>0</v>
      </c>
      <c r="P36" s="5">
        <v>0</v>
      </c>
      <c r="Q36" s="3">
        <v>0</v>
      </c>
    </row>
    <row r="37" spans="7:17" x14ac:dyDescent="0.2">
      <c r="G37" s="3" t="s">
        <v>170</v>
      </c>
      <c r="H37" s="3" t="s">
        <v>203</v>
      </c>
      <c r="I37" s="3">
        <v>10</v>
      </c>
      <c r="J37" s="4">
        <v>1.4E-3</v>
      </c>
      <c r="K37" s="3">
        <v>10</v>
      </c>
      <c r="L37" s="4">
        <v>1E-3</v>
      </c>
      <c r="M37" s="2">
        <v>1</v>
      </c>
      <c r="N37" s="3">
        <v>0</v>
      </c>
      <c r="O37" s="4">
        <v>0</v>
      </c>
      <c r="P37" s="5">
        <v>0</v>
      </c>
      <c r="Q37" s="3">
        <v>0</v>
      </c>
    </row>
    <row r="38" spans="7:17" x14ac:dyDescent="0.2">
      <c r="G38" s="3" t="s">
        <v>224</v>
      </c>
      <c r="H38" s="3" t="s">
        <v>225</v>
      </c>
      <c r="I38" s="3">
        <v>1</v>
      </c>
      <c r="J38" s="4">
        <v>1E-4</v>
      </c>
      <c r="K38" s="3">
        <v>2</v>
      </c>
      <c r="L38" s="4">
        <v>2.0000000000000001E-4</v>
      </c>
      <c r="M38" s="2">
        <v>1</v>
      </c>
      <c r="N38" s="3">
        <v>0</v>
      </c>
      <c r="O38" s="4">
        <v>0</v>
      </c>
      <c r="P38" s="5">
        <v>0</v>
      </c>
      <c r="Q38" s="3">
        <v>0</v>
      </c>
    </row>
    <row r="39" spans="7:17" x14ac:dyDescent="0.2">
      <c r="G39" s="3" t="s">
        <v>174</v>
      </c>
      <c r="H39" s="3" t="s">
        <v>210</v>
      </c>
      <c r="I39" s="3">
        <v>15</v>
      </c>
      <c r="J39" s="4">
        <v>2E-3</v>
      </c>
      <c r="K39" s="3">
        <v>23</v>
      </c>
      <c r="L39" s="4">
        <v>2.3E-3</v>
      </c>
      <c r="M39" s="2">
        <v>0.91</v>
      </c>
      <c r="N39" s="3">
        <v>0</v>
      </c>
      <c r="O39" s="4">
        <v>0</v>
      </c>
      <c r="P39" s="5">
        <v>0</v>
      </c>
      <c r="Q39" s="3">
        <v>0</v>
      </c>
    </row>
    <row r="40" spans="7:17" x14ac:dyDescent="0.2">
      <c r="G40" s="3" t="s">
        <v>171</v>
      </c>
      <c r="H40" s="3" t="s">
        <v>206</v>
      </c>
      <c r="I40" s="3">
        <v>5</v>
      </c>
      <c r="J40" s="4">
        <v>6.9999999999999999E-4</v>
      </c>
      <c r="K40" s="3">
        <v>6</v>
      </c>
      <c r="L40" s="4">
        <v>5.9999999999999995E-4</v>
      </c>
      <c r="M40" s="2">
        <v>1</v>
      </c>
      <c r="N40" s="3">
        <v>0</v>
      </c>
      <c r="O40" s="4">
        <v>0</v>
      </c>
      <c r="P40" s="5">
        <v>0</v>
      </c>
      <c r="Q40" s="3">
        <v>0</v>
      </c>
    </row>
    <row r="41" spans="7:17" x14ac:dyDescent="0.2">
      <c r="G41" s="3" t="s">
        <v>228</v>
      </c>
      <c r="H41" s="3" t="s">
        <v>229</v>
      </c>
      <c r="I41" s="3">
        <v>6</v>
      </c>
      <c r="J41" s="4">
        <v>8.0000000000000004E-4</v>
      </c>
      <c r="K41" s="3">
        <v>7</v>
      </c>
      <c r="L41" s="4">
        <v>6.9999999999999999E-4</v>
      </c>
      <c r="M41" s="2">
        <v>1</v>
      </c>
      <c r="N41" s="3">
        <v>0</v>
      </c>
      <c r="O41" s="4">
        <v>0</v>
      </c>
      <c r="P41" s="5">
        <v>0</v>
      </c>
      <c r="Q41" s="3">
        <v>0</v>
      </c>
    </row>
    <row r="42" spans="7:17" x14ac:dyDescent="0.2">
      <c r="G42" s="3" t="s">
        <v>187</v>
      </c>
      <c r="H42" s="3" t="s">
        <v>214</v>
      </c>
      <c r="I42" s="3">
        <v>3</v>
      </c>
      <c r="J42" s="4">
        <v>4.0000000000000002E-4</v>
      </c>
      <c r="K42" s="3">
        <v>4</v>
      </c>
      <c r="L42" s="4">
        <v>4.0000000000000002E-4</v>
      </c>
      <c r="M42" s="2">
        <v>1</v>
      </c>
      <c r="N42" s="3">
        <v>0</v>
      </c>
      <c r="O42" s="4">
        <v>0</v>
      </c>
      <c r="P42" s="5">
        <v>0</v>
      </c>
      <c r="Q42" s="3">
        <v>0</v>
      </c>
    </row>
    <row r="43" spans="7:17" x14ac:dyDescent="0.2">
      <c r="G43" s="3" t="s">
        <v>175</v>
      </c>
      <c r="H43" s="3" t="s">
        <v>202</v>
      </c>
      <c r="I43" s="3">
        <v>32</v>
      </c>
      <c r="J43" s="4">
        <v>4.3E-3</v>
      </c>
      <c r="K43" s="3">
        <v>38</v>
      </c>
      <c r="L43" s="4">
        <v>3.8E-3</v>
      </c>
      <c r="M43" s="2">
        <v>1</v>
      </c>
      <c r="N43" s="3">
        <v>0</v>
      </c>
      <c r="O43" s="4">
        <v>0</v>
      </c>
      <c r="P43" s="5">
        <v>0</v>
      </c>
      <c r="Q43" s="3">
        <v>0</v>
      </c>
    </row>
    <row r="44" spans="7:17" x14ac:dyDescent="0.2">
      <c r="G44" s="3" t="s">
        <v>232</v>
      </c>
      <c r="H44" s="3" t="s">
        <v>233</v>
      </c>
      <c r="I44" s="3">
        <v>4</v>
      </c>
      <c r="J44" s="4">
        <v>5.0000000000000001E-4</v>
      </c>
      <c r="K44" s="3">
        <v>5</v>
      </c>
      <c r="L44" s="4">
        <v>5.0000000000000001E-4</v>
      </c>
      <c r="M44" s="2">
        <v>1</v>
      </c>
      <c r="N44" s="3">
        <v>0</v>
      </c>
      <c r="O44" s="4">
        <v>0</v>
      </c>
      <c r="P44" s="5">
        <v>0</v>
      </c>
      <c r="Q44" s="3">
        <v>0</v>
      </c>
    </row>
    <row r="45" spans="7:17" x14ac:dyDescent="0.2">
      <c r="G45" s="3" t="s">
        <v>178</v>
      </c>
      <c r="H45" s="3" t="s">
        <v>207</v>
      </c>
      <c r="I45" s="3">
        <v>9</v>
      </c>
      <c r="J45" s="4">
        <v>1.1999999999999999E-3</v>
      </c>
      <c r="K45" s="3">
        <v>10</v>
      </c>
      <c r="L45" s="4">
        <v>1E-3</v>
      </c>
      <c r="M45" s="2">
        <v>1</v>
      </c>
      <c r="N45" s="3">
        <v>0</v>
      </c>
      <c r="O45" s="4">
        <v>0</v>
      </c>
      <c r="P45" s="5">
        <v>0</v>
      </c>
      <c r="Q45" s="3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04"/>
  <sheetViews>
    <sheetView workbookViewId="0">
      <selection activeCell="F13" sqref="F13"/>
    </sheetView>
  </sheetViews>
  <sheetFormatPr defaultColWidth="8.7265625" defaultRowHeight="13" x14ac:dyDescent="0.2"/>
  <cols>
    <col min="1" max="1" width="8.7265625" style="3"/>
    <col min="2" max="2" width="18.453125" style="3" bestFit="1" customWidth="1"/>
    <col min="3" max="3" width="8.7265625" style="3"/>
    <col min="4" max="4" width="12" style="3" customWidth="1"/>
    <col min="5" max="5" width="8.7265625" style="2"/>
    <col min="6" max="6" width="15" style="3" bestFit="1" customWidth="1"/>
    <col min="7" max="16384" width="8.7265625" style="3"/>
  </cols>
  <sheetData>
    <row r="1" spans="1:22" ht="14" x14ac:dyDescent="0.2">
      <c r="A1" s="22" t="s">
        <v>606</v>
      </c>
      <c r="B1" s="21" t="s">
        <v>555</v>
      </c>
      <c r="C1" s="19"/>
      <c r="F1" s="3" t="s">
        <v>189</v>
      </c>
      <c r="G1" s="3" t="s">
        <v>149</v>
      </c>
      <c r="H1" s="3" t="s">
        <v>39</v>
      </c>
      <c r="I1" s="3" t="s">
        <v>40</v>
      </c>
      <c r="J1" s="3" t="s">
        <v>150</v>
      </c>
      <c r="K1" s="3" t="s">
        <v>151</v>
      </c>
      <c r="L1" s="3" t="s">
        <v>152</v>
      </c>
      <c r="M1" s="3" t="s">
        <v>153</v>
      </c>
      <c r="N1" s="3" t="s">
        <v>41</v>
      </c>
      <c r="O1" s="3" t="s">
        <v>565</v>
      </c>
      <c r="P1" s="3" t="s">
        <v>42</v>
      </c>
      <c r="Q1" s="3" t="s">
        <v>566</v>
      </c>
      <c r="R1" s="3" t="s">
        <v>43</v>
      </c>
      <c r="S1" s="3" t="s">
        <v>567</v>
      </c>
      <c r="T1" s="3" t="s">
        <v>154</v>
      </c>
      <c r="U1" s="3" t="s">
        <v>568</v>
      </c>
      <c r="V1" s="3" t="s">
        <v>568</v>
      </c>
    </row>
    <row r="2" spans="1:22" x14ac:dyDescent="0.2">
      <c r="B2" s="8"/>
      <c r="C2" s="8" t="s">
        <v>103</v>
      </c>
      <c r="D2" s="8" t="s">
        <v>104</v>
      </c>
      <c r="E2" s="9" t="s">
        <v>105</v>
      </c>
      <c r="G2" s="3" t="s">
        <v>228</v>
      </c>
      <c r="H2" s="3" t="s">
        <v>229</v>
      </c>
      <c r="I2" s="3">
        <v>8</v>
      </c>
      <c r="J2" s="4">
        <v>2.2000000000000001E-3</v>
      </c>
      <c r="K2" s="3">
        <v>9</v>
      </c>
      <c r="L2" s="4">
        <v>1.8E-3</v>
      </c>
      <c r="M2" s="2">
        <v>0.89</v>
      </c>
      <c r="N2" s="3">
        <v>1</v>
      </c>
      <c r="O2" s="3">
        <v>1</v>
      </c>
      <c r="P2" s="4">
        <v>0.125</v>
      </c>
      <c r="Q2" s="4">
        <v>0.125</v>
      </c>
      <c r="R2" s="5">
        <v>980</v>
      </c>
      <c r="S2" s="5">
        <v>980</v>
      </c>
      <c r="T2" s="3">
        <v>1</v>
      </c>
      <c r="U2" s="3">
        <v>1</v>
      </c>
      <c r="V2" s="3">
        <v>0</v>
      </c>
    </row>
    <row r="3" spans="1:22" x14ac:dyDescent="0.2">
      <c r="A3" s="3" t="s">
        <v>155</v>
      </c>
      <c r="B3" s="8" t="s">
        <v>2</v>
      </c>
      <c r="C3" s="1">
        <f ca="1">VLOOKUP(A3,INDIRECT($A$1&amp;"!$A$6:$K$100"),11,0)</f>
        <v>148.6988847583643</v>
      </c>
      <c r="D3" s="1">
        <f t="shared" ref="D3:D17" si="0">VLOOKUP(A3,$G:$Q,8,FALSE)</f>
        <v>122</v>
      </c>
      <c r="E3" s="7">
        <f ca="1">D3/C3</f>
        <v>0.82045000000000001</v>
      </c>
      <c r="G3" s="3" t="s">
        <v>569</v>
      </c>
      <c r="H3" s="3" t="s">
        <v>570</v>
      </c>
      <c r="I3" s="3">
        <v>64</v>
      </c>
      <c r="J3" s="4">
        <v>1.7399999999999999E-2</v>
      </c>
      <c r="K3" s="3">
        <v>81</v>
      </c>
      <c r="L3" s="4">
        <v>1.61E-2</v>
      </c>
      <c r="M3" s="2">
        <v>0.95</v>
      </c>
      <c r="N3" s="3">
        <v>5</v>
      </c>
      <c r="O3" s="3">
        <v>0</v>
      </c>
      <c r="P3" s="4">
        <v>7.8100000000000003E-2</v>
      </c>
      <c r="Q3" s="4">
        <v>0</v>
      </c>
      <c r="R3" s="5">
        <v>7015</v>
      </c>
      <c r="S3" s="5">
        <v>0</v>
      </c>
      <c r="T3" s="3">
        <v>5</v>
      </c>
      <c r="U3" s="3">
        <v>0</v>
      </c>
      <c r="V3" s="3">
        <v>0</v>
      </c>
    </row>
    <row r="4" spans="1:22" x14ac:dyDescent="0.2">
      <c r="A4" s="3" t="s">
        <v>156</v>
      </c>
      <c r="B4" s="8" t="s">
        <v>3</v>
      </c>
      <c r="C4" s="1">
        <f t="shared" ref="C4:C17" ca="1" si="1">VLOOKUP(A4,INDIRECT($A$1&amp;"!$A$6:$K$100"),11,0)</f>
        <v>23.255813953488371</v>
      </c>
      <c r="D4" s="1">
        <f t="shared" si="0"/>
        <v>14</v>
      </c>
      <c r="E4" s="7">
        <f t="shared" ref="E4:E18" ca="1" si="2">D4/C4</f>
        <v>0.60199999999999998</v>
      </c>
      <c r="G4" s="3" t="s">
        <v>162</v>
      </c>
      <c r="H4" s="3" t="s">
        <v>196</v>
      </c>
      <c r="I4" s="3">
        <v>362</v>
      </c>
      <c r="J4" s="4">
        <v>9.8500000000000004E-2</v>
      </c>
      <c r="K4" s="3">
        <v>480</v>
      </c>
      <c r="L4" s="4">
        <v>9.5500000000000002E-2</v>
      </c>
      <c r="M4" s="2">
        <v>0.79</v>
      </c>
      <c r="N4" s="3">
        <v>20</v>
      </c>
      <c r="O4" s="3">
        <v>0</v>
      </c>
      <c r="P4" s="4">
        <v>5.5199999999999999E-2</v>
      </c>
      <c r="Q4" s="4">
        <v>0</v>
      </c>
      <c r="R4" s="5">
        <v>22484</v>
      </c>
      <c r="S4" s="5">
        <v>0</v>
      </c>
      <c r="T4" s="3">
        <v>19</v>
      </c>
      <c r="U4" s="3">
        <v>0</v>
      </c>
      <c r="V4" s="3">
        <v>0</v>
      </c>
    </row>
    <row r="5" spans="1:22" x14ac:dyDescent="0.2">
      <c r="A5" s="3" t="s">
        <v>157</v>
      </c>
      <c r="B5" s="8" t="s">
        <v>450</v>
      </c>
      <c r="C5" s="1">
        <f t="shared" ca="1" si="1"/>
        <v>0</v>
      </c>
      <c r="D5" s="1">
        <f t="shared" si="0"/>
        <v>1</v>
      </c>
      <c r="E5" s="7" t="e">
        <f t="shared" ca="1" si="2"/>
        <v>#DIV/0!</v>
      </c>
      <c r="G5" s="3" t="s">
        <v>588</v>
      </c>
      <c r="I5" s="3">
        <v>743</v>
      </c>
      <c r="J5" s="4">
        <v>0.20219999999999999</v>
      </c>
      <c r="K5" s="6">
        <v>1006</v>
      </c>
      <c r="L5" s="4">
        <v>0.20019999999999999</v>
      </c>
      <c r="M5" s="2">
        <v>0.03</v>
      </c>
      <c r="N5" s="3">
        <v>2</v>
      </c>
      <c r="O5" s="3">
        <v>0</v>
      </c>
      <c r="P5" s="4">
        <v>2.7000000000000001E-3</v>
      </c>
      <c r="Q5" s="4">
        <v>0</v>
      </c>
      <c r="R5" s="5">
        <v>5609</v>
      </c>
      <c r="S5" s="5">
        <v>0</v>
      </c>
      <c r="T5" s="3">
        <v>2</v>
      </c>
      <c r="U5" s="3">
        <v>0</v>
      </c>
      <c r="V5" s="3">
        <v>0</v>
      </c>
    </row>
    <row r="6" spans="1:22" x14ac:dyDescent="0.2">
      <c r="A6" s="3" t="s">
        <v>164</v>
      </c>
      <c r="B6" s="8" t="s">
        <v>4</v>
      </c>
      <c r="C6" s="1">
        <f t="shared" ca="1" si="1"/>
        <v>5.1020408163265305</v>
      </c>
      <c r="D6" s="1">
        <f t="shared" si="0"/>
        <v>11</v>
      </c>
      <c r="E6" s="7">
        <f t="shared" ca="1" si="2"/>
        <v>2.1560000000000001</v>
      </c>
      <c r="G6" s="3" t="s">
        <v>167</v>
      </c>
      <c r="H6" s="3" t="s">
        <v>199</v>
      </c>
      <c r="I6" s="3">
        <v>12</v>
      </c>
      <c r="J6" s="4">
        <v>3.3E-3</v>
      </c>
      <c r="K6" s="3">
        <v>17</v>
      </c>
      <c r="L6" s="4">
        <v>3.3999999999999998E-3</v>
      </c>
      <c r="M6" s="2">
        <v>0.94</v>
      </c>
      <c r="N6" s="3">
        <v>2</v>
      </c>
      <c r="O6" s="3">
        <v>0</v>
      </c>
      <c r="P6" s="4">
        <v>0.16669999999999999</v>
      </c>
      <c r="Q6" s="4">
        <v>0</v>
      </c>
      <c r="R6" s="5">
        <v>1998</v>
      </c>
      <c r="S6" s="5">
        <v>0</v>
      </c>
      <c r="T6" s="3">
        <v>2</v>
      </c>
      <c r="U6" s="3">
        <v>0</v>
      </c>
      <c r="V6" s="3">
        <v>0</v>
      </c>
    </row>
    <row r="7" spans="1:22" x14ac:dyDescent="0.2">
      <c r="A7" s="3" t="s">
        <v>161</v>
      </c>
      <c r="B7" s="8" t="s">
        <v>5</v>
      </c>
      <c r="C7" s="1">
        <f t="shared" ca="1" si="1"/>
        <v>26.548672566371682</v>
      </c>
      <c r="D7" s="1">
        <f t="shared" si="0"/>
        <v>57</v>
      </c>
      <c r="E7" s="7">
        <f t="shared" ca="1" si="2"/>
        <v>2.1469999999999998</v>
      </c>
      <c r="G7" s="3" t="s">
        <v>182</v>
      </c>
      <c r="H7" s="3" t="s">
        <v>213</v>
      </c>
      <c r="I7" s="3">
        <v>18</v>
      </c>
      <c r="J7" s="4">
        <v>4.8999999999999998E-3</v>
      </c>
      <c r="K7" s="3">
        <v>22</v>
      </c>
      <c r="L7" s="4">
        <v>4.4000000000000003E-3</v>
      </c>
      <c r="M7" s="2">
        <v>1</v>
      </c>
      <c r="N7" s="3">
        <v>1</v>
      </c>
      <c r="O7" s="3">
        <v>0</v>
      </c>
      <c r="P7" s="4">
        <v>5.5599999999999997E-2</v>
      </c>
      <c r="Q7" s="4">
        <v>0</v>
      </c>
      <c r="R7" s="5">
        <v>1280</v>
      </c>
      <c r="S7" s="5">
        <v>0</v>
      </c>
      <c r="T7" s="3">
        <v>1</v>
      </c>
      <c r="U7" s="3">
        <v>0</v>
      </c>
      <c r="V7" s="3">
        <v>0</v>
      </c>
    </row>
    <row r="8" spans="1:22" x14ac:dyDescent="0.2">
      <c r="A8" s="3" t="s">
        <v>173</v>
      </c>
      <c r="B8" s="8" t="s">
        <v>7</v>
      </c>
      <c r="C8" s="1">
        <f t="shared" ca="1" si="1"/>
        <v>9.316770186335404</v>
      </c>
      <c r="D8" s="1">
        <f t="shared" si="0"/>
        <v>3</v>
      </c>
      <c r="E8" s="7">
        <f t="shared" ca="1" si="2"/>
        <v>0.32200000000000001</v>
      </c>
      <c r="G8" s="3" t="s">
        <v>173</v>
      </c>
      <c r="H8" s="3" t="s">
        <v>205</v>
      </c>
      <c r="I8" s="3">
        <v>29</v>
      </c>
      <c r="J8" s="4">
        <v>7.9000000000000008E-3</v>
      </c>
      <c r="K8" s="3">
        <v>35</v>
      </c>
      <c r="L8" s="4">
        <v>7.0000000000000001E-3</v>
      </c>
      <c r="M8" s="2">
        <v>0.94</v>
      </c>
      <c r="N8" s="3">
        <v>3</v>
      </c>
      <c r="O8" s="3">
        <v>0</v>
      </c>
      <c r="P8" s="4">
        <v>0.10340000000000001</v>
      </c>
      <c r="Q8" s="4">
        <v>0</v>
      </c>
      <c r="R8" s="5">
        <v>5040</v>
      </c>
      <c r="S8" s="5">
        <v>0</v>
      </c>
      <c r="T8" s="3">
        <v>3</v>
      </c>
      <c r="U8" s="3">
        <v>0</v>
      </c>
      <c r="V8" s="3">
        <v>0</v>
      </c>
    </row>
    <row r="9" spans="1:22" x14ac:dyDescent="0.2">
      <c r="A9" s="3" t="s">
        <v>166</v>
      </c>
      <c r="B9" s="8" t="s">
        <v>8</v>
      </c>
      <c r="C9" s="1">
        <f t="shared" ca="1" si="1"/>
        <v>44.345898004434588</v>
      </c>
      <c r="D9" s="1">
        <f t="shared" si="0"/>
        <v>100</v>
      </c>
      <c r="E9" s="7">
        <f t="shared" ca="1" si="2"/>
        <v>2.2549999999999999</v>
      </c>
      <c r="G9" s="3" t="s">
        <v>218</v>
      </c>
      <c r="H9" s="3" t="s">
        <v>219</v>
      </c>
      <c r="I9" s="3">
        <v>7</v>
      </c>
      <c r="J9" s="4">
        <v>1.9E-3</v>
      </c>
      <c r="K9" s="3">
        <v>8</v>
      </c>
      <c r="L9" s="4">
        <v>1.6000000000000001E-3</v>
      </c>
      <c r="M9" s="2">
        <v>0.88</v>
      </c>
      <c r="N9" s="3">
        <v>1</v>
      </c>
      <c r="O9" s="3">
        <v>0</v>
      </c>
      <c r="P9" s="4">
        <v>0.1429</v>
      </c>
      <c r="Q9" s="4">
        <v>0</v>
      </c>
      <c r="R9" s="5">
        <v>980</v>
      </c>
      <c r="S9" s="5">
        <v>0</v>
      </c>
      <c r="T9" s="3">
        <v>1</v>
      </c>
      <c r="U9" s="3">
        <v>0</v>
      </c>
      <c r="V9" s="3">
        <v>0</v>
      </c>
    </row>
    <row r="10" spans="1:22" x14ac:dyDescent="0.2">
      <c r="A10" s="3" t="s">
        <v>177</v>
      </c>
      <c r="B10" s="8" t="s">
        <v>10</v>
      </c>
      <c r="C10" s="1">
        <f t="shared" ca="1" si="1"/>
        <v>5.6818181818181817</v>
      </c>
      <c r="D10" s="1">
        <f t="shared" si="0"/>
        <v>0</v>
      </c>
      <c r="E10" s="7">
        <f t="shared" ca="1" si="2"/>
        <v>0</v>
      </c>
      <c r="G10" s="3" t="s">
        <v>156</v>
      </c>
      <c r="H10" s="3" t="s">
        <v>190</v>
      </c>
      <c r="I10" s="3">
        <v>249</v>
      </c>
      <c r="J10" s="4">
        <v>6.7799999999999999E-2</v>
      </c>
      <c r="K10" s="3">
        <v>314</v>
      </c>
      <c r="L10" s="4">
        <v>6.25E-2</v>
      </c>
      <c r="M10" s="2">
        <v>0.98</v>
      </c>
      <c r="N10" s="3">
        <v>14</v>
      </c>
      <c r="O10" s="3">
        <v>0</v>
      </c>
      <c r="P10" s="4">
        <v>5.62E-2</v>
      </c>
      <c r="Q10" s="4">
        <v>0</v>
      </c>
      <c r="R10" s="5">
        <v>26120</v>
      </c>
      <c r="S10" s="5">
        <v>0</v>
      </c>
      <c r="T10" s="3">
        <v>14</v>
      </c>
      <c r="U10" s="3">
        <v>0</v>
      </c>
      <c r="V10" s="3">
        <v>0</v>
      </c>
    </row>
    <row r="11" spans="1:22" x14ac:dyDescent="0.2">
      <c r="A11" s="3" t="s">
        <v>172</v>
      </c>
      <c r="B11" s="8" t="s">
        <v>23</v>
      </c>
      <c r="C11" s="1">
        <f t="shared" ca="1" si="1"/>
        <v>10.033444816053512</v>
      </c>
      <c r="D11" s="1">
        <f t="shared" si="0"/>
        <v>3</v>
      </c>
      <c r="E11" s="7">
        <f t="shared" ca="1" si="2"/>
        <v>0.29899999999999999</v>
      </c>
      <c r="G11" s="3" t="s">
        <v>220</v>
      </c>
      <c r="H11" s="3" t="s">
        <v>221</v>
      </c>
      <c r="I11" s="3">
        <v>15</v>
      </c>
      <c r="J11" s="4">
        <v>4.1000000000000003E-3</v>
      </c>
      <c r="K11" s="3">
        <v>20</v>
      </c>
      <c r="L11" s="4">
        <v>4.0000000000000001E-3</v>
      </c>
      <c r="M11" s="2">
        <v>0.95</v>
      </c>
      <c r="N11" s="3">
        <v>2</v>
      </c>
      <c r="O11" s="3">
        <v>0</v>
      </c>
      <c r="P11" s="4">
        <v>0.1333</v>
      </c>
      <c r="Q11" s="4">
        <v>0</v>
      </c>
      <c r="R11" s="5">
        <v>2560</v>
      </c>
      <c r="S11" s="5">
        <v>0</v>
      </c>
      <c r="T11" s="3">
        <v>2</v>
      </c>
      <c r="U11" s="3">
        <v>0</v>
      </c>
      <c r="V11" s="3">
        <v>0</v>
      </c>
    </row>
    <row r="12" spans="1:22" x14ac:dyDescent="0.2">
      <c r="A12" s="3" t="s">
        <v>168</v>
      </c>
      <c r="B12" s="8" t="s">
        <v>12</v>
      </c>
      <c r="C12" s="1">
        <f t="shared" ca="1" si="1"/>
        <v>34.883720930232556</v>
      </c>
      <c r="D12" s="1">
        <f t="shared" si="0"/>
        <v>6</v>
      </c>
      <c r="E12" s="7">
        <f t="shared" ca="1" si="2"/>
        <v>0.17200000000000001</v>
      </c>
      <c r="G12" s="3" t="s">
        <v>489</v>
      </c>
      <c r="H12" s="3" t="s">
        <v>501</v>
      </c>
      <c r="I12" s="3">
        <v>1</v>
      </c>
      <c r="J12" s="4">
        <v>2.9999999999999997E-4</v>
      </c>
      <c r="K12" s="3">
        <v>1</v>
      </c>
      <c r="L12" s="4">
        <v>2.0000000000000001E-4</v>
      </c>
      <c r="M12" s="2">
        <v>0</v>
      </c>
      <c r="N12" s="3">
        <v>0</v>
      </c>
      <c r="O12" s="3">
        <v>0</v>
      </c>
      <c r="P12" s="4">
        <v>0</v>
      </c>
      <c r="Q12" s="4">
        <v>0</v>
      </c>
      <c r="R12" s="5">
        <v>0</v>
      </c>
      <c r="S12" s="5">
        <v>0</v>
      </c>
      <c r="T12" s="3">
        <v>0</v>
      </c>
      <c r="U12" s="3">
        <v>0</v>
      </c>
      <c r="V12" s="3">
        <v>0</v>
      </c>
    </row>
    <row r="13" spans="1:22" x14ac:dyDescent="0.2">
      <c r="A13" s="3" t="s">
        <v>188</v>
      </c>
      <c r="B13" s="8" t="s">
        <v>13</v>
      </c>
      <c r="C13" s="1">
        <f t="shared" ca="1" si="1"/>
        <v>4.166666666666667</v>
      </c>
      <c r="D13" s="1">
        <f t="shared" si="0"/>
        <v>1</v>
      </c>
      <c r="E13" s="7">
        <f t="shared" ca="1" si="2"/>
        <v>0.24</v>
      </c>
      <c r="G13" s="3" t="s">
        <v>185</v>
      </c>
      <c r="H13" s="3" t="s">
        <v>209</v>
      </c>
      <c r="I13" s="3">
        <v>14</v>
      </c>
      <c r="J13" s="4">
        <v>3.8E-3</v>
      </c>
      <c r="K13" s="3">
        <v>17</v>
      </c>
      <c r="L13" s="4">
        <v>3.3999999999999998E-3</v>
      </c>
      <c r="M13" s="2">
        <v>0.94</v>
      </c>
      <c r="N13" s="3">
        <v>0</v>
      </c>
      <c r="O13" s="3">
        <v>0</v>
      </c>
      <c r="P13" s="4">
        <v>0</v>
      </c>
      <c r="Q13" s="4">
        <v>0</v>
      </c>
      <c r="R13" s="5">
        <v>0</v>
      </c>
      <c r="S13" s="5">
        <v>0</v>
      </c>
      <c r="T13" s="3">
        <v>0</v>
      </c>
      <c r="U13" s="3">
        <v>0</v>
      </c>
      <c r="V13" s="3">
        <v>0</v>
      </c>
    </row>
    <row r="14" spans="1:22" x14ac:dyDescent="0.2">
      <c r="A14" s="3" t="s">
        <v>163</v>
      </c>
      <c r="B14" s="8" t="s">
        <v>14</v>
      </c>
      <c r="C14" s="1">
        <f t="shared" ca="1" si="1"/>
        <v>15.576323987538942</v>
      </c>
      <c r="D14" s="1">
        <f t="shared" si="0"/>
        <v>6</v>
      </c>
      <c r="E14" s="7">
        <f t="shared" ca="1" si="2"/>
        <v>0.38519999999999999</v>
      </c>
      <c r="G14" s="3" t="s">
        <v>224</v>
      </c>
      <c r="H14" s="3" t="s">
        <v>225</v>
      </c>
      <c r="I14" s="3">
        <v>1</v>
      </c>
      <c r="J14" s="4">
        <v>2.9999999999999997E-4</v>
      </c>
      <c r="K14" s="3">
        <v>2</v>
      </c>
      <c r="L14" s="4">
        <v>4.0000000000000002E-4</v>
      </c>
      <c r="M14" s="2">
        <v>1</v>
      </c>
      <c r="N14" s="3">
        <v>0</v>
      </c>
      <c r="O14" s="3">
        <v>0</v>
      </c>
      <c r="P14" s="4">
        <v>0</v>
      </c>
      <c r="Q14" s="4">
        <v>0</v>
      </c>
      <c r="R14" s="5">
        <v>0</v>
      </c>
      <c r="S14" s="5">
        <v>0</v>
      </c>
      <c r="T14" s="3">
        <v>0</v>
      </c>
      <c r="U14" s="3">
        <v>0</v>
      </c>
      <c r="V14" s="3">
        <v>0</v>
      </c>
    </row>
    <row r="15" spans="1:22" x14ac:dyDescent="0.2">
      <c r="A15" s="3" t="s">
        <v>176</v>
      </c>
      <c r="B15" s="8" t="s">
        <v>15</v>
      </c>
      <c r="C15" s="1">
        <f t="shared" ca="1" si="1"/>
        <v>4.032258064516129</v>
      </c>
      <c r="D15" s="1">
        <f t="shared" si="0"/>
        <v>4</v>
      </c>
      <c r="E15" s="7">
        <f t="shared" ca="1" si="2"/>
        <v>0.99199999999999999</v>
      </c>
      <c r="G15" s="3" t="s">
        <v>166</v>
      </c>
      <c r="H15" s="3" t="s">
        <v>610</v>
      </c>
      <c r="I15" s="3">
        <v>473</v>
      </c>
      <c r="J15" s="4">
        <v>0.12870000000000001</v>
      </c>
      <c r="K15" s="3">
        <v>734</v>
      </c>
      <c r="L15" s="4">
        <v>0.14610000000000001</v>
      </c>
      <c r="M15" s="2">
        <v>1</v>
      </c>
      <c r="N15" s="3">
        <v>100</v>
      </c>
      <c r="O15" s="3">
        <v>0</v>
      </c>
      <c r="P15" s="4">
        <v>0.2114</v>
      </c>
      <c r="Q15" s="4">
        <v>0</v>
      </c>
      <c r="R15" s="5">
        <v>126518</v>
      </c>
      <c r="S15" s="5">
        <v>0</v>
      </c>
      <c r="T15" s="3">
        <v>98</v>
      </c>
      <c r="U15" s="3">
        <v>0</v>
      </c>
      <c r="V15" s="3">
        <v>0</v>
      </c>
    </row>
    <row r="16" spans="1:22" x14ac:dyDescent="0.2">
      <c r="A16" s="3" t="s">
        <v>179</v>
      </c>
      <c r="B16" s="8" t="s">
        <v>234</v>
      </c>
      <c r="C16" s="1">
        <f t="shared" ca="1" si="1"/>
        <v>13.822336896424625</v>
      </c>
      <c r="D16" s="1">
        <v>0</v>
      </c>
      <c r="E16" s="7">
        <f t="shared" ca="1" si="2"/>
        <v>0</v>
      </c>
      <c r="G16" s="3" t="s">
        <v>174</v>
      </c>
      <c r="H16" s="3" t="s">
        <v>210</v>
      </c>
      <c r="I16" s="3">
        <v>7</v>
      </c>
      <c r="J16" s="4">
        <v>1.9E-3</v>
      </c>
      <c r="K16" s="3">
        <v>8</v>
      </c>
      <c r="L16" s="4">
        <v>1.6000000000000001E-3</v>
      </c>
      <c r="M16" s="2">
        <v>0.5</v>
      </c>
      <c r="N16" s="3">
        <v>1</v>
      </c>
      <c r="O16" s="3">
        <v>0</v>
      </c>
      <c r="P16" s="4">
        <v>0.1429</v>
      </c>
      <c r="Q16" s="4">
        <v>0</v>
      </c>
      <c r="R16" s="5">
        <v>3980</v>
      </c>
      <c r="S16" s="5">
        <v>0</v>
      </c>
      <c r="T16" s="3">
        <v>1</v>
      </c>
      <c r="U16" s="3">
        <v>0</v>
      </c>
      <c r="V16" s="3">
        <v>0</v>
      </c>
    </row>
    <row r="17" spans="1:22" x14ac:dyDescent="0.2">
      <c r="A17" s="3" t="s">
        <v>532</v>
      </c>
      <c r="B17" s="8" t="s">
        <v>531</v>
      </c>
      <c r="C17" s="1">
        <f t="shared" ca="1" si="1"/>
        <v>10.989010989010989</v>
      </c>
      <c r="D17" s="1">
        <f t="shared" si="0"/>
        <v>4</v>
      </c>
      <c r="E17" s="7">
        <f t="shared" ca="1" si="2"/>
        <v>0.36399999999999999</v>
      </c>
      <c r="G17" s="3" t="s">
        <v>226</v>
      </c>
      <c r="H17" s="3" t="s">
        <v>227</v>
      </c>
      <c r="I17" s="3">
        <v>11</v>
      </c>
      <c r="J17" s="4">
        <v>3.0000000000000001E-3</v>
      </c>
      <c r="K17" s="3">
        <v>14</v>
      </c>
      <c r="L17" s="4">
        <v>2.8E-3</v>
      </c>
      <c r="M17" s="2">
        <v>1</v>
      </c>
      <c r="N17" s="3">
        <v>1</v>
      </c>
      <c r="O17" s="3">
        <v>0</v>
      </c>
      <c r="P17" s="4">
        <v>9.0899999999999995E-2</v>
      </c>
      <c r="Q17" s="4">
        <v>0</v>
      </c>
      <c r="R17" s="5">
        <v>980</v>
      </c>
      <c r="S17" s="5">
        <v>0</v>
      </c>
      <c r="T17" s="3">
        <v>1</v>
      </c>
      <c r="U17" s="3">
        <v>0</v>
      </c>
      <c r="V17" s="3">
        <v>0</v>
      </c>
    </row>
    <row r="18" spans="1:22" x14ac:dyDescent="0.2">
      <c r="B18" s="8"/>
      <c r="C18" s="1">
        <f ca="1">SUM(C3:C17)</f>
        <v>356.45366081758266</v>
      </c>
      <c r="D18" s="1">
        <f>SUM(D3:D17)</f>
        <v>332</v>
      </c>
      <c r="E18" s="7">
        <f t="shared" ca="1" si="2"/>
        <v>0.93139736379339089</v>
      </c>
      <c r="G18" s="3" t="s">
        <v>171</v>
      </c>
      <c r="H18" s="3" t="s">
        <v>206</v>
      </c>
      <c r="I18" s="3">
        <v>2</v>
      </c>
      <c r="J18" s="4">
        <v>5.0000000000000001E-4</v>
      </c>
      <c r="K18" s="3">
        <v>2</v>
      </c>
      <c r="L18" s="4">
        <v>4.0000000000000002E-4</v>
      </c>
      <c r="M18" s="2">
        <v>0.5</v>
      </c>
      <c r="N18" s="3">
        <v>0</v>
      </c>
      <c r="O18" s="3">
        <v>0</v>
      </c>
      <c r="P18" s="4">
        <v>0</v>
      </c>
      <c r="Q18" s="4">
        <v>0</v>
      </c>
      <c r="R18" s="5">
        <v>0</v>
      </c>
      <c r="S18" s="5">
        <v>0</v>
      </c>
      <c r="T18" s="3">
        <v>0</v>
      </c>
      <c r="U18" s="3">
        <v>0</v>
      </c>
      <c r="V18" s="3">
        <v>0</v>
      </c>
    </row>
    <row r="19" spans="1:22" x14ac:dyDescent="0.2">
      <c r="G19" s="3" t="s">
        <v>160</v>
      </c>
      <c r="H19" s="3" t="s">
        <v>195</v>
      </c>
      <c r="I19" s="3">
        <v>11</v>
      </c>
      <c r="J19" s="4">
        <v>3.0000000000000001E-3</v>
      </c>
      <c r="K19" s="3">
        <v>12</v>
      </c>
      <c r="L19" s="4">
        <v>2.3999999999999998E-3</v>
      </c>
      <c r="M19" s="2">
        <v>1</v>
      </c>
      <c r="N19" s="3">
        <v>0</v>
      </c>
      <c r="O19" s="3">
        <v>0</v>
      </c>
      <c r="P19" s="4">
        <v>0</v>
      </c>
      <c r="Q19" s="4">
        <v>0</v>
      </c>
      <c r="R19" s="5">
        <v>0</v>
      </c>
      <c r="S19" s="5">
        <v>0</v>
      </c>
      <c r="T19" s="3">
        <v>0</v>
      </c>
      <c r="U19" s="3">
        <v>0</v>
      </c>
      <c r="V19" s="3">
        <v>0</v>
      </c>
    </row>
    <row r="20" spans="1:22" x14ac:dyDescent="0.2">
      <c r="G20" s="3" t="s">
        <v>155</v>
      </c>
      <c r="H20" s="3" t="s">
        <v>191</v>
      </c>
      <c r="I20" s="3">
        <v>711</v>
      </c>
      <c r="J20" s="4">
        <v>0.19350000000000001</v>
      </c>
      <c r="K20" s="3">
        <v>988</v>
      </c>
      <c r="L20" s="4">
        <v>0.19670000000000001</v>
      </c>
      <c r="M20" s="2">
        <v>1</v>
      </c>
      <c r="N20" s="3">
        <v>122</v>
      </c>
      <c r="O20" s="3">
        <v>0</v>
      </c>
      <c r="P20" s="4">
        <v>0.1716</v>
      </c>
      <c r="Q20" s="4">
        <v>0</v>
      </c>
      <c r="R20" s="5">
        <v>114025</v>
      </c>
      <c r="S20" s="5">
        <v>0</v>
      </c>
      <c r="T20" s="3">
        <v>122</v>
      </c>
      <c r="U20" s="3">
        <v>0</v>
      </c>
      <c r="V20" s="3">
        <v>0</v>
      </c>
    </row>
    <row r="21" spans="1:22" x14ac:dyDescent="0.2">
      <c r="G21" s="3" t="s">
        <v>230</v>
      </c>
      <c r="H21" s="3" t="s">
        <v>231</v>
      </c>
      <c r="I21" s="3">
        <v>23</v>
      </c>
      <c r="J21" s="4">
        <v>6.3E-3</v>
      </c>
      <c r="K21" s="3">
        <v>25</v>
      </c>
      <c r="L21" s="4">
        <v>5.0000000000000001E-3</v>
      </c>
      <c r="M21" s="2">
        <v>0.96</v>
      </c>
      <c r="N21" s="3">
        <v>0</v>
      </c>
      <c r="O21" s="3">
        <v>0</v>
      </c>
      <c r="P21" s="4">
        <v>0</v>
      </c>
      <c r="Q21" s="4">
        <v>0</v>
      </c>
      <c r="R21" s="5">
        <v>0</v>
      </c>
      <c r="S21" s="5">
        <v>0</v>
      </c>
      <c r="T21" s="3">
        <v>0</v>
      </c>
      <c r="U21" s="3">
        <v>0</v>
      </c>
      <c r="V21" s="3">
        <v>0</v>
      </c>
    </row>
    <row r="22" spans="1:22" x14ac:dyDescent="0.2">
      <c r="B22" s="14"/>
      <c r="C22" s="3" t="s">
        <v>235</v>
      </c>
      <c r="G22" s="3" t="s">
        <v>161</v>
      </c>
      <c r="H22" s="3" t="s">
        <v>194</v>
      </c>
      <c r="I22" s="3">
        <v>297</v>
      </c>
      <c r="J22" s="4">
        <v>8.0799999999999997E-2</v>
      </c>
      <c r="K22" s="3">
        <v>389</v>
      </c>
      <c r="L22" s="4">
        <v>7.7399999999999997E-2</v>
      </c>
      <c r="M22" s="2">
        <v>1</v>
      </c>
      <c r="N22" s="3">
        <v>57</v>
      </c>
      <c r="O22" s="3">
        <v>0</v>
      </c>
      <c r="P22" s="4">
        <v>0.19189999999999999</v>
      </c>
      <c r="Q22" s="4">
        <v>0</v>
      </c>
      <c r="R22" s="5">
        <v>71680</v>
      </c>
      <c r="S22" s="5">
        <v>0</v>
      </c>
      <c r="T22" s="3">
        <v>57</v>
      </c>
      <c r="U22" s="3">
        <v>0</v>
      </c>
      <c r="V22" s="3">
        <v>0</v>
      </c>
    </row>
    <row r="23" spans="1:22" x14ac:dyDescent="0.2">
      <c r="G23" s="3" t="s">
        <v>164</v>
      </c>
      <c r="H23" s="3" t="s">
        <v>193</v>
      </c>
      <c r="I23" s="3">
        <v>96</v>
      </c>
      <c r="J23" s="4">
        <v>2.6100000000000002E-2</v>
      </c>
      <c r="K23" s="3">
        <v>118</v>
      </c>
      <c r="L23" s="4">
        <v>2.35E-2</v>
      </c>
      <c r="M23" s="2">
        <v>0.97</v>
      </c>
      <c r="N23" s="3">
        <v>11</v>
      </c>
      <c r="O23" s="3">
        <v>0</v>
      </c>
      <c r="P23" s="4">
        <v>0.11459999999999999</v>
      </c>
      <c r="Q23" s="4">
        <v>0</v>
      </c>
      <c r="R23" s="5">
        <v>15780</v>
      </c>
      <c r="S23" s="5">
        <v>0</v>
      </c>
      <c r="T23" s="3">
        <v>11</v>
      </c>
      <c r="U23" s="3">
        <v>0</v>
      </c>
      <c r="V23" s="3">
        <v>0</v>
      </c>
    </row>
    <row r="24" spans="1:22" x14ac:dyDescent="0.2">
      <c r="G24" s="3" t="s">
        <v>176</v>
      </c>
      <c r="H24" s="3" t="s">
        <v>201</v>
      </c>
      <c r="I24" s="3">
        <v>24</v>
      </c>
      <c r="J24" s="4">
        <v>6.4999999999999997E-3</v>
      </c>
      <c r="K24" s="3">
        <v>36</v>
      </c>
      <c r="L24" s="4">
        <v>7.1999999999999998E-3</v>
      </c>
      <c r="M24" s="2">
        <v>0.97</v>
      </c>
      <c r="N24" s="3">
        <v>4</v>
      </c>
      <c r="O24" s="3">
        <v>0</v>
      </c>
      <c r="P24" s="4">
        <v>0.16669999999999999</v>
      </c>
      <c r="Q24" s="4">
        <v>0</v>
      </c>
      <c r="R24" s="5">
        <v>4820</v>
      </c>
      <c r="S24" s="5">
        <v>0</v>
      </c>
      <c r="T24" s="3">
        <v>4</v>
      </c>
      <c r="U24" s="3">
        <v>0</v>
      </c>
      <c r="V24" s="3">
        <v>0</v>
      </c>
    </row>
    <row r="25" spans="1:22" x14ac:dyDescent="0.2">
      <c r="G25" s="3" t="s">
        <v>215</v>
      </c>
      <c r="H25" s="3" t="s">
        <v>216</v>
      </c>
      <c r="I25" s="3">
        <v>1</v>
      </c>
      <c r="J25" s="4">
        <v>2.9999999999999997E-4</v>
      </c>
      <c r="K25" s="3">
        <v>1</v>
      </c>
      <c r="L25" s="4">
        <v>2.0000000000000001E-4</v>
      </c>
      <c r="M25" s="2">
        <v>0</v>
      </c>
      <c r="N25" s="3">
        <v>0</v>
      </c>
      <c r="O25" s="3">
        <v>0</v>
      </c>
      <c r="P25" s="4">
        <v>0</v>
      </c>
      <c r="Q25" s="4">
        <v>0</v>
      </c>
      <c r="R25" s="5">
        <v>0</v>
      </c>
      <c r="S25" s="5">
        <v>0</v>
      </c>
      <c r="T25" s="3">
        <v>0</v>
      </c>
      <c r="U25" s="3">
        <v>0</v>
      </c>
      <c r="V25" s="3">
        <v>0</v>
      </c>
    </row>
    <row r="26" spans="1:22" x14ac:dyDescent="0.2">
      <c r="G26" s="3" t="s">
        <v>232</v>
      </c>
      <c r="H26" s="3" t="s">
        <v>233</v>
      </c>
      <c r="I26" s="3">
        <v>9</v>
      </c>
      <c r="J26" s="4">
        <v>2.3999999999999998E-3</v>
      </c>
      <c r="K26" s="3">
        <v>10</v>
      </c>
      <c r="L26" s="4">
        <v>2E-3</v>
      </c>
      <c r="M26" s="2">
        <v>1</v>
      </c>
      <c r="N26" s="3">
        <v>0</v>
      </c>
      <c r="O26" s="3">
        <v>0</v>
      </c>
      <c r="P26" s="4">
        <v>0</v>
      </c>
      <c r="Q26" s="4">
        <v>0</v>
      </c>
      <c r="R26" s="5">
        <v>0</v>
      </c>
      <c r="S26" s="5">
        <v>0</v>
      </c>
      <c r="T26" s="3">
        <v>0</v>
      </c>
      <c r="U26" s="3">
        <v>0</v>
      </c>
      <c r="V26" s="3">
        <v>0</v>
      </c>
    </row>
    <row r="27" spans="1:22" x14ac:dyDescent="0.2">
      <c r="G27" s="3" t="s">
        <v>177</v>
      </c>
      <c r="H27" s="3" t="s">
        <v>211</v>
      </c>
      <c r="I27" s="3">
        <v>12</v>
      </c>
      <c r="J27" s="4">
        <v>3.3E-3</v>
      </c>
      <c r="K27" s="3">
        <v>13</v>
      </c>
      <c r="L27" s="4">
        <v>2.5999999999999999E-3</v>
      </c>
      <c r="M27" s="2">
        <v>0.92</v>
      </c>
      <c r="N27" s="3">
        <v>0</v>
      </c>
      <c r="O27" s="3">
        <v>0</v>
      </c>
      <c r="P27" s="4">
        <v>0</v>
      </c>
      <c r="Q27" s="4">
        <v>0</v>
      </c>
      <c r="R27" s="5">
        <v>0</v>
      </c>
      <c r="S27" s="5">
        <v>0</v>
      </c>
      <c r="T27" s="3">
        <v>0</v>
      </c>
      <c r="U27" s="3">
        <v>0</v>
      </c>
      <c r="V27" s="3">
        <v>0</v>
      </c>
    </row>
    <row r="28" spans="1:22" x14ac:dyDescent="0.2">
      <c r="G28" s="3" t="s">
        <v>188</v>
      </c>
      <c r="H28" s="3" t="s">
        <v>217</v>
      </c>
      <c r="I28" s="3">
        <v>29</v>
      </c>
      <c r="J28" s="4">
        <v>7.9000000000000008E-3</v>
      </c>
      <c r="K28" s="3">
        <v>33</v>
      </c>
      <c r="L28" s="4">
        <v>6.6E-3</v>
      </c>
      <c r="M28" s="2">
        <v>0.94</v>
      </c>
      <c r="N28" s="3">
        <v>1</v>
      </c>
      <c r="O28" s="3">
        <v>0</v>
      </c>
      <c r="P28" s="4">
        <v>3.4500000000000003E-2</v>
      </c>
      <c r="Q28" s="4">
        <v>0</v>
      </c>
      <c r="R28" s="5">
        <v>1680</v>
      </c>
      <c r="S28" s="5">
        <v>0</v>
      </c>
      <c r="T28" s="3">
        <v>1</v>
      </c>
      <c r="U28" s="3">
        <v>0</v>
      </c>
      <c r="V28" s="3">
        <v>0</v>
      </c>
    </row>
    <row r="29" spans="1:22" x14ac:dyDescent="0.2">
      <c r="G29" s="3" t="s">
        <v>172</v>
      </c>
      <c r="H29" s="3" t="s">
        <v>200</v>
      </c>
      <c r="I29" s="3">
        <v>91</v>
      </c>
      <c r="J29" s="4">
        <v>2.4799999999999999E-2</v>
      </c>
      <c r="K29" s="3">
        <v>112</v>
      </c>
      <c r="L29" s="4">
        <v>2.23E-2</v>
      </c>
      <c r="M29" s="2">
        <v>0.97</v>
      </c>
      <c r="N29" s="3">
        <v>3</v>
      </c>
      <c r="O29" s="3">
        <v>0</v>
      </c>
      <c r="P29" s="4">
        <v>3.3000000000000002E-2</v>
      </c>
      <c r="Q29" s="4">
        <v>0</v>
      </c>
      <c r="R29" s="5">
        <v>2670</v>
      </c>
      <c r="S29" s="5">
        <v>0</v>
      </c>
      <c r="T29" s="3">
        <v>3</v>
      </c>
      <c r="U29" s="3">
        <v>0</v>
      </c>
      <c r="V29" s="3">
        <v>0</v>
      </c>
    </row>
    <row r="30" spans="1:22" x14ac:dyDescent="0.2">
      <c r="G30" s="3" t="s">
        <v>178</v>
      </c>
      <c r="H30" s="3" t="s">
        <v>207</v>
      </c>
      <c r="I30" s="3">
        <v>59</v>
      </c>
      <c r="J30" s="4">
        <v>1.61E-2</v>
      </c>
      <c r="K30" s="3">
        <v>79</v>
      </c>
      <c r="L30" s="4">
        <v>1.5699999999999999E-2</v>
      </c>
      <c r="M30" s="2">
        <v>0.68</v>
      </c>
      <c r="N30" s="3">
        <v>2</v>
      </c>
      <c r="O30" s="3">
        <v>0</v>
      </c>
      <c r="P30" s="4">
        <v>3.39E-2</v>
      </c>
      <c r="Q30" s="4">
        <v>0</v>
      </c>
      <c r="R30" s="5">
        <v>2560</v>
      </c>
      <c r="S30" s="5">
        <v>0</v>
      </c>
      <c r="T30" s="3">
        <v>2</v>
      </c>
      <c r="U30" s="3">
        <v>0</v>
      </c>
      <c r="V30" s="3">
        <v>0</v>
      </c>
    </row>
    <row r="31" spans="1:22" x14ac:dyDescent="0.2">
      <c r="G31" s="3" t="s">
        <v>168</v>
      </c>
      <c r="H31" s="3" t="s">
        <v>197</v>
      </c>
      <c r="I31" s="3">
        <v>118</v>
      </c>
      <c r="J31" s="4">
        <v>3.2099999999999997E-2</v>
      </c>
      <c r="K31" s="3">
        <v>159</v>
      </c>
      <c r="L31" s="4">
        <v>3.1600000000000003E-2</v>
      </c>
      <c r="M31" s="2">
        <v>0.99</v>
      </c>
      <c r="N31" s="3">
        <v>6</v>
      </c>
      <c r="O31" s="3">
        <v>0</v>
      </c>
      <c r="P31" s="4">
        <v>5.0799999999999998E-2</v>
      </c>
      <c r="Q31" s="4">
        <v>0</v>
      </c>
      <c r="R31" s="5">
        <v>7680</v>
      </c>
      <c r="S31" s="5">
        <v>0</v>
      </c>
      <c r="T31" s="3">
        <v>6</v>
      </c>
      <c r="U31" s="3">
        <v>0</v>
      </c>
      <c r="V31" s="3">
        <v>0</v>
      </c>
    </row>
    <row r="32" spans="1:22" x14ac:dyDescent="0.2">
      <c r="G32" s="3" t="s">
        <v>179</v>
      </c>
      <c r="H32" s="3" t="s">
        <v>204</v>
      </c>
      <c r="I32" s="3">
        <v>46</v>
      </c>
      <c r="J32" s="4">
        <v>1.2500000000000001E-2</v>
      </c>
      <c r="K32" s="3">
        <v>68</v>
      </c>
      <c r="L32" s="4">
        <v>1.35E-2</v>
      </c>
      <c r="M32" s="2">
        <v>0.99</v>
      </c>
      <c r="N32" s="3">
        <v>17</v>
      </c>
      <c r="O32" s="3">
        <v>0</v>
      </c>
      <c r="P32" s="4">
        <v>0.36959999999999998</v>
      </c>
      <c r="Q32" s="4">
        <v>0</v>
      </c>
      <c r="R32" s="5">
        <v>17000</v>
      </c>
      <c r="S32" s="5">
        <v>0</v>
      </c>
      <c r="T32" s="3">
        <v>15</v>
      </c>
      <c r="U32" s="3">
        <v>0</v>
      </c>
      <c r="V32" s="3">
        <v>0</v>
      </c>
    </row>
    <row r="33" spans="7:22" x14ac:dyDescent="0.2">
      <c r="G33" s="3" t="s">
        <v>163</v>
      </c>
      <c r="H33" s="3" t="s">
        <v>198</v>
      </c>
      <c r="I33" s="3">
        <v>101</v>
      </c>
      <c r="J33" s="4">
        <v>2.75E-2</v>
      </c>
      <c r="K33" s="3">
        <v>171</v>
      </c>
      <c r="L33" s="4">
        <v>3.4000000000000002E-2</v>
      </c>
      <c r="M33" s="2">
        <v>0.32</v>
      </c>
      <c r="N33" s="3">
        <v>6</v>
      </c>
      <c r="O33" s="3">
        <v>0</v>
      </c>
      <c r="P33" s="4">
        <v>5.9400000000000001E-2</v>
      </c>
      <c r="Q33" s="4">
        <v>0</v>
      </c>
      <c r="R33" s="5">
        <v>6680</v>
      </c>
      <c r="S33" s="5">
        <v>0</v>
      </c>
      <c r="T33" s="3">
        <v>6</v>
      </c>
      <c r="U33" s="3">
        <v>0</v>
      </c>
      <c r="V33" s="3">
        <v>0</v>
      </c>
    </row>
    <row r="34" spans="7:22" x14ac:dyDescent="0.2">
      <c r="G34" s="3" t="s">
        <v>157</v>
      </c>
      <c r="H34" s="3" t="s">
        <v>192</v>
      </c>
      <c r="I34" s="3">
        <v>2</v>
      </c>
      <c r="J34" s="4">
        <v>5.0000000000000001E-4</v>
      </c>
      <c r="K34" s="3">
        <v>2</v>
      </c>
      <c r="L34" s="4">
        <v>4.0000000000000002E-4</v>
      </c>
      <c r="M34" s="2">
        <v>1</v>
      </c>
      <c r="N34" s="3">
        <v>1</v>
      </c>
      <c r="O34" s="3">
        <v>0</v>
      </c>
      <c r="P34" s="4">
        <v>0.5</v>
      </c>
      <c r="Q34" s="4">
        <v>0</v>
      </c>
      <c r="R34" s="5">
        <v>1680</v>
      </c>
      <c r="S34" s="5">
        <v>0</v>
      </c>
      <c r="T34" s="3">
        <v>1</v>
      </c>
      <c r="U34" s="3">
        <v>0</v>
      </c>
      <c r="V34" s="3">
        <v>0</v>
      </c>
    </row>
    <row r="35" spans="7:22" x14ac:dyDescent="0.2">
      <c r="G35" s="3" t="s">
        <v>514</v>
      </c>
      <c r="H35" s="3" t="s">
        <v>530</v>
      </c>
      <c r="I35" s="3">
        <v>28</v>
      </c>
      <c r="J35" s="4">
        <v>7.6E-3</v>
      </c>
      <c r="K35" s="3">
        <v>38</v>
      </c>
      <c r="L35" s="4">
        <v>7.6E-3</v>
      </c>
      <c r="M35" s="2">
        <v>0.97</v>
      </c>
      <c r="N35" s="3">
        <v>4</v>
      </c>
      <c r="O35" s="3">
        <v>0</v>
      </c>
      <c r="P35" s="4">
        <v>0.1429</v>
      </c>
      <c r="Q35" s="4">
        <v>0</v>
      </c>
      <c r="R35" s="5">
        <v>5120</v>
      </c>
      <c r="S35" s="5">
        <v>0</v>
      </c>
      <c r="T35" s="3">
        <v>4</v>
      </c>
      <c r="U35" s="3">
        <v>0</v>
      </c>
      <c r="V35" s="3">
        <v>0</v>
      </c>
    </row>
    <row r="36" spans="7:22" x14ac:dyDescent="0.2">
      <c r="V36" s="3">
        <v>0</v>
      </c>
    </row>
    <row r="37" spans="7:22" x14ac:dyDescent="0.2">
      <c r="V37" s="3">
        <v>0</v>
      </c>
    </row>
    <row r="38" spans="7:22" x14ac:dyDescent="0.2">
      <c r="V38" s="3">
        <v>0</v>
      </c>
    </row>
    <row r="39" spans="7:22" x14ac:dyDescent="0.2">
      <c r="V39" s="3">
        <v>0</v>
      </c>
    </row>
    <row r="40" spans="7:22" x14ac:dyDescent="0.2">
      <c r="V40" s="3">
        <v>0</v>
      </c>
    </row>
    <row r="41" spans="7:22" x14ac:dyDescent="0.2">
      <c r="V41" s="3">
        <v>0</v>
      </c>
    </row>
    <row r="42" spans="7:22" x14ac:dyDescent="0.2">
      <c r="V42" s="3">
        <v>0</v>
      </c>
    </row>
    <row r="43" spans="7:22" x14ac:dyDescent="0.2">
      <c r="V43" s="3">
        <v>0</v>
      </c>
    </row>
    <row r="44" spans="7:22" x14ac:dyDescent="0.2">
      <c r="V44" s="3">
        <v>0</v>
      </c>
    </row>
    <row r="45" spans="7:22" x14ac:dyDescent="0.2">
      <c r="V45" s="3">
        <v>0</v>
      </c>
    </row>
    <row r="46" spans="7:22" x14ac:dyDescent="0.2">
      <c r="V46" s="3">
        <v>0</v>
      </c>
    </row>
    <row r="47" spans="7:22" x14ac:dyDescent="0.2">
      <c r="V47" s="3">
        <v>0</v>
      </c>
    </row>
    <row r="48" spans="7:22" x14ac:dyDescent="0.2">
      <c r="V48" s="3">
        <v>0</v>
      </c>
    </row>
    <row r="49" spans="22:22" x14ac:dyDescent="0.2">
      <c r="V49" s="3">
        <v>0</v>
      </c>
    </row>
    <row r="50" spans="22:22" x14ac:dyDescent="0.2">
      <c r="V50" s="3">
        <v>0</v>
      </c>
    </row>
    <row r="51" spans="22:22" x14ac:dyDescent="0.2">
      <c r="V51" s="3">
        <v>0</v>
      </c>
    </row>
    <row r="52" spans="22:22" x14ac:dyDescent="0.2">
      <c r="V52" s="3">
        <v>0</v>
      </c>
    </row>
    <row r="53" spans="22:22" x14ac:dyDescent="0.2">
      <c r="V53" s="3">
        <v>0</v>
      </c>
    </row>
    <row r="54" spans="22:22" x14ac:dyDescent="0.2">
      <c r="V54" s="3">
        <v>0</v>
      </c>
    </row>
    <row r="55" spans="22:22" x14ac:dyDescent="0.2">
      <c r="V55" s="3">
        <v>0</v>
      </c>
    </row>
    <row r="56" spans="22:22" x14ac:dyDescent="0.2">
      <c r="V56" s="3">
        <v>0</v>
      </c>
    </row>
    <row r="57" spans="22:22" x14ac:dyDescent="0.2">
      <c r="V57" s="3">
        <v>0</v>
      </c>
    </row>
    <row r="58" spans="22:22" x14ac:dyDescent="0.2">
      <c r="V58" s="3">
        <v>0</v>
      </c>
    </row>
    <row r="59" spans="22:22" x14ac:dyDescent="0.2">
      <c r="V59" s="3">
        <v>0</v>
      </c>
    </row>
    <row r="60" spans="22:22" x14ac:dyDescent="0.2">
      <c r="V60" s="3">
        <v>0</v>
      </c>
    </row>
    <row r="61" spans="22:22" x14ac:dyDescent="0.2">
      <c r="V61" s="3">
        <v>0</v>
      </c>
    </row>
    <row r="62" spans="22:22" x14ac:dyDescent="0.2">
      <c r="V62" s="3">
        <v>0</v>
      </c>
    </row>
    <row r="63" spans="22:22" x14ac:dyDescent="0.2">
      <c r="V63" s="3">
        <v>0</v>
      </c>
    </row>
    <row r="64" spans="22:22" x14ac:dyDescent="0.2">
      <c r="V64" s="3">
        <v>0</v>
      </c>
    </row>
    <row r="65" spans="22:22" x14ac:dyDescent="0.2">
      <c r="V65" s="3">
        <v>0</v>
      </c>
    </row>
    <row r="66" spans="22:22" x14ac:dyDescent="0.2">
      <c r="V66" s="3">
        <v>0</v>
      </c>
    </row>
    <row r="67" spans="22:22" x14ac:dyDescent="0.2">
      <c r="V67" s="3">
        <v>0</v>
      </c>
    </row>
    <row r="68" spans="22:22" x14ac:dyDescent="0.2">
      <c r="V68" s="3">
        <v>0</v>
      </c>
    </row>
    <row r="69" spans="22:22" x14ac:dyDescent="0.2">
      <c r="V69" s="3">
        <v>0</v>
      </c>
    </row>
    <row r="70" spans="22:22" x14ac:dyDescent="0.2">
      <c r="V70" s="3">
        <v>0</v>
      </c>
    </row>
    <row r="71" spans="22:22" x14ac:dyDescent="0.2">
      <c r="V71" s="3">
        <v>0</v>
      </c>
    </row>
    <row r="72" spans="22:22" x14ac:dyDescent="0.2">
      <c r="V72" s="3">
        <v>0</v>
      </c>
    </row>
    <row r="73" spans="22:22" x14ac:dyDescent="0.2">
      <c r="V73" s="3">
        <v>0</v>
      </c>
    </row>
    <row r="74" spans="22:22" x14ac:dyDescent="0.2">
      <c r="V74" s="3">
        <v>0</v>
      </c>
    </row>
    <row r="75" spans="22:22" x14ac:dyDescent="0.2">
      <c r="V75" s="3">
        <v>0</v>
      </c>
    </row>
    <row r="76" spans="22:22" x14ac:dyDescent="0.2">
      <c r="V76" s="3">
        <v>0</v>
      </c>
    </row>
    <row r="77" spans="22:22" x14ac:dyDescent="0.2">
      <c r="V77" s="3">
        <v>0</v>
      </c>
    </row>
    <row r="78" spans="22:22" x14ac:dyDescent="0.2">
      <c r="V78" s="3">
        <v>0</v>
      </c>
    </row>
    <row r="79" spans="22:22" x14ac:dyDescent="0.2">
      <c r="V79" s="3">
        <v>0</v>
      </c>
    </row>
    <row r="80" spans="22:22" x14ac:dyDescent="0.2">
      <c r="V80" s="3">
        <v>0</v>
      </c>
    </row>
    <row r="81" spans="22:22" x14ac:dyDescent="0.2">
      <c r="V81" s="3">
        <v>0</v>
      </c>
    </row>
    <row r="82" spans="22:22" x14ac:dyDescent="0.2">
      <c r="V82" s="3">
        <v>0</v>
      </c>
    </row>
    <row r="83" spans="22:22" x14ac:dyDescent="0.2">
      <c r="V83" s="3">
        <v>0</v>
      </c>
    </row>
    <row r="84" spans="22:22" x14ac:dyDescent="0.2">
      <c r="V84" s="3">
        <v>0</v>
      </c>
    </row>
    <row r="85" spans="22:22" x14ac:dyDescent="0.2">
      <c r="V85" s="3">
        <v>0</v>
      </c>
    </row>
    <row r="86" spans="22:22" x14ac:dyDescent="0.2">
      <c r="V86" s="3">
        <v>0</v>
      </c>
    </row>
    <row r="87" spans="22:22" x14ac:dyDescent="0.2">
      <c r="V87" s="3">
        <v>0</v>
      </c>
    </row>
    <row r="88" spans="22:22" x14ac:dyDescent="0.2">
      <c r="V88" s="3">
        <v>0</v>
      </c>
    </row>
    <row r="89" spans="22:22" x14ac:dyDescent="0.2">
      <c r="V89" s="3">
        <v>0</v>
      </c>
    </row>
    <row r="90" spans="22:22" x14ac:dyDescent="0.2">
      <c r="V90" s="3">
        <v>0</v>
      </c>
    </row>
    <row r="91" spans="22:22" x14ac:dyDescent="0.2">
      <c r="V91" s="3">
        <v>0</v>
      </c>
    </row>
    <row r="92" spans="22:22" x14ac:dyDescent="0.2">
      <c r="V92" s="3">
        <v>0</v>
      </c>
    </row>
    <row r="93" spans="22:22" x14ac:dyDescent="0.2">
      <c r="V93" s="3">
        <v>0</v>
      </c>
    </row>
    <row r="94" spans="22:22" x14ac:dyDescent="0.2">
      <c r="V94" s="3">
        <v>0</v>
      </c>
    </row>
    <row r="95" spans="22:22" x14ac:dyDescent="0.2">
      <c r="V95" s="3">
        <v>0</v>
      </c>
    </row>
    <row r="96" spans="22:22" x14ac:dyDescent="0.2">
      <c r="V96" s="3">
        <v>0</v>
      </c>
    </row>
    <row r="97" spans="22:22" x14ac:dyDescent="0.2">
      <c r="V97" s="3">
        <v>0</v>
      </c>
    </row>
    <row r="98" spans="22:22" x14ac:dyDescent="0.2">
      <c r="V98" s="3">
        <v>0</v>
      </c>
    </row>
    <row r="99" spans="22:22" x14ac:dyDescent="0.2">
      <c r="V99" s="3">
        <v>0</v>
      </c>
    </row>
    <row r="100" spans="22:22" x14ac:dyDescent="0.2">
      <c r="V100" s="3">
        <v>0</v>
      </c>
    </row>
    <row r="101" spans="22:22" x14ac:dyDescent="0.2">
      <c r="V101" s="3">
        <v>0</v>
      </c>
    </row>
    <row r="102" spans="22:22" x14ac:dyDescent="0.2">
      <c r="V102" s="3">
        <v>0</v>
      </c>
    </row>
    <row r="103" spans="22:22" x14ac:dyDescent="0.2">
      <c r="V103" s="3">
        <v>0</v>
      </c>
    </row>
    <row r="104" spans="22:22" x14ac:dyDescent="0.2">
      <c r="V104" s="3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T23"/>
  <sheetViews>
    <sheetView workbookViewId="0">
      <selection activeCell="I27" sqref="I27"/>
    </sheetView>
  </sheetViews>
  <sheetFormatPr defaultColWidth="8.7265625" defaultRowHeight="13" x14ac:dyDescent="0.2"/>
  <cols>
    <col min="1" max="1" width="8.7265625" style="3"/>
    <col min="2" max="2" width="26.6328125" style="3" bestFit="1" customWidth="1"/>
    <col min="3" max="3" width="9" style="3" customWidth="1"/>
    <col min="4" max="4" width="11" style="3" customWidth="1"/>
    <col min="5" max="7" width="9" style="3" customWidth="1"/>
    <col min="8" max="8" width="8.7265625" style="3"/>
    <col min="9" max="9" width="2.08984375" style="3" customWidth="1"/>
    <col min="10" max="10" width="13" style="3" bestFit="1" customWidth="1"/>
    <col min="11" max="11" width="8.7265625" style="3"/>
    <col min="12" max="12" width="9.08984375" style="3" customWidth="1"/>
    <col min="13" max="13" width="12.08984375" style="3" bestFit="1" customWidth="1"/>
    <col min="14" max="17" width="8.7265625" style="3"/>
    <col min="18" max="18" width="15.08984375" style="3" bestFit="1" customWidth="1"/>
    <col min="19" max="16384" width="8.7265625" style="3"/>
  </cols>
  <sheetData>
    <row r="1" spans="1:20" x14ac:dyDescent="0.2">
      <c r="Q1" s="1" t="s">
        <v>30</v>
      </c>
      <c r="R1" s="1" t="s">
        <v>31</v>
      </c>
    </row>
    <row r="2" spans="1:20" x14ac:dyDescent="0.2">
      <c r="Q2" s="1">
        <v>2.5</v>
      </c>
      <c r="R2" s="1">
        <v>1.96</v>
      </c>
    </row>
    <row r="3" spans="1:20" x14ac:dyDescent="0.2">
      <c r="B3" s="3" t="s">
        <v>27</v>
      </c>
      <c r="Q3" s="1">
        <v>5</v>
      </c>
      <c r="R3" s="1">
        <v>1.65</v>
      </c>
    </row>
    <row r="4" spans="1:20" x14ac:dyDescent="0.2">
      <c r="E4" s="3" t="s">
        <v>24</v>
      </c>
      <c r="J4" s="3" t="s">
        <v>22</v>
      </c>
      <c r="Q4" s="1">
        <v>10</v>
      </c>
      <c r="R4" s="1">
        <v>1.28</v>
      </c>
    </row>
    <row r="5" spans="1:20" x14ac:dyDescent="0.2">
      <c r="B5" s="3" t="s">
        <v>1</v>
      </c>
      <c r="C5" s="3" t="s">
        <v>16</v>
      </c>
      <c r="D5" s="3" t="s">
        <v>18</v>
      </c>
      <c r="E5" s="3" t="s">
        <v>19</v>
      </c>
      <c r="F5" s="3" t="s">
        <v>20</v>
      </c>
      <c r="G5" s="3" t="s">
        <v>17</v>
      </c>
      <c r="H5" s="3" t="s">
        <v>25</v>
      </c>
      <c r="J5" s="3" t="s">
        <v>17</v>
      </c>
      <c r="K5" s="3" t="s">
        <v>591</v>
      </c>
      <c r="L5" s="3" t="s">
        <v>611</v>
      </c>
      <c r="M5" s="3" t="s">
        <v>28</v>
      </c>
      <c r="N5" s="3" t="s">
        <v>26</v>
      </c>
      <c r="O5" s="3" t="s">
        <v>19</v>
      </c>
      <c r="Q5" s="3" t="s">
        <v>29</v>
      </c>
      <c r="R5" s="3" t="s">
        <v>32</v>
      </c>
      <c r="S5" s="3" t="s">
        <v>33</v>
      </c>
    </row>
    <row r="6" spans="1:20" x14ac:dyDescent="0.2">
      <c r="A6" s="3" t="s">
        <v>155</v>
      </c>
      <c r="B6" s="3" t="s">
        <v>2</v>
      </c>
      <c r="C6" s="3">
        <v>899</v>
      </c>
      <c r="D6" s="3">
        <v>527</v>
      </c>
      <c r="E6" s="3">
        <f>18*6</f>
        <v>108</v>
      </c>
      <c r="F6" s="3">
        <v>150</v>
      </c>
      <c r="G6" s="3">
        <f t="shared" ref="G6:G21" si="0">D6-E6-$F$6</f>
        <v>269</v>
      </c>
      <c r="H6" s="3">
        <f t="shared" ref="H6:H21" si="1">G6/C6*100</f>
        <v>29.922135706340381</v>
      </c>
      <c r="J6" s="3">
        <v>40000</v>
      </c>
      <c r="K6" s="15">
        <f t="shared" ref="K6:K21" si="2">IF(J6="","",J6/G6)</f>
        <v>148.6988847583643</v>
      </c>
      <c r="L6" s="23">
        <f ca="1">VLOOKUP(A6,INDIRECT($L$5&amp;"!$A$2:$E$50"),4,0)</f>
        <v>122</v>
      </c>
      <c r="M6" s="3">
        <f t="shared" ref="M6:M21" si="3">IF(K6="","",K6/30)</f>
        <v>4.9566294919454768</v>
      </c>
      <c r="N6" s="3">
        <f t="shared" ref="N6:N21" si="4">IF(K6="","",K6*C6)</f>
        <v>133680.29739776949</v>
      </c>
      <c r="O6" s="3">
        <f t="shared" ref="O6:O21" si="5">IF(K6="","",K6*E6+$F$6)</f>
        <v>16209.479553903344</v>
      </c>
      <c r="Q6" s="3">
        <f>14*M6*0.1</f>
        <v>6.9392812887236675</v>
      </c>
      <c r="S6" s="3">
        <f>(14+14)*M6+Q6-R6</f>
        <v>145.72490706319701</v>
      </c>
      <c r="T6" s="3">
        <f>(E6+$F$6)*S6</f>
        <v>37597.026022304832</v>
      </c>
    </row>
    <row r="7" spans="1:20" x14ac:dyDescent="0.2">
      <c r="A7" s="3" t="s">
        <v>156</v>
      </c>
      <c r="B7" s="3" t="s">
        <v>3</v>
      </c>
      <c r="C7" s="3">
        <v>1680</v>
      </c>
      <c r="D7" s="3">
        <v>1048</v>
      </c>
      <c r="E7" s="3">
        <v>468</v>
      </c>
      <c r="G7" s="3">
        <f t="shared" si="0"/>
        <v>430</v>
      </c>
      <c r="H7" s="3">
        <f t="shared" si="1"/>
        <v>25.595238095238095</v>
      </c>
      <c r="J7" s="3">
        <v>10000</v>
      </c>
      <c r="K7" s="15">
        <f t="shared" si="2"/>
        <v>23.255813953488371</v>
      </c>
      <c r="L7" s="23">
        <f t="shared" ref="L7:L21" ca="1" si="6">VLOOKUP(A7,INDIRECT($L$5&amp;"!$A$2:$E$50"),4,0)</f>
        <v>14</v>
      </c>
      <c r="M7" s="3">
        <f t="shared" si="3"/>
        <v>0.77519379844961234</v>
      </c>
      <c r="N7" s="3">
        <f t="shared" si="4"/>
        <v>39069.767441860466</v>
      </c>
      <c r="O7" s="3">
        <f t="shared" si="5"/>
        <v>11033.720930232557</v>
      </c>
      <c r="Q7" s="3">
        <f t="shared" ref="Q7:Q20" si="7">14*M7*0.1</f>
        <v>1.0852713178294573</v>
      </c>
      <c r="S7" s="3">
        <f t="shared" ref="S7:S20" si="8">(14+14)*M7+Q7-R7</f>
        <v>22.790697674418603</v>
      </c>
      <c r="T7" s="3">
        <f t="shared" ref="T7:T19" si="9">(E7+$F$6)*S7</f>
        <v>14084.651162790697</v>
      </c>
    </row>
    <row r="8" spans="1:20" x14ac:dyDescent="0.2">
      <c r="A8" s="3" t="s">
        <v>157</v>
      </c>
      <c r="B8" s="3" t="s">
        <v>450</v>
      </c>
      <c r="C8" s="3">
        <v>1680</v>
      </c>
      <c r="D8" s="3">
        <v>1048</v>
      </c>
      <c r="E8" s="3">
        <v>468</v>
      </c>
      <c r="G8" s="3">
        <f t="shared" si="0"/>
        <v>430</v>
      </c>
      <c r="H8" s="3">
        <f t="shared" si="1"/>
        <v>25.595238095238095</v>
      </c>
      <c r="J8" s="3">
        <v>0</v>
      </c>
      <c r="K8" s="15">
        <f t="shared" si="2"/>
        <v>0</v>
      </c>
      <c r="L8" s="23">
        <f t="shared" ca="1" si="6"/>
        <v>1</v>
      </c>
      <c r="M8" s="3">
        <f t="shared" si="3"/>
        <v>0</v>
      </c>
      <c r="N8" s="3">
        <f t="shared" si="4"/>
        <v>0</v>
      </c>
      <c r="O8" s="3">
        <f t="shared" si="5"/>
        <v>150</v>
      </c>
      <c r="Q8" s="3">
        <f t="shared" si="7"/>
        <v>0</v>
      </c>
      <c r="S8" s="3">
        <f t="shared" si="8"/>
        <v>0</v>
      </c>
      <c r="T8" s="3">
        <f t="shared" si="9"/>
        <v>0</v>
      </c>
    </row>
    <row r="9" spans="1:20" x14ac:dyDescent="0.2">
      <c r="A9" s="3" t="s">
        <v>164</v>
      </c>
      <c r="B9" s="3" t="s">
        <v>4</v>
      </c>
      <c r="C9" s="3">
        <v>1380</v>
      </c>
      <c r="D9" s="3">
        <v>796</v>
      </c>
      <c r="E9" s="3">
        <v>450</v>
      </c>
      <c r="G9" s="3">
        <f t="shared" si="0"/>
        <v>196</v>
      </c>
      <c r="H9" s="3">
        <f t="shared" si="1"/>
        <v>14.202898550724639</v>
      </c>
      <c r="J9" s="3">
        <v>1000</v>
      </c>
      <c r="K9" s="15">
        <f t="shared" si="2"/>
        <v>5.1020408163265305</v>
      </c>
      <c r="L9" s="23">
        <f t="shared" ca="1" si="6"/>
        <v>11</v>
      </c>
      <c r="M9" s="3">
        <f t="shared" si="3"/>
        <v>0.17006802721088435</v>
      </c>
      <c r="N9" s="3">
        <f t="shared" si="4"/>
        <v>7040.8163265306121</v>
      </c>
      <c r="O9" s="3">
        <f t="shared" si="5"/>
        <v>2445.9183673469388</v>
      </c>
      <c r="Q9" s="3">
        <f t="shared" si="7"/>
        <v>0.23809523809523811</v>
      </c>
      <c r="S9" s="3">
        <f t="shared" si="8"/>
        <v>5</v>
      </c>
      <c r="T9" s="3">
        <f t="shared" si="9"/>
        <v>3000</v>
      </c>
    </row>
    <row r="10" spans="1:20" x14ac:dyDescent="0.2">
      <c r="A10" s="3" t="s">
        <v>161</v>
      </c>
      <c r="B10" s="3" t="s">
        <v>5</v>
      </c>
      <c r="C10" s="3">
        <v>1280</v>
      </c>
      <c r="D10" s="3">
        <v>782</v>
      </c>
      <c r="E10" s="3">
        <v>180</v>
      </c>
      <c r="G10" s="3">
        <f t="shared" si="0"/>
        <v>452</v>
      </c>
      <c r="H10" s="3">
        <f t="shared" si="1"/>
        <v>35.3125</v>
      </c>
      <c r="J10" s="3">
        <v>25000</v>
      </c>
      <c r="K10" s="15">
        <f t="shared" si="2"/>
        <v>55.309734513274336</v>
      </c>
      <c r="L10" s="23">
        <f t="shared" ca="1" si="6"/>
        <v>57</v>
      </c>
      <c r="M10" s="3">
        <f t="shared" si="3"/>
        <v>1.8436578171091444</v>
      </c>
      <c r="N10" s="3">
        <f t="shared" si="4"/>
        <v>70796.460176991153</v>
      </c>
      <c r="O10" s="3">
        <f t="shared" si="5"/>
        <v>10105.75221238938</v>
      </c>
      <c r="Q10" s="3">
        <f t="shared" si="7"/>
        <v>2.5811209439528024</v>
      </c>
      <c r="S10" s="3">
        <f t="shared" si="8"/>
        <v>54.203539823008846</v>
      </c>
      <c r="T10" s="3">
        <f t="shared" si="9"/>
        <v>17887.16814159292</v>
      </c>
    </row>
    <row r="11" spans="1:20" x14ac:dyDescent="0.2">
      <c r="A11" s="3" t="s">
        <v>173</v>
      </c>
      <c r="B11" s="3" t="s">
        <v>7</v>
      </c>
      <c r="C11" s="3">
        <v>1680</v>
      </c>
      <c r="D11" s="3">
        <v>1048</v>
      </c>
      <c r="E11" s="3">
        <v>576</v>
      </c>
      <c r="G11" s="3">
        <f t="shared" si="0"/>
        <v>322</v>
      </c>
      <c r="H11" s="3">
        <f t="shared" si="1"/>
        <v>19.166666666666668</v>
      </c>
      <c r="J11" s="3">
        <v>1000</v>
      </c>
      <c r="K11" s="15">
        <f t="shared" si="2"/>
        <v>3.1055900621118013</v>
      </c>
      <c r="L11" s="23">
        <f t="shared" ca="1" si="6"/>
        <v>3</v>
      </c>
      <c r="M11" s="3">
        <f t="shared" si="3"/>
        <v>0.10351966873706005</v>
      </c>
      <c r="N11" s="3">
        <f t="shared" si="4"/>
        <v>5217.391304347826</v>
      </c>
      <c r="O11" s="3">
        <f t="shared" si="5"/>
        <v>1938.8198757763976</v>
      </c>
      <c r="Q11" s="3">
        <f t="shared" si="7"/>
        <v>0.14492753623188406</v>
      </c>
      <c r="S11" s="3">
        <f t="shared" si="8"/>
        <v>3.0434782608695654</v>
      </c>
      <c r="T11" s="3">
        <f t="shared" si="9"/>
        <v>2209.5652173913045</v>
      </c>
    </row>
    <row r="12" spans="1:20" x14ac:dyDescent="0.2">
      <c r="A12" s="3" t="s">
        <v>166</v>
      </c>
      <c r="B12" s="3" t="s">
        <v>8</v>
      </c>
      <c r="C12" s="3">
        <v>1480</v>
      </c>
      <c r="D12" s="3">
        <v>898</v>
      </c>
      <c r="E12" s="3">
        <v>297</v>
      </c>
      <c r="G12" s="3">
        <f t="shared" si="0"/>
        <v>451</v>
      </c>
      <c r="H12" s="3">
        <f t="shared" si="1"/>
        <v>30.472972972972972</v>
      </c>
      <c r="J12" s="3">
        <v>40000</v>
      </c>
      <c r="K12" s="15">
        <f t="shared" si="2"/>
        <v>88.691796008869176</v>
      </c>
      <c r="L12" s="23">
        <f t="shared" ca="1" si="6"/>
        <v>100</v>
      </c>
      <c r="M12" s="3">
        <f t="shared" si="3"/>
        <v>2.956393200295639</v>
      </c>
      <c r="N12" s="3">
        <f t="shared" si="4"/>
        <v>131263.85809312639</v>
      </c>
      <c r="O12" s="3">
        <f t="shared" si="5"/>
        <v>26491.463414634145</v>
      </c>
      <c r="Q12" s="3">
        <f t="shared" si="7"/>
        <v>4.1389504804138948</v>
      </c>
      <c r="S12" s="3">
        <f t="shared" si="8"/>
        <v>86.917960088691785</v>
      </c>
      <c r="T12" s="3">
        <f t="shared" si="9"/>
        <v>38852.328159645229</v>
      </c>
    </row>
    <row r="13" spans="1:20" x14ac:dyDescent="0.2">
      <c r="A13" s="3" t="s">
        <v>177</v>
      </c>
      <c r="B13" s="3" t="s">
        <v>10</v>
      </c>
      <c r="C13" s="3">
        <v>980</v>
      </c>
      <c r="D13" s="3">
        <v>461</v>
      </c>
      <c r="E13" s="3">
        <v>135</v>
      </c>
      <c r="G13" s="3">
        <f t="shared" si="0"/>
        <v>176</v>
      </c>
      <c r="H13" s="3">
        <f t="shared" si="1"/>
        <v>17.959183673469386</v>
      </c>
      <c r="J13" s="3">
        <v>1000</v>
      </c>
      <c r="K13" s="15">
        <f t="shared" si="2"/>
        <v>5.6818181818181817</v>
      </c>
      <c r="L13" s="23">
        <f t="shared" ca="1" si="6"/>
        <v>0</v>
      </c>
      <c r="M13" s="3">
        <f t="shared" si="3"/>
        <v>0.18939393939393939</v>
      </c>
      <c r="N13" s="3">
        <f t="shared" si="4"/>
        <v>5568.181818181818</v>
      </c>
      <c r="O13" s="3">
        <f t="shared" si="5"/>
        <v>917.0454545454545</v>
      </c>
      <c r="Q13" s="3">
        <f t="shared" si="7"/>
        <v>0.26515151515151514</v>
      </c>
      <c r="S13" s="3">
        <f t="shared" si="8"/>
        <v>5.5681818181818183</v>
      </c>
      <c r="T13" s="3">
        <f t="shared" si="9"/>
        <v>1586.9318181818182</v>
      </c>
    </row>
    <row r="14" spans="1:20" x14ac:dyDescent="0.2">
      <c r="A14" s="3" t="s">
        <v>172</v>
      </c>
      <c r="B14" s="3" t="s">
        <v>23</v>
      </c>
      <c r="C14" s="3">
        <v>1180</v>
      </c>
      <c r="D14" s="3">
        <v>629</v>
      </c>
      <c r="E14" s="3">
        <v>180</v>
      </c>
      <c r="G14" s="3">
        <f t="shared" si="0"/>
        <v>299</v>
      </c>
      <c r="H14" s="3">
        <f t="shared" si="1"/>
        <v>25.338983050847457</v>
      </c>
      <c r="J14" s="3">
        <v>3000</v>
      </c>
      <c r="K14" s="15">
        <f t="shared" si="2"/>
        <v>10.033444816053512</v>
      </c>
      <c r="L14" s="23">
        <f t="shared" ca="1" si="6"/>
        <v>3</v>
      </c>
      <c r="M14" s="3">
        <f t="shared" si="3"/>
        <v>0.33444816053511706</v>
      </c>
      <c r="N14" s="3">
        <f t="shared" si="4"/>
        <v>11839.464882943144</v>
      </c>
      <c r="O14" s="3">
        <f t="shared" si="5"/>
        <v>1956.0200668896323</v>
      </c>
      <c r="Q14" s="3">
        <f t="shared" si="7"/>
        <v>0.46822742474916396</v>
      </c>
      <c r="S14" s="3">
        <f t="shared" si="8"/>
        <v>9.8327759197324429</v>
      </c>
      <c r="T14" s="3">
        <f t="shared" si="9"/>
        <v>3244.8160535117063</v>
      </c>
    </row>
    <row r="15" spans="1:20" x14ac:dyDescent="0.2">
      <c r="A15" s="3" t="s">
        <v>504</v>
      </c>
      <c r="B15" s="3" t="s">
        <v>11</v>
      </c>
      <c r="C15" s="3">
        <v>980</v>
      </c>
      <c r="D15" s="3">
        <v>473</v>
      </c>
      <c r="E15" s="3">
        <v>72</v>
      </c>
      <c r="G15" s="3">
        <f t="shared" si="0"/>
        <v>251</v>
      </c>
      <c r="H15" s="3">
        <f t="shared" si="1"/>
        <v>25.612244897959187</v>
      </c>
      <c r="J15" s="3">
        <v>2000</v>
      </c>
      <c r="K15" s="15">
        <f t="shared" si="2"/>
        <v>7.9681274900398407</v>
      </c>
      <c r="L15" s="23" t="e">
        <f t="shared" ca="1" si="6"/>
        <v>#N/A</v>
      </c>
      <c r="M15" s="3">
        <f t="shared" si="3"/>
        <v>0.26560424966799467</v>
      </c>
      <c r="N15" s="3">
        <f t="shared" si="4"/>
        <v>7808.7649402390434</v>
      </c>
      <c r="O15" s="3">
        <f t="shared" si="5"/>
        <v>723.70517928286858</v>
      </c>
      <c r="Q15" s="3">
        <f t="shared" si="7"/>
        <v>0.37184594953519257</v>
      </c>
      <c r="S15" s="3">
        <f t="shared" si="8"/>
        <v>7.8087649402390431</v>
      </c>
      <c r="T15" s="3">
        <f t="shared" si="9"/>
        <v>1733.5458167330676</v>
      </c>
    </row>
    <row r="16" spans="1:20" x14ac:dyDescent="0.2">
      <c r="A16" s="3" t="s">
        <v>168</v>
      </c>
      <c r="B16" s="3" t="s">
        <v>12</v>
      </c>
      <c r="C16" s="3">
        <v>1280</v>
      </c>
      <c r="D16" s="3">
        <v>782</v>
      </c>
      <c r="E16" s="3">
        <v>288</v>
      </c>
      <c r="G16" s="3">
        <f t="shared" si="0"/>
        <v>344</v>
      </c>
      <c r="H16" s="3">
        <f t="shared" si="1"/>
        <v>26.875</v>
      </c>
      <c r="J16" s="3">
        <v>12000</v>
      </c>
      <c r="K16" s="15">
        <f t="shared" si="2"/>
        <v>34.883720930232556</v>
      </c>
      <c r="L16" s="23">
        <f t="shared" ca="1" si="6"/>
        <v>6</v>
      </c>
      <c r="M16" s="3">
        <f t="shared" si="3"/>
        <v>1.1627906976744184</v>
      </c>
      <c r="N16" s="3">
        <f t="shared" si="4"/>
        <v>44651.162790697672</v>
      </c>
      <c r="O16" s="3">
        <f t="shared" si="5"/>
        <v>10196.511627906977</v>
      </c>
      <c r="Q16" s="3">
        <f t="shared" si="7"/>
        <v>1.6279069767441858</v>
      </c>
      <c r="S16" s="3">
        <f t="shared" si="8"/>
        <v>34.1860465116279</v>
      </c>
      <c r="T16" s="3">
        <f t="shared" si="9"/>
        <v>14973.488372093021</v>
      </c>
    </row>
    <row r="17" spans="1:20" x14ac:dyDescent="0.2">
      <c r="A17" s="3" t="s">
        <v>188</v>
      </c>
      <c r="B17" s="3" t="s">
        <v>13</v>
      </c>
      <c r="C17" s="3">
        <v>1480</v>
      </c>
      <c r="D17" s="3">
        <v>900</v>
      </c>
      <c r="E17" s="3">
        <v>270</v>
      </c>
      <c r="G17" s="3">
        <f t="shared" si="0"/>
        <v>480</v>
      </c>
      <c r="H17" s="3">
        <f t="shared" si="1"/>
        <v>32.432432432432435</v>
      </c>
      <c r="J17" s="3">
        <v>2000</v>
      </c>
      <c r="K17" s="15">
        <f t="shared" si="2"/>
        <v>4.166666666666667</v>
      </c>
      <c r="L17" s="23">
        <f t="shared" ca="1" si="6"/>
        <v>1</v>
      </c>
      <c r="M17" s="3">
        <f t="shared" si="3"/>
        <v>0.1388888888888889</v>
      </c>
      <c r="N17" s="3">
        <f t="shared" si="4"/>
        <v>6166.666666666667</v>
      </c>
      <c r="O17" s="3">
        <f t="shared" si="5"/>
        <v>1275</v>
      </c>
      <c r="Q17" s="3">
        <f t="shared" si="7"/>
        <v>0.19444444444444448</v>
      </c>
      <c r="S17" s="3">
        <f t="shared" si="8"/>
        <v>4.0833333333333339</v>
      </c>
      <c r="T17" s="3">
        <f t="shared" si="9"/>
        <v>1715.0000000000002</v>
      </c>
    </row>
    <row r="18" spans="1:20" x14ac:dyDescent="0.2">
      <c r="A18" s="3" t="s">
        <v>163</v>
      </c>
      <c r="B18" s="3" t="s">
        <v>14</v>
      </c>
      <c r="C18" s="3">
        <v>1080</v>
      </c>
      <c r="D18" s="3">
        <v>558</v>
      </c>
      <c r="E18" s="3">
        <v>87</v>
      </c>
      <c r="G18" s="3">
        <f t="shared" si="0"/>
        <v>321</v>
      </c>
      <c r="H18" s="3">
        <f t="shared" si="1"/>
        <v>29.722222222222221</v>
      </c>
      <c r="J18" s="3">
        <v>5000</v>
      </c>
      <c r="K18" s="15">
        <f t="shared" si="2"/>
        <v>15.576323987538942</v>
      </c>
      <c r="L18" s="23">
        <f t="shared" ca="1" si="6"/>
        <v>6</v>
      </c>
      <c r="M18" s="3">
        <f t="shared" si="3"/>
        <v>0.51921079958463134</v>
      </c>
      <c r="N18" s="3">
        <f t="shared" si="4"/>
        <v>16822.429906542056</v>
      </c>
      <c r="O18" s="3">
        <f t="shared" si="5"/>
        <v>1505.1401869158879</v>
      </c>
      <c r="Q18" s="3">
        <f t="shared" si="7"/>
        <v>0.72689511941848384</v>
      </c>
      <c r="S18" s="3">
        <f t="shared" si="8"/>
        <v>15.26479750778816</v>
      </c>
      <c r="T18" s="3">
        <f t="shared" si="9"/>
        <v>3617.7570093457939</v>
      </c>
    </row>
    <row r="19" spans="1:20" x14ac:dyDescent="0.2">
      <c r="A19" s="3" t="s">
        <v>176</v>
      </c>
      <c r="B19" s="3" t="s">
        <v>15</v>
      </c>
      <c r="C19" s="3">
        <v>1280</v>
      </c>
      <c r="D19" s="3">
        <v>713</v>
      </c>
      <c r="E19" s="3">
        <v>315</v>
      </c>
      <c r="G19" s="3">
        <f t="shared" si="0"/>
        <v>248</v>
      </c>
      <c r="H19" s="3">
        <f t="shared" si="1"/>
        <v>19.375</v>
      </c>
      <c r="J19" s="3">
        <v>1000</v>
      </c>
      <c r="K19" s="15">
        <f t="shared" si="2"/>
        <v>4.032258064516129</v>
      </c>
      <c r="L19" s="23">
        <f t="shared" ca="1" si="6"/>
        <v>4</v>
      </c>
      <c r="M19" s="3">
        <f t="shared" si="3"/>
        <v>0.13440860215053763</v>
      </c>
      <c r="N19" s="3">
        <f t="shared" si="4"/>
        <v>5161.2903225806449</v>
      </c>
      <c r="O19" s="3">
        <f t="shared" si="5"/>
        <v>1420.1612903225807</v>
      </c>
      <c r="Q19" s="3">
        <f t="shared" si="7"/>
        <v>0.18817204301075269</v>
      </c>
      <c r="S19" s="3">
        <f t="shared" si="8"/>
        <v>3.9516129032258061</v>
      </c>
      <c r="T19" s="3">
        <f t="shared" si="9"/>
        <v>1837.4999999999998</v>
      </c>
    </row>
    <row r="20" spans="1:20" x14ac:dyDescent="0.2">
      <c r="A20" s="3" t="s">
        <v>179</v>
      </c>
      <c r="B20" s="3" t="s">
        <v>236</v>
      </c>
      <c r="C20" s="3">
        <v>1148</v>
      </c>
      <c r="D20" s="3">
        <v>578</v>
      </c>
      <c r="E20" s="3">
        <f>(0.62+1.2+9.9)*18</f>
        <v>210.96</v>
      </c>
      <c r="G20" s="3">
        <f t="shared" si="0"/>
        <v>217.03999999999996</v>
      </c>
      <c r="H20" s="3">
        <f t="shared" si="1"/>
        <v>18.90592334494773</v>
      </c>
      <c r="J20" s="3">
        <v>3000</v>
      </c>
      <c r="K20" s="15">
        <f t="shared" si="2"/>
        <v>13.822336896424625</v>
      </c>
      <c r="L20" s="23">
        <f t="shared" ca="1" si="6"/>
        <v>0</v>
      </c>
      <c r="M20" s="3">
        <f t="shared" si="3"/>
        <v>0.46074456321415419</v>
      </c>
      <c r="N20" s="3">
        <f t="shared" si="4"/>
        <v>15868.042757095469</v>
      </c>
      <c r="O20" s="3">
        <f t="shared" si="5"/>
        <v>3065.9601916697388</v>
      </c>
      <c r="Q20" s="3">
        <f t="shared" si="7"/>
        <v>0.64504238849981599</v>
      </c>
      <c r="S20" s="3">
        <f t="shared" si="8"/>
        <v>13.545890158496134</v>
      </c>
    </row>
    <row r="21" spans="1:20" x14ac:dyDescent="0.2">
      <c r="A21" s="3" t="s">
        <v>532</v>
      </c>
      <c r="B21" s="3" t="s">
        <v>531</v>
      </c>
      <c r="C21" s="3">
        <v>1080</v>
      </c>
      <c r="D21" s="3">
        <v>558</v>
      </c>
      <c r="E21" s="3">
        <f>7.5*18</f>
        <v>135</v>
      </c>
      <c r="G21" s="3">
        <f t="shared" si="0"/>
        <v>273</v>
      </c>
      <c r="H21" s="3">
        <f t="shared" si="1"/>
        <v>25.277777777777779</v>
      </c>
      <c r="J21" s="3">
        <v>3000</v>
      </c>
      <c r="K21" s="15">
        <f t="shared" si="2"/>
        <v>10.989010989010989</v>
      </c>
      <c r="L21" s="23">
        <f t="shared" ca="1" si="6"/>
        <v>4</v>
      </c>
      <c r="M21" s="3">
        <f t="shared" si="3"/>
        <v>0.36630036630036628</v>
      </c>
      <c r="N21" s="3">
        <f t="shared" si="4"/>
        <v>11868.131868131868</v>
      </c>
      <c r="O21" s="3">
        <f t="shared" si="5"/>
        <v>1633.5164835164835</v>
      </c>
    </row>
    <row r="22" spans="1:20" x14ac:dyDescent="0.2">
      <c r="C22" s="3">
        <f>SUM(C6:C21)</f>
        <v>20567</v>
      </c>
      <c r="D22" s="3">
        <f>SUM(D6:D21)</f>
        <v>11799</v>
      </c>
      <c r="E22" s="3">
        <f>SUM(E6:E19)</f>
        <v>3894</v>
      </c>
      <c r="F22" s="3">
        <f>SUM(F6:F19)</f>
        <v>150</v>
      </c>
      <c r="G22" s="3">
        <f>SUM(G6:G19)</f>
        <v>4669</v>
      </c>
      <c r="H22" s="3">
        <f>SUM(H6:H19)/COUNTA(H6:H19)</f>
        <v>25.54162259743654</v>
      </c>
      <c r="J22" s="3">
        <f>SUM(J6:J21)</f>
        <v>149000</v>
      </c>
      <c r="K22" s="15">
        <f>SUM(K6:K20)</f>
        <v>420.32855714572503</v>
      </c>
      <c r="L22" s="23"/>
      <c r="M22" s="3">
        <f>SUM(M6:M20)</f>
        <v>14.0109519048575</v>
      </c>
      <c r="N22" s="3">
        <f>SUM(N6:N20)</f>
        <v>500954.59482557251</v>
      </c>
      <c r="O22" s="3">
        <f>SUM(O6:O19)</f>
        <v>86368.738160146153</v>
      </c>
      <c r="S22" s="3">
        <f>SUM(S6:S20)</f>
        <v>411.9219860028104</v>
      </c>
      <c r="T22" s="3">
        <f>SUM(T6:T19)</f>
        <v>142339.77777359041</v>
      </c>
    </row>
    <row r="23" spans="1:20" x14ac:dyDescent="0.2">
      <c r="K23" s="19" t="s">
        <v>503</v>
      </c>
      <c r="L23" s="19"/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</sheetPr>
  <dimension ref="A1:AC113"/>
  <sheetViews>
    <sheetView topLeftCell="A11" workbookViewId="0">
      <selection activeCell="I27" sqref="I27"/>
    </sheetView>
  </sheetViews>
  <sheetFormatPr defaultColWidth="8.7265625" defaultRowHeight="13" x14ac:dyDescent="0.2"/>
  <cols>
    <col min="1" max="1" width="2.90625" style="3" customWidth="1"/>
    <col min="2" max="2" width="26.6328125" style="3" bestFit="1" customWidth="1"/>
    <col min="3" max="3" width="18.7265625" style="3" customWidth="1"/>
    <col min="4" max="4" width="8.6328125" style="3" customWidth="1"/>
    <col min="5" max="5" width="9.7265625" style="3" bestFit="1" customWidth="1"/>
    <col min="6" max="6" width="11.7265625" style="20" bestFit="1" customWidth="1"/>
    <col min="7" max="7" width="12.90625" style="3" customWidth="1"/>
    <col min="8" max="8" width="12.6328125" style="3" customWidth="1"/>
    <col min="9" max="9" width="11.7265625" style="3" bestFit="1" customWidth="1"/>
    <col min="10" max="10" width="15.7265625" style="3" customWidth="1"/>
    <col min="11" max="11" width="14.1796875" style="3" bestFit="1" customWidth="1"/>
    <col min="12" max="12" width="11.7265625" style="3" bestFit="1" customWidth="1"/>
    <col min="13" max="13" width="15" style="3" bestFit="1" customWidth="1"/>
    <col min="14" max="16384" width="8.7265625" style="3"/>
  </cols>
  <sheetData>
    <row r="1" spans="1:29" x14ac:dyDescent="0.2">
      <c r="M1" s="3" t="s">
        <v>468</v>
      </c>
      <c r="N1" s="3" t="s">
        <v>149</v>
      </c>
      <c r="O1" s="3" t="s">
        <v>248</v>
      </c>
      <c r="P1" s="3" t="s">
        <v>39</v>
      </c>
      <c r="Q1" s="3" t="s">
        <v>40</v>
      </c>
      <c r="R1" s="3" t="s">
        <v>150</v>
      </c>
      <c r="S1" s="3" t="s">
        <v>151</v>
      </c>
      <c r="T1" s="3" t="s">
        <v>152</v>
      </c>
      <c r="U1" s="3" t="s">
        <v>153</v>
      </c>
      <c r="V1" s="3" t="s">
        <v>41</v>
      </c>
      <c r="W1" s="3" t="s">
        <v>565</v>
      </c>
      <c r="X1" s="3" t="s">
        <v>42</v>
      </c>
      <c r="Y1" s="3" t="s">
        <v>566</v>
      </c>
      <c r="Z1" s="3" t="s">
        <v>43</v>
      </c>
      <c r="AA1" s="3" t="s">
        <v>567</v>
      </c>
      <c r="AB1" s="3" t="s">
        <v>154</v>
      </c>
      <c r="AC1" s="3" t="s">
        <v>568</v>
      </c>
    </row>
    <row r="2" spans="1:29" x14ac:dyDescent="0.2">
      <c r="C2" s="3" t="s">
        <v>546</v>
      </c>
      <c r="N2" s="3" t="s">
        <v>228</v>
      </c>
      <c r="O2" s="3" t="s">
        <v>494</v>
      </c>
      <c r="P2" s="3" t="s">
        <v>495</v>
      </c>
      <c r="Q2" s="3">
        <v>7</v>
      </c>
      <c r="R2" s="4">
        <v>1.9E-3</v>
      </c>
      <c r="S2" s="3">
        <v>7</v>
      </c>
      <c r="T2" s="4">
        <v>1.4E-3</v>
      </c>
      <c r="U2" s="2">
        <v>0.86</v>
      </c>
      <c r="V2" s="3">
        <v>1</v>
      </c>
      <c r="W2" s="3">
        <v>1</v>
      </c>
      <c r="X2" s="4">
        <v>0.1429</v>
      </c>
      <c r="Y2" s="4">
        <v>0.1429</v>
      </c>
      <c r="Z2" s="5">
        <v>980</v>
      </c>
      <c r="AA2" s="5">
        <v>980</v>
      </c>
      <c r="AB2" s="3">
        <v>1</v>
      </c>
      <c r="AC2" s="3">
        <v>1</v>
      </c>
    </row>
    <row r="3" spans="1:29" x14ac:dyDescent="0.2">
      <c r="C3" s="3">
        <f>SUM(テーブル1345234678[実績])</f>
        <v>376</v>
      </c>
      <c r="N3" s="3" t="s">
        <v>569</v>
      </c>
      <c r="O3" s="3" t="s">
        <v>569</v>
      </c>
      <c r="P3" s="3" t="s">
        <v>570</v>
      </c>
      <c r="Q3" s="3">
        <v>64</v>
      </c>
      <c r="R3" s="4">
        <v>1.7399999999999999E-2</v>
      </c>
      <c r="S3" s="3">
        <v>81</v>
      </c>
      <c r="T3" s="4">
        <v>1.61E-2</v>
      </c>
      <c r="U3" s="2">
        <v>0.95</v>
      </c>
      <c r="V3" s="3">
        <v>5</v>
      </c>
      <c r="W3" s="3">
        <v>0</v>
      </c>
      <c r="X3" s="4">
        <v>7.8100000000000003E-2</v>
      </c>
      <c r="Y3" s="4">
        <v>0</v>
      </c>
      <c r="Z3" s="5">
        <v>7015</v>
      </c>
      <c r="AA3" s="5">
        <v>0</v>
      </c>
      <c r="AB3" s="3">
        <v>5</v>
      </c>
      <c r="AC3" s="3">
        <v>0</v>
      </c>
    </row>
    <row r="4" spans="1:29" x14ac:dyDescent="0.2">
      <c r="F4" s="20" t="s">
        <v>612</v>
      </c>
      <c r="N4" s="3" t="s">
        <v>162</v>
      </c>
      <c r="O4" s="3" t="s">
        <v>440</v>
      </c>
      <c r="P4" s="3" t="s">
        <v>441</v>
      </c>
      <c r="Q4" s="3">
        <v>62</v>
      </c>
      <c r="R4" s="4">
        <v>1.6899999999999998E-2</v>
      </c>
      <c r="S4" s="3">
        <v>76</v>
      </c>
      <c r="T4" s="4">
        <v>1.5100000000000001E-2</v>
      </c>
      <c r="U4" s="2">
        <v>0.49</v>
      </c>
      <c r="V4" s="3">
        <v>5</v>
      </c>
      <c r="W4" s="3">
        <v>0</v>
      </c>
      <c r="X4" s="4">
        <v>8.0600000000000005E-2</v>
      </c>
      <c r="Y4" s="4">
        <v>0</v>
      </c>
      <c r="Z4" s="5">
        <v>6500</v>
      </c>
      <c r="AA4" s="5">
        <v>0</v>
      </c>
      <c r="AB4" s="3">
        <v>5</v>
      </c>
      <c r="AC4" s="3">
        <v>0</v>
      </c>
    </row>
    <row r="5" spans="1:29" x14ac:dyDescent="0.2">
      <c r="B5" s="12" t="s">
        <v>1</v>
      </c>
      <c r="C5" s="12" t="s">
        <v>106</v>
      </c>
      <c r="D5" s="12" t="s">
        <v>448</v>
      </c>
      <c r="E5" s="12" t="s">
        <v>147</v>
      </c>
      <c r="F5" s="20" t="s">
        <v>103</v>
      </c>
      <c r="G5" s="12" t="s">
        <v>148</v>
      </c>
      <c r="H5" s="12" t="s">
        <v>29</v>
      </c>
      <c r="I5" s="12" t="s">
        <v>144</v>
      </c>
      <c r="J5" s="12" t="s">
        <v>145</v>
      </c>
      <c r="K5" s="12" t="s">
        <v>562</v>
      </c>
      <c r="L5" s="12" t="s">
        <v>561</v>
      </c>
      <c r="N5" s="3" t="s">
        <v>162</v>
      </c>
      <c r="O5" s="3" t="s">
        <v>442</v>
      </c>
      <c r="P5" s="3" t="s">
        <v>443</v>
      </c>
      <c r="Q5" s="3">
        <v>134</v>
      </c>
      <c r="R5" s="4">
        <v>3.6499999999999998E-2</v>
      </c>
      <c r="S5" s="3">
        <v>177</v>
      </c>
      <c r="T5" s="4">
        <v>3.5200000000000002E-2</v>
      </c>
      <c r="U5" s="2">
        <v>0.99</v>
      </c>
      <c r="V5" s="3">
        <v>6</v>
      </c>
      <c r="W5" s="3">
        <v>0</v>
      </c>
      <c r="X5" s="4">
        <v>4.48E-2</v>
      </c>
      <c r="Y5" s="4">
        <v>0</v>
      </c>
      <c r="Z5" s="5">
        <v>6000</v>
      </c>
      <c r="AA5" s="5">
        <v>0</v>
      </c>
      <c r="AB5" s="3">
        <v>6</v>
      </c>
      <c r="AC5" s="3">
        <v>0</v>
      </c>
    </row>
    <row r="6" spans="1:29" x14ac:dyDescent="0.2">
      <c r="A6" s="3" t="s">
        <v>155</v>
      </c>
      <c r="B6" s="3" t="s">
        <v>2</v>
      </c>
      <c r="C6" s="3" t="s">
        <v>107</v>
      </c>
      <c r="D6" s="16" t="s">
        <v>344</v>
      </c>
      <c r="E6" s="3">
        <f t="shared" ref="E6:E69" si="0">IF(ISNA(VLOOKUP(D6,$O$2:$Y$200,8,FALSE)),0,VLOOKUP(D6,$O$2:$Y$200,8,FALSE))</f>
        <v>35</v>
      </c>
      <c r="F6" s="20">
        <f ca="1">VLOOKUP(A6,INDIRECT($F$4&amp;"!$A$6:$K$21"),11,FALSE)</f>
        <v>148.6988847583643</v>
      </c>
      <c r="G6" s="3">
        <v>45</v>
      </c>
      <c r="H6" s="3">
        <f>ROUNDUP(G6*0.3,0)</f>
        <v>14</v>
      </c>
      <c r="I6" s="3">
        <v>54</v>
      </c>
      <c r="K6" s="3">
        <f t="shared" ref="K6:K69" si="1">ROUNDUP((14+14)*(G6/30)+H6-I6-J6,0)</f>
        <v>2</v>
      </c>
      <c r="L6" s="3">
        <v>40</v>
      </c>
      <c r="N6" s="3" t="s">
        <v>162</v>
      </c>
      <c r="O6" s="3" t="s">
        <v>444</v>
      </c>
      <c r="P6" s="3" t="s">
        <v>46</v>
      </c>
      <c r="Q6" s="3">
        <v>52</v>
      </c>
      <c r="R6" s="4">
        <v>1.4200000000000001E-2</v>
      </c>
      <c r="S6" s="3">
        <v>64</v>
      </c>
      <c r="T6" s="4">
        <v>1.2699999999999999E-2</v>
      </c>
      <c r="U6" s="2">
        <v>0.97</v>
      </c>
      <c r="V6" s="3">
        <v>4</v>
      </c>
      <c r="W6" s="3">
        <v>0</v>
      </c>
      <c r="X6" s="4">
        <v>7.6899999999999996E-2</v>
      </c>
      <c r="Y6" s="4">
        <v>0</v>
      </c>
      <c r="Z6" s="5">
        <v>4000</v>
      </c>
      <c r="AA6" s="5">
        <v>0</v>
      </c>
      <c r="AB6" s="3">
        <v>3</v>
      </c>
      <c r="AC6" s="3">
        <v>0</v>
      </c>
    </row>
    <row r="7" spans="1:29" x14ac:dyDescent="0.2">
      <c r="C7" s="3" t="s">
        <v>108</v>
      </c>
      <c r="D7" s="16" t="s">
        <v>347</v>
      </c>
      <c r="E7" s="3">
        <f t="shared" si="0"/>
        <v>32</v>
      </c>
      <c r="F7" s="20" t="str">
        <f>"("&amp;SUM(G6:G11)&amp;")"</f>
        <v>(150)</v>
      </c>
      <c r="G7" s="3">
        <v>30</v>
      </c>
      <c r="H7" s="3">
        <f t="shared" ref="H7:H74" si="2">ROUNDUP(G7*0.3,0)</f>
        <v>9</v>
      </c>
      <c r="I7" s="3">
        <v>29</v>
      </c>
      <c r="K7" s="3">
        <f t="shared" si="1"/>
        <v>8</v>
      </c>
      <c r="L7" s="3">
        <v>30</v>
      </c>
      <c r="N7" s="3" t="s">
        <v>162</v>
      </c>
      <c r="O7" s="3" t="s">
        <v>445</v>
      </c>
      <c r="P7" s="3" t="s">
        <v>446</v>
      </c>
      <c r="Q7" s="3">
        <v>114</v>
      </c>
      <c r="R7" s="4">
        <v>3.1E-2</v>
      </c>
      <c r="S7" s="3">
        <v>163</v>
      </c>
      <c r="T7" s="4">
        <v>3.2399999999999998E-2</v>
      </c>
      <c r="U7" s="2">
        <v>0.64</v>
      </c>
      <c r="V7" s="3">
        <v>5</v>
      </c>
      <c r="W7" s="3">
        <v>0</v>
      </c>
      <c r="X7" s="4">
        <v>4.3900000000000002E-2</v>
      </c>
      <c r="Y7" s="4">
        <v>0</v>
      </c>
      <c r="Z7" s="5">
        <v>5984</v>
      </c>
      <c r="AA7" s="5">
        <v>0</v>
      </c>
      <c r="AB7" s="3">
        <v>5</v>
      </c>
      <c r="AC7" s="3">
        <v>0</v>
      </c>
    </row>
    <row r="8" spans="1:29" x14ac:dyDescent="0.2">
      <c r="C8" s="3" t="s">
        <v>109</v>
      </c>
      <c r="D8" s="16" t="s">
        <v>345</v>
      </c>
      <c r="E8" s="3">
        <f t="shared" si="0"/>
        <v>10</v>
      </c>
      <c r="G8" s="3">
        <v>10</v>
      </c>
      <c r="H8" s="3">
        <f t="shared" si="2"/>
        <v>3</v>
      </c>
      <c r="I8" s="3">
        <v>17</v>
      </c>
      <c r="K8" s="3">
        <f t="shared" si="1"/>
        <v>-5</v>
      </c>
      <c r="L8" s="3">
        <v>10</v>
      </c>
      <c r="N8" s="3" t="s">
        <v>588</v>
      </c>
      <c r="O8" s="3" t="s">
        <v>588</v>
      </c>
      <c r="Q8" s="3">
        <v>743</v>
      </c>
      <c r="R8" s="4">
        <v>0.20219999999999999</v>
      </c>
      <c r="S8" s="6">
        <v>1006</v>
      </c>
      <c r="T8" s="4">
        <v>0.20019999999999999</v>
      </c>
      <c r="U8" s="2">
        <v>0.03</v>
      </c>
      <c r="V8" s="3">
        <v>2</v>
      </c>
      <c r="W8" s="3">
        <v>0</v>
      </c>
      <c r="X8" s="4">
        <v>2.7000000000000001E-3</v>
      </c>
      <c r="Y8" s="4">
        <v>0</v>
      </c>
      <c r="Z8" s="5">
        <v>5609</v>
      </c>
      <c r="AA8" s="5">
        <v>0</v>
      </c>
      <c r="AB8" s="3">
        <v>2</v>
      </c>
      <c r="AC8" s="3">
        <v>0</v>
      </c>
    </row>
    <row r="9" spans="1:29" x14ac:dyDescent="0.2">
      <c r="C9" s="3" t="s">
        <v>110</v>
      </c>
      <c r="D9" s="16" t="s">
        <v>349</v>
      </c>
      <c r="E9" s="3">
        <f t="shared" si="0"/>
        <v>0</v>
      </c>
      <c r="G9" s="3">
        <v>5</v>
      </c>
      <c r="H9" s="3">
        <f t="shared" si="2"/>
        <v>2</v>
      </c>
      <c r="I9" s="3">
        <v>22</v>
      </c>
      <c r="K9" s="3">
        <f t="shared" si="1"/>
        <v>-16</v>
      </c>
      <c r="N9" s="3" t="s">
        <v>182</v>
      </c>
      <c r="O9" s="3" t="s">
        <v>415</v>
      </c>
      <c r="P9" s="3" t="s">
        <v>416</v>
      </c>
      <c r="Q9" s="3">
        <v>3</v>
      </c>
      <c r="R9" s="4">
        <v>8.0000000000000004E-4</v>
      </c>
      <c r="S9" s="3">
        <v>4</v>
      </c>
      <c r="T9" s="4">
        <v>8.0000000000000004E-4</v>
      </c>
      <c r="U9" s="2">
        <v>1</v>
      </c>
      <c r="V9" s="3">
        <v>0</v>
      </c>
      <c r="W9" s="3">
        <v>0</v>
      </c>
      <c r="X9" s="4">
        <v>0</v>
      </c>
      <c r="Y9" s="4">
        <v>0</v>
      </c>
      <c r="Z9" s="5">
        <v>0</v>
      </c>
      <c r="AA9" s="5">
        <v>0</v>
      </c>
      <c r="AB9" s="3">
        <v>0</v>
      </c>
      <c r="AC9" s="3">
        <v>0</v>
      </c>
    </row>
    <row r="10" spans="1:29" x14ac:dyDescent="0.2">
      <c r="C10" s="3" t="s">
        <v>111</v>
      </c>
      <c r="D10" s="16" t="s">
        <v>535</v>
      </c>
      <c r="E10" s="3">
        <f t="shared" si="0"/>
        <v>3</v>
      </c>
      <c r="G10" s="3">
        <v>10</v>
      </c>
      <c r="H10" s="3">
        <f t="shared" si="2"/>
        <v>3</v>
      </c>
      <c r="I10" s="3">
        <v>45</v>
      </c>
      <c r="K10" s="3">
        <f t="shared" si="1"/>
        <v>-33</v>
      </c>
      <c r="N10" s="3" t="s">
        <v>182</v>
      </c>
      <c r="O10" s="3" t="s">
        <v>419</v>
      </c>
      <c r="P10" s="3" t="s">
        <v>420</v>
      </c>
      <c r="Q10" s="3">
        <v>3</v>
      </c>
      <c r="R10" s="4">
        <v>8.0000000000000004E-4</v>
      </c>
      <c r="S10" s="3">
        <v>4</v>
      </c>
      <c r="T10" s="4">
        <v>8.0000000000000004E-4</v>
      </c>
      <c r="U10" s="2">
        <v>1</v>
      </c>
      <c r="V10" s="3">
        <v>0</v>
      </c>
      <c r="W10" s="3">
        <v>0</v>
      </c>
      <c r="X10" s="4">
        <v>0</v>
      </c>
      <c r="Y10" s="4">
        <v>0</v>
      </c>
      <c r="Z10" s="5">
        <v>0</v>
      </c>
      <c r="AA10" s="5">
        <v>0</v>
      </c>
      <c r="AB10" s="3">
        <v>0</v>
      </c>
      <c r="AC10" s="3">
        <v>0</v>
      </c>
    </row>
    <row r="11" spans="1:29" x14ac:dyDescent="0.2">
      <c r="C11" s="3" t="s">
        <v>34</v>
      </c>
      <c r="D11" s="16" t="s">
        <v>534</v>
      </c>
      <c r="E11" s="3">
        <f t="shared" si="0"/>
        <v>42</v>
      </c>
      <c r="G11" s="3">
        <v>50</v>
      </c>
      <c r="H11" s="3">
        <f t="shared" si="2"/>
        <v>15</v>
      </c>
      <c r="I11" s="3">
        <v>48</v>
      </c>
      <c r="K11" s="3">
        <f t="shared" si="1"/>
        <v>14</v>
      </c>
      <c r="L11" s="3">
        <v>0</v>
      </c>
      <c r="N11" s="3" t="s">
        <v>182</v>
      </c>
      <c r="O11" s="3" t="s">
        <v>421</v>
      </c>
      <c r="P11" s="3" t="s">
        <v>49</v>
      </c>
      <c r="Q11" s="3">
        <v>1</v>
      </c>
      <c r="R11" s="4">
        <v>2.9999999999999997E-4</v>
      </c>
      <c r="S11" s="3">
        <v>1</v>
      </c>
      <c r="T11" s="4">
        <v>2.0000000000000001E-4</v>
      </c>
      <c r="U11" s="2">
        <v>1</v>
      </c>
      <c r="V11" s="3">
        <v>0</v>
      </c>
      <c r="W11" s="3">
        <v>0</v>
      </c>
      <c r="X11" s="4">
        <v>0</v>
      </c>
      <c r="Y11" s="4">
        <v>0</v>
      </c>
      <c r="Z11" s="5">
        <v>0</v>
      </c>
      <c r="AA11" s="5">
        <v>0</v>
      </c>
      <c r="AB11" s="3">
        <v>0</v>
      </c>
      <c r="AC11" s="3">
        <v>0</v>
      </c>
    </row>
    <row r="12" spans="1:29" x14ac:dyDescent="0.2">
      <c r="A12" s="3" t="s">
        <v>156</v>
      </c>
      <c r="B12" s="3" t="s">
        <v>3</v>
      </c>
      <c r="C12" s="3" t="s">
        <v>112</v>
      </c>
      <c r="D12" s="16" t="s">
        <v>449</v>
      </c>
      <c r="E12" s="3">
        <f t="shared" si="0"/>
        <v>0</v>
      </c>
      <c r="F12" s="20">
        <f ca="1">VLOOKUP(A12,INDIRECT($F$4&amp;"!$A$6:$K$21"),11,FALSE)</f>
        <v>23.255813953488371</v>
      </c>
      <c r="G12" s="3">
        <v>5</v>
      </c>
      <c r="H12" s="3">
        <f t="shared" si="2"/>
        <v>2</v>
      </c>
      <c r="I12" s="3">
        <v>0</v>
      </c>
      <c r="K12" s="3">
        <f t="shared" si="1"/>
        <v>7</v>
      </c>
      <c r="L12" s="3">
        <v>3</v>
      </c>
      <c r="N12" s="3" t="s">
        <v>167</v>
      </c>
      <c r="O12" s="3" t="s">
        <v>432</v>
      </c>
      <c r="P12" s="3" t="s">
        <v>47</v>
      </c>
      <c r="Q12" s="3">
        <v>2</v>
      </c>
      <c r="R12" s="4">
        <v>5.0000000000000001E-4</v>
      </c>
      <c r="S12" s="3">
        <v>5</v>
      </c>
      <c r="T12" s="4">
        <v>1E-3</v>
      </c>
      <c r="U12" s="2">
        <v>1</v>
      </c>
      <c r="V12" s="3">
        <v>1</v>
      </c>
      <c r="W12" s="3">
        <v>0</v>
      </c>
      <c r="X12" s="4">
        <v>0.5</v>
      </c>
      <c r="Y12" s="4">
        <v>0</v>
      </c>
      <c r="Z12" s="5">
        <v>999</v>
      </c>
      <c r="AA12" s="5">
        <v>0</v>
      </c>
      <c r="AB12" s="3">
        <v>1</v>
      </c>
      <c r="AC12" s="3">
        <v>0</v>
      </c>
    </row>
    <row r="13" spans="1:29" x14ac:dyDescent="0.2">
      <c r="C13" s="3" t="s">
        <v>113</v>
      </c>
      <c r="D13" s="16" t="s">
        <v>400</v>
      </c>
      <c r="E13" s="3">
        <f t="shared" si="0"/>
        <v>6</v>
      </c>
      <c r="F13" s="20" t="str">
        <f>"("&amp;SUM(G12:G23)&amp;")"</f>
        <v>(44)</v>
      </c>
      <c r="G13" s="3">
        <v>5</v>
      </c>
      <c r="H13" s="3">
        <f t="shared" si="2"/>
        <v>2</v>
      </c>
      <c r="I13" s="3">
        <v>5</v>
      </c>
      <c r="K13" s="3">
        <f t="shared" si="1"/>
        <v>2</v>
      </c>
      <c r="L13" s="3">
        <v>3</v>
      </c>
      <c r="N13" s="3" t="s">
        <v>182</v>
      </c>
      <c r="O13" s="3" t="s">
        <v>481</v>
      </c>
      <c r="P13" s="3" t="s">
        <v>482</v>
      </c>
      <c r="Q13" s="3">
        <v>1</v>
      </c>
      <c r="R13" s="4">
        <v>2.9999999999999997E-4</v>
      </c>
      <c r="S13" s="3">
        <v>1</v>
      </c>
      <c r="T13" s="4">
        <v>2.0000000000000001E-4</v>
      </c>
      <c r="U13" s="2">
        <v>1</v>
      </c>
      <c r="V13" s="3">
        <v>0</v>
      </c>
      <c r="W13" s="3">
        <v>0</v>
      </c>
      <c r="X13" s="4">
        <v>0</v>
      </c>
      <c r="Y13" s="4">
        <v>0</v>
      </c>
      <c r="Z13" s="5">
        <v>0</v>
      </c>
      <c r="AA13" s="5">
        <v>0</v>
      </c>
      <c r="AB13" s="3">
        <v>0</v>
      </c>
      <c r="AC13" s="3">
        <v>0</v>
      </c>
    </row>
    <row r="14" spans="1:29" x14ac:dyDescent="0.2">
      <c r="C14" s="3" t="s">
        <v>114</v>
      </c>
      <c r="D14" s="16" t="s">
        <v>392</v>
      </c>
      <c r="E14" s="3">
        <f t="shared" si="0"/>
        <v>0</v>
      </c>
      <c r="G14" s="3">
        <v>5</v>
      </c>
      <c r="H14" s="3">
        <f t="shared" si="2"/>
        <v>2</v>
      </c>
      <c r="I14" s="3">
        <v>0</v>
      </c>
      <c r="K14" s="3">
        <f t="shared" si="1"/>
        <v>7</v>
      </c>
      <c r="L14" s="3">
        <v>3</v>
      </c>
      <c r="N14" s="3" t="s">
        <v>182</v>
      </c>
      <c r="O14" s="3" t="s">
        <v>424</v>
      </c>
      <c r="P14" s="3" t="s">
        <v>50</v>
      </c>
      <c r="Q14" s="3">
        <v>7</v>
      </c>
      <c r="R14" s="4">
        <v>1.9E-3</v>
      </c>
      <c r="S14" s="3">
        <v>8</v>
      </c>
      <c r="T14" s="4">
        <v>1.6000000000000001E-3</v>
      </c>
      <c r="U14" s="2">
        <v>1</v>
      </c>
      <c r="V14" s="3">
        <v>1</v>
      </c>
      <c r="W14" s="3">
        <v>0</v>
      </c>
      <c r="X14" s="4">
        <v>0.1429</v>
      </c>
      <c r="Y14" s="4">
        <v>0</v>
      </c>
      <c r="Z14" s="5">
        <v>1280</v>
      </c>
      <c r="AA14" s="5">
        <v>0</v>
      </c>
      <c r="AB14" s="3">
        <v>1</v>
      </c>
      <c r="AC14" s="3">
        <v>0</v>
      </c>
    </row>
    <row r="15" spans="1:29" x14ac:dyDescent="0.2">
      <c r="C15" s="3" t="s">
        <v>115</v>
      </c>
      <c r="D15" s="16" t="s">
        <v>405</v>
      </c>
      <c r="E15" s="3">
        <f t="shared" si="0"/>
        <v>4</v>
      </c>
      <c r="G15" s="3">
        <v>5</v>
      </c>
      <c r="H15" s="3">
        <f t="shared" si="2"/>
        <v>2</v>
      </c>
      <c r="I15" s="3">
        <v>10</v>
      </c>
      <c r="K15" s="3">
        <f t="shared" si="1"/>
        <v>-4</v>
      </c>
      <c r="L15" s="3">
        <v>3</v>
      </c>
      <c r="N15" s="3" t="s">
        <v>173</v>
      </c>
      <c r="O15" s="3" t="s">
        <v>410</v>
      </c>
      <c r="P15" s="3" t="s">
        <v>52</v>
      </c>
      <c r="Q15" s="3">
        <v>19</v>
      </c>
      <c r="R15" s="4">
        <v>5.1999999999999998E-3</v>
      </c>
      <c r="S15" s="3">
        <v>25</v>
      </c>
      <c r="T15" s="4">
        <v>5.0000000000000001E-3</v>
      </c>
      <c r="U15" s="2">
        <v>0.92</v>
      </c>
      <c r="V15" s="3">
        <v>3</v>
      </c>
      <c r="W15" s="3">
        <v>0</v>
      </c>
      <c r="X15" s="4">
        <v>0.15790000000000001</v>
      </c>
      <c r="Y15" s="4">
        <v>0</v>
      </c>
      <c r="Z15" s="5">
        <v>5040</v>
      </c>
      <c r="AA15" s="5">
        <v>0</v>
      </c>
      <c r="AB15" s="3">
        <v>3</v>
      </c>
      <c r="AC15" s="3">
        <v>0</v>
      </c>
    </row>
    <row r="16" spans="1:29" x14ac:dyDescent="0.2">
      <c r="C16" s="3" t="s">
        <v>116</v>
      </c>
      <c r="D16" s="16" t="s">
        <v>396</v>
      </c>
      <c r="E16" s="3">
        <f t="shared" si="0"/>
        <v>1</v>
      </c>
      <c r="G16" s="3">
        <v>5</v>
      </c>
      <c r="H16" s="3">
        <f t="shared" si="2"/>
        <v>2</v>
      </c>
      <c r="K16" s="3">
        <f t="shared" si="1"/>
        <v>7</v>
      </c>
      <c r="L16" s="3">
        <v>3</v>
      </c>
      <c r="N16" s="3" t="s">
        <v>182</v>
      </c>
      <c r="O16" s="3" t="s">
        <v>427</v>
      </c>
      <c r="P16" s="3" t="s">
        <v>428</v>
      </c>
      <c r="Q16" s="3">
        <v>1</v>
      </c>
      <c r="R16" s="4">
        <v>2.9999999999999997E-4</v>
      </c>
      <c r="S16" s="3">
        <v>1</v>
      </c>
      <c r="T16" s="4">
        <v>2.0000000000000001E-4</v>
      </c>
      <c r="U16" s="2">
        <v>1</v>
      </c>
      <c r="V16" s="3">
        <v>0</v>
      </c>
      <c r="W16" s="3">
        <v>0</v>
      </c>
      <c r="X16" s="4">
        <v>0</v>
      </c>
      <c r="Y16" s="4">
        <v>0</v>
      </c>
      <c r="Z16" s="5">
        <v>0</v>
      </c>
      <c r="AA16" s="5">
        <v>0</v>
      </c>
      <c r="AB16" s="3">
        <v>0</v>
      </c>
      <c r="AC16" s="3">
        <v>0</v>
      </c>
    </row>
    <row r="17" spans="1:29" x14ac:dyDescent="0.2">
      <c r="C17" s="3" t="s">
        <v>117</v>
      </c>
      <c r="D17" s="16" t="s">
        <v>394</v>
      </c>
      <c r="E17" s="3">
        <f t="shared" si="0"/>
        <v>1</v>
      </c>
      <c r="G17" s="3">
        <v>5</v>
      </c>
      <c r="H17" s="3">
        <f t="shared" si="2"/>
        <v>2</v>
      </c>
      <c r="I17" s="3">
        <v>1</v>
      </c>
      <c r="K17" s="3">
        <f t="shared" si="1"/>
        <v>6</v>
      </c>
      <c r="L17" s="3">
        <v>3</v>
      </c>
      <c r="N17" s="3" t="s">
        <v>182</v>
      </c>
      <c r="O17" s="3" t="s">
        <v>430</v>
      </c>
      <c r="P17" s="3" t="s">
        <v>431</v>
      </c>
      <c r="Q17" s="3">
        <v>2</v>
      </c>
      <c r="R17" s="4">
        <v>5.0000000000000001E-4</v>
      </c>
      <c r="S17" s="3">
        <v>3</v>
      </c>
      <c r="T17" s="4">
        <v>5.9999999999999995E-4</v>
      </c>
      <c r="U17" s="2">
        <v>1</v>
      </c>
      <c r="V17" s="3">
        <v>0</v>
      </c>
      <c r="W17" s="3">
        <v>0</v>
      </c>
      <c r="X17" s="4">
        <v>0</v>
      </c>
      <c r="Y17" s="4">
        <v>0</v>
      </c>
      <c r="Z17" s="5">
        <v>0</v>
      </c>
      <c r="AA17" s="5">
        <v>0</v>
      </c>
      <c r="AB17" s="3">
        <v>0</v>
      </c>
      <c r="AC17" s="3">
        <v>0</v>
      </c>
    </row>
    <row r="18" spans="1:29" x14ac:dyDescent="0.2">
      <c r="C18" s="3" t="s">
        <v>118</v>
      </c>
      <c r="D18" s="16" t="s">
        <v>397</v>
      </c>
      <c r="E18" s="3">
        <f t="shared" si="0"/>
        <v>1</v>
      </c>
      <c r="G18" s="3">
        <v>5</v>
      </c>
      <c r="H18" s="3">
        <f t="shared" si="2"/>
        <v>2</v>
      </c>
      <c r="K18" s="3">
        <f t="shared" si="1"/>
        <v>7</v>
      </c>
      <c r="L18" s="3">
        <v>3</v>
      </c>
      <c r="N18" s="3" t="s">
        <v>167</v>
      </c>
      <c r="O18" s="3" t="s">
        <v>249</v>
      </c>
      <c r="P18" s="3" t="s">
        <v>250</v>
      </c>
      <c r="Q18" s="3">
        <v>4</v>
      </c>
      <c r="R18" s="4">
        <v>1.1000000000000001E-3</v>
      </c>
      <c r="S18" s="3">
        <v>6</v>
      </c>
      <c r="T18" s="4">
        <v>1.1999999999999999E-3</v>
      </c>
      <c r="U18" s="2">
        <v>0.83</v>
      </c>
      <c r="V18" s="3">
        <v>0</v>
      </c>
      <c r="W18" s="3">
        <v>0</v>
      </c>
      <c r="X18" s="4">
        <v>0</v>
      </c>
      <c r="Y18" s="4">
        <v>0</v>
      </c>
      <c r="Z18" s="5">
        <v>0</v>
      </c>
      <c r="AA18" s="5">
        <v>0</v>
      </c>
      <c r="AB18" s="3">
        <v>0</v>
      </c>
      <c r="AC18" s="3">
        <v>0</v>
      </c>
    </row>
    <row r="19" spans="1:29" x14ac:dyDescent="0.2">
      <c r="C19" s="3" t="s">
        <v>119</v>
      </c>
      <c r="D19" s="16" t="s">
        <v>402</v>
      </c>
      <c r="E19" s="3">
        <f t="shared" si="0"/>
        <v>0</v>
      </c>
      <c r="G19" s="3">
        <v>5</v>
      </c>
      <c r="H19" s="3">
        <f t="shared" si="2"/>
        <v>2</v>
      </c>
      <c r="K19" s="3">
        <f t="shared" si="1"/>
        <v>7</v>
      </c>
      <c r="L19" s="3">
        <v>3</v>
      </c>
      <c r="N19" s="3" t="s">
        <v>167</v>
      </c>
      <c r="O19" s="3" t="s">
        <v>434</v>
      </c>
      <c r="P19" s="3" t="s">
        <v>435</v>
      </c>
      <c r="Q19" s="3">
        <v>6</v>
      </c>
      <c r="R19" s="4">
        <v>1.6000000000000001E-3</v>
      </c>
      <c r="S19" s="3">
        <v>6</v>
      </c>
      <c r="T19" s="4">
        <v>1.1999999999999999E-3</v>
      </c>
      <c r="U19" s="2">
        <v>1</v>
      </c>
      <c r="V19" s="3">
        <v>1</v>
      </c>
      <c r="W19" s="3">
        <v>0</v>
      </c>
      <c r="X19" s="4">
        <v>0.16669999999999999</v>
      </c>
      <c r="Y19" s="4">
        <v>0</v>
      </c>
      <c r="Z19" s="5">
        <v>999</v>
      </c>
      <c r="AA19" s="5">
        <v>0</v>
      </c>
      <c r="AB19" s="3">
        <v>1</v>
      </c>
      <c r="AC19" s="3">
        <v>0</v>
      </c>
    </row>
    <row r="20" spans="1:29" x14ac:dyDescent="0.2">
      <c r="C20" s="3" t="s">
        <v>36</v>
      </c>
      <c r="D20" s="16" t="s">
        <v>399</v>
      </c>
      <c r="E20" s="3">
        <f t="shared" si="0"/>
        <v>0</v>
      </c>
      <c r="G20" s="3">
        <v>1</v>
      </c>
      <c r="H20" s="3">
        <f t="shared" si="2"/>
        <v>1</v>
      </c>
      <c r="I20" s="3">
        <v>1</v>
      </c>
      <c r="K20" s="3">
        <f t="shared" si="1"/>
        <v>1</v>
      </c>
      <c r="N20" s="3" t="s">
        <v>173</v>
      </c>
      <c r="O20" s="3" t="s">
        <v>411</v>
      </c>
      <c r="P20" s="3" t="s">
        <v>412</v>
      </c>
      <c r="Q20" s="3">
        <v>10</v>
      </c>
      <c r="R20" s="4">
        <v>2.7000000000000001E-3</v>
      </c>
      <c r="S20" s="3">
        <v>10</v>
      </c>
      <c r="T20" s="4">
        <v>2E-3</v>
      </c>
      <c r="U20" s="2">
        <v>1</v>
      </c>
      <c r="V20" s="3">
        <v>0</v>
      </c>
      <c r="W20" s="3">
        <v>0</v>
      </c>
      <c r="X20" s="4">
        <v>0</v>
      </c>
      <c r="Y20" s="4">
        <v>0</v>
      </c>
      <c r="Z20" s="5">
        <v>0</v>
      </c>
      <c r="AA20" s="5">
        <v>0</v>
      </c>
      <c r="AB20" s="3">
        <v>0</v>
      </c>
      <c r="AC20" s="3">
        <v>0</v>
      </c>
    </row>
    <row r="21" spans="1:29" x14ac:dyDescent="0.2">
      <c r="C21" s="3" t="s">
        <v>37</v>
      </c>
      <c r="D21" s="16" t="s">
        <v>398</v>
      </c>
      <c r="E21" s="3">
        <f t="shared" si="0"/>
        <v>0</v>
      </c>
      <c r="G21" s="3">
        <v>1</v>
      </c>
      <c r="H21" s="3">
        <f t="shared" si="2"/>
        <v>1</v>
      </c>
      <c r="I21" s="3">
        <v>2</v>
      </c>
      <c r="K21" s="3">
        <f t="shared" si="1"/>
        <v>-1</v>
      </c>
      <c r="N21" s="3" t="s">
        <v>220</v>
      </c>
      <c r="O21" s="3" t="s">
        <v>521</v>
      </c>
      <c r="P21" s="3" t="s">
        <v>522</v>
      </c>
      <c r="Q21" s="3">
        <v>2</v>
      </c>
      <c r="R21" s="4">
        <v>5.0000000000000001E-4</v>
      </c>
      <c r="S21" s="3">
        <v>2</v>
      </c>
      <c r="T21" s="4">
        <v>4.0000000000000002E-4</v>
      </c>
      <c r="U21" s="2">
        <v>1</v>
      </c>
      <c r="V21" s="3">
        <v>0</v>
      </c>
      <c r="W21" s="3">
        <v>0</v>
      </c>
      <c r="X21" s="4">
        <v>0</v>
      </c>
      <c r="Y21" s="4">
        <v>0</v>
      </c>
      <c r="Z21" s="5">
        <v>0</v>
      </c>
      <c r="AA21" s="5">
        <v>0</v>
      </c>
      <c r="AB21" s="3">
        <v>0</v>
      </c>
      <c r="AC21" s="3">
        <v>0</v>
      </c>
    </row>
    <row r="22" spans="1:29" x14ac:dyDescent="0.2">
      <c r="C22" s="3" t="s">
        <v>38</v>
      </c>
      <c r="D22" s="16" t="s">
        <v>395</v>
      </c>
      <c r="E22" s="3">
        <f t="shared" si="0"/>
        <v>1</v>
      </c>
      <c r="G22" s="3">
        <v>1</v>
      </c>
      <c r="H22" s="3">
        <f t="shared" si="2"/>
        <v>1</v>
      </c>
      <c r="I22" s="3">
        <v>2</v>
      </c>
      <c r="K22" s="3">
        <f t="shared" si="1"/>
        <v>-1</v>
      </c>
      <c r="N22" s="3" t="s">
        <v>220</v>
      </c>
      <c r="O22" s="3" t="s">
        <v>384</v>
      </c>
      <c r="P22" s="3" t="s">
        <v>385</v>
      </c>
      <c r="Q22" s="3">
        <v>4</v>
      </c>
      <c r="R22" s="4">
        <v>1.1000000000000001E-3</v>
      </c>
      <c r="S22" s="3">
        <v>7</v>
      </c>
      <c r="T22" s="4">
        <v>1.4E-3</v>
      </c>
      <c r="U22" s="2">
        <v>1</v>
      </c>
      <c r="V22" s="3">
        <v>0</v>
      </c>
      <c r="W22" s="3">
        <v>0</v>
      </c>
      <c r="X22" s="4">
        <v>0</v>
      </c>
      <c r="Y22" s="4">
        <v>0</v>
      </c>
      <c r="Z22" s="5">
        <v>0</v>
      </c>
      <c r="AA22" s="5">
        <v>0</v>
      </c>
      <c r="AB22" s="3">
        <v>0</v>
      </c>
      <c r="AC22" s="3">
        <v>0</v>
      </c>
    </row>
    <row r="23" spans="1:29" x14ac:dyDescent="0.2">
      <c r="C23" s="3" t="s">
        <v>120</v>
      </c>
      <c r="D23" s="16" t="s">
        <v>403</v>
      </c>
      <c r="E23" s="3">
        <f t="shared" si="0"/>
        <v>0</v>
      </c>
      <c r="G23" s="3">
        <v>1</v>
      </c>
      <c r="H23" s="3">
        <f t="shared" si="2"/>
        <v>1</v>
      </c>
      <c r="I23" s="3">
        <v>2</v>
      </c>
      <c r="K23" s="3">
        <f t="shared" si="1"/>
        <v>-1</v>
      </c>
      <c r="N23" s="3" t="s">
        <v>156</v>
      </c>
      <c r="O23" s="3" t="s">
        <v>394</v>
      </c>
      <c r="P23" s="3" t="s">
        <v>54</v>
      </c>
      <c r="Q23" s="3">
        <v>10</v>
      </c>
      <c r="R23" s="4">
        <v>2.7000000000000001E-3</v>
      </c>
      <c r="S23" s="3">
        <v>11</v>
      </c>
      <c r="T23" s="4">
        <v>2.2000000000000001E-3</v>
      </c>
      <c r="U23" s="2">
        <v>1</v>
      </c>
      <c r="V23" s="3">
        <v>1</v>
      </c>
      <c r="W23" s="3">
        <v>0</v>
      </c>
      <c r="X23" s="4">
        <v>0.1</v>
      </c>
      <c r="Y23" s="4">
        <v>0</v>
      </c>
      <c r="Z23" s="5">
        <v>1880</v>
      </c>
      <c r="AA23" s="5">
        <v>0</v>
      </c>
      <c r="AB23" s="3">
        <v>1</v>
      </c>
      <c r="AC23" s="3">
        <v>0</v>
      </c>
    </row>
    <row r="24" spans="1:29" x14ac:dyDescent="0.2">
      <c r="A24" s="3" t="s">
        <v>157</v>
      </c>
      <c r="B24" s="3" t="s">
        <v>450</v>
      </c>
      <c r="C24" s="3" t="s">
        <v>451</v>
      </c>
      <c r="D24" s="16" t="s">
        <v>256</v>
      </c>
      <c r="E24" s="3">
        <f t="shared" si="0"/>
        <v>1</v>
      </c>
      <c r="F24" s="20">
        <f ca="1">VLOOKUP(A24,INDIRECT($F$4&amp;"!$A$6:$K$21"),11,FALSE)</f>
        <v>0</v>
      </c>
      <c r="G24" s="3">
        <v>5</v>
      </c>
      <c r="H24" s="3">
        <f>ROUNDUP(G24*0.3,0)</f>
        <v>2</v>
      </c>
      <c r="K24" s="3">
        <f t="shared" si="1"/>
        <v>7</v>
      </c>
      <c r="N24" s="3" t="s">
        <v>156</v>
      </c>
      <c r="O24" s="3" t="s">
        <v>395</v>
      </c>
      <c r="P24" s="3" t="s">
        <v>55</v>
      </c>
      <c r="Q24" s="3">
        <v>15</v>
      </c>
      <c r="R24" s="4">
        <v>4.1000000000000003E-3</v>
      </c>
      <c r="S24" s="3">
        <v>19</v>
      </c>
      <c r="T24" s="4">
        <v>3.8E-3</v>
      </c>
      <c r="U24" s="2">
        <v>0.95</v>
      </c>
      <c r="V24" s="3">
        <v>1</v>
      </c>
      <c r="W24" s="3">
        <v>0</v>
      </c>
      <c r="X24" s="4">
        <v>6.6699999999999995E-2</v>
      </c>
      <c r="Y24" s="4">
        <v>0</v>
      </c>
      <c r="Z24" s="5">
        <v>1680</v>
      </c>
      <c r="AA24" s="5">
        <v>0</v>
      </c>
      <c r="AB24" s="3">
        <v>1</v>
      </c>
      <c r="AC24" s="3">
        <v>0</v>
      </c>
    </row>
    <row r="25" spans="1:29" x14ac:dyDescent="0.2">
      <c r="C25" s="3" t="s">
        <v>452</v>
      </c>
      <c r="D25" s="16" t="s">
        <v>258</v>
      </c>
      <c r="E25" s="3">
        <f t="shared" si="0"/>
        <v>0</v>
      </c>
      <c r="F25" s="20" t="str">
        <f>"("&amp;SUM(G24:G28)&amp;")"</f>
        <v>(25)</v>
      </c>
      <c r="G25" s="3">
        <v>5</v>
      </c>
      <c r="H25" s="3">
        <f>ROUNDUP(G25*0.3,0)</f>
        <v>2</v>
      </c>
      <c r="K25" s="3">
        <f t="shared" si="1"/>
        <v>7</v>
      </c>
      <c r="N25" s="3" t="s">
        <v>220</v>
      </c>
      <c r="O25" s="3" t="s">
        <v>485</v>
      </c>
      <c r="P25" s="3" t="s">
        <v>486</v>
      </c>
      <c r="Q25" s="3">
        <v>2</v>
      </c>
      <c r="R25" s="4">
        <v>5.0000000000000001E-4</v>
      </c>
      <c r="S25" s="3">
        <v>2</v>
      </c>
      <c r="T25" s="4">
        <v>4.0000000000000002E-4</v>
      </c>
      <c r="U25" s="2">
        <v>1</v>
      </c>
      <c r="V25" s="3">
        <v>0</v>
      </c>
      <c r="W25" s="3">
        <v>0</v>
      </c>
      <c r="X25" s="4">
        <v>0</v>
      </c>
      <c r="Y25" s="4">
        <v>0</v>
      </c>
      <c r="Z25" s="5">
        <v>0</v>
      </c>
      <c r="AA25" s="5">
        <v>0</v>
      </c>
      <c r="AB25" s="3">
        <v>0</v>
      </c>
      <c r="AC25" s="3">
        <v>0</v>
      </c>
    </row>
    <row r="26" spans="1:29" x14ac:dyDescent="0.2">
      <c r="C26" s="3" t="s">
        <v>453</v>
      </c>
      <c r="D26" s="16" t="s">
        <v>254</v>
      </c>
      <c r="E26" s="3">
        <f t="shared" si="0"/>
        <v>0</v>
      </c>
      <c r="G26" s="3">
        <v>5</v>
      </c>
      <c r="H26" s="3">
        <f>ROUNDUP(G26*0.3,0)</f>
        <v>2</v>
      </c>
      <c r="K26" s="3">
        <f t="shared" si="1"/>
        <v>7</v>
      </c>
      <c r="N26" s="3" t="s">
        <v>220</v>
      </c>
      <c r="O26" s="3" t="s">
        <v>386</v>
      </c>
      <c r="P26" s="3" t="s">
        <v>387</v>
      </c>
      <c r="Q26" s="3">
        <v>2</v>
      </c>
      <c r="R26" s="4">
        <v>5.0000000000000001E-4</v>
      </c>
      <c r="S26" s="3">
        <v>2</v>
      </c>
      <c r="T26" s="4">
        <v>4.0000000000000002E-4</v>
      </c>
      <c r="U26" s="2">
        <v>1</v>
      </c>
      <c r="V26" s="3">
        <v>0</v>
      </c>
      <c r="W26" s="3">
        <v>0</v>
      </c>
      <c r="X26" s="4">
        <v>0</v>
      </c>
      <c r="Y26" s="4">
        <v>0</v>
      </c>
      <c r="Z26" s="5">
        <v>0</v>
      </c>
      <c r="AA26" s="5">
        <v>0</v>
      </c>
      <c r="AB26" s="3">
        <v>0</v>
      </c>
      <c r="AC26" s="3">
        <v>0</v>
      </c>
    </row>
    <row r="27" spans="1:29" x14ac:dyDescent="0.2">
      <c r="C27" s="3" t="s">
        <v>454</v>
      </c>
      <c r="D27" s="16" t="s">
        <v>252</v>
      </c>
      <c r="E27" s="3">
        <f t="shared" si="0"/>
        <v>0</v>
      </c>
      <c r="G27" s="3">
        <v>5</v>
      </c>
      <c r="H27" s="3">
        <f>ROUNDUP(G27*0.3,0)</f>
        <v>2</v>
      </c>
      <c r="K27" s="3">
        <f t="shared" si="1"/>
        <v>7</v>
      </c>
      <c r="N27" s="3" t="s">
        <v>156</v>
      </c>
      <c r="O27" s="3" t="s">
        <v>396</v>
      </c>
      <c r="P27" s="3" t="s">
        <v>56</v>
      </c>
      <c r="Q27" s="3">
        <v>29</v>
      </c>
      <c r="R27" s="4">
        <v>7.9000000000000008E-3</v>
      </c>
      <c r="S27" s="3">
        <v>32</v>
      </c>
      <c r="T27" s="4">
        <v>6.4000000000000003E-3</v>
      </c>
      <c r="U27" s="2">
        <v>0.94</v>
      </c>
      <c r="V27" s="3">
        <v>1</v>
      </c>
      <c r="W27" s="3">
        <v>0</v>
      </c>
      <c r="X27" s="4">
        <v>3.4500000000000003E-2</v>
      </c>
      <c r="Y27" s="4">
        <v>0</v>
      </c>
      <c r="Z27" s="5">
        <v>1880</v>
      </c>
      <c r="AA27" s="5">
        <v>0</v>
      </c>
      <c r="AB27" s="3">
        <v>1</v>
      </c>
      <c r="AC27" s="3">
        <v>0</v>
      </c>
    </row>
    <row r="28" spans="1:29" x14ac:dyDescent="0.2">
      <c r="C28" s="3" t="s">
        <v>536</v>
      </c>
      <c r="D28" s="16" t="s">
        <v>537</v>
      </c>
      <c r="E28" s="3">
        <f t="shared" si="0"/>
        <v>0</v>
      </c>
      <c r="G28" s="3">
        <v>5</v>
      </c>
      <c r="H28" s="3">
        <f>ROUNDUP(G28*0.3,0)</f>
        <v>2</v>
      </c>
      <c r="K28" s="3">
        <f t="shared" si="1"/>
        <v>7</v>
      </c>
      <c r="N28" s="3" t="s">
        <v>156</v>
      </c>
      <c r="O28" s="3" t="s">
        <v>397</v>
      </c>
      <c r="P28" s="3" t="s">
        <v>57</v>
      </c>
      <c r="Q28" s="3">
        <v>17</v>
      </c>
      <c r="R28" s="4">
        <v>4.5999999999999999E-3</v>
      </c>
      <c r="S28" s="3">
        <v>19</v>
      </c>
      <c r="T28" s="4">
        <v>3.8E-3</v>
      </c>
      <c r="U28" s="2">
        <v>1</v>
      </c>
      <c r="V28" s="3">
        <v>1</v>
      </c>
      <c r="W28" s="3">
        <v>0</v>
      </c>
      <c r="X28" s="4">
        <v>5.8799999999999998E-2</v>
      </c>
      <c r="Y28" s="4">
        <v>0</v>
      </c>
      <c r="Z28" s="5">
        <v>1880</v>
      </c>
      <c r="AA28" s="5">
        <v>0</v>
      </c>
      <c r="AB28" s="3">
        <v>1</v>
      </c>
      <c r="AC28" s="3">
        <v>0</v>
      </c>
    </row>
    <row r="29" spans="1:29" x14ac:dyDescent="0.2">
      <c r="A29" s="3" t="s">
        <v>164</v>
      </c>
      <c r="B29" s="3" t="s">
        <v>4</v>
      </c>
      <c r="C29" s="3" t="s">
        <v>35</v>
      </c>
      <c r="D29" s="16" t="s">
        <v>330</v>
      </c>
      <c r="E29" s="3">
        <f t="shared" si="0"/>
        <v>5</v>
      </c>
      <c r="F29" s="20">
        <f ca="1">VLOOKUP(A29,INDIRECT($F$4&amp;"!$A$6:$K$21"),11,FALSE)</f>
        <v>5.1020408163265305</v>
      </c>
      <c r="G29" s="3">
        <v>5</v>
      </c>
      <c r="H29" s="3">
        <f t="shared" si="2"/>
        <v>2</v>
      </c>
      <c r="I29" s="3">
        <v>20</v>
      </c>
      <c r="K29" s="3">
        <f t="shared" si="1"/>
        <v>-14</v>
      </c>
      <c r="L29" s="3">
        <v>0</v>
      </c>
      <c r="N29" s="3" t="s">
        <v>218</v>
      </c>
      <c r="O29" s="3" t="s">
        <v>487</v>
      </c>
      <c r="P29" s="3" t="s">
        <v>488</v>
      </c>
      <c r="Q29" s="3">
        <v>1</v>
      </c>
      <c r="R29" s="4">
        <v>2.9999999999999997E-4</v>
      </c>
      <c r="S29" s="3">
        <v>1</v>
      </c>
      <c r="T29" s="4">
        <v>2.0000000000000001E-4</v>
      </c>
      <c r="U29" s="2">
        <v>1</v>
      </c>
      <c r="V29" s="3">
        <v>0</v>
      </c>
      <c r="W29" s="3">
        <v>0</v>
      </c>
      <c r="X29" s="4">
        <v>0</v>
      </c>
      <c r="Y29" s="4">
        <v>0</v>
      </c>
      <c r="Z29" s="5">
        <v>0</v>
      </c>
      <c r="AA29" s="5">
        <v>0</v>
      </c>
      <c r="AB29" s="3">
        <v>0</v>
      </c>
      <c r="AC29" s="3">
        <v>0</v>
      </c>
    </row>
    <row r="30" spans="1:29" x14ac:dyDescent="0.2">
      <c r="C30" s="3" t="s">
        <v>121</v>
      </c>
      <c r="D30" s="16" t="s">
        <v>331</v>
      </c>
      <c r="E30" s="3">
        <f t="shared" si="0"/>
        <v>5</v>
      </c>
      <c r="F30" s="20" t="str">
        <f>"("&amp;SUM(G29:G33)&amp;")"</f>
        <v>(13)</v>
      </c>
      <c r="G30" s="3">
        <v>5</v>
      </c>
      <c r="H30" s="3">
        <f t="shared" si="2"/>
        <v>2</v>
      </c>
      <c r="I30" s="3">
        <v>4</v>
      </c>
      <c r="K30" s="3">
        <f t="shared" si="1"/>
        <v>3</v>
      </c>
      <c r="L30" s="3">
        <v>0</v>
      </c>
      <c r="N30" s="3" t="s">
        <v>220</v>
      </c>
      <c r="O30" s="3" t="s">
        <v>575</v>
      </c>
      <c r="P30" s="3" t="s">
        <v>576</v>
      </c>
      <c r="Q30" s="3">
        <v>2</v>
      </c>
      <c r="R30" s="4">
        <v>5.0000000000000001E-4</v>
      </c>
      <c r="S30" s="3">
        <v>4</v>
      </c>
      <c r="T30" s="4">
        <v>8.0000000000000004E-4</v>
      </c>
      <c r="U30" s="2">
        <v>1</v>
      </c>
      <c r="V30" s="3">
        <v>2</v>
      </c>
      <c r="W30" s="3">
        <v>0</v>
      </c>
      <c r="X30" s="4">
        <v>1</v>
      </c>
      <c r="Y30" s="4">
        <v>0</v>
      </c>
      <c r="Z30" s="5">
        <v>2560</v>
      </c>
      <c r="AA30" s="5">
        <v>0</v>
      </c>
      <c r="AB30" s="3">
        <v>2</v>
      </c>
      <c r="AC30" s="3">
        <v>0</v>
      </c>
    </row>
    <row r="31" spans="1:29" x14ac:dyDescent="0.2">
      <c r="C31" s="3" t="s">
        <v>122</v>
      </c>
      <c r="D31" s="16" t="s">
        <v>336</v>
      </c>
      <c r="E31" s="3">
        <f t="shared" si="0"/>
        <v>0</v>
      </c>
      <c r="G31" s="3">
        <v>1</v>
      </c>
      <c r="H31" s="3">
        <f t="shared" si="2"/>
        <v>1</v>
      </c>
      <c r="I31" s="3">
        <v>2</v>
      </c>
      <c r="K31" s="3">
        <f t="shared" si="1"/>
        <v>-1</v>
      </c>
      <c r="N31" s="3" t="s">
        <v>220</v>
      </c>
      <c r="O31" s="3" t="s">
        <v>388</v>
      </c>
      <c r="P31" s="3" t="s">
        <v>389</v>
      </c>
      <c r="Q31" s="3">
        <v>1</v>
      </c>
      <c r="R31" s="4">
        <v>2.9999999999999997E-4</v>
      </c>
      <c r="S31" s="3">
        <v>1</v>
      </c>
      <c r="T31" s="4">
        <v>2.0000000000000001E-4</v>
      </c>
      <c r="U31" s="2">
        <v>1</v>
      </c>
      <c r="V31" s="3">
        <v>0</v>
      </c>
      <c r="W31" s="3">
        <v>0</v>
      </c>
      <c r="X31" s="4">
        <v>0</v>
      </c>
      <c r="Y31" s="4">
        <v>0</v>
      </c>
      <c r="Z31" s="5">
        <v>0</v>
      </c>
      <c r="AA31" s="5">
        <v>0</v>
      </c>
      <c r="AB31" s="3">
        <v>0</v>
      </c>
      <c r="AC31" s="3">
        <v>0</v>
      </c>
    </row>
    <row r="32" spans="1:29" x14ac:dyDescent="0.2">
      <c r="C32" s="3" t="s">
        <v>123</v>
      </c>
      <c r="D32" s="16" t="s">
        <v>332</v>
      </c>
      <c r="E32" s="3">
        <f t="shared" si="0"/>
        <v>1</v>
      </c>
      <c r="G32" s="3">
        <v>1</v>
      </c>
      <c r="H32" s="3">
        <f t="shared" si="2"/>
        <v>1</v>
      </c>
      <c r="I32" s="3">
        <v>4</v>
      </c>
      <c r="K32" s="3">
        <f t="shared" si="1"/>
        <v>-3</v>
      </c>
      <c r="N32" s="3" t="s">
        <v>489</v>
      </c>
      <c r="O32" s="3" t="s">
        <v>490</v>
      </c>
      <c r="P32" s="3" t="s">
        <v>491</v>
      </c>
      <c r="Q32" s="3">
        <v>1</v>
      </c>
      <c r="R32" s="4">
        <v>2.9999999999999997E-4</v>
      </c>
      <c r="S32" s="3">
        <v>1</v>
      </c>
      <c r="T32" s="4">
        <v>2.0000000000000001E-4</v>
      </c>
      <c r="U32" s="2">
        <v>0</v>
      </c>
      <c r="V32" s="3">
        <v>0</v>
      </c>
      <c r="W32" s="3">
        <v>0</v>
      </c>
      <c r="X32" s="4">
        <v>0</v>
      </c>
      <c r="Y32" s="4">
        <v>0</v>
      </c>
      <c r="Z32" s="5">
        <v>0</v>
      </c>
      <c r="AA32" s="5">
        <v>0</v>
      </c>
      <c r="AB32" s="3">
        <v>0</v>
      </c>
      <c r="AC32" s="3">
        <v>0</v>
      </c>
    </row>
    <row r="33" spans="1:29" x14ac:dyDescent="0.2">
      <c r="C33" s="3" t="s">
        <v>124</v>
      </c>
      <c r="D33" s="16" t="s">
        <v>334</v>
      </c>
      <c r="E33" s="3">
        <f t="shared" si="0"/>
        <v>0</v>
      </c>
      <c r="G33" s="3">
        <v>1</v>
      </c>
      <c r="H33" s="3">
        <f t="shared" si="2"/>
        <v>1</v>
      </c>
      <c r="I33" s="3">
        <v>7</v>
      </c>
      <c r="K33" s="3">
        <f t="shared" si="1"/>
        <v>-6</v>
      </c>
      <c r="N33" s="3" t="s">
        <v>156</v>
      </c>
      <c r="O33" s="3" t="s">
        <v>398</v>
      </c>
      <c r="P33" s="3" t="s">
        <v>58</v>
      </c>
      <c r="Q33" s="3">
        <v>1</v>
      </c>
      <c r="R33" s="4">
        <v>2.9999999999999997E-4</v>
      </c>
      <c r="S33" s="3">
        <v>1</v>
      </c>
      <c r="T33" s="4">
        <v>2.0000000000000001E-4</v>
      </c>
      <c r="U33" s="2">
        <v>1</v>
      </c>
      <c r="V33" s="3">
        <v>0</v>
      </c>
      <c r="W33" s="3">
        <v>0</v>
      </c>
      <c r="X33" s="4">
        <v>0</v>
      </c>
      <c r="Y33" s="4">
        <v>0</v>
      </c>
      <c r="Z33" s="5">
        <v>0</v>
      </c>
      <c r="AA33" s="5">
        <v>0</v>
      </c>
      <c r="AB33" s="3">
        <v>0</v>
      </c>
      <c r="AC33" s="3">
        <v>0</v>
      </c>
    </row>
    <row r="34" spans="1:29" x14ac:dyDescent="0.2">
      <c r="A34" s="3" t="s">
        <v>161</v>
      </c>
      <c r="B34" s="3" t="s">
        <v>5</v>
      </c>
      <c r="C34" s="3" t="s">
        <v>125</v>
      </c>
      <c r="D34" s="16" t="s">
        <v>251</v>
      </c>
      <c r="E34" s="3">
        <f t="shared" si="0"/>
        <v>22</v>
      </c>
      <c r="F34" s="20">
        <f ca="1">VLOOKUP(A34,INDIRECT($F$4&amp;"!$A$6:$K$21"),11,FALSE)</f>
        <v>55.309734513274336</v>
      </c>
      <c r="G34" s="3">
        <v>25</v>
      </c>
      <c r="H34" s="3">
        <f t="shared" si="2"/>
        <v>8</v>
      </c>
      <c r="I34" s="3">
        <v>0</v>
      </c>
      <c r="K34" s="3">
        <f t="shared" si="1"/>
        <v>32</v>
      </c>
      <c r="L34" s="3">
        <v>35</v>
      </c>
      <c r="N34" s="3" t="s">
        <v>156</v>
      </c>
      <c r="O34" s="3" t="s">
        <v>399</v>
      </c>
      <c r="P34" s="3" t="s">
        <v>59</v>
      </c>
      <c r="Q34" s="3">
        <v>10</v>
      </c>
      <c r="R34" s="4">
        <v>2.7000000000000001E-3</v>
      </c>
      <c r="S34" s="3">
        <v>13</v>
      </c>
      <c r="T34" s="4">
        <v>2.5999999999999999E-3</v>
      </c>
      <c r="U34" s="2">
        <v>0.85</v>
      </c>
      <c r="V34" s="3">
        <v>0</v>
      </c>
      <c r="W34" s="3">
        <v>0</v>
      </c>
      <c r="X34" s="4">
        <v>0</v>
      </c>
      <c r="Y34" s="4">
        <v>0</v>
      </c>
      <c r="Z34" s="5">
        <v>0</v>
      </c>
      <c r="AA34" s="5">
        <v>0</v>
      </c>
      <c r="AB34" s="3">
        <v>0</v>
      </c>
      <c r="AC34" s="3">
        <v>0</v>
      </c>
    </row>
    <row r="35" spans="1:29" x14ac:dyDescent="0.2">
      <c r="C35" s="10" t="s">
        <v>126</v>
      </c>
      <c r="D35" s="16" t="s">
        <v>339</v>
      </c>
      <c r="E35" s="3">
        <f t="shared" si="0"/>
        <v>22</v>
      </c>
      <c r="F35" s="20" t="str">
        <f>"("&amp;SUM(G34:G40)&amp;")"</f>
        <v>(75)</v>
      </c>
      <c r="G35" s="3">
        <v>25</v>
      </c>
      <c r="H35" s="3">
        <f t="shared" si="2"/>
        <v>8</v>
      </c>
      <c r="I35" s="3">
        <v>0</v>
      </c>
      <c r="K35" s="3">
        <f t="shared" si="1"/>
        <v>32</v>
      </c>
      <c r="L35" s="3">
        <v>35</v>
      </c>
      <c r="N35" s="3" t="s">
        <v>156</v>
      </c>
      <c r="O35" s="3" t="s">
        <v>400</v>
      </c>
      <c r="P35" s="3" t="s">
        <v>401</v>
      </c>
      <c r="Q35" s="3">
        <v>131</v>
      </c>
      <c r="R35" s="4">
        <v>3.5700000000000003E-2</v>
      </c>
      <c r="S35" s="3">
        <v>177</v>
      </c>
      <c r="T35" s="4">
        <v>3.5200000000000002E-2</v>
      </c>
      <c r="U35" s="2">
        <v>1</v>
      </c>
      <c r="V35" s="3">
        <v>6</v>
      </c>
      <c r="W35" s="3">
        <v>0</v>
      </c>
      <c r="X35" s="4">
        <v>4.58E-2</v>
      </c>
      <c r="Y35" s="4">
        <v>0</v>
      </c>
      <c r="Z35" s="5">
        <v>11280</v>
      </c>
      <c r="AA35" s="5">
        <v>0</v>
      </c>
      <c r="AB35" s="3">
        <v>6</v>
      </c>
      <c r="AC35" s="3">
        <v>0</v>
      </c>
    </row>
    <row r="36" spans="1:29" x14ac:dyDescent="0.2">
      <c r="C36" s="11" t="s">
        <v>127</v>
      </c>
      <c r="D36" s="16" t="s">
        <v>340</v>
      </c>
      <c r="E36" s="3">
        <f t="shared" si="0"/>
        <v>6</v>
      </c>
      <c r="G36" s="3">
        <v>5</v>
      </c>
      <c r="H36" s="3">
        <f t="shared" si="2"/>
        <v>2</v>
      </c>
      <c r="I36" s="3">
        <v>2</v>
      </c>
      <c r="K36" s="3">
        <f t="shared" si="1"/>
        <v>5</v>
      </c>
      <c r="L36" s="3">
        <v>10</v>
      </c>
      <c r="N36" s="3" t="s">
        <v>220</v>
      </c>
      <c r="O36" s="3" t="s">
        <v>492</v>
      </c>
      <c r="P36" s="3" t="s">
        <v>493</v>
      </c>
      <c r="Q36" s="3">
        <v>2</v>
      </c>
      <c r="R36" s="4">
        <v>5.0000000000000001E-4</v>
      </c>
      <c r="S36" s="3">
        <v>2</v>
      </c>
      <c r="T36" s="4">
        <v>4.0000000000000002E-4</v>
      </c>
      <c r="U36" s="2">
        <v>0.5</v>
      </c>
      <c r="V36" s="3">
        <v>0</v>
      </c>
      <c r="W36" s="3">
        <v>0</v>
      </c>
      <c r="X36" s="4">
        <v>0</v>
      </c>
      <c r="Y36" s="4">
        <v>0</v>
      </c>
      <c r="Z36" s="5">
        <v>0</v>
      </c>
      <c r="AA36" s="5">
        <v>0</v>
      </c>
      <c r="AB36" s="3">
        <v>0</v>
      </c>
      <c r="AC36" s="3">
        <v>0</v>
      </c>
    </row>
    <row r="37" spans="1:29" x14ac:dyDescent="0.2">
      <c r="C37" s="11" t="s">
        <v>455</v>
      </c>
      <c r="D37" s="16" t="s">
        <v>461</v>
      </c>
      <c r="E37" s="3">
        <f t="shared" si="0"/>
        <v>3</v>
      </c>
      <c r="G37" s="3">
        <v>5</v>
      </c>
      <c r="H37" s="3">
        <f>ROUNDUP(G37*0.3,0)</f>
        <v>2</v>
      </c>
      <c r="I37" s="3">
        <v>12</v>
      </c>
      <c r="K37" s="3">
        <f t="shared" si="1"/>
        <v>-6</v>
      </c>
      <c r="N37" s="3" t="s">
        <v>218</v>
      </c>
      <c r="O37" s="3" t="s">
        <v>407</v>
      </c>
      <c r="P37" s="3" t="s">
        <v>408</v>
      </c>
      <c r="Q37" s="3">
        <v>6</v>
      </c>
      <c r="R37" s="4">
        <v>1.6000000000000001E-3</v>
      </c>
      <c r="S37" s="3">
        <v>7</v>
      </c>
      <c r="T37" s="4">
        <v>1.4E-3</v>
      </c>
      <c r="U37" s="2">
        <v>0.86</v>
      </c>
      <c r="V37" s="3">
        <v>1</v>
      </c>
      <c r="W37" s="3">
        <v>0</v>
      </c>
      <c r="X37" s="4">
        <v>0.16669999999999999</v>
      </c>
      <c r="Y37" s="4">
        <v>0</v>
      </c>
      <c r="Z37" s="5">
        <v>980</v>
      </c>
      <c r="AA37" s="5">
        <v>0</v>
      </c>
      <c r="AB37" s="3">
        <v>1</v>
      </c>
      <c r="AC37" s="3">
        <v>0</v>
      </c>
    </row>
    <row r="38" spans="1:29" x14ac:dyDescent="0.2">
      <c r="C38" s="11" t="s">
        <v>456</v>
      </c>
      <c r="D38" s="16" t="s">
        <v>462</v>
      </c>
      <c r="E38" s="3">
        <f t="shared" si="0"/>
        <v>1</v>
      </c>
      <c r="G38" s="3">
        <v>5</v>
      </c>
      <c r="H38" s="3">
        <f>ROUNDUP(G38*0.3,0)</f>
        <v>2</v>
      </c>
      <c r="I38" s="3">
        <v>4</v>
      </c>
      <c r="K38" s="3">
        <f t="shared" si="1"/>
        <v>3</v>
      </c>
      <c r="N38" s="3" t="s">
        <v>228</v>
      </c>
      <c r="O38" s="3" t="s">
        <v>352</v>
      </c>
      <c r="P38" s="3" t="s">
        <v>67</v>
      </c>
      <c r="Q38" s="3">
        <v>1</v>
      </c>
      <c r="R38" s="4">
        <v>2.9999999999999997E-4</v>
      </c>
      <c r="S38" s="3">
        <v>2</v>
      </c>
      <c r="T38" s="4">
        <v>4.0000000000000002E-4</v>
      </c>
      <c r="U38" s="2">
        <v>1</v>
      </c>
      <c r="V38" s="3">
        <v>0</v>
      </c>
      <c r="W38" s="3">
        <v>0</v>
      </c>
      <c r="X38" s="4">
        <v>0</v>
      </c>
      <c r="Y38" s="4">
        <v>0</v>
      </c>
      <c r="Z38" s="5">
        <v>0</v>
      </c>
      <c r="AA38" s="5">
        <v>0</v>
      </c>
      <c r="AB38" s="3">
        <v>0</v>
      </c>
      <c r="AC38" s="3">
        <v>0</v>
      </c>
    </row>
    <row r="39" spans="1:29" x14ac:dyDescent="0.2">
      <c r="C39" s="11" t="s">
        <v>457</v>
      </c>
      <c r="D39" s="16" t="s">
        <v>460</v>
      </c>
      <c r="E39" s="3">
        <f t="shared" si="0"/>
        <v>3</v>
      </c>
      <c r="G39" s="3">
        <v>5</v>
      </c>
      <c r="H39" s="3">
        <f>ROUNDUP(G39*0.3,0)</f>
        <v>2</v>
      </c>
      <c r="I39" s="3">
        <v>5</v>
      </c>
      <c r="K39" s="3">
        <f t="shared" si="1"/>
        <v>2</v>
      </c>
      <c r="N39" s="3" t="s">
        <v>174</v>
      </c>
      <c r="O39" s="3" t="s">
        <v>365</v>
      </c>
      <c r="P39" s="3" t="s">
        <v>366</v>
      </c>
      <c r="Q39" s="3">
        <v>7</v>
      </c>
      <c r="R39" s="4">
        <v>1.9E-3</v>
      </c>
      <c r="S39" s="3">
        <v>8</v>
      </c>
      <c r="T39" s="4">
        <v>1.6000000000000001E-3</v>
      </c>
      <c r="U39" s="2">
        <v>0.5</v>
      </c>
      <c r="V39" s="3">
        <v>1</v>
      </c>
      <c r="W39" s="3">
        <v>0</v>
      </c>
      <c r="X39" s="4">
        <v>0.1429</v>
      </c>
      <c r="Y39" s="4">
        <v>0</v>
      </c>
      <c r="Z39" s="5">
        <v>3980</v>
      </c>
      <c r="AA39" s="5">
        <v>0</v>
      </c>
      <c r="AB39" s="3">
        <v>1</v>
      </c>
      <c r="AC39" s="3">
        <v>0</v>
      </c>
    </row>
    <row r="40" spans="1:29" x14ac:dyDescent="0.2">
      <c r="C40" s="11" t="s">
        <v>458</v>
      </c>
      <c r="D40" s="16" t="s">
        <v>459</v>
      </c>
      <c r="E40" s="3">
        <f t="shared" si="0"/>
        <v>0</v>
      </c>
      <c r="G40" s="3">
        <v>5</v>
      </c>
      <c r="H40" s="3">
        <f>ROUNDUP(G40*0.3,0)</f>
        <v>2</v>
      </c>
      <c r="I40" s="3">
        <v>9</v>
      </c>
      <c r="K40" s="3">
        <f t="shared" si="1"/>
        <v>-3</v>
      </c>
      <c r="N40" s="3" t="s">
        <v>185</v>
      </c>
      <c r="O40" s="3" t="s">
        <v>367</v>
      </c>
      <c r="P40" s="3" t="s">
        <v>368</v>
      </c>
      <c r="Q40" s="3">
        <v>1</v>
      </c>
      <c r="R40" s="4">
        <v>2.9999999999999997E-4</v>
      </c>
      <c r="S40" s="3">
        <v>1</v>
      </c>
      <c r="T40" s="4">
        <v>2.0000000000000001E-4</v>
      </c>
      <c r="U40" s="2">
        <v>1</v>
      </c>
      <c r="V40" s="3">
        <v>0</v>
      </c>
      <c r="W40" s="3">
        <v>0</v>
      </c>
      <c r="X40" s="4">
        <v>0</v>
      </c>
      <c r="Y40" s="4">
        <v>0</v>
      </c>
      <c r="Z40" s="5">
        <v>0</v>
      </c>
      <c r="AA40" s="5">
        <v>0</v>
      </c>
      <c r="AB40" s="3">
        <v>0</v>
      </c>
      <c r="AC40" s="3">
        <v>0</v>
      </c>
    </row>
    <row r="41" spans="1:29" x14ac:dyDescent="0.2">
      <c r="A41" s="3" t="s">
        <v>173</v>
      </c>
      <c r="B41" s="3" t="s">
        <v>7</v>
      </c>
      <c r="C41" s="3" t="s">
        <v>128</v>
      </c>
      <c r="D41" s="16" t="s">
        <v>410</v>
      </c>
      <c r="E41" s="3">
        <f t="shared" si="0"/>
        <v>3</v>
      </c>
      <c r="F41" s="20">
        <f ca="1">VLOOKUP(A41,INDIRECT($F$4&amp;"!$A$6:$K$21"),11,FALSE)</f>
        <v>3.1055900621118013</v>
      </c>
      <c r="G41" s="3">
        <v>3</v>
      </c>
      <c r="H41" s="3">
        <f t="shared" si="2"/>
        <v>1</v>
      </c>
      <c r="I41" s="3">
        <v>4</v>
      </c>
      <c r="K41" s="3">
        <f t="shared" si="1"/>
        <v>-1</v>
      </c>
      <c r="N41" s="3" t="s">
        <v>185</v>
      </c>
      <c r="O41" s="3" t="s">
        <v>579</v>
      </c>
      <c r="P41" s="3" t="s">
        <v>580</v>
      </c>
      <c r="Q41" s="3">
        <v>1</v>
      </c>
      <c r="R41" s="4">
        <v>2.9999999999999997E-4</v>
      </c>
      <c r="S41" s="3">
        <v>1</v>
      </c>
      <c r="T41" s="4">
        <v>2.0000000000000001E-4</v>
      </c>
      <c r="U41" s="2">
        <v>1</v>
      </c>
      <c r="V41" s="3">
        <v>0</v>
      </c>
      <c r="W41" s="3">
        <v>0</v>
      </c>
      <c r="X41" s="4">
        <v>0</v>
      </c>
      <c r="Y41" s="4">
        <v>0</v>
      </c>
      <c r="Z41" s="5">
        <v>0</v>
      </c>
      <c r="AA41" s="5">
        <v>0</v>
      </c>
      <c r="AB41" s="3">
        <v>0</v>
      </c>
      <c r="AC41" s="3">
        <v>0</v>
      </c>
    </row>
    <row r="42" spans="1:29" x14ac:dyDescent="0.2">
      <c r="C42" s="3" t="s">
        <v>129</v>
      </c>
      <c r="D42" s="16" t="s">
        <v>411</v>
      </c>
      <c r="E42" s="3">
        <f t="shared" si="0"/>
        <v>0</v>
      </c>
      <c r="F42" s="20" t="str">
        <f>"("&amp;SUM(G41:G42)&amp;")"</f>
        <v>(4)</v>
      </c>
      <c r="G42" s="3">
        <v>1</v>
      </c>
      <c r="H42" s="3">
        <f t="shared" si="2"/>
        <v>1</v>
      </c>
      <c r="I42" s="3">
        <v>10</v>
      </c>
      <c r="K42" s="3">
        <f t="shared" si="1"/>
        <v>-9</v>
      </c>
      <c r="N42" s="3" t="s">
        <v>185</v>
      </c>
      <c r="O42" s="3" t="s">
        <v>369</v>
      </c>
      <c r="P42" s="3" t="s">
        <v>370</v>
      </c>
      <c r="Q42" s="3">
        <v>1</v>
      </c>
      <c r="R42" s="4">
        <v>2.9999999999999997E-4</v>
      </c>
      <c r="S42" s="3">
        <v>3</v>
      </c>
      <c r="T42" s="4">
        <v>5.9999999999999995E-4</v>
      </c>
      <c r="U42" s="2">
        <v>1</v>
      </c>
      <c r="V42" s="3">
        <v>0</v>
      </c>
      <c r="W42" s="3">
        <v>0</v>
      </c>
      <c r="X42" s="4">
        <v>0</v>
      </c>
      <c r="Y42" s="4">
        <v>0</v>
      </c>
      <c r="Z42" s="5">
        <v>0</v>
      </c>
      <c r="AA42" s="5">
        <v>0</v>
      </c>
      <c r="AB42" s="3">
        <v>0</v>
      </c>
      <c r="AC42" s="3">
        <v>0</v>
      </c>
    </row>
    <row r="43" spans="1:29" x14ac:dyDescent="0.2">
      <c r="A43" s="3" t="s">
        <v>166</v>
      </c>
      <c r="B43" s="3" t="s">
        <v>8</v>
      </c>
      <c r="C43" s="3" t="s">
        <v>130</v>
      </c>
      <c r="D43" s="16" t="s">
        <v>166</v>
      </c>
      <c r="E43" s="3">
        <f t="shared" si="0"/>
        <v>100</v>
      </c>
      <c r="F43" s="20">
        <f ca="1">VLOOKUP(A43,INDIRECT($F$4&amp;"!$A$6:$K$21"),11,FALSE)</f>
        <v>88.691796008869176</v>
      </c>
      <c r="G43" s="3">
        <v>100</v>
      </c>
      <c r="H43" s="3">
        <f t="shared" si="2"/>
        <v>30</v>
      </c>
      <c r="I43" s="3">
        <v>37</v>
      </c>
      <c r="K43" s="3">
        <f t="shared" si="1"/>
        <v>87</v>
      </c>
      <c r="L43" s="3">
        <v>80</v>
      </c>
      <c r="N43" s="3" t="s">
        <v>171</v>
      </c>
      <c r="O43" s="3" t="s">
        <v>359</v>
      </c>
      <c r="P43" s="3" t="s">
        <v>360</v>
      </c>
      <c r="Q43" s="3">
        <v>2</v>
      </c>
      <c r="R43" s="4">
        <v>5.0000000000000001E-4</v>
      </c>
      <c r="S43" s="3">
        <v>2</v>
      </c>
      <c r="T43" s="4">
        <v>4.0000000000000002E-4</v>
      </c>
      <c r="U43" s="2">
        <v>0.5</v>
      </c>
      <c r="V43" s="3">
        <v>0</v>
      </c>
      <c r="W43" s="3">
        <v>0</v>
      </c>
      <c r="X43" s="4">
        <v>0</v>
      </c>
      <c r="Y43" s="4">
        <v>0</v>
      </c>
      <c r="Z43" s="5">
        <v>0</v>
      </c>
      <c r="AA43" s="5">
        <v>0</v>
      </c>
      <c r="AB43" s="3">
        <v>0</v>
      </c>
      <c r="AC43" s="3">
        <v>0</v>
      </c>
    </row>
    <row r="44" spans="1:29" x14ac:dyDescent="0.2">
      <c r="A44" s="3" t="s">
        <v>177</v>
      </c>
      <c r="B44" s="3" t="s">
        <v>10</v>
      </c>
      <c r="C44" s="3" t="s">
        <v>131</v>
      </c>
      <c r="D44" s="16" t="s">
        <v>307</v>
      </c>
      <c r="E44" s="3">
        <f t="shared" si="0"/>
        <v>0</v>
      </c>
      <c r="F44" s="20">
        <f ca="1">VLOOKUP(A44,INDIRECT($F$4&amp;"!$A$6:$K$21"),11,FALSE)</f>
        <v>5.6818181818181817</v>
      </c>
      <c r="G44" s="3">
        <v>1</v>
      </c>
      <c r="H44" s="3">
        <f t="shared" si="2"/>
        <v>1</v>
      </c>
      <c r="K44" s="3">
        <f t="shared" si="1"/>
        <v>2</v>
      </c>
      <c r="N44" s="3" t="s">
        <v>224</v>
      </c>
      <c r="O44" s="3" t="s">
        <v>224</v>
      </c>
      <c r="P44" s="3" t="s">
        <v>225</v>
      </c>
      <c r="Q44" s="3">
        <v>1</v>
      </c>
      <c r="R44" s="4">
        <v>2.9999999999999997E-4</v>
      </c>
      <c r="S44" s="3">
        <v>2</v>
      </c>
      <c r="T44" s="4">
        <v>4.0000000000000002E-4</v>
      </c>
      <c r="U44" s="2">
        <v>1</v>
      </c>
      <c r="V44" s="3">
        <v>0</v>
      </c>
      <c r="W44" s="3">
        <v>0</v>
      </c>
      <c r="X44" s="4">
        <v>0</v>
      </c>
      <c r="Y44" s="4">
        <v>0</v>
      </c>
      <c r="Z44" s="5">
        <v>0</v>
      </c>
      <c r="AA44" s="5">
        <v>0</v>
      </c>
      <c r="AB44" s="3">
        <v>0</v>
      </c>
      <c r="AC44" s="3">
        <v>0</v>
      </c>
    </row>
    <row r="45" spans="1:29" x14ac:dyDescent="0.2">
      <c r="C45" s="3" t="s">
        <v>132</v>
      </c>
      <c r="D45" s="16" t="s">
        <v>309</v>
      </c>
      <c r="E45" s="3">
        <f t="shared" si="0"/>
        <v>0</v>
      </c>
      <c r="F45" s="20" t="str">
        <f>"("&amp;SUM(G44:G46)&amp;")"</f>
        <v>(3)</v>
      </c>
      <c r="G45" s="3">
        <v>1</v>
      </c>
      <c r="H45" s="3">
        <f t="shared" si="2"/>
        <v>1</v>
      </c>
      <c r="K45" s="3">
        <f t="shared" si="1"/>
        <v>2</v>
      </c>
      <c r="N45" s="3" t="s">
        <v>166</v>
      </c>
      <c r="O45" s="3" t="s">
        <v>166</v>
      </c>
      <c r="P45" s="3" t="s">
        <v>610</v>
      </c>
      <c r="Q45" s="3">
        <v>473</v>
      </c>
      <c r="R45" s="4">
        <v>0.12870000000000001</v>
      </c>
      <c r="S45" s="3">
        <v>734</v>
      </c>
      <c r="T45" s="4">
        <v>0.14610000000000001</v>
      </c>
      <c r="U45" s="2">
        <v>1</v>
      </c>
      <c r="V45" s="3">
        <v>100</v>
      </c>
      <c r="W45" s="3">
        <v>0</v>
      </c>
      <c r="X45" s="4">
        <v>0.2114</v>
      </c>
      <c r="Y45" s="4">
        <v>0</v>
      </c>
      <c r="Z45" s="5">
        <v>126518</v>
      </c>
      <c r="AA45" s="5">
        <v>0</v>
      </c>
      <c r="AB45" s="3">
        <v>98</v>
      </c>
      <c r="AC45" s="3">
        <v>0</v>
      </c>
    </row>
    <row r="46" spans="1:29" x14ac:dyDescent="0.2">
      <c r="C46" s="3" t="s">
        <v>133</v>
      </c>
      <c r="D46" s="16" t="s">
        <v>308</v>
      </c>
      <c r="E46" s="3">
        <f t="shared" si="0"/>
        <v>0</v>
      </c>
      <c r="G46" s="3">
        <v>1</v>
      </c>
      <c r="H46" s="3">
        <f t="shared" si="2"/>
        <v>1</v>
      </c>
      <c r="K46" s="3">
        <f t="shared" si="1"/>
        <v>2</v>
      </c>
      <c r="N46" s="3" t="s">
        <v>185</v>
      </c>
      <c r="O46" s="3" t="s">
        <v>373</v>
      </c>
      <c r="P46" s="3" t="s">
        <v>374</v>
      </c>
      <c r="Q46" s="3">
        <v>6</v>
      </c>
      <c r="R46" s="4">
        <v>1.6000000000000001E-3</v>
      </c>
      <c r="S46" s="3">
        <v>6</v>
      </c>
      <c r="T46" s="4">
        <v>1.1999999999999999E-3</v>
      </c>
      <c r="U46" s="2">
        <v>0.83</v>
      </c>
      <c r="V46" s="3">
        <v>0</v>
      </c>
      <c r="W46" s="3">
        <v>0</v>
      </c>
      <c r="X46" s="4">
        <v>0</v>
      </c>
      <c r="Y46" s="4">
        <v>0</v>
      </c>
      <c r="Z46" s="5">
        <v>0</v>
      </c>
      <c r="AA46" s="5">
        <v>0</v>
      </c>
      <c r="AB46" s="3">
        <v>0</v>
      </c>
      <c r="AC46" s="3">
        <v>0</v>
      </c>
    </row>
    <row r="47" spans="1:29" x14ac:dyDescent="0.2">
      <c r="A47" s="3" t="s">
        <v>172</v>
      </c>
      <c r="B47" s="3" t="s">
        <v>23</v>
      </c>
      <c r="C47" s="3" t="s">
        <v>463</v>
      </c>
      <c r="D47" s="16" t="s">
        <v>299</v>
      </c>
      <c r="E47" s="3">
        <f t="shared" si="0"/>
        <v>0</v>
      </c>
      <c r="F47" s="20">
        <f ca="1">VLOOKUP(A47,INDIRECT($F$4&amp;"!$A$6:$K$21"),11,FALSE)</f>
        <v>10.033444816053512</v>
      </c>
      <c r="G47" s="3">
        <v>5</v>
      </c>
      <c r="H47" s="3">
        <f t="shared" si="2"/>
        <v>2</v>
      </c>
      <c r="K47" s="3">
        <f t="shared" si="1"/>
        <v>7</v>
      </c>
      <c r="L47" s="3">
        <v>0</v>
      </c>
      <c r="N47" s="3" t="s">
        <v>185</v>
      </c>
      <c r="O47" s="3" t="s">
        <v>375</v>
      </c>
      <c r="P47" s="3" t="s">
        <v>376</v>
      </c>
      <c r="Q47" s="3">
        <v>5</v>
      </c>
      <c r="R47" s="4">
        <v>1.4E-3</v>
      </c>
      <c r="S47" s="3">
        <v>6</v>
      </c>
      <c r="T47" s="4">
        <v>1.1999999999999999E-3</v>
      </c>
      <c r="U47" s="2">
        <v>1</v>
      </c>
      <c r="V47" s="3">
        <v>0</v>
      </c>
      <c r="W47" s="3">
        <v>0</v>
      </c>
      <c r="X47" s="4">
        <v>0</v>
      </c>
      <c r="Y47" s="4">
        <v>0</v>
      </c>
      <c r="Z47" s="5">
        <v>0</v>
      </c>
      <c r="AA47" s="5">
        <v>0</v>
      </c>
      <c r="AB47" s="3">
        <v>0</v>
      </c>
      <c r="AC47" s="3">
        <v>0</v>
      </c>
    </row>
    <row r="48" spans="1:29" x14ac:dyDescent="0.2">
      <c r="C48" s="3" t="s">
        <v>464</v>
      </c>
      <c r="D48" s="16" t="s">
        <v>465</v>
      </c>
      <c r="E48" s="3">
        <f t="shared" si="0"/>
        <v>0</v>
      </c>
      <c r="F48" s="20" t="str">
        <f>"("&amp;SUM(G47:G48)&amp;")"</f>
        <v>(10)</v>
      </c>
      <c r="G48" s="3">
        <v>5</v>
      </c>
      <c r="H48" s="3">
        <f>ROUNDUP(G48*0.3,0)</f>
        <v>2</v>
      </c>
      <c r="K48" s="3">
        <f t="shared" si="1"/>
        <v>7</v>
      </c>
      <c r="L48" s="3">
        <v>0</v>
      </c>
      <c r="N48" s="3" t="s">
        <v>160</v>
      </c>
      <c r="O48" s="3" t="s">
        <v>351</v>
      </c>
      <c r="P48" s="3" t="s">
        <v>68</v>
      </c>
      <c r="Q48" s="3">
        <v>11</v>
      </c>
      <c r="R48" s="4">
        <v>3.0000000000000001E-3</v>
      </c>
      <c r="S48" s="3">
        <v>12</v>
      </c>
      <c r="T48" s="4">
        <v>2.3999999999999998E-3</v>
      </c>
      <c r="U48" s="2">
        <v>1</v>
      </c>
      <c r="V48" s="3">
        <v>0</v>
      </c>
      <c r="W48" s="3">
        <v>0</v>
      </c>
      <c r="X48" s="4">
        <v>0</v>
      </c>
      <c r="Y48" s="4">
        <v>0</v>
      </c>
      <c r="Z48" s="5">
        <v>0</v>
      </c>
      <c r="AA48" s="5">
        <v>0</v>
      </c>
      <c r="AB48" s="3">
        <v>0</v>
      </c>
      <c r="AC48" s="3">
        <v>0</v>
      </c>
    </row>
    <row r="49" spans="1:29" x14ac:dyDescent="0.2">
      <c r="A49" s="3" t="s">
        <v>504</v>
      </c>
      <c r="B49" s="3" t="s">
        <v>11</v>
      </c>
      <c r="C49" s="3" t="s">
        <v>134</v>
      </c>
      <c r="D49" s="16" t="s">
        <v>297</v>
      </c>
      <c r="E49" s="3">
        <f t="shared" si="0"/>
        <v>3</v>
      </c>
      <c r="F49" s="20">
        <f ca="1">VLOOKUP(A49,INDIRECT($F$4&amp;"!$A$6:$K$21"),11,FALSE)</f>
        <v>7.9681274900398407</v>
      </c>
      <c r="G49" s="3">
        <v>5</v>
      </c>
      <c r="H49" s="3">
        <f t="shared" si="2"/>
        <v>2</v>
      </c>
      <c r="K49" s="3">
        <f t="shared" si="1"/>
        <v>7</v>
      </c>
      <c r="L49" s="3">
        <v>0</v>
      </c>
      <c r="N49" s="3" t="s">
        <v>230</v>
      </c>
      <c r="O49" s="3" t="s">
        <v>342</v>
      </c>
      <c r="P49" s="3" t="s">
        <v>343</v>
      </c>
      <c r="Q49" s="3">
        <v>23</v>
      </c>
      <c r="R49" s="4">
        <v>6.3E-3</v>
      </c>
      <c r="S49" s="3">
        <v>25</v>
      </c>
      <c r="T49" s="4">
        <v>5.0000000000000001E-3</v>
      </c>
      <c r="U49" s="2">
        <v>0.96</v>
      </c>
      <c r="V49" s="3">
        <v>0</v>
      </c>
      <c r="W49" s="3">
        <v>0</v>
      </c>
      <c r="X49" s="4">
        <v>0</v>
      </c>
      <c r="Y49" s="4">
        <v>0</v>
      </c>
      <c r="Z49" s="5">
        <v>0</v>
      </c>
      <c r="AA49" s="5">
        <v>0</v>
      </c>
      <c r="AB49" s="3">
        <v>0</v>
      </c>
      <c r="AC49" s="3">
        <v>0</v>
      </c>
    </row>
    <row r="50" spans="1:29" x14ac:dyDescent="0.2">
      <c r="C50" s="3" t="s">
        <v>135</v>
      </c>
      <c r="D50" s="16" t="s">
        <v>300</v>
      </c>
      <c r="E50" s="3">
        <f t="shared" si="0"/>
        <v>0</v>
      </c>
      <c r="F50" s="20" t="str">
        <f>"("&amp;SUM(G49:G51)&amp;")"</f>
        <v>(15)</v>
      </c>
      <c r="G50" s="3">
        <v>5</v>
      </c>
      <c r="H50" s="3">
        <f t="shared" si="2"/>
        <v>2</v>
      </c>
      <c r="K50" s="3">
        <f t="shared" si="1"/>
        <v>7</v>
      </c>
      <c r="N50" s="3" t="s">
        <v>226</v>
      </c>
      <c r="O50" s="3" t="s">
        <v>363</v>
      </c>
      <c r="P50" s="3" t="s">
        <v>65</v>
      </c>
      <c r="Q50" s="3">
        <v>3</v>
      </c>
      <c r="R50" s="4">
        <v>8.0000000000000004E-4</v>
      </c>
      <c r="S50" s="3">
        <v>3</v>
      </c>
      <c r="T50" s="4">
        <v>5.9999999999999995E-4</v>
      </c>
      <c r="U50" s="2">
        <v>1</v>
      </c>
      <c r="V50" s="3">
        <v>0</v>
      </c>
      <c r="W50" s="3">
        <v>0</v>
      </c>
      <c r="X50" s="4">
        <v>0</v>
      </c>
      <c r="Y50" s="4">
        <v>0</v>
      </c>
      <c r="Z50" s="5">
        <v>0</v>
      </c>
      <c r="AA50" s="5">
        <v>0</v>
      </c>
      <c r="AB50" s="3">
        <v>0</v>
      </c>
      <c r="AC50" s="3">
        <v>0</v>
      </c>
    </row>
    <row r="51" spans="1:29" x14ac:dyDescent="0.2">
      <c r="C51" s="3" t="s">
        <v>136</v>
      </c>
      <c r="D51" s="16" t="s">
        <v>301</v>
      </c>
      <c r="E51" s="3">
        <f t="shared" si="0"/>
        <v>0</v>
      </c>
      <c r="G51" s="3">
        <v>5</v>
      </c>
      <c r="H51" s="3">
        <f t="shared" si="2"/>
        <v>2</v>
      </c>
      <c r="K51" s="3">
        <f t="shared" si="1"/>
        <v>7</v>
      </c>
      <c r="N51" s="3" t="s">
        <v>155</v>
      </c>
      <c r="O51" s="3" t="s">
        <v>344</v>
      </c>
      <c r="P51" s="3" t="s">
        <v>69</v>
      </c>
      <c r="Q51" s="3">
        <v>199</v>
      </c>
      <c r="R51" s="4">
        <v>5.4199999999999998E-2</v>
      </c>
      <c r="S51" s="3">
        <v>292</v>
      </c>
      <c r="T51" s="4">
        <v>5.8099999999999999E-2</v>
      </c>
      <c r="U51" s="2">
        <v>1</v>
      </c>
      <c r="V51" s="3">
        <v>35</v>
      </c>
      <c r="W51" s="3">
        <v>0</v>
      </c>
      <c r="X51" s="4">
        <v>0.1759</v>
      </c>
      <c r="Y51" s="4">
        <v>0</v>
      </c>
      <c r="Z51" s="5">
        <v>31465</v>
      </c>
      <c r="AA51" s="5">
        <v>0</v>
      </c>
      <c r="AB51" s="3">
        <v>35</v>
      </c>
      <c r="AC51" s="3">
        <v>0</v>
      </c>
    </row>
    <row r="52" spans="1:29" x14ac:dyDescent="0.2">
      <c r="A52" s="3" t="s">
        <v>168</v>
      </c>
      <c r="B52" s="3" t="s">
        <v>12</v>
      </c>
      <c r="C52" s="3" t="s">
        <v>237</v>
      </c>
      <c r="D52" s="16" t="s">
        <v>277</v>
      </c>
      <c r="E52" s="3">
        <f t="shared" si="0"/>
        <v>3</v>
      </c>
      <c r="F52" s="20">
        <f ca="1">VLOOKUP(A52,INDIRECT($F$4&amp;"!$A$6:$K$21"),11,FALSE)</f>
        <v>34.883720930232556</v>
      </c>
      <c r="G52" s="3">
        <v>10</v>
      </c>
      <c r="H52" s="3">
        <f t="shared" si="2"/>
        <v>3</v>
      </c>
      <c r="K52" s="3">
        <f t="shared" si="1"/>
        <v>13</v>
      </c>
      <c r="N52" s="3" t="s">
        <v>155</v>
      </c>
      <c r="O52" s="3" t="s">
        <v>345</v>
      </c>
      <c r="P52" s="3" t="s">
        <v>70</v>
      </c>
      <c r="Q52" s="3">
        <v>79</v>
      </c>
      <c r="R52" s="4">
        <v>2.1499999999999998E-2</v>
      </c>
      <c r="S52" s="3">
        <v>110</v>
      </c>
      <c r="T52" s="4">
        <v>2.1899999999999999E-2</v>
      </c>
      <c r="U52" s="2">
        <v>0.99</v>
      </c>
      <c r="V52" s="3">
        <v>10</v>
      </c>
      <c r="W52" s="3">
        <v>0</v>
      </c>
      <c r="X52" s="4">
        <v>0.12659999999999999</v>
      </c>
      <c r="Y52" s="4">
        <v>0</v>
      </c>
      <c r="Z52" s="5">
        <v>8990</v>
      </c>
      <c r="AA52" s="5">
        <v>0</v>
      </c>
      <c r="AB52" s="3">
        <v>10</v>
      </c>
      <c r="AC52" s="3">
        <v>0</v>
      </c>
    </row>
    <row r="53" spans="1:29" x14ac:dyDescent="0.2">
      <c r="C53" s="3" t="s">
        <v>238</v>
      </c>
      <c r="D53" s="16" t="s">
        <v>273</v>
      </c>
      <c r="E53" s="3">
        <f t="shared" si="0"/>
        <v>0</v>
      </c>
      <c r="F53" s="20" t="str">
        <f>"("&amp;SUM(G52:G60)&amp;")"</f>
        <v>(60)</v>
      </c>
      <c r="G53" s="3">
        <v>5</v>
      </c>
      <c r="H53" s="3">
        <f t="shared" si="2"/>
        <v>2</v>
      </c>
      <c r="K53" s="3">
        <f t="shared" si="1"/>
        <v>7</v>
      </c>
      <c r="N53" s="3" t="s">
        <v>155</v>
      </c>
      <c r="O53" s="3" t="s">
        <v>346</v>
      </c>
      <c r="P53" s="3" t="s">
        <v>71</v>
      </c>
      <c r="Q53" s="3">
        <v>54</v>
      </c>
      <c r="R53" s="4">
        <v>1.47E-2</v>
      </c>
      <c r="S53" s="3">
        <v>63</v>
      </c>
      <c r="T53" s="4">
        <v>1.2500000000000001E-2</v>
      </c>
      <c r="U53" s="2">
        <v>1</v>
      </c>
      <c r="V53" s="3">
        <v>3</v>
      </c>
      <c r="W53" s="3">
        <v>0</v>
      </c>
      <c r="X53" s="4">
        <v>5.5599999999999997E-2</v>
      </c>
      <c r="Y53" s="4">
        <v>0</v>
      </c>
      <c r="Z53" s="5">
        <v>2844</v>
      </c>
      <c r="AA53" s="5">
        <v>0</v>
      </c>
      <c r="AB53" s="3">
        <v>3</v>
      </c>
      <c r="AC53" s="3">
        <v>0</v>
      </c>
    </row>
    <row r="54" spans="1:29" x14ac:dyDescent="0.2">
      <c r="C54" s="3" t="s">
        <v>239</v>
      </c>
      <c r="D54" s="16" t="s">
        <v>279</v>
      </c>
      <c r="E54" s="3">
        <f t="shared" si="0"/>
        <v>1</v>
      </c>
      <c r="G54" s="3">
        <v>5</v>
      </c>
      <c r="H54" s="3">
        <f t="shared" si="2"/>
        <v>2</v>
      </c>
      <c r="K54" s="3">
        <f t="shared" si="1"/>
        <v>7</v>
      </c>
      <c r="N54" s="3" t="s">
        <v>155</v>
      </c>
      <c r="O54" s="3" t="s">
        <v>347</v>
      </c>
      <c r="P54" s="3" t="s">
        <v>72</v>
      </c>
      <c r="Q54" s="3">
        <v>132</v>
      </c>
      <c r="R54" s="4">
        <v>3.5900000000000001E-2</v>
      </c>
      <c r="S54" s="3">
        <v>182</v>
      </c>
      <c r="T54" s="4">
        <v>3.6200000000000003E-2</v>
      </c>
      <c r="U54" s="2">
        <v>1</v>
      </c>
      <c r="V54" s="3">
        <v>32</v>
      </c>
      <c r="W54" s="3">
        <v>0</v>
      </c>
      <c r="X54" s="4">
        <v>0.2424</v>
      </c>
      <c r="Y54" s="4">
        <v>0</v>
      </c>
      <c r="Z54" s="5">
        <v>28768</v>
      </c>
      <c r="AA54" s="5">
        <v>0</v>
      </c>
      <c r="AB54" s="3">
        <v>32</v>
      </c>
      <c r="AC54" s="3">
        <v>0</v>
      </c>
    </row>
    <row r="55" spans="1:29" x14ac:dyDescent="0.2">
      <c r="C55" s="3" t="s">
        <v>240</v>
      </c>
      <c r="D55" s="16" t="s">
        <v>285</v>
      </c>
      <c r="E55" s="3">
        <f t="shared" si="0"/>
        <v>1</v>
      </c>
      <c r="G55" s="3">
        <v>5</v>
      </c>
      <c r="H55" s="3">
        <f t="shared" si="2"/>
        <v>2</v>
      </c>
      <c r="K55" s="3">
        <f t="shared" si="1"/>
        <v>7</v>
      </c>
      <c r="N55" s="3" t="s">
        <v>164</v>
      </c>
      <c r="O55" s="3" t="s">
        <v>330</v>
      </c>
      <c r="P55" s="3" t="s">
        <v>81</v>
      </c>
      <c r="Q55" s="3">
        <v>42</v>
      </c>
      <c r="R55" s="4">
        <v>1.14E-2</v>
      </c>
      <c r="S55" s="3">
        <v>47</v>
      </c>
      <c r="T55" s="4">
        <v>9.4000000000000004E-3</v>
      </c>
      <c r="U55" s="2">
        <v>1</v>
      </c>
      <c r="V55" s="3">
        <v>5</v>
      </c>
      <c r="W55" s="3">
        <v>0</v>
      </c>
      <c r="X55" s="4">
        <v>0.11899999999999999</v>
      </c>
      <c r="Y55" s="4">
        <v>0</v>
      </c>
      <c r="Z55" s="5">
        <v>7400</v>
      </c>
      <c r="AA55" s="5">
        <v>0</v>
      </c>
      <c r="AB55" s="3">
        <v>5</v>
      </c>
      <c r="AC55" s="3">
        <v>0</v>
      </c>
    </row>
    <row r="56" spans="1:29" x14ac:dyDescent="0.2">
      <c r="C56" s="3" t="s">
        <v>241</v>
      </c>
      <c r="D56" s="16" t="s">
        <v>466</v>
      </c>
      <c r="E56" s="3">
        <f t="shared" si="0"/>
        <v>1</v>
      </c>
      <c r="G56" s="3">
        <v>10</v>
      </c>
      <c r="H56" s="3">
        <f t="shared" si="2"/>
        <v>3</v>
      </c>
      <c r="K56" s="3">
        <f t="shared" si="1"/>
        <v>13</v>
      </c>
      <c r="N56" s="3" t="s">
        <v>164</v>
      </c>
      <c r="O56" s="3" t="s">
        <v>331</v>
      </c>
      <c r="P56" s="3" t="s">
        <v>82</v>
      </c>
      <c r="Q56" s="3">
        <v>29</v>
      </c>
      <c r="R56" s="4">
        <v>7.9000000000000008E-3</v>
      </c>
      <c r="S56" s="3">
        <v>41</v>
      </c>
      <c r="T56" s="4">
        <v>8.2000000000000007E-3</v>
      </c>
      <c r="U56" s="2">
        <v>0.93</v>
      </c>
      <c r="V56" s="3">
        <v>5</v>
      </c>
      <c r="W56" s="3">
        <v>0</v>
      </c>
      <c r="X56" s="4">
        <v>0.1724</v>
      </c>
      <c r="Y56" s="4">
        <v>0</v>
      </c>
      <c r="Z56" s="5">
        <v>6900</v>
      </c>
      <c r="AA56" s="5">
        <v>0</v>
      </c>
      <c r="AB56" s="3">
        <v>5</v>
      </c>
      <c r="AC56" s="3">
        <v>0</v>
      </c>
    </row>
    <row r="57" spans="1:29" x14ac:dyDescent="0.2">
      <c r="C57" s="3" t="s">
        <v>242</v>
      </c>
      <c r="D57" s="16" t="s">
        <v>283</v>
      </c>
      <c r="E57" s="3">
        <f t="shared" si="0"/>
        <v>0</v>
      </c>
      <c r="G57" s="3">
        <v>5</v>
      </c>
      <c r="H57" s="3">
        <f t="shared" si="2"/>
        <v>2</v>
      </c>
      <c r="K57" s="3">
        <f t="shared" si="1"/>
        <v>7</v>
      </c>
      <c r="N57" s="3" t="s">
        <v>161</v>
      </c>
      <c r="O57" s="3" t="s">
        <v>339</v>
      </c>
      <c r="P57" s="3" t="s">
        <v>76</v>
      </c>
      <c r="Q57" s="3">
        <v>107</v>
      </c>
      <c r="R57" s="4">
        <v>2.9100000000000001E-2</v>
      </c>
      <c r="S57" s="3">
        <v>133</v>
      </c>
      <c r="T57" s="4">
        <v>2.6499999999999999E-2</v>
      </c>
      <c r="U57" s="2">
        <v>1</v>
      </c>
      <c r="V57" s="3">
        <v>22</v>
      </c>
      <c r="W57" s="3">
        <v>0</v>
      </c>
      <c r="X57" s="4">
        <v>0.2056</v>
      </c>
      <c r="Y57" s="4">
        <v>0</v>
      </c>
      <c r="Z57" s="5">
        <v>26880</v>
      </c>
      <c r="AA57" s="5">
        <v>0</v>
      </c>
      <c r="AB57" s="3">
        <v>22</v>
      </c>
      <c r="AC57" s="3">
        <v>0</v>
      </c>
    </row>
    <row r="58" spans="1:29" x14ac:dyDescent="0.2">
      <c r="C58" s="3" t="s">
        <v>243</v>
      </c>
      <c r="D58" s="16" t="s">
        <v>281</v>
      </c>
      <c r="E58" s="3">
        <f t="shared" si="0"/>
        <v>0</v>
      </c>
      <c r="G58" s="3">
        <v>10</v>
      </c>
      <c r="H58" s="3">
        <f t="shared" si="2"/>
        <v>3</v>
      </c>
      <c r="K58" s="3">
        <f t="shared" si="1"/>
        <v>13</v>
      </c>
      <c r="N58" s="3" t="s">
        <v>161</v>
      </c>
      <c r="O58" s="3" t="s">
        <v>340</v>
      </c>
      <c r="P58" s="3" t="s">
        <v>77</v>
      </c>
      <c r="Q58" s="3">
        <v>40</v>
      </c>
      <c r="R58" s="4">
        <v>1.09E-2</v>
      </c>
      <c r="S58" s="3">
        <v>48</v>
      </c>
      <c r="T58" s="4">
        <v>9.5999999999999992E-3</v>
      </c>
      <c r="U58" s="2">
        <v>1</v>
      </c>
      <c r="V58" s="3">
        <v>6</v>
      </c>
      <c r="W58" s="3">
        <v>0</v>
      </c>
      <c r="X58" s="4">
        <v>0.15</v>
      </c>
      <c r="Y58" s="4">
        <v>0</v>
      </c>
      <c r="Z58" s="5">
        <v>7680</v>
      </c>
      <c r="AA58" s="5">
        <v>0</v>
      </c>
      <c r="AB58" s="3">
        <v>6</v>
      </c>
      <c r="AC58" s="3">
        <v>0</v>
      </c>
    </row>
    <row r="59" spans="1:29" x14ac:dyDescent="0.2">
      <c r="C59" s="3" t="s">
        <v>244</v>
      </c>
      <c r="D59" s="16" t="s">
        <v>272</v>
      </c>
      <c r="E59" s="3">
        <f t="shared" si="0"/>
        <v>0</v>
      </c>
      <c r="G59" s="3">
        <v>5</v>
      </c>
      <c r="H59" s="3">
        <f t="shared" si="2"/>
        <v>2</v>
      </c>
      <c r="K59" s="3">
        <f t="shared" si="1"/>
        <v>7</v>
      </c>
      <c r="N59" s="3" t="s">
        <v>161</v>
      </c>
      <c r="O59" s="3" t="s">
        <v>251</v>
      </c>
      <c r="P59" s="3" t="s">
        <v>581</v>
      </c>
      <c r="Q59" s="3">
        <v>103</v>
      </c>
      <c r="R59" s="4">
        <v>2.8000000000000001E-2</v>
      </c>
      <c r="S59" s="3">
        <v>145</v>
      </c>
      <c r="T59" s="4">
        <v>2.8899999999999999E-2</v>
      </c>
      <c r="U59" s="2">
        <v>1</v>
      </c>
      <c r="V59" s="3">
        <v>22</v>
      </c>
      <c r="W59" s="3">
        <v>0</v>
      </c>
      <c r="X59" s="4">
        <v>0.21360000000000001</v>
      </c>
      <c r="Y59" s="4">
        <v>0</v>
      </c>
      <c r="Z59" s="5">
        <v>28160</v>
      </c>
      <c r="AA59" s="5">
        <v>0</v>
      </c>
      <c r="AB59" s="3">
        <v>22</v>
      </c>
      <c r="AC59" s="3">
        <v>0</v>
      </c>
    </row>
    <row r="60" spans="1:29" x14ac:dyDescent="0.2">
      <c r="C60" s="3" t="s">
        <v>245</v>
      </c>
      <c r="D60" s="16" t="s">
        <v>275</v>
      </c>
      <c r="E60" s="3">
        <f t="shared" si="0"/>
        <v>0</v>
      </c>
      <c r="G60" s="3">
        <v>5</v>
      </c>
      <c r="H60" s="3">
        <f t="shared" si="2"/>
        <v>2</v>
      </c>
      <c r="K60" s="3">
        <f t="shared" si="1"/>
        <v>7</v>
      </c>
      <c r="N60" s="3" t="s">
        <v>176</v>
      </c>
      <c r="O60" s="3" t="s">
        <v>323</v>
      </c>
      <c r="P60" s="3" t="s">
        <v>84</v>
      </c>
      <c r="Q60" s="3">
        <v>2</v>
      </c>
      <c r="R60" s="4">
        <v>5.0000000000000001E-4</v>
      </c>
      <c r="S60" s="3">
        <v>3</v>
      </c>
      <c r="T60" s="4">
        <v>5.9999999999999995E-4</v>
      </c>
      <c r="U60" s="2">
        <v>0.67</v>
      </c>
      <c r="V60" s="3">
        <v>0</v>
      </c>
      <c r="W60" s="3">
        <v>0</v>
      </c>
      <c r="X60" s="4">
        <v>0</v>
      </c>
      <c r="Y60" s="4">
        <v>0</v>
      </c>
      <c r="Z60" s="5">
        <v>0</v>
      </c>
      <c r="AA60" s="5">
        <v>0</v>
      </c>
      <c r="AB60" s="3">
        <v>0</v>
      </c>
      <c r="AC60" s="3">
        <v>0</v>
      </c>
    </row>
    <row r="61" spans="1:29" x14ac:dyDescent="0.2">
      <c r="A61" s="3" t="s">
        <v>188</v>
      </c>
      <c r="B61" s="3" t="s">
        <v>13</v>
      </c>
      <c r="C61" s="3" t="s">
        <v>131</v>
      </c>
      <c r="D61" s="16" t="s">
        <v>306</v>
      </c>
      <c r="E61" s="3">
        <f t="shared" si="0"/>
        <v>1</v>
      </c>
      <c r="F61" s="20">
        <f ca="1">VLOOKUP(A61,INDIRECT($F$4&amp;"!$A$6:$K$21"),11,FALSE)</f>
        <v>4.166666666666667</v>
      </c>
      <c r="G61" s="3">
        <v>2</v>
      </c>
      <c r="H61" s="3">
        <f t="shared" si="2"/>
        <v>1</v>
      </c>
      <c r="K61" s="3">
        <f t="shared" si="1"/>
        <v>3</v>
      </c>
      <c r="N61" s="3" t="s">
        <v>176</v>
      </c>
      <c r="O61" s="3" t="s">
        <v>325</v>
      </c>
      <c r="P61" s="3" t="s">
        <v>86</v>
      </c>
      <c r="Q61" s="3">
        <v>4</v>
      </c>
      <c r="R61" s="4">
        <v>1.1000000000000001E-3</v>
      </c>
      <c r="S61" s="3">
        <v>5</v>
      </c>
      <c r="T61" s="4">
        <v>1E-3</v>
      </c>
      <c r="U61" s="2">
        <v>1</v>
      </c>
      <c r="V61" s="3">
        <v>0</v>
      </c>
      <c r="W61" s="3">
        <v>0</v>
      </c>
      <c r="X61" s="4">
        <v>0</v>
      </c>
      <c r="Y61" s="4">
        <v>0</v>
      </c>
      <c r="Z61" s="5">
        <v>0</v>
      </c>
      <c r="AA61" s="5">
        <v>0</v>
      </c>
      <c r="AB61" s="3">
        <v>0</v>
      </c>
      <c r="AC61" s="3">
        <v>0</v>
      </c>
    </row>
    <row r="62" spans="1:29" x14ac:dyDescent="0.2">
      <c r="C62" s="3" t="s">
        <v>132</v>
      </c>
      <c r="D62" s="16" t="s">
        <v>305</v>
      </c>
      <c r="E62" s="3">
        <f t="shared" si="0"/>
        <v>0</v>
      </c>
      <c r="F62" s="20" t="str">
        <f>"("&amp;SUM(G61:G63)&amp;")"</f>
        <v>(4)</v>
      </c>
      <c r="G62" s="3">
        <v>1</v>
      </c>
      <c r="H62" s="3">
        <f t="shared" si="2"/>
        <v>1</v>
      </c>
      <c r="K62" s="3">
        <f t="shared" si="1"/>
        <v>2</v>
      </c>
      <c r="N62" s="3" t="s">
        <v>176</v>
      </c>
      <c r="O62" s="3" t="s">
        <v>326</v>
      </c>
      <c r="P62" s="3" t="s">
        <v>87</v>
      </c>
      <c r="Q62" s="3">
        <v>5</v>
      </c>
      <c r="R62" s="4">
        <v>1.4E-3</v>
      </c>
      <c r="S62" s="3">
        <v>6</v>
      </c>
      <c r="T62" s="4">
        <v>1.1999999999999999E-3</v>
      </c>
      <c r="U62" s="2">
        <v>1</v>
      </c>
      <c r="V62" s="3">
        <v>1</v>
      </c>
      <c r="W62" s="3">
        <v>0</v>
      </c>
      <c r="X62" s="4">
        <v>0.2</v>
      </c>
      <c r="Y62" s="4">
        <v>0</v>
      </c>
      <c r="Z62" s="5">
        <v>1280</v>
      </c>
      <c r="AA62" s="5">
        <v>0</v>
      </c>
      <c r="AB62" s="3">
        <v>1</v>
      </c>
      <c r="AC62" s="3">
        <v>0</v>
      </c>
    </row>
    <row r="63" spans="1:29" x14ac:dyDescent="0.2">
      <c r="C63" s="3" t="s">
        <v>133</v>
      </c>
      <c r="D63" s="16" t="s">
        <v>303</v>
      </c>
      <c r="E63" s="3">
        <f t="shared" si="0"/>
        <v>0</v>
      </c>
      <c r="G63" s="3">
        <v>1</v>
      </c>
      <c r="H63" s="3">
        <f t="shared" si="2"/>
        <v>1</v>
      </c>
      <c r="K63" s="3">
        <f t="shared" si="1"/>
        <v>2</v>
      </c>
      <c r="N63" s="3" t="s">
        <v>176</v>
      </c>
      <c r="O63" s="3" t="s">
        <v>327</v>
      </c>
      <c r="P63" s="3" t="s">
        <v>88</v>
      </c>
      <c r="Q63" s="3">
        <v>1</v>
      </c>
      <c r="R63" s="4">
        <v>2.9999999999999997E-4</v>
      </c>
      <c r="S63" s="3">
        <v>2</v>
      </c>
      <c r="T63" s="4">
        <v>4.0000000000000002E-4</v>
      </c>
      <c r="U63" s="2">
        <v>1</v>
      </c>
      <c r="V63" s="3">
        <v>0</v>
      </c>
      <c r="W63" s="3">
        <v>0</v>
      </c>
      <c r="X63" s="4">
        <v>0</v>
      </c>
      <c r="Y63" s="4">
        <v>0</v>
      </c>
      <c r="Z63" s="5">
        <v>0</v>
      </c>
      <c r="AA63" s="5">
        <v>0</v>
      </c>
      <c r="AB63" s="3">
        <v>0</v>
      </c>
      <c r="AC63" s="3">
        <v>0</v>
      </c>
    </row>
    <row r="64" spans="1:29" x14ac:dyDescent="0.2">
      <c r="A64" s="3" t="s">
        <v>163</v>
      </c>
      <c r="B64" s="3" t="s">
        <v>14</v>
      </c>
      <c r="C64" s="3" t="s">
        <v>142</v>
      </c>
      <c r="D64" s="16" t="s">
        <v>262</v>
      </c>
      <c r="E64" s="3">
        <f t="shared" si="0"/>
        <v>6</v>
      </c>
      <c r="F64" s="20">
        <f ca="1">VLOOKUP(A64,INDIRECT($F$4&amp;"!$A$6:$K$21"),11,FALSE)</f>
        <v>15.576323987538942</v>
      </c>
      <c r="G64" s="3">
        <v>20</v>
      </c>
      <c r="H64" s="3">
        <f t="shared" si="2"/>
        <v>6</v>
      </c>
      <c r="I64" s="3">
        <v>32</v>
      </c>
      <c r="K64" s="3">
        <f t="shared" si="1"/>
        <v>-8</v>
      </c>
      <c r="N64" s="3" t="s">
        <v>176</v>
      </c>
      <c r="O64" s="3" t="s">
        <v>328</v>
      </c>
      <c r="P64" s="3" t="s">
        <v>329</v>
      </c>
      <c r="Q64" s="3">
        <v>1</v>
      </c>
      <c r="R64" s="4">
        <v>2.9999999999999997E-4</v>
      </c>
      <c r="S64" s="3">
        <v>2</v>
      </c>
      <c r="T64" s="4">
        <v>4.0000000000000002E-4</v>
      </c>
      <c r="U64" s="2">
        <v>1</v>
      </c>
      <c r="V64" s="3">
        <v>0</v>
      </c>
      <c r="W64" s="3">
        <v>0</v>
      </c>
      <c r="X64" s="4">
        <v>0</v>
      </c>
      <c r="Y64" s="4">
        <v>0</v>
      </c>
      <c r="Z64" s="5">
        <v>0</v>
      </c>
      <c r="AA64" s="5">
        <v>0</v>
      </c>
      <c r="AB64" s="3">
        <v>0</v>
      </c>
      <c r="AC64" s="3">
        <v>0</v>
      </c>
    </row>
    <row r="65" spans="1:29" x14ac:dyDescent="0.2">
      <c r="C65" s="3" t="s">
        <v>143</v>
      </c>
      <c r="D65" s="16" t="s">
        <v>260</v>
      </c>
      <c r="E65" s="3">
        <f t="shared" si="0"/>
        <v>0</v>
      </c>
      <c r="F65" s="20" t="str">
        <f>"("&amp;SUM(G64:G65)&amp;")"</f>
        <v>(21)</v>
      </c>
      <c r="G65" s="3">
        <v>1</v>
      </c>
      <c r="H65" s="3">
        <f t="shared" si="2"/>
        <v>1</v>
      </c>
      <c r="I65" s="3">
        <v>11</v>
      </c>
      <c r="K65" s="3">
        <f t="shared" si="1"/>
        <v>-10</v>
      </c>
      <c r="N65" s="3" t="s">
        <v>215</v>
      </c>
      <c r="O65" s="3" t="s">
        <v>312</v>
      </c>
      <c r="P65" s="3" t="s">
        <v>313</v>
      </c>
      <c r="Q65" s="3">
        <v>1</v>
      </c>
      <c r="R65" s="4">
        <v>2.9999999999999997E-4</v>
      </c>
      <c r="S65" s="3">
        <v>1</v>
      </c>
      <c r="T65" s="4">
        <v>2.0000000000000001E-4</v>
      </c>
      <c r="U65" s="2">
        <v>0</v>
      </c>
      <c r="V65" s="3">
        <v>0</v>
      </c>
      <c r="W65" s="3">
        <v>0</v>
      </c>
      <c r="X65" s="4">
        <v>0</v>
      </c>
      <c r="Y65" s="4">
        <v>0</v>
      </c>
      <c r="Z65" s="5">
        <v>0</v>
      </c>
      <c r="AA65" s="5">
        <v>0</v>
      </c>
      <c r="AB65" s="3">
        <v>0</v>
      </c>
      <c r="AC65" s="3">
        <v>0</v>
      </c>
    </row>
    <row r="66" spans="1:29" x14ac:dyDescent="0.2">
      <c r="A66" s="3" t="s">
        <v>532</v>
      </c>
      <c r="B66" s="3" t="s">
        <v>531</v>
      </c>
      <c r="C66" s="3" t="s">
        <v>542</v>
      </c>
      <c r="D66" s="16" t="s">
        <v>540</v>
      </c>
      <c r="E66" s="3">
        <f t="shared" si="0"/>
        <v>0</v>
      </c>
      <c r="F66" s="20">
        <f ca="1">VLOOKUP(A66,INDIRECT($F$4&amp;"!$A$6:$K$21"),11,FALSE)</f>
        <v>10.989010989010989</v>
      </c>
      <c r="G66" s="3">
        <v>5</v>
      </c>
      <c r="H66" s="3">
        <f>ROUNDUP(G66*0.3,0)</f>
        <v>2</v>
      </c>
      <c r="K66" s="3">
        <f t="shared" si="1"/>
        <v>7</v>
      </c>
      <c r="N66" s="3" t="s">
        <v>232</v>
      </c>
      <c r="O66" s="3" t="s">
        <v>613</v>
      </c>
      <c r="P66" s="3" t="s">
        <v>614</v>
      </c>
      <c r="Q66" s="3">
        <v>1</v>
      </c>
      <c r="R66" s="4">
        <v>2.9999999999999997E-4</v>
      </c>
      <c r="S66" s="3">
        <v>1</v>
      </c>
      <c r="T66" s="4">
        <v>2.0000000000000001E-4</v>
      </c>
      <c r="U66" s="2">
        <v>1</v>
      </c>
      <c r="V66" s="3">
        <v>0</v>
      </c>
      <c r="W66" s="3">
        <v>0</v>
      </c>
      <c r="X66" s="4">
        <v>0</v>
      </c>
      <c r="Y66" s="4">
        <v>0</v>
      </c>
      <c r="Z66" s="5">
        <v>0</v>
      </c>
      <c r="AA66" s="5">
        <v>0</v>
      </c>
      <c r="AB66" s="3">
        <v>0</v>
      </c>
      <c r="AC66" s="3">
        <v>0</v>
      </c>
    </row>
    <row r="67" spans="1:29" x14ac:dyDescent="0.2">
      <c r="C67" s="3" t="s">
        <v>543</v>
      </c>
      <c r="D67" s="16" t="s">
        <v>541</v>
      </c>
      <c r="E67" s="3">
        <f t="shared" si="0"/>
        <v>4</v>
      </c>
      <c r="F67" s="20" t="str">
        <f>"("&amp;SUM(G66:G67)&amp;")"</f>
        <v>(10)</v>
      </c>
      <c r="G67" s="3">
        <v>5</v>
      </c>
      <c r="H67" s="3">
        <f>ROUNDUP(G67*0.3,0)</f>
        <v>2</v>
      </c>
      <c r="K67" s="3">
        <f t="shared" si="1"/>
        <v>7</v>
      </c>
      <c r="N67" s="3" t="s">
        <v>232</v>
      </c>
      <c r="O67" s="3" t="s">
        <v>615</v>
      </c>
      <c r="P67" s="3" t="s">
        <v>616</v>
      </c>
      <c r="Q67" s="3">
        <v>2</v>
      </c>
      <c r="R67" s="4">
        <v>5.0000000000000001E-4</v>
      </c>
      <c r="S67" s="3">
        <v>3</v>
      </c>
      <c r="T67" s="4">
        <v>5.9999999999999995E-4</v>
      </c>
      <c r="U67" s="2">
        <v>1</v>
      </c>
      <c r="V67" s="3">
        <v>0</v>
      </c>
      <c r="W67" s="3">
        <v>0</v>
      </c>
      <c r="X67" s="4">
        <v>0</v>
      </c>
      <c r="Y67" s="4">
        <v>0</v>
      </c>
      <c r="Z67" s="5">
        <v>0</v>
      </c>
      <c r="AA67" s="5">
        <v>0</v>
      </c>
      <c r="AB67" s="3">
        <v>0</v>
      </c>
      <c r="AC67" s="3">
        <v>0</v>
      </c>
    </row>
    <row r="68" spans="1:29" x14ac:dyDescent="0.2">
      <c r="A68" s="3" t="s">
        <v>176</v>
      </c>
      <c r="B68" s="3" t="s">
        <v>15</v>
      </c>
      <c r="C68" s="3" t="s">
        <v>131</v>
      </c>
      <c r="D68" s="16" t="s">
        <v>323</v>
      </c>
      <c r="E68" s="3">
        <f t="shared" si="0"/>
        <v>0</v>
      </c>
      <c r="F68" s="20">
        <f ca="1">VLOOKUP(A68,INDIRECT($F$4&amp;"!$A$6:$K$21"),11,FALSE)</f>
        <v>4.032258064516129</v>
      </c>
      <c r="G68" s="3">
        <v>1</v>
      </c>
      <c r="H68" s="3">
        <f t="shared" si="2"/>
        <v>1</v>
      </c>
      <c r="K68" s="3">
        <f t="shared" si="1"/>
        <v>2</v>
      </c>
      <c r="N68" s="3" t="s">
        <v>232</v>
      </c>
      <c r="O68" s="3" t="s">
        <v>617</v>
      </c>
      <c r="P68" s="3" t="s">
        <v>618</v>
      </c>
      <c r="Q68" s="3">
        <v>1</v>
      </c>
      <c r="R68" s="4">
        <v>2.9999999999999997E-4</v>
      </c>
      <c r="S68" s="3">
        <v>1</v>
      </c>
      <c r="T68" s="4">
        <v>2.0000000000000001E-4</v>
      </c>
      <c r="U68" s="2">
        <v>1</v>
      </c>
      <c r="V68" s="3">
        <v>0</v>
      </c>
      <c r="W68" s="3">
        <v>0</v>
      </c>
      <c r="X68" s="4">
        <v>0</v>
      </c>
      <c r="Y68" s="4">
        <v>0</v>
      </c>
      <c r="Z68" s="5">
        <v>0</v>
      </c>
      <c r="AA68" s="5">
        <v>0</v>
      </c>
      <c r="AB68" s="3">
        <v>0</v>
      </c>
      <c r="AC68" s="3">
        <v>0</v>
      </c>
    </row>
    <row r="69" spans="1:29" x14ac:dyDescent="0.2">
      <c r="C69" s="3" t="s">
        <v>133</v>
      </c>
      <c r="D69" s="16" t="s">
        <v>325</v>
      </c>
      <c r="E69" s="3">
        <f t="shared" si="0"/>
        <v>0</v>
      </c>
      <c r="F69" s="20" t="str">
        <f>"("&amp;SUM(G68:G74)&amp;")"</f>
        <v>(10)</v>
      </c>
      <c r="G69" s="3">
        <v>1</v>
      </c>
      <c r="H69" s="3">
        <f t="shared" si="2"/>
        <v>1</v>
      </c>
      <c r="K69" s="3">
        <f t="shared" si="1"/>
        <v>2</v>
      </c>
      <c r="N69" s="3" t="s">
        <v>232</v>
      </c>
      <c r="O69" s="3" t="s">
        <v>598</v>
      </c>
      <c r="P69" s="3" t="s">
        <v>599</v>
      </c>
      <c r="Q69" s="3">
        <v>1</v>
      </c>
      <c r="R69" s="4">
        <v>2.9999999999999997E-4</v>
      </c>
      <c r="S69" s="3">
        <v>1</v>
      </c>
      <c r="T69" s="4">
        <v>2.0000000000000001E-4</v>
      </c>
      <c r="U69" s="2">
        <v>1</v>
      </c>
      <c r="V69" s="3">
        <v>0</v>
      </c>
      <c r="W69" s="3">
        <v>0</v>
      </c>
      <c r="X69" s="4">
        <v>0</v>
      </c>
      <c r="Y69" s="4">
        <v>0</v>
      </c>
      <c r="Z69" s="5">
        <v>0</v>
      </c>
      <c r="AA69" s="5">
        <v>0</v>
      </c>
      <c r="AB69" s="3">
        <v>0</v>
      </c>
      <c r="AC69" s="3">
        <v>0</v>
      </c>
    </row>
    <row r="70" spans="1:29" x14ac:dyDescent="0.2">
      <c r="C70" s="3" t="s">
        <v>137</v>
      </c>
      <c r="D70" s="16" t="s">
        <v>324</v>
      </c>
      <c r="E70" s="3">
        <f t="shared" ref="E70:E86" si="3">IF(ISNA(VLOOKUP(D70,$O$2:$Y$200,8,FALSE)),0,VLOOKUP(D70,$O$2:$Y$200,8,FALSE))</f>
        <v>0</v>
      </c>
      <c r="G70" s="3">
        <v>3</v>
      </c>
      <c r="H70" s="3">
        <f t="shared" si="2"/>
        <v>1</v>
      </c>
      <c r="K70" s="3">
        <f t="shared" ref="K70:K87" si="4">ROUNDUP((14+14)*(G70/30)+H70-I70-J70,0)</f>
        <v>4</v>
      </c>
      <c r="N70" s="3" t="s">
        <v>232</v>
      </c>
      <c r="O70" s="3" t="s">
        <v>310</v>
      </c>
      <c r="P70" s="3" t="s">
        <v>92</v>
      </c>
      <c r="Q70" s="3">
        <v>1</v>
      </c>
      <c r="R70" s="4">
        <v>2.9999999999999997E-4</v>
      </c>
      <c r="S70" s="3">
        <v>1</v>
      </c>
      <c r="T70" s="4">
        <v>2.0000000000000001E-4</v>
      </c>
      <c r="U70" s="2">
        <v>1</v>
      </c>
      <c r="V70" s="3">
        <v>0</v>
      </c>
      <c r="W70" s="3">
        <v>0</v>
      </c>
      <c r="X70" s="4">
        <v>0</v>
      </c>
      <c r="Y70" s="4">
        <v>0</v>
      </c>
      <c r="Z70" s="5">
        <v>0</v>
      </c>
      <c r="AA70" s="5">
        <v>0</v>
      </c>
      <c r="AB70" s="3">
        <v>0</v>
      </c>
      <c r="AC70" s="3">
        <v>0</v>
      </c>
    </row>
    <row r="71" spans="1:29" x14ac:dyDescent="0.2">
      <c r="C71" s="3" t="s">
        <v>129</v>
      </c>
      <c r="D71" s="16" t="s">
        <v>467</v>
      </c>
      <c r="E71" s="3">
        <f t="shared" si="3"/>
        <v>3</v>
      </c>
      <c r="G71" s="3">
        <v>1</v>
      </c>
      <c r="H71" s="3">
        <f t="shared" si="2"/>
        <v>1</v>
      </c>
      <c r="K71" s="3">
        <f t="shared" si="4"/>
        <v>2</v>
      </c>
      <c r="N71" s="3" t="s">
        <v>232</v>
      </c>
      <c r="O71" s="3" t="s">
        <v>311</v>
      </c>
      <c r="P71" s="3" t="s">
        <v>93</v>
      </c>
      <c r="Q71" s="3">
        <v>3</v>
      </c>
      <c r="R71" s="4">
        <v>8.0000000000000004E-4</v>
      </c>
      <c r="S71" s="3">
        <v>3</v>
      </c>
      <c r="T71" s="4">
        <v>5.9999999999999995E-4</v>
      </c>
      <c r="U71" s="2">
        <v>1</v>
      </c>
      <c r="V71" s="3">
        <v>0</v>
      </c>
      <c r="W71" s="3">
        <v>0</v>
      </c>
      <c r="X71" s="4">
        <v>0</v>
      </c>
      <c r="Y71" s="4">
        <v>0</v>
      </c>
      <c r="Z71" s="5">
        <v>0</v>
      </c>
      <c r="AA71" s="5">
        <v>0</v>
      </c>
      <c r="AB71" s="3">
        <v>0</v>
      </c>
      <c r="AC71" s="3">
        <v>0</v>
      </c>
    </row>
    <row r="72" spans="1:29" x14ac:dyDescent="0.2">
      <c r="C72" s="3" t="s">
        <v>139</v>
      </c>
      <c r="D72" s="16" t="s">
        <v>327</v>
      </c>
      <c r="E72" s="3">
        <f t="shared" si="3"/>
        <v>0</v>
      </c>
      <c r="G72" s="3">
        <v>2</v>
      </c>
      <c r="H72" s="3">
        <f t="shared" si="2"/>
        <v>1</v>
      </c>
      <c r="K72" s="3">
        <f t="shared" si="4"/>
        <v>3</v>
      </c>
      <c r="N72" s="3" t="s">
        <v>156</v>
      </c>
      <c r="O72" s="3" t="s">
        <v>403</v>
      </c>
      <c r="P72" s="3" t="s">
        <v>404</v>
      </c>
      <c r="Q72" s="3">
        <v>5</v>
      </c>
      <c r="R72" s="4">
        <v>1.4E-3</v>
      </c>
      <c r="S72" s="3">
        <v>6</v>
      </c>
      <c r="T72" s="4">
        <v>1.1999999999999999E-3</v>
      </c>
      <c r="U72" s="2">
        <v>0.83</v>
      </c>
      <c r="V72" s="3">
        <v>0</v>
      </c>
      <c r="W72" s="3">
        <v>0</v>
      </c>
      <c r="X72" s="4">
        <v>0</v>
      </c>
      <c r="Y72" s="4">
        <v>0</v>
      </c>
      <c r="Z72" s="5">
        <v>0</v>
      </c>
      <c r="AA72" s="5">
        <v>0</v>
      </c>
      <c r="AB72" s="3">
        <v>0</v>
      </c>
      <c r="AC72" s="3">
        <v>0</v>
      </c>
    </row>
    <row r="73" spans="1:29" x14ac:dyDescent="0.2">
      <c r="C73" s="3" t="s">
        <v>140</v>
      </c>
      <c r="D73" s="16" t="s">
        <v>328</v>
      </c>
      <c r="E73" s="3">
        <f t="shared" si="3"/>
        <v>0</v>
      </c>
      <c r="G73" s="3">
        <v>1</v>
      </c>
      <c r="H73" s="3">
        <f t="shared" si="2"/>
        <v>1</v>
      </c>
      <c r="K73" s="3">
        <f t="shared" si="4"/>
        <v>2</v>
      </c>
      <c r="N73" s="3" t="s">
        <v>156</v>
      </c>
      <c r="O73" s="3" t="s">
        <v>405</v>
      </c>
      <c r="P73" s="3" t="s">
        <v>406</v>
      </c>
      <c r="Q73" s="3">
        <v>31</v>
      </c>
      <c r="R73" s="4">
        <v>8.3999999999999995E-3</v>
      </c>
      <c r="S73" s="3">
        <v>36</v>
      </c>
      <c r="T73" s="4">
        <v>7.1999999999999998E-3</v>
      </c>
      <c r="U73" s="2">
        <v>1</v>
      </c>
      <c r="V73" s="3">
        <v>4</v>
      </c>
      <c r="W73" s="3">
        <v>0</v>
      </c>
      <c r="X73" s="4">
        <v>0.129</v>
      </c>
      <c r="Y73" s="4">
        <v>0</v>
      </c>
      <c r="Z73" s="5">
        <v>7520</v>
      </c>
      <c r="AA73" s="5">
        <v>0</v>
      </c>
      <c r="AB73" s="3">
        <v>4</v>
      </c>
      <c r="AC73" s="3">
        <v>0</v>
      </c>
    </row>
    <row r="74" spans="1:29" x14ac:dyDescent="0.2">
      <c r="C74" s="3" t="s">
        <v>141</v>
      </c>
      <c r="D74" s="16" t="s">
        <v>326</v>
      </c>
      <c r="E74" s="3">
        <f t="shared" si="3"/>
        <v>1</v>
      </c>
      <c r="G74" s="3">
        <v>1</v>
      </c>
      <c r="H74" s="3">
        <f t="shared" si="2"/>
        <v>1</v>
      </c>
      <c r="K74" s="3">
        <f t="shared" si="4"/>
        <v>2</v>
      </c>
      <c r="N74" s="3" t="s">
        <v>188</v>
      </c>
      <c r="O74" s="3" t="s">
        <v>303</v>
      </c>
      <c r="P74" s="3" t="s">
        <v>304</v>
      </c>
      <c r="Q74" s="3">
        <v>6</v>
      </c>
      <c r="R74" s="4">
        <v>1.6000000000000001E-3</v>
      </c>
      <c r="S74" s="3">
        <v>6</v>
      </c>
      <c r="T74" s="4">
        <v>1.1999999999999999E-3</v>
      </c>
      <c r="U74" s="2">
        <v>1</v>
      </c>
      <c r="V74" s="3">
        <v>0</v>
      </c>
      <c r="W74" s="3">
        <v>0</v>
      </c>
      <c r="X74" s="4">
        <v>0</v>
      </c>
      <c r="Y74" s="4">
        <v>0</v>
      </c>
      <c r="Z74" s="5">
        <v>0</v>
      </c>
      <c r="AA74" s="5">
        <v>0</v>
      </c>
      <c r="AB74" s="3">
        <v>0</v>
      </c>
      <c r="AC74" s="3">
        <v>0</v>
      </c>
    </row>
    <row r="75" spans="1:29" x14ac:dyDescent="0.2">
      <c r="A75" s="3" t="s">
        <v>179</v>
      </c>
      <c r="B75" s="3" t="s">
        <v>236</v>
      </c>
      <c r="C75" s="3" t="s">
        <v>246</v>
      </c>
      <c r="D75" s="16" t="s">
        <v>271</v>
      </c>
      <c r="E75" s="3">
        <f t="shared" si="3"/>
        <v>8</v>
      </c>
      <c r="F75" s="20">
        <f ca="1">VLOOKUP(A75,INDIRECT($F$4&amp;"!$A$6:$K$21"),11,FALSE)</f>
        <v>13.822336896424625</v>
      </c>
      <c r="G75" s="3">
        <v>10</v>
      </c>
      <c r="H75" s="3">
        <f t="shared" ref="H75:H85" si="5">ROUNDUP(G75*0.3,0)</f>
        <v>3</v>
      </c>
      <c r="I75" s="3">
        <v>26</v>
      </c>
      <c r="K75" s="3">
        <f t="shared" si="4"/>
        <v>-14</v>
      </c>
      <c r="N75" s="3" t="s">
        <v>188</v>
      </c>
      <c r="O75" s="3" t="s">
        <v>305</v>
      </c>
      <c r="P75" s="3" t="s">
        <v>97</v>
      </c>
      <c r="Q75" s="3">
        <v>8</v>
      </c>
      <c r="R75" s="4">
        <v>2.2000000000000001E-3</v>
      </c>
      <c r="S75" s="3">
        <v>10</v>
      </c>
      <c r="T75" s="4">
        <v>2E-3</v>
      </c>
      <c r="U75" s="2">
        <v>0.9</v>
      </c>
      <c r="V75" s="3">
        <v>0</v>
      </c>
      <c r="W75" s="3">
        <v>0</v>
      </c>
      <c r="X75" s="4">
        <v>0</v>
      </c>
      <c r="Y75" s="4">
        <v>0</v>
      </c>
      <c r="Z75" s="5">
        <v>0</v>
      </c>
      <c r="AA75" s="5">
        <v>0</v>
      </c>
      <c r="AB75" s="3">
        <v>0</v>
      </c>
      <c r="AC75" s="3">
        <v>0</v>
      </c>
    </row>
    <row r="76" spans="1:29" x14ac:dyDescent="0.2">
      <c r="C76" s="3" t="s">
        <v>129</v>
      </c>
      <c r="D76" s="16" t="s">
        <v>263</v>
      </c>
      <c r="E76" s="3">
        <f t="shared" si="3"/>
        <v>0</v>
      </c>
      <c r="F76" s="20" t="str">
        <f>"("&amp;SUM(G75:G79)&amp;")"</f>
        <v>(24)</v>
      </c>
      <c r="G76" s="3">
        <v>3</v>
      </c>
      <c r="H76" s="3">
        <f t="shared" si="5"/>
        <v>1</v>
      </c>
      <c r="I76" s="3">
        <v>3</v>
      </c>
      <c r="K76" s="3">
        <f t="shared" si="4"/>
        <v>1</v>
      </c>
      <c r="N76" s="3" t="s">
        <v>177</v>
      </c>
      <c r="O76" s="3" t="s">
        <v>309</v>
      </c>
      <c r="P76" s="3" t="s">
        <v>96</v>
      </c>
      <c r="Q76" s="3">
        <v>12</v>
      </c>
      <c r="R76" s="4">
        <v>3.3E-3</v>
      </c>
      <c r="S76" s="3">
        <v>13</v>
      </c>
      <c r="T76" s="4">
        <v>2.5999999999999999E-3</v>
      </c>
      <c r="U76" s="2">
        <v>0.92</v>
      </c>
      <c r="V76" s="3">
        <v>0</v>
      </c>
      <c r="W76" s="3">
        <v>0</v>
      </c>
      <c r="X76" s="4">
        <v>0</v>
      </c>
      <c r="Y76" s="4">
        <v>0</v>
      </c>
      <c r="Z76" s="5">
        <v>0</v>
      </c>
      <c r="AA76" s="5">
        <v>0</v>
      </c>
      <c r="AB76" s="3">
        <v>0</v>
      </c>
      <c r="AC76" s="3">
        <v>0</v>
      </c>
    </row>
    <row r="77" spans="1:29" x14ac:dyDescent="0.2">
      <c r="C77" s="3" t="s">
        <v>247</v>
      </c>
      <c r="D77" s="16" t="s">
        <v>267</v>
      </c>
      <c r="E77" s="3">
        <f t="shared" si="3"/>
        <v>2</v>
      </c>
      <c r="G77" s="3">
        <v>3</v>
      </c>
      <c r="H77" s="3">
        <f t="shared" si="5"/>
        <v>1</v>
      </c>
      <c r="I77" s="3">
        <v>8</v>
      </c>
      <c r="K77" s="3">
        <f t="shared" si="4"/>
        <v>-5</v>
      </c>
      <c r="N77" s="3" t="s">
        <v>188</v>
      </c>
      <c r="O77" s="3" t="s">
        <v>306</v>
      </c>
      <c r="P77" s="3" t="s">
        <v>98</v>
      </c>
      <c r="Q77" s="3">
        <v>15</v>
      </c>
      <c r="R77" s="4">
        <v>4.1000000000000003E-3</v>
      </c>
      <c r="S77" s="3">
        <v>17</v>
      </c>
      <c r="T77" s="4">
        <v>3.3999999999999998E-3</v>
      </c>
      <c r="U77" s="2">
        <v>0.94</v>
      </c>
      <c r="V77" s="3">
        <v>1</v>
      </c>
      <c r="W77" s="3">
        <v>0</v>
      </c>
      <c r="X77" s="4">
        <v>6.6699999999999995E-2</v>
      </c>
      <c r="Y77" s="4">
        <v>0</v>
      </c>
      <c r="Z77" s="5">
        <v>1680</v>
      </c>
      <c r="AA77" s="5">
        <v>0</v>
      </c>
      <c r="AB77" s="3">
        <v>1</v>
      </c>
      <c r="AC77" s="3">
        <v>0</v>
      </c>
    </row>
    <row r="78" spans="1:29" x14ac:dyDescent="0.2">
      <c r="C78" s="3" t="s">
        <v>128</v>
      </c>
      <c r="D78" s="16" t="s">
        <v>265</v>
      </c>
      <c r="E78" s="3">
        <f t="shared" si="3"/>
        <v>5</v>
      </c>
      <c r="G78" s="3">
        <v>3</v>
      </c>
      <c r="H78" s="3">
        <f t="shared" si="5"/>
        <v>1</v>
      </c>
      <c r="I78" s="3">
        <v>7</v>
      </c>
      <c r="K78" s="3">
        <f t="shared" si="4"/>
        <v>-4</v>
      </c>
      <c r="N78" s="3" t="s">
        <v>155</v>
      </c>
      <c r="O78" s="3" t="s">
        <v>348</v>
      </c>
      <c r="P78" s="3" t="s">
        <v>73</v>
      </c>
      <c r="Q78" s="3">
        <v>190</v>
      </c>
      <c r="R78" s="4">
        <v>5.1700000000000003E-2</v>
      </c>
      <c r="S78" s="3">
        <v>277</v>
      </c>
      <c r="T78" s="4">
        <v>5.5100000000000003E-2</v>
      </c>
      <c r="U78" s="2">
        <v>1</v>
      </c>
      <c r="V78" s="3">
        <v>42</v>
      </c>
      <c r="W78" s="3">
        <v>0</v>
      </c>
      <c r="X78" s="4">
        <v>0.22109999999999999</v>
      </c>
      <c r="Y78" s="4">
        <v>0</v>
      </c>
      <c r="Z78" s="5">
        <v>41958</v>
      </c>
      <c r="AA78" s="5">
        <v>0</v>
      </c>
      <c r="AB78" s="3">
        <v>42</v>
      </c>
      <c r="AC78" s="3">
        <v>0</v>
      </c>
    </row>
    <row r="79" spans="1:29" x14ac:dyDescent="0.2">
      <c r="C79" s="3" t="s">
        <v>138</v>
      </c>
      <c r="D79" s="16" t="s">
        <v>269</v>
      </c>
      <c r="E79" s="3">
        <f t="shared" si="3"/>
        <v>2</v>
      </c>
      <c r="G79" s="3">
        <v>5</v>
      </c>
      <c r="H79" s="3">
        <f t="shared" si="5"/>
        <v>2</v>
      </c>
      <c r="I79" s="3">
        <v>29</v>
      </c>
      <c r="K79" s="3">
        <f t="shared" si="4"/>
        <v>-23</v>
      </c>
      <c r="N79" s="3" t="s">
        <v>164</v>
      </c>
      <c r="O79" s="3" t="s">
        <v>332</v>
      </c>
      <c r="P79" s="3" t="s">
        <v>333</v>
      </c>
      <c r="Q79" s="3">
        <v>12</v>
      </c>
      <c r="R79" s="4">
        <v>3.3E-3</v>
      </c>
      <c r="S79" s="3">
        <v>16</v>
      </c>
      <c r="T79" s="4">
        <v>3.2000000000000002E-3</v>
      </c>
      <c r="U79" s="2">
        <v>1</v>
      </c>
      <c r="V79" s="3">
        <v>1</v>
      </c>
      <c r="W79" s="3">
        <v>0</v>
      </c>
      <c r="X79" s="4">
        <v>8.3299999999999999E-2</v>
      </c>
      <c r="Y79" s="4">
        <v>0</v>
      </c>
      <c r="Z79" s="5">
        <v>1480</v>
      </c>
      <c r="AA79" s="5">
        <v>0</v>
      </c>
      <c r="AB79" s="3">
        <v>1</v>
      </c>
      <c r="AC79" s="3">
        <v>0</v>
      </c>
    </row>
    <row r="80" spans="1:29" x14ac:dyDescent="0.2">
      <c r="B80" s="3" t="s">
        <v>469</v>
      </c>
      <c r="C80" s="3" t="s">
        <v>605</v>
      </c>
      <c r="D80" s="17" t="s">
        <v>440</v>
      </c>
      <c r="E80" s="3">
        <f t="shared" si="3"/>
        <v>5</v>
      </c>
      <c r="G80" s="3">
        <v>10</v>
      </c>
      <c r="H80" s="3">
        <f t="shared" si="5"/>
        <v>3</v>
      </c>
      <c r="K80" s="3">
        <f t="shared" si="4"/>
        <v>13</v>
      </c>
      <c r="N80" s="3" t="s">
        <v>172</v>
      </c>
      <c r="O80" s="3" t="s">
        <v>297</v>
      </c>
      <c r="P80" s="3" t="s">
        <v>298</v>
      </c>
      <c r="Q80" s="3">
        <v>46</v>
      </c>
      <c r="R80" s="4">
        <v>1.2500000000000001E-2</v>
      </c>
      <c r="S80" s="3">
        <v>56</v>
      </c>
      <c r="T80" s="4">
        <v>1.11E-2</v>
      </c>
      <c r="U80" s="2">
        <v>0.96</v>
      </c>
      <c r="V80" s="3">
        <v>3</v>
      </c>
      <c r="W80" s="3">
        <v>0</v>
      </c>
      <c r="X80" s="4">
        <v>6.5199999999999994E-2</v>
      </c>
      <c r="Y80" s="4">
        <v>0</v>
      </c>
      <c r="Z80" s="5">
        <v>2670</v>
      </c>
      <c r="AA80" s="5">
        <v>0</v>
      </c>
      <c r="AB80" s="3">
        <v>3</v>
      </c>
      <c r="AC80" s="3">
        <v>0</v>
      </c>
    </row>
    <row r="81" spans="3:29" x14ac:dyDescent="0.2">
      <c r="C81" s="3" t="s">
        <v>471</v>
      </c>
      <c r="D81" s="18" t="s">
        <v>442</v>
      </c>
      <c r="E81" s="3">
        <f t="shared" si="3"/>
        <v>6</v>
      </c>
      <c r="G81" s="3">
        <v>10</v>
      </c>
      <c r="H81" s="3">
        <f t="shared" si="5"/>
        <v>3</v>
      </c>
      <c r="I81" s="3">
        <v>0</v>
      </c>
      <c r="K81" s="3">
        <f t="shared" si="4"/>
        <v>13</v>
      </c>
      <c r="L81" s="3">
        <v>10</v>
      </c>
      <c r="N81" s="3" t="s">
        <v>226</v>
      </c>
      <c r="O81" s="3" t="s">
        <v>364</v>
      </c>
      <c r="P81" s="3" t="s">
        <v>66</v>
      </c>
      <c r="Q81" s="3">
        <v>8</v>
      </c>
      <c r="R81" s="4">
        <v>2.2000000000000001E-3</v>
      </c>
      <c r="S81" s="3">
        <v>11</v>
      </c>
      <c r="T81" s="4">
        <v>2.2000000000000001E-3</v>
      </c>
      <c r="U81" s="2">
        <v>1</v>
      </c>
      <c r="V81" s="3">
        <v>1</v>
      </c>
      <c r="W81" s="3">
        <v>0</v>
      </c>
      <c r="X81" s="4">
        <v>0.125</v>
      </c>
      <c r="Y81" s="4">
        <v>0</v>
      </c>
      <c r="Z81" s="5">
        <v>980</v>
      </c>
      <c r="AA81" s="5">
        <v>0</v>
      </c>
      <c r="AB81" s="3">
        <v>1</v>
      </c>
      <c r="AC81" s="3">
        <v>0</v>
      </c>
    </row>
    <row r="82" spans="3:29" x14ac:dyDescent="0.2">
      <c r="C82" s="3" t="s">
        <v>472</v>
      </c>
      <c r="D82" s="18" t="s">
        <v>444</v>
      </c>
      <c r="E82" s="3">
        <f t="shared" si="3"/>
        <v>4</v>
      </c>
      <c r="G82" s="3">
        <v>10</v>
      </c>
      <c r="H82" s="3">
        <f t="shared" si="5"/>
        <v>3</v>
      </c>
      <c r="K82" s="3">
        <f t="shared" si="4"/>
        <v>13</v>
      </c>
      <c r="N82" s="3" t="s">
        <v>164</v>
      </c>
      <c r="O82" s="3" t="s">
        <v>334</v>
      </c>
      <c r="P82" s="3" t="s">
        <v>335</v>
      </c>
      <c r="Q82" s="3">
        <v>6</v>
      </c>
      <c r="R82" s="4">
        <v>1.6000000000000001E-3</v>
      </c>
      <c r="S82" s="3">
        <v>6</v>
      </c>
      <c r="T82" s="4">
        <v>1.1999999999999999E-3</v>
      </c>
      <c r="U82" s="2">
        <v>1</v>
      </c>
      <c r="V82" s="3">
        <v>0</v>
      </c>
      <c r="W82" s="3">
        <v>0</v>
      </c>
      <c r="X82" s="4">
        <v>0</v>
      </c>
      <c r="Y82" s="4">
        <v>0</v>
      </c>
      <c r="Z82" s="5">
        <v>0</v>
      </c>
      <c r="AA82" s="5">
        <v>0</v>
      </c>
      <c r="AB82" s="3">
        <v>0</v>
      </c>
      <c r="AC82" s="3">
        <v>0</v>
      </c>
    </row>
    <row r="83" spans="3:29" x14ac:dyDescent="0.2">
      <c r="C83" s="3" t="s">
        <v>475</v>
      </c>
      <c r="D83" s="18" t="s">
        <v>445</v>
      </c>
      <c r="E83" s="3">
        <f t="shared" si="3"/>
        <v>5</v>
      </c>
      <c r="G83" s="3">
        <v>15</v>
      </c>
      <c r="H83" s="3">
        <f t="shared" si="5"/>
        <v>5</v>
      </c>
      <c r="K83" s="3">
        <f t="shared" si="4"/>
        <v>19</v>
      </c>
      <c r="N83" s="3" t="s">
        <v>164</v>
      </c>
      <c r="O83" s="3" t="s">
        <v>336</v>
      </c>
      <c r="P83" s="3" t="s">
        <v>83</v>
      </c>
      <c r="Q83" s="3">
        <v>7</v>
      </c>
      <c r="R83" s="4">
        <v>1.9E-3</v>
      </c>
      <c r="S83" s="3">
        <v>8</v>
      </c>
      <c r="T83" s="4">
        <v>1.6000000000000001E-3</v>
      </c>
      <c r="U83" s="2">
        <v>1</v>
      </c>
      <c r="V83" s="3">
        <v>0</v>
      </c>
      <c r="W83" s="3">
        <v>0</v>
      </c>
      <c r="X83" s="4">
        <v>0</v>
      </c>
      <c r="Y83" s="4">
        <v>0</v>
      </c>
      <c r="Z83" s="5">
        <v>0</v>
      </c>
      <c r="AA83" s="5">
        <v>0</v>
      </c>
      <c r="AB83" s="3">
        <v>0</v>
      </c>
      <c r="AC83" s="3">
        <v>0</v>
      </c>
    </row>
    <row r="84" spans="3:29" x14ac:dyDescent="0.2">
      <c r="C84" s="3" t="s">
        <v>473</v>
      </c>
      <c r="D84" s="17" t="s">
        <v>158</v>
      </c>
      <c r="E84" s="3">
        <f t="shared" si="3"/>
        <v>0</v>
      </c>
      <c r="G84" s="3">
        <v>10</v>
      </c>
      <c r="H84" s="3">
        <f t="shared" si="5"/>
        <v>3</v>
      </c>
      <c r="K84" s="3">
        <f t="shared" si="4"/>
        <v>13</v>
      </c>
      <c r="L84" s="3">
        <v>20</v>
      </c>
      <c r="N84" s="3" t="s">
        <v>172</v>
      </c>
      <c r="O84" s="3" t="s">
        <v>299</v>
      </c>
      <c r="P84" s="3" t="s">
        <v>99</v>
      </c>
      <c r="Q84" s="3">
        <v>15</v>
      </c>
      <c r="R84" s="4">
        <v>4.1000000000000003E-3</v>
      </c>
      <c r="S84" s="3">
        <v>17</v>
      </c>
      <c r="T84" s="4">
        <v>3.3999999999999998E-3</v>
      </c>
      <c r="U84" s="2">
        <v>1</v>
      </c>
      <c r="V84" s="3">
        <v>0</v>
      </c>
      <c r="W84" s="3">
        <v>0</v>
      </c>
      <c r="X84" s="4">
        <v>0</v>
      </c>
      <c r="Y84" s="4">
        <v>0</v>
      </c>
      <c r="Z84" s="5">
        <v>0</v>
      </c>
      <c r="AA84" s="5">
        <v>0</v>
      </c>
      <c r="AB84" s="3">
        <v>0</v>
      </c>
      <c r="AC84" s="3">
        <v>0</v>
      </c>
    </row>
    <row r="85" spans="3:29" x14ac:dyDescent="0.2">
      <c r="C85" s="3" t="s">
        <v>474</v>
      </c>
      <c r="D85" s="17" t="s">
        <v>165</v>
      </c>
      <c r="E85" s="3">
        <f t="shared" si="3"/>
        <v>0</v>
      </c>
      <c r="G85" s="3">
        <v>0</v>
      </c>
      <c r="H85" s="3">
        <f t="shared" si="5"/>
        <v>0</v>
      </c>
      <c r="K85" s="3">
        <f t="shared" si="4"/>
        <v>0</v>
      </c>
      <c r="N85" s="3" t="s">
        <v>172</v>
      </c>
      <c r="O85" s="3" t="s">
        <v>300</v>
      </c>
      <c r="P85" s="3" t="s">
        <v>100</v>
      </c>
      <c r="Q85" s="3">
        <v>15</v>
      </c>
      <c r="R85" s="4">
        <v>4.1000000000000003E-3</v>
      </c>
      <c r="S85" s="3">
        <v>18</v>
      </c>
      <c r="T85" s="4">
        <v>3.5999999999999999E-3</v>
      </c>
      <c r="U85" s="2">
        <v>1</v>
      </c>
      <c r="V85" s="3">
        <v>0</v>
      </c>
      <c r="W85" s="3">
        <v>0</v>
      </c>
      <c r="X85" s="4">
        <v>0</v>
      </c>
      <c r="Y85" s="4">
        <v>0</v>
      </c>
      <c r="Z85" s="5">
        <v>0</v>
      </c>
      <c r="AA85" s="5">
        <v>0</v>
      </c>
      <c r="AB85" s="3">
        <v>0</v>
      </c>
      <c r="AC85" s="3">
        <v>0</v>
      </c>
    </row>
    <row r="86" spans="3:29" x14ac:dyDescent="0.2">
      <c r="C86" s="3" t="s">
        <v>545</v>
      </c>
      <c r="D86" s="17" t="s">
        <v>544</v>
      </c>
      <c r="E86" s="3">
        <f t="shared" si="3"/>
        <v>5</v>
      </c>
      <c r="G86" s="3">
        <v>5</v>
      </c>
      <c r="H86" s="3">
        <f>ROUNDUP(G86*0.3,0)</f>
        <v>2</v>
      </c>
      <c r="K86" s="3">
        <f t="shared" si="4"/>
        <v>7</v>
      </c>
      <c r="N86" s="3" t="s">
        <v>172</v>
      </c>
      <c r="O86" s="3" t="s">
        <v>301</v>
      </c>
      <c r="P86" s="3" t="s">
        <v>302</v>
      </c>
      <c r="Q86" s="3">
        <v>8</v>
      </c>
      <c r="R86" s="4">
        <v>2.2000000000000001E-3</v>
      </c>
      <c r="S86" s="3">
        <v>12</v>
      </c>
      <c r="T86" s="4">
        <v>2.3999999999999998E-3</v>
      </c>
      <c r="U86" s="2">
        <v>0.92</v>
      </c>
      <c r="V86" s="3">
        <v>0</v>
      </c>
      <c r="W86" s="3">
        <v>0</v>
      </c>
      <c r="X86" s="4">
        <v>0</v>
      </c>
      <c r="Y86" s="4">
        <v>0</v>
      </c>
      <c r="Z86" s="5">
        <v>0</v>
      </c>
      <c r="AA86" s="5">
        <v>0</v>
      </c>
      <c r="AB86" s="3">
        <v>0</v>
      </c>
      <c r="AC86" s="3">
        <v>0</v>
      </c>
    </row>
    <row r="87" spans="3:29" x14ac:dyDescent="0.2">
      <c r="C87" s="3" t="s">
        <v>564</v>
      </c>
      <c r="D87" s="17" t="s">
        <v>587</v>
      </c>
      <c r="E87" s="24">
        <f>IF(ISNA(VLOOKUP(D87,$O$2:$Y$200,8,FALSE)),0,VLOOKUP(D87,$O$2:$Y$200,8,FALSE))</f>
        <v>2</v>
      </c>
      <c r="H87" s="3">
        <f>ROUNDUP(G87*0.3,0)</f>
        <v>0</v>
      </c>
      <c r="K87" s="3">
        <f t="shared" si="4"/>
        <v>0</v>
      </c>
      <c r="N87" s="3" t="s">
        <v>178</v>
      </c>
      <c r="O87" s="3" t="s">
        <v>287</v>
      </c>
      <c r="P87" s="3" t="s">
        <v>288</v>
      </c>
      <c r="Q87" s="3">
        <v>1</v>
      </c>
      <c r="R87" s="4">
        <v>2.9999999999999997E-4</v>
      </c>
      <c r="S87" s="3">
        <v>1</v>
      </c>
      <c r="T87" s="4">
        <v>2.0000000000000001E-4</v>
      </c>
      <c r="U87" s="2">
        <v>0</v>
      </c>
      <c r="V87" s="3">
        <v>0</v>
      </c>
      <c r="W87" s="3">
        <v>0</v>
      </c>
      <c r="X87" s="4">
        <v>0</v>
      </c>
      <c r="Y87" s="4">
        <v>0</v>
      </c>
      <c r="Z87" s="5">
        <v>0</v>
      </c>
      <c r="AA87" s="5">
        <v>0</v>
      </c>
      <c r="AB87" s="3">
        <v>0</v>
      </c>
      <c r="AC87" s="3">
        <v>0</v>
      </c>
    </row>
    <row r="88" spans="3:29" x14ac:dyDescent="0.2">
      <c r="N88" s="3" t="s">
        <v>178</v>
      </c>
      <c r="O88" s="3" t="s">
        <v>291</v>
      </c>
      <c r="P88" s="3" t="s">
        <v>292</v>
      </c>
      <c r="Q88" s="3">
        <v>2</v>
      </c>
      <c r="R88" s="4">
        <v>5.0000000000000001E-4</v>
      </c>
      <c r="S88" s="3">
        <v>2</v>
      </c>
      <c r="T88" s="4">
        <v>4.0000000000000002E-4</v>
      </c>
      <c r="U88" s="2">
        <v>1</v>
      </c>
      <c r="V88" s="3">
        <v>0</v>
      </c>
      <c r="W88" s="3">
        <v>0</v>
      </c>
      <c r="X88" s="4">
        <v>0</v>
      </c>
      <c r="Y88" s="4">
        <v>0</v>
      </c>
      <c r="Z88" s="5">
        <v>0</v>
      </c>
      <c r="AA88" s="5">
        <v>0</v>
      </c>
      <c r="AB88" s="3">
        <v>0</v>
      </c>
      <c r="AC88" s="3">
        <v>0</v>
      </c>
    </row>
    <row r="89" spans="3:29" x14ac:dyDescent="0.2">
      <c r="N89" s="3" t="s">
        <v>178</v>
      </c>
      <c r="O89" s="3" t="s">
        <v>496</v>
      </c>
      <c r="P89" s="3" t="s">
        <v>497</v>
      </c>
      <c r="Q89" s="3">
        <v>1</v>
      </c>
      <c r="R89" s="4">
        <v>2.9999999999999997E-4</v>
      </c>
      <c r="S89" s="3">
        <v>1</v>
      </c>
      <c r="T89" s="4">
        <v>2.0000000000000001E-4</v>
      </c>
      <c r="U89" s="2">
        <v>1</v>
      </c>
      <c r="V89" s="3">
        <v>0</v>
      </c>
      <c r="W89" s="3">
        <v>0</v>
      </c>
      <c r="X89" s="4">
        <v>0</v>
      </c>
      <c r="Y89" s="4">
        <v>0</v>
      </c>
      <c r="Z89" s="5">
        <v>0</v>
      </c>
      <c r="AA89" s="5">
        <v>0</v>
      </c>
      <c r="AB89" s="3">
        <v>0</v>
      </c>
      <c r="AC89" s="3">
        <v>0</v>
      </c>
    </row>
    <row r="90" spans="3:29" x14ac:dyDescent="0.2">
      <c r="N90" s="3" t="s">
        <v>178</v>
      </c>
      <c r="O90" s="3" t="s">
        <v>293</v>
      </c>
      <c r="P90" s="3" t="s">
        <v>294</v>
      </c>
      <c r="Q90" s="3">
        <v>8</v>
      </c>
      <c r="R90" s="4">
        <v>2.2000000000000001E-3</v>
      </c>
      <c r="S90" s="3">
        <v>9</v>
      </c>
      <c r="T90" s="4">
        <v>1.8E-3</v>
      </c>
      <c r="U90" s="2">
        <v>1</v>
      </c>
      <c r="V90" s="3">
        <v>0</v>
      </c>
      <c r="W90" s="3">
        <v>0</v>
      </c>
      <c r="X90" s="4">
        <v>0</v>
      </c>
      <c r="Y90" s="4">
        <v>0</v>
      </c>
      <c r="Z90" s="5">
        <v>0</v>
      </c>
      <c r="AA90" s="5">
        <v>0</v>
      </c>
      <c r="AB90" s="3">
        <v>0</v>
      </c>
      <c r="AC90" s="3">
        <v>0</v>
      </c>
    </row>
    <row r="91" spans="3:29" x14ac:dyDescent="0.2">
      <c r="N91" s="3" t="s">
        <v>178</v>
      </c>
      <c r="O91" s="3" t="s">
        <v>295</v>
      </c>
      <c r="P91" s="3" t="s">
        <v>296</v>
      </c>
      <c r="Q91" s="3">
        <v>47</v>
      </c>
      <c r="R91" s="4">
        <v>1.2800000000000001E-2</v>
      </c>
      <c r="S91" s="3">
        <v>66</v>
      </c>
      <c r="T91" s="4">
        <v>1.3100000000000001E-2</v>
      </c>
      <c r="U91" s="2">
        <v>0.64</v>
      </c>
      <c r="V91" s="3">
        <v>2</v>
      </c>
      <c r="W91" s="3">
        <v>0</v>
      </c>
      <c r="X91" s="4">
        <v>4.2599999999999999E-2</v>
      </c>
      <c r="Y91" s="4">
        <v>0</v>
      </c>
      <c r="Z91" s="5">
        <v>2560</v>
      </c>
      <c r="AA91" s="5">
        <v>0</v>
      </c>
      <c r="AB91" s="3">
        <v>2</v>
      </c>
      <c r="AC91" s="3">
        <v>0</v>
      </c>
    </row>
    <row r="92" spans="3:29" x14ac:dyDescent="0.2">
      <c r="N92" s="3" t="s">
        <v>168</v>
      </c>
      <c r="O92" s="3" t="s">
        <v>466</v>
      </c>
      <c r="P92" s="3" t="s">
        <v>601</v>
      </c>
      <c r="Q92" s="3">
        <v>41</v>
      </c>
      <c r="R92" s="4">
        <v>1.12E-2</v>
      </c>
      <c r="S92" s="3">
        <v>53</v>
      </c>
      <c r="T92" s="4">
        <v>1.0500000000000001E-2</v>
      </c>
      <c r="U92" s="2">
        <v>0.98</v>
      </c>
      <c r="V92" s="3">
        <v>1</v>
      </c>
      <c r="W92" s="3">
        <v>0</v>
      </c>
      <c r="X92" s="4">
        <v>2.4400000000000002E-2</v>
      </c>
      <c r="Y92" s="4">
        <v>0</v>
      </c>
      <c r="Z92" s="5">
        <v>1280</v>
      </c>
      <c r="AA92" s="5">
        <v>0</v>
      </c>
      <c r="AB92" s="3">
        <v>1</v>
      </c>
      <c r="AC92" s="3">
        <v>0</v>
      </c>
    </row>
    <row r="93" spans="3:29" x14ac:dyDescent="0.2">
      <c r="N93" s="3" t="s">
        <v>168</v>
      </c>
      <c r="O93" s="3" t="s">
        <v>275</v>
      </c>
      <c r="P93" s="3" t="s">
        <v>276</v>
      </c>
      <c r="Q93" s="3">
        <v>9</v>
      </c>
      <c r="R93" s="4">
        <v>2.3999999999999998E-3</v>
      </c>
      <c r="S93" s="3">
        <v>11</v>
      </c>
      <c r="T93" s="4">
        <v>2.2000000000000001E-3</v>
      </c>
      <c r="U93" s="2">
        <v>1</v>
      </c>
      <c r="V93" s="3">
        <v>0</v>
      </c>
      <c r="W93" s="3">
        <v>0</v>
      </c>
      <c r="X93" s="4">
        <v>0</v>
      </c>
      <c r="Y93" s="4">
        <v>0</v>
      </c>
      <c r="Z93" s="5">
        <v>0</v>
      </c>
      <c r="AA93" s="5">
        <v>0</v>
      </c>
      <c r="AB93" s="3">
        <v>0</v>
      </c>
      <c r="AC93" s="3">
        <v>0</v>
      </c>
    </row>
    <row r="94" spans="3:29" x14ac:dyDescent="0.2">
      <c r="N94" s="3" t="s">
        <v>168</v>
      </c>
      <c r="O94" s="3" t="s">
        <v>277</v>
      </c>
      <c r="P94" s="3" t="s">
        <v>278</v>
      </c>
      <c r="Q94" s="3">
        <v>26</v>
      </c>
      <c r="R94" s="4">
        <v>7.1000000000000004E-3</v>
      </c>
      <c r="S94" s="3">
        <v>35</v>
      </c>
      <c r="T94" s="4">
        <v>7.0000000000000001E-3</v>
      </c>
      <c r="U94" s="2">
        <v>1</v>
      </c>
      <c r="V94" s="3">
        <v>3</v>
      </c>
      <c r="W94" s="3">
        <v>0</v>
      </c>
      <c r="X94" s="4">
        <v>0.1154</v>
      </c>
      <c r="Y94" s="4">
        <v>0</v>
      </c>
      <c r="Z94" s="5">
        <v>3840</v>
      </c>
      <c r="AA94" s="5">
        <v>0</v>
      </c>
      <c r="AB94" s="3">
        <v>3</v>
      </c>
      <c r="AC94" s="3">
        <v>0</v>
      </c>
    </row>
    <row r="95" spans="3:29" x14ac:dyDescent="0.2">
      <c r="N95" s="3" t="s">
        <v>168</v>
      </c>
      <c r="O95" s="3" t="s">
        <v>279</v>
      </c>
      <c r="P95" s="3" t="s">
        <v>280</v>
      </c>
      <c r="Q95" s="3">
        <v>13</v>
      </c>
      <c r="R95" s="4">
        <v>3.5000000000000001E-3</v>
      </c>
      <c r="S95" s="3">
        <v>20</v>
      </c>
      <c r="T95" s="4">
        <v>4.0000000000000001E-3</v>
      </c>
      <c r="U95" s="2">
        <v>1</v>
      </c>
      <c r="V95" s="3">
        <v>1</v>
      </c>
      <c r="W95" s="3">
        <v>0</v>
      </c>
      <c r="X95" s="4">
        <v>7.6899999999999996E-2</v>
      </c>
      <c r="Y95" s="4">
        <v>0</v>
      </c>
      <c r="Z95" s="5">
        <v>1280</v>
      </c>
      <c r="AA95" s="5">
        <v>0</v>
      </c>
      <c r="AB95" s="3">
        <v>1</v>
      </c>
      <c r="AC95" s="3">
        <v>0</v>
      </c>
    </row>
    <row r="96" spans="3:29" x14ac:dyDescent="0.2">
      <c r="N96" s="3" t="s">
        <v>168</v>
      </c>
      <c r="O96" s="3" t="s">
        <v>283</v>
      </c>
      <c r="P96" s="3" t="s">
        <v>284</v>
      </c>
      <c r="Q96" s="3">
        <v>7</v>
      </c>
      <c r="R96" s="4">
        <v>1.9E-3</v>
      </c>
      <c r="S96" s="3">
        <v>9</v>
      </c>
      <c r="T96" s="4">
        <v>1.8E-3</v>
      </c>
      <c r="U96" s="2">
        <v>1</v>
      </c>
      <c r="V96" s="3">
        <v>0</v>
      </c>
      <c r="W96" s="3">
        <v>0</v>
      </c>
      <c r="X96" s="4">
        <v>0</v>
      </c>
      <c r="Y96" s="4">
        <v>0</v>
      </c>
      <c r="Z96" s="5">
        <v>0</v>
      </c>
      <c r="AA96" s="5">
        <v>0</v>
      </c>
      <c r="AB96" s="3">
        <v>0</v>
      </c>
      <c r="AC96" s="3">
        <v>0</v>
      </c>
    </row>
    <row r="97" spans="14:29" x14ac:dyDescent="0.2">
      <c r="N97" s="3" t="s">
        <v>168</v>
      </c>
      <c r="O97" s="3" t="s">
        <v>285</v>
      </c>
      <c r="P97" s="3" t="s">
        <v>286</v>
      </c>
      <c r="Q97" s="3">
        <v>22</v>
      </c>
      <c r="R97" s="4">
        <v>6.0000000000000001E-3</v>
      </c>
      <c r="S97" s="3">
        <v>31</v>
      </c>
      <c r="T97" s="4">
        <v>6.1999999999999998E-3</v>
      </c>
      <c r="U97" s="2">
        <v>1</v>
      </c>
      <c r="V97" s="3">
        <v>1</v>
      </c>
      <c r="W97" s="3">
        <v>0</v>
      </c>
      <c r="X97" s="4">
        <v>4.5499999999999999E-2</v>
      </c>
      <c r="Y97" s="4">
        <v>0</v>
      </c>
      <c r="Z97" s="5">
        <v>1280</v>
      </c>
      <c r="AA97" s="5">
        <v>0</v>
      </c>
      <c r="AB97" s="3">
        <v>1</v>
      </c>
      <c r="AC97" s="3">
        <v>0</v>
      </c>
    </row>
    <row r="98" spans="14:29" x14ac:dyDescent="0.2">
      <c r="N98" s="3" t="s">
        <v>179</v>
      </c>
      <c r="O98" s="3" t="s">
        <v>263</v>
      </c>
      <c r="P98" s="3" t="s">
        <v>264</v>
      </c>
      <c r="Q98" s="3">
        <v>8</v>
      </c>
      <c r="R98" s="4">
        <v>2.2000000000000001E-3</v>
      </c>
      <c r="S98" s="3">
        <v>11</v>
      </c>
      <c r="T98" s="4">
        <v>2.2000000000000001E-3</v>
      </c>
      <c r="U98" s="2">
        <v>1</v>
      </c>
      <c r="V98" s="3">
        <v>0</v>
      </c>
      <c r="W98" s="3">
        <v>0</v>
      </c>
      <c r="X98" s="4">
        <v>0</v>
      </c>
      <c r="Y98" s="4">
        <v>0</v>
      </c>
      <c r="Z98" s="5">
        <v>0</v>
      </c>
      <c r="AA98" s="5">
        <v>0</v>
      </c>
      <c r="AB98" s="3">
        <v>0</v>
      </c>
      <c r="AC98" s="3">
        <v>0</v>
      </c>
    </row>
    <row r="99" spans="14:29" x14ac:dyDescent="0.2">
      <c r="N99" s="3" t="s">
        <v>179</v>
      </c>
      <c r="O99" s="3" t="s">
        <v>265</v>
      </c>
      <c r="P99" s="3" t="s">
        <v>266</v>
      </c>
      <c r="Q99" s="3">
        <v>14</v>
      </c>
      <c r="R99" s="4">
        <v>3.8E-3</v>
      </c>
      <c r="S99" s="3">
        <v>18</v>
      </c>
      <c r="T99" s="4">
        <v>3.5999999999999999E-3</v>
      </c>
      <c r="U99" s="2">
        <v>0.94</v>
      </c>
      <c r="V99" s="3">
        <v>5</v>
      </c>
      <c r="W99" s="3">
        <v>0</v>
      </c>
      <c r="X99" s="4">
        <v>0.35709999999999997</v>
      </c>
      <c r="Y99" s="4">
        <v>0</v>
      </c>
      <c r="Z99" s="5">
        <v>5000</v>
      </c>
      <c r="AA99" s="5">
        <v>0</v>
      </c>
      <c r="AB99" s="3">
        <v>4</v>
      </c>
      <c r="AC99" s="3">
        <v>0</v>
      </c>
    </row>
    <row r="100" spans="14:29" x14ac:dyDescent="0.2">
      <c r="N100" s="3" t="s">
        <v>179</v>
      </c>
      <c r="O100" s="3" t="s">
        <v>267</v>
      </c>
      <c r="P100" s="3" t="s">
        <v>268</v>
      </c>
      <c r="Q100" s="3">
        <v>11</v>
      </c>
      <c r="R100" s="4">
        <v>3.0000000000000001E-3</v>
      </c>
      <c r="S100" s="3">
        <v>17</v>
      </c>
      <c r="T100" s="4">
        <v>3.3999999999999998E-3</v>
      </c>
      <c r="U100" s="2">
        <v>1</v>
      </c>
      <c r="V100" s="3">
        <v>2</v>
      </c>
      <c r="W100" s="3">
        <v>0</v>
      </c>
      <c r="X100" s="4">
        <v>0.18179999999999999</v>
      </c>
      <c r="Y100" s="4">
        <v>0</v>
      </c>
      <c r="Z100" s="5">
        <v>2000</v>
      </c>
      <c r="AA100" s="5">
        <v>0</v>
      </c>
      <c r="AB100" s="3">
        <v>2</v>
      </c>
      <c r="AC100" s="3">
        <v>0</v>
      </c>
    </row>
    <row r="101" spans="14:29" x14ac:dyDescent="0.2">
      <c r="N101" s="3" t="s">
        <v>179</v>
      </c>
      <c r="O101" s="3" t="s">
        <v>269</v>
      </c>
      <c r="P101" s="3" t="s">
        <v>270</v>
      </c>
      <c r="Q101" s="3">
        <v>8</v>
      </c>
      <c r="R101" s="4">
        <v>2.2000000000000001E-3</v>
      </c>
      <c r="S101" s="3">
        <v>12</v>
      </c>
      <c r="T101" s="4">
        <v>2.3999999999999998E-3</v>
      </c>
      <c r="U101" s="2">
        <v>1</v>
      </c>
      <c r="V101" s="3">
        <v>2</v>
      </c>
      <c r="W101" s="3">
        <v>0</v>
      </c>
      <c r="X101" s="4">
        <v>0.25</v>
      </c>
      <c r="Y101" s="4">
        <v>0</v>
      </c>
      <c r="Z101" s="5">
        <v>2000</v>
      </c>
      <c r="AA101" s="5">
        <v>0</v>
      </c>
      <c r="AB101" s="3">
        <v>2</v>
      </c>
      <c r="AC101" s="3">
        <v>0</v>
      </c>
    </row>
    <row r="102" spans="14:29" x14ac:dyDescent="0.2">
      <c r="N102" s="3" t="s">
        <v>179</v>
      </c>
      <c r="O102" s="3" t="s">
        <v>271</v>
      </c>
      <c r="P102" s="3" t="s">
        <v>101</v>
      </c>
      <c r="Q102" s="3">
        <v>5</v>
      </c>
      <c r="R102" s="4">
        <v>1.4E-3</v>
      </c>
      <c r="S102" s="3">
        <v>10</v>
      </c>
      <c r="T102" s="4">
        <v>2E-3</v>
      </c>
      <c r="U102" s="2">
        <v>1</v>
      </c>
      <c r="V102" s="3">
        <v>8</v>
      </c>
      <c r="W102" s="3">
        <v>0</v>
      </c>
      <c r="X102" s="4">
        <v>1.6</v>
      </c>
      <c r="Y102" s="4">
        <v>0</v>
      </c>
      <c r="Z102" s="5">
        <v>8000</v>
      </c>
      <c r="AA102" s="5">
        <v>0</v>
      </c>
      <c r="AB102" s="3">
        <v>7</v>
      </c>
      <c r="AC102" s="3">
        <v>0</v>
      </c>
    </row>
    <row r="103" spans="14:29" x14ac:dyDescent="0.2">
      <c r="N103" s="3" t="s">
        <v>163</v>
      </c>
      <c r="O103" s="3" t="s">
        <v>260</v>
      </c>
      <c r="P103" s="3" t="s">
        <v>261</v>
      </c>
      <c r="Q103" s="3">
        <v>6</v>
      </c>
      <c r="R103" s="4">
        <v>1.6000000000000001E-3</v>
      </c>
      <c r="S103" s="3">
        <v>7</v>
      </c>
      <c r="T103" s="4">
        <v>1.4E-3</v>
      </c>
      <c r="U103" s="2">
        <v>0.71</v>
      </c>
      <c r="V103" s="3">
        <v>0</v>
      </c>
      <c r="W103" s="3">
        <v>0</v>
      </c>
      <c r="X103" s="4">
        <v>0</v>
      </c>
      <c r="Y103" s="4">
        <v>0</v>
      </c>
      <c r="Z103" s="5">
        <v>0</v>
      </c>
      <c r="AA103" s="5">
        <v>0</v>
      </c>
      <c r="AB103" s="3">
        <v>0</v>
      </c>
      <c r="AC103" s="3">
        <v>0</v>
      </c>
    </row>
    <row r="104" spans="14:29" x14ac:dyDescent="0.2">
      <c r="N104" s="3" t="s">
        <v>163</v>
      </c>
      <c r="O104" s="3" t="s">
        <v>262</v>
      </c>
      <c r="P104" s="3" t="s">
        <v>102</v>
      </c>
      <c r="Q104" s="3">
        <v>95</v>
      </c>
      <c r="R104" s="4">
        <v>2.5899999999999999E-2</v>
      </c>
      <c r="S104" s="3">
        <v>164</v>
      </c>
      <c r="T104" s="4">
        <v>3.2599999999999997E-2</v>
      </c>
      <c r="U104" s="2">
        <v>0.3</v>
      </c>
      <c r="V104" s="3">
        <v>6</v>
      </c>
      <c r="W104" s="3">
        <v>0</v>
      </c>
      <c r="X104" s="4">
        <v>6.3200000000000006E-2</v>
      </c>
      <c r="Y104" s="4">
        <v>0</v>
      </c>
      <c r="Z104" s="5">
        <v>6680</v>
      </c>
      <c r="AA104" s="5">
        <v>0</v>
      </c>
      <c r="AB104" s="3">
        <v>6</v>
      </c>
      <c r="AC104" s="3">
        <v>0</v>
      </c>
    </row>
    <row r="105" spans="14:29" x14ac:dyDescent="0.2">
      <c r="N105" s="3" t="s">
        <v>155</v>
      </c>
      <c r="O105" s="3" t="s">
        <v>349</v>
      </c>
      <c r="P105" s="3" t="s">
        <v>350</v>
      </c>
      <c r="Q105" s="3">
        <v>57</v>
      </c>
      <c r="R105" s="4">
        <v>1.55E-2</v>
      </c>
      <c r="S105" s="3">
        <v>64</v>
      </c>
      <c r="T105" s="4">
        <v>1.2699999999999999E-2</v>
      </c>
      <c r="U105" s="2">
        <v>1</v>
      </c>
      <c r="V105" s="3">
        <v>0</v>
      </c>
      <c r="W105" s="3">
        <v>0</v>
      </c>
      <c r="X105" s="4">
        <v>0</v>
      </c>
      <c r="Y105" s="4">
        <v>0</v>
      </c>
      <c r="Z105" s="5">
        <v>0</v>
      </c>
      <c r="AA105" s="5">
        <v>0</v>
      </c>
      <c r="AB105" s="3">
        <v>0</v>
      </c>
      <c r="AC105" s="3">
        <v>0</v>
      </c>
    </row>
    <row r="106" spans="14:29" x14ac:dyDescent="0.2">
      <c r="N106" s="3" t="s">
        <v>157</v>
      </c>
      <c r="O106" s="3" t="s">
        <v>256</v>
      </c>
      <c r="P106" s="3" t="s">
        <v>257</v>
      </c>
      <c r="Q106" s="3">
        <v>2</v>
      </c>
      <c r="R106" s="4">
        <v>5.0000000000000001E-4</v>
      </c>
      <c r="S106" s="3">
        <v>2</v>
      </c>
      <c r="T106" s="4">
        <v>4.0000000000000002E-4</v>
      </c>
      <c r="U106" s="2">
        <v>1</v>
      </c>
      <c r="V106" s="3">
        <v>1</v>
      </c>
      <c r="W106" s="3">
        <v>0</v>
      </c>
      <c r="X106" s="4">
        <v>0.5</v>
      </c>
      <c r="Y106" s="4">
        <v>0</v>
      </c>
      <c r="Z106" s="5">
        <v>1680</v>
      </c>
      <c r="AA106" s="5">
        <v>0</v>
      </c>
      <c r="AB106" s="3">
        <v>1</v>
      </c>
      <c r="AC106" s="3">
        <v>0</v>
      </c>
    </row>
    <row r="107" spans="14:29" x14ac:dyDescent="0.2">
      <c r="N107" s="3" t="s">
        <v>161</v>
      </c>
      <c r="O107" s="3" t="s">
        <v>462</v>
      </c>
      <c r="P107" s="3" t="s">
        <v>498</v>
      </c>
      <c r="Q107" s="3">
        <v>5</v>
      </c>
      <c r="R107" s="4">
        <v>1.4E-3</v>
      </c>
      <c r="S107" s="3">
        <v>5</v>
      </c>
      <c r="T107" s="4">
        <v>1E-3</v>
      </c>
      <c r="U107" s="2">
        <v>1</v>
      </c>
      <c r="V107" s="3">
        <v>1</v>
      </c>
      <c r="W107" s="3">
        <v>0</v>
      </c>
      <c r="X107" s="4">
        <v>0.2</v>
      </c>
      <c r="Y107" s="4">
        <v>0</v>
      </c>
      <c r="Z107" s="5">
        <v>1280</v>
      </c>
      <c r="AA107" s="5">
        <v>0</v>
      </c>
      <c r="AB107" s="3">
        <v>1</v>
      </c>
      <c r="AC107" s="3">
        <v>0</v>
      </c>
    </row>
    <row r="108" spans="14:29" x14ac:dyDescent="0.2">
      <c r="N108" s="3" t="s">
        <v>161</v>
      </c>
      <c r="O108" s="3" t="s">
        <v>459</v>
      </c>
      <c r="P108" s="3" t="s">
        <v>478</v>
      </c>
      <c r="Q108" s="3">
        <v>11</v>
      </c>
      <c r="R108" s="4">
        <v>3.0000000000000001E-3</v>
      </c>
      <c r="S108" s="3">
        <v>15</v>
      </c>
      <c r="T108" s="4">
        <v>3.0000000000000001E-3</v>
      </c>
      <c r="U108" s="2">
        <v>1</v>
      </c>
      <c r="V108" s="3">
        <v>0</v>
      </c>
      <c r="W108" s="3">
        <v>0</v>
      </c>
      <c r="X108" s="4">
        <v>0</v>
      </c>
      <c r="Y108" s="4">
        <v>0</v>
      </c>
      <c r="Z108" s="5">
        <v>0</v>
      </c>
      <c r="AA108" s="5">
        <v>0</v>
      </c>
      <c r="AB108" s="3">
        <v>0</v>
      </c>
      <c r="AC108" s="3">
        <v>0</v>
      </c>
    </row>
    <row r="109" spans="14:29" x14ac:dyDescent="0.2">
      <c r="N109" s="3" t="s">
        <v>161</v>
      </c>
      <c r="O109" s="3" t="s">
        <v>460</v>
      </c>
      <c r="P109" s="3" t="s">
        <v>499</v>
      </c>
      <c r="Q109" s="3">
        <v>10</v>
      </c>
      <c r="R109" s="4">
        <v>2.7000000000000001E-3</v>
      </c>
      <c r="S109" s="3">
        <v>13</v>
      </c>
      <c r="T109" s="4">
        <v>2.5999999999999999E-3</v>
      </c>
      <c r="U109" s="2">
        <v>1</v>
      </c>
      <c r="V109" s="3">
        <v>3</v>
      </c>
      <c r="W109" s="3">
        <v>0</v>
      </c>
      <c r="X109" s="4">
        <v>0.3</v>
      </c>
      <c r="Y109" s="4">
        <v>0</v>
      </c>
      <c r="Z109" s="5">
        <v>3840</v>
      </c>
      <c r="AA109" s="5">
        <v>0</v>
      </c>
      <c r="AB109" s="3">
        <v>3</v>
      </c>
      <c r="AC109" s="3">
        <v>0</v>
      </c>
    </row>
    <row r="110" spans="14:29" x14ac:dyDescent="0.2">
      <c r="N110" s="3" t="s">
        <v>176</v>
      </c>
      <c r="O110" s="3" t="s">
        <v>467</v>
      </c>
      <c r="P110" s="3" t="s">
        <v>500</v>
      </c>
      <c r="Q110" s="3">
        <v>11</v>
      </c>
      <c r="R110" s="4">
        <v>3.0000000000000001E-3</v>
      </c>
      <c r="S110" s="3">
        <v>18</v>
      </c>
      <c r="T110" s="4">
        <v>3.5999999999999999E-3</v>
      </c>
      <c r="U110" s="2">
        <v>1</v>
      </c>
      <c r="V110" s="3">
        <v>3</v>
      </c>
      <c r="W110" s="3">
        <v>0</v>
      </c>
      <c r="X110" s="4">
        <v>0.2727</v>
      </c>
      <c r="Y110" s="4">
        <v>0</v>
      </c>
      <c r="Z110" s="5">
        <v>3540</v>
      </c>
      <c r="AA110" s="5">
        <v>0</v>
      </c>
      <c r="AB110" s="3">
        <v>3</v>
      </c>
      <c r="AC110" s="3">
        <v>0</v>
      </c>
    </row>
    <row r="111" spans="14:29" x14ac:dyDescent="0.2">
      <c r="N111" s="3" t="s">
        <v>161</v>
      </c>
      <c r="O111" s="3" t="s">
        <v>461</v>
      </c>
      <c r="P111" s="3" t="s">
        <v>476</v>
      </c>
      <c r="Q111" s="3">
        <v>21</v>
      </c>
      <c r="R111" s="4">
        <v>5.7000000000000002E-3</v>
      </c>
      <c r="S111" s="3">
        <v>30</v>
      </c>
      <c r="T111" s="4">
        <v>6.0000000000000001E-3</v>
      </c>
      <c r="U111" s="2">
        <v>1</v>
      </c>
      <c r="V111" s="3">
        <v>3</v>
      </c>
      <c r="W111" s="3">
        <v>0</v>
      </c>
      <c r="X111" s="4">
        <v>0.1429</v>
      </c>
      <c r="Y111" s="4">
        <v>0</v>
      </c>
      <c r="Z111" s="5">
        <v>3840</v>
      </c>
      <c r="AA111" s="5">
        <v>0</v>
      </c>
      <c r="AB111" s="3">
        <v>3</v>
      </c>
      <c r="AC111" s="3">
        <v>0</v>
      </c>
    </row>
    <row r="112" spans="14:29" x14ac:dyDescent="0.2">
      <c r="N112" s="3" t="s">
        <v>172</v>
      </c>
      <c r="O112" s="3" t="s">
        <v>465</v>
      </c>
      <c r="P112" s="3" t="s">
        <v>477</v>
      </c>
      <c r="Q112" s="3">
        <v>7</v>
      </c>
      <c r="R112" s="4">
        <v>1.9E-3</v>
      </c>
      <c r="S112" s="3">
        <v>9</v>
      </c>
      <c r="T112" s="4">
        <v>1.8E-3</v>
      </c>
      <c r="U112" s="2">
        <v>1</v>
      </c>
      <c r="V112" s="3">
        <v>0</v>
      </c>
      <c r="W112" s="3">
        <v>0</v>
      </c>
      <c r="X112" s="4">
        <v>0</v>
      </c>
      <c r="Y112" s="4">
        <v>0</v>
      </c>
      <c r="Z112" s="5">
        <v>0</v>
      </c>
      <c r="AA112" s="5">
        <v>0</v>
      </c>
      <c r="AB112" s="3">
        <v>0</v>
      </c>
      <c r="AC112" s="3">
        <v>0</v>
      </c>
    </row>
    <row r="113" spans="14:29" x14ac:dyDescent="0.2">
      <c r="N113" s="3" t="s">
        <v>514</v>
      </c>
      <c r="O113" s="3" t="s">
        <v>517</v>
      </c>
      <c r="P113" s="3" t="s">
        <v>518</v>
      </c>
      <c r="Q113" s="3">
        <v>28</v>
      </c>
      <c r="R113" s="4">
        <v>7.6E-3</v>
      </c>
      <c r="S113" s="3">
        <v>38</v>
      </c>
      <c r="T113" s="4">
        <v>7.6E-3</v>
      </c>
      <c r="U113" s="2">
        <v>0.97</v>
      </c>
      <c r="V113" s="3">
        <v>4</v>
      </c>
      <c r="W113" s="3">
        <v>0</v>
      </c>
      <c r="X113" s="4">
        <v>0.1429</v>
      </c>
      <c r="Y113" s="4">
        <v>0</v>
      </c>
      <c r="Z113" s="5">
        <v>5120</v>
      </c>
      <c r="AA113" s="5">
        <v>0</v>
      </c>
      <c r="AB113" s="3">
        <v>4</v>
      </c>
      <c r="AC113" s="3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16"/>
  <sheetViews>
    <sheetView workbookViewId="0">
      <selection activeCell="F21" sqref="F21"/>
    </sheetView>
  </sheetViews>
  <sheetFormatPr defaultColWidth="8.7265625" defaultRowHeight="13" x14ac:dyDescent="0.2"/>
  <cols>
    <col min="1" max="1" width="8.7265625" style="3"/>
    <col min="2" max="2" width="18.453125" style="3" bestFit="1" customWidth="1"/>
    <col min="3" max="3" width="8.7265625" style="3"/>
    <col min="4" max="4" width="12" style="3" customWidth="1"/>
    <col min="5" max="5" width="8.7265625" style="2"/>
    <col min="6" max="6" width="15" style="3" bestFit="1" customWidth="1"/>
    <col min="7" max="16384" width="8.7265625" style="3"/>
  </cols>
  <sheetData>
    <row r="1" spans="1:22" ht="14" x14ac:dyDescent="0.2">
      <c r="A1" s="22" t="s">
        <v>606</v>
      </c>
      <c r="B1" s="21" t="s">
        <v>555</v>
      </c>
      <c r="C1" s="19"/>
      <c r="F1" s="3" t="s">
        <v>189</v>
      </c>
      <c r="G1" s="3" t="s">
        <v>149</v>
      </c>
      <c r="H1" s="3" t="s">
        <v>39</v>
      </c>
      <c r="I1" s="3" t="s">
        <v>40</v>
      </c>
      <c r="J1" s="3" t="s">
        <v>150</v>
      </c>
      <c r="K1" s="3" t="s">
        <v>151</v>
      </c>
      <c r="L1" s="3" t="s">
        <v>152</v>
      </c>
      <c r="M1" s="3" t="s">
        <v>153</v>
      </c>
      <c r="N1" s="3" t="s">
        <v>41</v>
      </c>
      <c r="O1" s="3" t="s">
        <v>565</v>
      </c>
      <c r="P1" s="3" t="s">
        <v>42</v>
      </c>
      <c r="Q1" s="3" t="s">
        <v>566</v>
      </c>
      <c r="R1" s="3" t="s">
        <v>43</v>
      </c>
      <c r="S1" s="3" t="s">
        <v>567</v>
      </c>
      <c r="T1" s="3" t="s">
        <v>154</v>
      </c>
      <c r="U1" s="3" t="s">
        <v>568</v>
      </c>
      <c r="V1" s="3" t="s">
        <v>568</v>
      </c>
    </row>
    <row r="2" spans="1:22" x14ac:dyDescent="0.2">
      <c r="B2" s="8"/>
      <c r="C2" s="8" t="s">
        <v>103</v>
      </c>
      <c r="D2" s="8" t="s">
        <v>104</v>
      </c>
      <c r="E2" s="9" t="s">
        <v>105</v>
      </c>
      <c r="G2" s="3" t="s">
        <v>164</v>
      </c>
      <c r="H2" s="3" t="s">
        <v>193</v>
      </c>
      <c r="I2" s="3">
        <v>202</v>
      </c>
      <c r="J2" s="4">
        <v>4.2900000000000001E-2</v>
      </c>
      <c r="K2" s="3">
        <v>240</v>
      </c>
      <c r="L2" s="4">
        <v>3.7999999999999999E-2</v>
      </c>
      <c r="M2" s="2">
        <v>1</v>
      </c>
      <c r="N2" s="3">
        <v>18</v>
      </c>
      <c r="O2" s="3">
        <v>2</v>
      </c>
      <c r="P2" s="4">
        <v>8.9099999999999999E-2</v>
      </c>
      <c r="Q2" s="4">
        <v>9.9000000000000008E-3</v>
      </c>
      <c r="R2" s="5">
        <v>25640</v>
      </c>
      <c r="S2" s="5">
        <v>2860</v>
      </c>
      <c r="T2" s="3">
        <v>18</v>
      </c>
      <c r="U2" s="3">
        <v>2</v>
      </c>
      <c r="V2" s="3">
        <v>1</v>
      </c>
    </row>
    <row r="3" spans="1:22" x14ac:dyDescent="0.2">
      <c r="A3" s="3" t="s">
        <v>155</v>
      </c>
      <c r="B3" s="8" t="s">
        <v>2</v>
      </c>
      <c r="C3" s="1">
        <f ca="1">VLOOKUP(A3,INDIRECT($A$1&amp;"!$A$6:$K$100"),11,0)</f>
        <v>148.6988847583643</v>
      </c>
      <c r="D3" s="1">
        <f t="shared" ref="D3:D17" si="0">VLOOKUP(A3,$G:$Q,8,FALSE)</f>
        <v>184</v>
      </c>
      <c r="E3" s="7">
        <f ca="1">D3/C3</f>
        <v>1.2374000000000001</v>
      </c>
      <c r="G3" s="3" t="s">
        <v>569</v>
      </c>
      <c r="H3" s="3" t="s">
        <v>570</v>
      </c>
      <c r="I3" s="3">
        <v>18</v>
      </c>
      <c r="J3" s="4">
        <v>3.8E-3</v>
      </c>
      <c r="K3" s="3">
        <v>21</v>
      </c>
      <c r="L3" s="4">
        <v>3.3E-3</v>
      </c>
      <c r="M3" s="2">
        <v>0.95</v>
      </c>
      <c r="N3" s="3">
        <v>4</v>
      </c>
      <c r="O3" s="3">
        <v>1</v>
      </c>
      <c r="P3" s="4">
        <v>0.22220000000000001</v>
      </c>
      <c r="Q3" s="4">
        <v>5.5599999999999997E-2</v>
      </c>
      <c r="R3" s="5">
        <v>5612</v>
      </c>
      <c r="S3" s="5">
        <v>1403</v>
      </c>
      <c r="T3" s="3">
        <v>4</v>
      </c>
      <c r="U3" s="3">
        <v>1</v>
      </c>
      <c r="V3" s="3">
        <v>1</v>
      </c>
    </row>
    <row r="4" spans="1:22" x14ac:dyDescent="0.2">
      <c r="A4" s="3" t="s">
        <v>156</v>
      </c>
      <c r="B4" s="8" t="s">
        <v>3</v>
      </c>
      <c r="C4" s="1">
        <f t="shared" ref="C4:C17" ca="1" si="1">VLOOKUP(A4,INDIRECT($A$1&amp;"!$A$6:$K$100"),11,0)</f>
        <v>23.255813953488371</v>
      </c>
      <c r="D4" s="1">
        <f t="shared" si="0"/>
        <v>27</v>
      </c>
      <c r="E4" s="7">
        <f t="shared" ref="E4:E18" ca="1" si="2">D4/C4</f>
        <v>1.161</v>
      </c>
      <c r="G4" s="3" t="s">
        <v>161</v>
      </c>
      <c r="H4" s="3" t="s">
        <v>194</v>
      </c>
      <c r="I4" s="3">
        <v>356</v>
      </c>
      <c r="J4" s="4">
        <v>7.5700000000000003E-2</v>
      </c>
      <c r="K4" s="3">
        <v>433</v>
      </c>
      <c r="L4" s="4">
        <v>6.8500000000000005E-2</v>
      </c>
      <c r="M4" s="2">
        <v>0.99</v>
      </c>
      <c r="N4" s="3">
        <v>69</v>
      </c>
      <c r="O4" s="3">
        <v>2</v>
      </c>
      <c r="P4" s="4">
        <v>0.1938</v>
      </c>
      <c r="Q4" s="4">
        <v>5.5999999999999999E-3</v>
      </c>
      <c r="R4" s="5">
        <v>88320</v>
      </c>
      <c r="S4" s="5">
        <v>2560</v>
      </c>
      <c r="T4" s="3">
        <v>67</v>
      </c>
      <c r="U4" s="3">
        <v>1</v>
      </c>
      <c r="V4" s="3">
        <v>1</v>
      </c>
    </row>
    <row r="5" spans="1:22" x14ac:dyDescent="0.2">
      <c r="A5" s="3" t="s">
        <v>157</v>
      </c>
      <c r="B5" s="8" t="s">
        <v>450</v>
      </c>
      <c r="C5" s="1">
        <f t="shared" ca="1" si="1"/>
        <v>0</v>
      </c>
      <c r="D5" s="1"/>
      <c r="E5" s="7"/>
      <c r="G5" s="3" t="s">
        <v>162</v>
      </c>
      <c r="H5" s="3" t="s">
        <v>196</v>
      </c>
      <c r="I5" s="3">
        <v>448</v>
      </c>
      <c r="J5" s="4">
        <v>9.5200000000000007E-2</v>
      </c>
      <c r="K5" s="3">
        <v>577</v>
      </c>
      <c r="L5" s="4">
        <v>9.1300000000000006E-2</v>
      </c>
      <c r="M5" s="2">
        <v>0.55000000000000004</v>
      </c>
      <c r="N5" s="3">
        <v>19</v>
      </c>
      <c r="O5" s="3">
        <v>0</v>
      </c>
      <c r="P5" s="4">
        <v>4.24E-2</v>
      </c>
      <c r="Q5" s="4">
        <v>0</v>
      </c>
      <c r="R5" s="5">
        <v>20568</v>
      </c>
      <c r="S5" s="5">
        <v>0</v>
      </c>
      <c r="T5" s="3">
        <v>18</v>
      </c>
      <c r="U5" s="3">
        <v>0</v>
      </c>
      <c r="V5" s="3">
        <v>1</v>
      </c>
    </row>
    <row r="6" spans="1:22" x14ac:dyDescent="0.2">
      <c r="A6" s="3" t="s">
        <v>164</v>
      </c>
      <c r="B6" s="8" t="s">
        <v>4</v>
      </c>
      <c r="C6" s="1">
        <f t="shared" ca="1" si="1"/>
        <v>5.1020408163265305</v>
      </c>
      <c r="D6" s="1">
        <f t="shared" si="0"/>
        <v>18</v>
      </c>
      <c r="E6" s="7">
        <f t="shared" ca="1" si="2"/>
        <v>3.528</v>
      </c>
      <c r="G6" s="3" t="s">
        <v>158</v>
      </c>
      <c r="H6" s="3" t="s">
        <v>159</v>
      </c>
      <c r="I6" s="3">
        <v>250</v>
      </c>
      <c r="J6" s="4">
        <v>5.3100000000000001E-2</v>
      </c>
      <c r="K6" s="3">
        <v>345</v>
      </c>
      <c r="L6" s="4">
        <v>5.4600000000000003E-2</v>
      </c>
      <c r="M6" s="2">
        <v>0.68</v>
      </c>
      <c r="N6" s="3">
        <v>27</v>
      </c>
      <c r="O6" s="3">
        <v>0</v>
      </c>
      <c r="P6" s="4">
        <v>0.108</v>
      </c>
      <c r="Q6" s="4">
        <v>0</v>
      </c>
      <c r="R6" s="5">
        <v>21600</v>
      </c>
      <c r="S6" s="5">
        <v>0</v>
      </c>
      <c r="T6" s="3">
        <v>27</v>
      </c>
      <c r="U6" s="3">
        <v>0</v>
      </c>
      <c r="V6" s="3">
        <v>0</v>
      </c>
    </row>
    <row r="7" spans="1:22" x14ac:dyDescent="0.2">
      <c r="A7" s="3" t="s">
        <v>161</v>
      </c>
      <c r="B7" s="8" t="s">
        <v>5</v>
      </c>
      <c r="C7" s="1">
        <f t="shared" ca="1" si="1"/>
        <v>26.548672566371682</v>
      </c>
      <c r="D7" s="1">
        <f t="shared" si="0"/>
        <v>69</v>
      </c>
      <c r="E7" s="7">
        <f t="shared" ca="1" si="2"/>
        <v>2.5989999999999998</v>
      </c>
      <c r="G7" s="3" t="s">
        <v>167</v>
      </c>
      <c r="H7" s="3" t="s">
        <v>199</v>
      </c>
      <c r="I7" s="3">
        <v>47</v>
      </c>
      <c r="J7" s="4">
        <v>0.01</v>
      </c>
      <c r="K7" s="3">
        <v>62</v>
      </c>
      <c r="L7" s="4">
        <v>9.7999999999999997E-3</v>
      </c>
      <c r="M7" s="2">
        <v>0.98</v>
      </c>
      <c r="N7" s="3">
        <v>2</v>
      </c>
      <c r="O7" s="3">
        <v>0</v>
      </c>
      <c r="P7" s="4">
        <v>4.2599999999999999E-2</v>
      </c>
      <c r="Q7" s="4">
        <v>0</v>
      </c>
      <c r="R7" s="5">
        <v>1998</v>
      </c>
      <c r="S7" s="5">
        <v>0</v>
      </c>
      <c r="T7" s="3">
        <v>2</v>
      </c>
      <c r="U7" s="3">
        <v>0</v>
      </c>
      <c r="V7" s="3">
        <v>0</v>
      </c>
    </row>
    <row r="8" spans="1:22" x14ac:dyDescent="0.2">
      <c r="A8" s="3" t="s">
        <v>173</v>
      </c>
      <c r="B8" s="8" t="s">
        <v>7</v>
      </c>
      <c r="C8" s="1">
        <f t="shared" ca="1" si="1"/>
        <v>9.316770186335404</v>
      </c>
      <c r="D8" s="1">
        <f t="shared" si="0"/>
        <v>2</v>
      </c>
      <c r="E8" s="7">
        <f t="shared" ca="1" si="2"/>
        <v>0.21466666666666667</v>
      </c>
      <c r="G8" s="3" t="s">
        <v>173</v>
      </c>
      <c r="H8" s="3" t="s">
        <v>205</v>
      </c>
      <c r="I8" s="3">
        <v>39</v>
      </c>
      <c r="J8" s="4">
        <v>8.3000000000000001E-3</v>
      </c>
      <c r="K8" s="3">
        <v>46</v>
      </c>
      <c r="L8" s="4">
        <v>7.3000000000000001E-3</v>
      </c>
      <c r="M8" s="2">
        <v>0.98</v>
      </c>
      <c r="N8" s="3">
        <v>2</v>
      </c>
      <c r="O8" s="3">
        <v>0</v>
      </c>
      <c r="P8" s="4">
        <v>5.1299999999999998E-2</v>
      </c>
      <c r="Q8" s="4">
        <v>0</v>
      </c>
      <c r="R8" s="5">
        <v>3360</v>
      </c>
      <c r="S8" s="5">
        <v>0</v>
      </c>
      <c r="T8" s="3">
        <v>2</v>
      </c>
      <c r="U8" s="3">
        <v>0</v>
      </c>
      <c r="V8" s="3">
        <v>0</v>
      </c>
    </row>
    <row r="9" spans="1:22" x14ac:dyDescent="0.2">
      <c r="A9" s="3" t="s">
        <v>166</v>
      </c>
      <c r="B9" s="8" t="s">
        <v>8</v>
      </c>
      <c r="C9" s="1">
        <f t="shared" ca="1" si="1"/>
        <v>44.345898004434588</v>
      </c>
      <c r="D9" s="1">
        <f t="shared" si="0"/>
        <v>92</v>
      </c>
      <c r="E9" s="7">
        <f t="shared" ca="1" si="2"/>
        <v>2.0746000000000002</v>
      </c>
      <c r="G9" s="3" t="s">
        <v>218</v>
      </c>
      <c r="H9" s="3" t="s">
        <v>219</v>
      </c>
      <c r="I9" s="3">
        <v>8</v>
      </c>
      <c r="J9" s="4">
        <v>1.6999999999999999E-3</v>
      </c>
      <c r="K9" s="3">
        <v>9</v>
      </c>
      <c r="L9" s="4">
        <v>1.4E-3</v>
      </c>
      <c r="M9" s="2">
        <v>0.89</v>
      </c>
      <c r="N9" s="3">
        <v>0</v>
      </c>
      <c r="O9" s="3">
        <v>0</v>
      </c>
      <c r="P9" s="4">
        <v>0</v>
      </c>
      <c r="Q9" s="4">
        <v>0</v>
      </c>
      <c r="R9" s="5">
        <v>0</v>
      </c>
      <c r="S9" s="5">
        <v>0</v>
      </c>
      <c r="T9" s="3">
        <v>0</v>
      </c>
      <c r="U9" s="3">
        <v>0</v>
      </c>
      <c r="V9" s="3">
        <v>0</v>
      </c>
    </row>
    <row r="10" spans="1:22" x14ac:dyDescent="0.2">
      <c r="A10" s="3" t="s">
        <v>177</v>
      </c>
      <c r="B10" s="8" t="s">
        <v>10</v>
      </c>
      <c r="C10" s="1">
        <f t="shared" ca="1" si="1"/>
        <v>5.6818181818181817</v>
      </c>
      <c r="D10" s="1">
        <f t="shared" si="0"/>
        <v>5</v>
      </c>
      <c r="E10" s="7">
        <f t="shared" ca="1" si="2"/>
        <v>0.88</v>
      </c>
      <c r="G10" s="3" t="s">
        <v>156</v>
      </c>
      <c r="H10" s="3" t="s">
        <v>190</v>
      </c>
      <c r="I10" s="3">
        <v>451</v>
      </c>
      <c r="J10" s="4">
        <v>9.5899999999999999E-2</v>
      </c>
      <c r="K10" s="3">
        <v>592</v>
      </c>
      <c r="L10" s="4">
        <v>9.3700000000000006E-2</v>
      </c>
      <c r="M10" s="2">
        <v>0.98</v>
      </c>
      <c r="N10" s="3">
        <v>27</v>
      </c>
      <c r="O10" s="3">
        <v>0</v>
      </c>
      <c r="P10" s="4">
        <v>5.9900000000000002E-2</v>
      </c>
      <c r="Q10" s="4">
        <v>0</v>
      </c>
      <c r="R10" s="5">
        <v>49760</v>
      </c>
      <c r="S10" s="5">
        <v>0</v>
      </c>
      <c r="T10" s="3">
        <v>27</v>
      </c>
      <c r="U10" s="3">
        <v>0</v>
      </c>
      <c r="V10" s="3">
        <v>0</v>
      </c>
    </row>
    <row r="11" spans="1:22" x14ac:dyDescent="0.2">
      <c r="A11" s="3" t="s">
        <v>172</v>
      </c>
      <c r="B11" s="8" t="s">
        <v>23</v>
      </c>
      <c r="C11" s="1">
        <f t="shared" ca="1" si="1"/>
        <v>10.033444816053512</v>
      </c>
      <c r="D11" s="1">
        <f t="shared" si="0"/>
        <v>6</v>
      </c>
      <c r="E11" s="7">
        <f t="shared" ca="1" si="2"/>
        <v>0.59799999999999998</v>
      </c>
      <c r="G11" s="3" t="s">
        <v>220</v>
      </c>
      <c r="H11" s="3" t="s">
        <v>221</v>
      </c>
      <c r="I11" s="3">
        <v>28</v>
      </c>
      <c r="J11" s="4">
        <v>6.0000000000000001E-3</v>
      </c>
      <c r="K11" s="3">
        <v>36</v>
      </c>
      <c r="L11" s="4">
        <v>5.7000000000000002E-3</v>
      </c>
      <c r="M11" s="2">
        <v>0.94</v>
      </c>
      <c r="N11" s="3">
        <v>2</v>
      </c>
      <c r="O11" s="3">
        <v>0</v>
      </c>
      <c r="P11" s="4">
        <v>7.1400000000000005E-2</v>
      </c>
      <c r="Q11" s="4">
        <v>0</v>
      </c>
      <c r="R11" s="5">
        <v>2560</v>
      </c>
      <c r="S11" s="5">
        <v>0</v>
      </c>
      <c r="T11" s="3">
        <v>2</v>
      </c>
      <c r="U11" s="3">
        <v>0</v>
      </c>
      <c r="V11" s="3">
        <v>0</v>
      </c>
    </row>
    <row r="12" spans="1:22" x14ac:dyDescent="0.2">
      <c r="A12" s="3" t="s">
        <v>168</v>
      </c>
      <c r="B12" s="8" t="s">
        <v>12</v>
      </c>
      <c r="C12" s="1">
        <f t="shared" ca="1" si="1"/>
        <v>34.883720930232556</v>
      </c>
      <c r="D12" s="1">
        <f t="shared" si="0"/>
        <v>34</v>
      </c>
      <c r="E12" s="7">
        <f t="shared" ca="1" si="2"/>
        <v>0.97466666666666668</v>
      </c>
      <c r="G12" s="3" t="s">
        <v>550</v>
      </c>
      <c r="H12" s="3" t="s">
        <v>551</v>
      </c>
      <c r="I12" s="3">
        <v>1</v>
      </c>
      <c r="J12" s="4">
        <v>2.0000000000000001E-4</v>
      </c>
      <c r="K12" s="3">
        <v>1</v>
      </c>
      <c r="L12" s="4">
        <v>2.0000000000000001E-4</v>
      </c>
      <c r="M12" s="2">
        <v>0</v>
      </c>
      <c r="N12" s="3">
        <v>0</v>
      </c>
      <c r="O12" s="3">
        <v>0</v>
      </c>
      <c r="P12" s="4">
        <v>0</v>
      </c>
      <c r="Q12" s="4">
        <v>0</v>
      </c>
      <c r="R12" s="5">
        <v>0</v>
      </c>
      <c r="S12" s="5">
        <v>0</v>
      </c>
      <c r="T12" s="3">
        <v>0</v>
      </c>
      <c r="U12" s="3">
        <v>0</v>
      </c>
      <c r="V12" s="3">
        <v>0</v>
      </c>
    </row>
    <row r="13" spans="1:22" x14ac:dyDescent="0.2">
      <c r="A13" s="3" t="s">
        <v>188</v>
      </c>
      <c r="B13" s="8" t="s">
        <v>13</v>
      </c>
      <c r="C13" s="1">
        <f t="shared" ca="1" si="1"/>
        <v>4.166666666666667</v>
      </c>
      <c r="D13" s="1">
        <f t="shared" si="0"/>
        <v>1</v>
      </c>
      <c r="E13" s="7">
        <f t="shared" ca="1" si="2"/>
        <v>0.24</v>
      </c>
      <c r="G13" s="3" t="s">
        <v>489</v>
      </c>
      <c r="H13" s="3" t="s">
        <v>501</v>
      </c>
      <c r="I13" s="3">
        <v>1</v>
      </c>
      <c r="J13" s="4">
        <v>2.0000000000000001E-4</v>
      </c>
      <c r="K13" s="3">
        <v>1</v>
      </c>
      <c r="L13" s="4">
        <v>2.0000000000000001E-4</v>
      </c>
      <c r="M13" s="2">
        <v>0</v>
      </c>
      <c r="N13" s="3">
        <v>0</v>
      </c>
      <c r="O13" s="3">
        <v>0</v>
      </c>
      <c r="P13" s="4">
        <v>0</v>
      </c>
      <c r="Q13" s="4">
        <v>0</v>
      </c>
      <c r="R13" s="5">
        <v>0</v>
      </c>
      <c r="S13" s="5">
        <v>0</v>
      </c>
      <c r="T13" s="3">
        <v>0</v>
      </c>
      <c r="U13" s="3">
        <v>0</v>
      </c>
      <c r="V13" s="3">
        <v>0</v>
      </c>
    </row>
    <row r="14" spans="1:22" x14ac:dyDescent="0.2">
      <c r="A14" s="3" t="s">
        <v>163</v>
      </c>
      <c r="B14" s="8" t="s">
        <v>14</v>
      </c>
      <c r="C14" s="1">
        <f t="shared" ca="1" si="1"/>
        <v>15.576323987538942</v>
      </c>
      <c r="D14" s="1">
        <f t="shared" si="0"/>
        <v>9</v>
      </c>
      <c r="E14" s="7">
        <f t="shared" ca="1" si="2"/>
        <v>0.57779999999999998</v>
      </c>
      <c r="G14" s="3" t="s">
        <v>185</v>
      </c>
      <c r="H14" s="3" t="s">
        <v>209</v>
      </c>
      <c r="I14" s="3">
        <v>29</v>
      </c>
      <c r="J14" s="4">
        <v>6.1999999999999998E-3</v>
      </c>
      <c r="K14" s="3">
        <v>35</v>
      </c>
      <c r="L14" s="4">
        <v>5.4999999999999997E-3</v>
      </c>
      <c r="M14" s="2">
        <v>0.91</v>
      </c>
      <c r="N14" s="3">
        <v>2</v>
      </c>
      <c r="O14" s="3">
        <v>0</v>
      </c>
      <c r="P14" s="4">
        <v>6.9000000000000006E-2</v>
      </c>
      <c r="Q14" s="4">
        <v>0</v>
      </c>
      <c r="R14" s="5">
        <v>2360</v>
      </c>
      <c r="S14" s="5">
        <v>0</v>
      </c>
      <c r="T14" s="3">
        <v>2</v>
      </c>
      <c r="U14" s="3">
        <v>0</v>
      </c>
      <c r="V14" s="3">
        <v>0</v>
      </c>
    </row>
    <row r="15" spans="1:22" x14ac:dyDescent="0.2">
      <c r="A15" s="3" t="s">
        <v>176</v>
      </c>
      <c r="B15" s="8" t="s">
        <v>15</v>
      </c>
      <c r="C15" s="1">
        <f t="shared" ca="1" si="1"/>
        <v>4.032258064516129</v>
      </c>
      <c r="D15" s="1">
        <f t="shared" si="0"/>
        <v>14</v>
      </c>
      <c r="E15" s="7">
        <f t="shared" ca="1" si="2"/>
        <v>3.472</v>
      </c>
      <c r="G15" s="3" t="s">
        <v>224</v>
      </c>
      <c r="H15" s="3" t="s">
        <v>225</v>
      </c>
      <c r="I15" s="3">
        <v>1</v>
      </c>
      <c r="J15" s="4">
        <v>2.0000000000000001E-4</v>
      </c>
      <c r="K15" s="3">
        <v>1</v>
      </c>
      <c r="L15" s="4">
        <v>2.0000000000000001E-4</v>
      </c>
      <c r="M15" s="2">
        <v>0</v>
      </c>
      <c r="N15" s="3">
        <v>0</v>
      </c>
      <c r="O15" s="3">
        <v>0</v>
      </c>
      <c r="P15" s="4">
        <v>0</v>
      </c>
      <c r="Q15" s="4">
        <v>0</v>
      </c>
      <c r="R15" s="5">
        <v>0</v>
      </c>
      <c r="S15" s="5">
        <v>0</v>
      </c>
      <c r="T15" s="3">
        <v>0</v>
      </c>
      <c r="U15" s="3">
        <v>0</v>
      </c>
      <c r="V15" s="3">
        <v>0</v>
      </c>
    </row>
    <row r="16" spans="1:22" x14ac:dyDescent="0.2">
      <c r="A16" s="3" t="s">
        <v>179</v>
      </c>
      <c r="B16" s="8" t="s">
        <v>234</v>
      </c>
      <c r="C16" s="1">
        <f t="shared" ca="1" si="1"/>
        <v>13.822336896424625</v>
      </c>
      <c r="D16" s="1">
        <v>0</v>
      </c>
      <c r="E16" s="7">
        <f t="shared" ca="1" si="2"/>
        <v>0</v>
      </c>
      <c r="G16" s="3" t="s">
        <v>166</v>
      </c>
      <c r="H16" s="3" t="s">
        <v>610</v>
      </c>
      <c r="I16" s="3">
        <v>480</v>
      </c>
      <c r="J16" s="4">
        <v>0.10199999999999999</v>
      </c>
      <c r="K16" s="3">
        <v>701</v>
      </c>
      <c r="L16" s="4">
        <v>0.1109</v>
      </c>
      <c r="M16" s="2">
        <v>1</v>
      </c>
      <c r="N16" s="3">
        <v>92</v>
      </c>
      <c r="O16" s="3">
        <v>0</v>
      </c>
      <c r="P16" s="4">
        <v>0.19170000000000001</v>
      </c>
      <c r="Q16" s="4">
        <v>0</v>
      </c>
      <c r="R16" s="5">
        <v>111560</v>
      </c>
      <c r="S16" s="5">
        <v>0</v>
      </c>
      <c r="T16" s="3">
        <v>88</v>
      </c>
      <c r="U16" s="3">
        <v>0</v>
      </c>
      <c r="V16" s="3">
        <v>0</v>
      </c>
    </row>
    <row r="17" spans="1:22" x14ac:dyDescent="0.2">
      <c r="A17" s="3" t="s">
        <v>532</v>
      </c>
      <c r="B17" s="8" t="s">
        <v>531</v>
      </c>
      <c r="C17" s="1">
        <f t="shared" ca="1" si="1"/>
        <v>10.989010989010989</v>
      </c>
      <c r="D17" s="1">
        <f t="shared" si="0"/>
        <v>11</v>
      </c>
      <c r="E17" s="7">
        <f t="shared" ca="1" si="2"/>
        <v>1.0009999999999999</v>
      </c>
      <c r="G17" s="3" t="s">
        <v>226</v>
      </c>
      <c r="H17" s="3" t="s">
        <v>227</v>
      </c>
      <c r="I17" s="3">
        <v>22</v>
      </c>
      <c r="J17" s="4">
        <v>4.7000000000000002E-3</v>
      </c>
      <c r="K17" s="3">
        <v>30</v>
      </c>
      <c r="L17" s="4">
        <v>4.7000000000000002E-3</v>
      </c>
      <c r="M17" s="2">
        <v>1</v>
      </c>
      <c r="N17" s="3">
        <v>3</v>
      </c>
      <c r="O17" s="3">
        <v>0</v>
      </c>
      <c r="P17" s="4">
        <v>0.13639999999999999</v>
      </c>
      <c r="Q17" s="4">
        <v>0</v>
      </c>
      <c r="R17" s="5">
        <v>2940</v>
      </c>
      <c r="S17" s="5">
        <v>0</v>
      </c>
      <c r="T17" s="3">
        <v>3</v>
      </c>
      <c r="U17" s="3">
        <v>0</v>
      </c>
      <c r="V17" s="3">
        <v>0</v>
      </c>
    </row>
    <row r="18" spans="1:22" x14ac:dyDescent="0.2">
      <c r="B18" s="8"/>
      <c r="C18" s="1">
        <f ca="1">SUM(C3:C17)</f>
        <v>356.45366081758266</v>
      </c>
      <c r="D18" s="1">
        <f>SUM(D3:D17)</f>
        <v>472</v>
      </c>
      <c r="E18" s="7">
        <f t="shared" ca="1" si="2"/>
        <v>1.3241552882845797</v>
      </c>
      <c r="G18" s="3" t="s">
        <v>171</v>
      </c>
      <c r="H18" s="3" t="s">
        <v>206</v>
      </c>
      <c r="I18" s="3">
        <v>4</v>
      </c>
      <c r="J18" s="4">
        <v>8.9999999999999998E-4</v>
      </c>
      <c r="K18" s="3">
        <v>4</v>
      </c>
      <c r="L18" s="4">
        <v>5.9999999999999995E-4</v>
      </c>
      <c r="M18" s="2">
        <v>0.75</v>
      </c>
      <c r="N18" s="3">
        <v>0</v>
      </c>
      <c r="O18" s="3">
        <v>0</v>
      </c>
      <c r="P18" s="4">
        <v>0</v>
      </c>
      <c r="Q18" s="4">
        <v>0</v>
      </c>
      <c r="R18" s="5">
        <v>0</v>
      </c>
      <c r="S18" s="5">
        <v>0</v>
      </c>
      <c r="T18" s="3">
        <v>0</v>
      </c>
      <c r="U18" s="3">
        <v>0</v>
      </c>
      <c r="V18" s="3">
        <v>0</v>
      </c>
    </row>
    <row r="19" spans="1:22" x14ac:dyDescent="0.2">
      <c r="G19" s="3" t="s">
        <v>228</v>
      </c>
      <c r="H19" s="3" t="s">
        <v>229</v>
      </c>
      <c r="I19" s="3">
        <v>19</v>
      </c>
      <c r="J19" s="4">
        <v>4.0000000000000001E-3</v>
      </c>
      <c r="K19" s="3">
        <v>22</v>
      </c>
      <c r="L19" s="4">
        <v>3.5000000000000001E-3</v>
      </c>
      <c r="M19" s="2">
        <v>0.95</v>
      </c>
      <c r="N19" s="3">
        <v>2</v>
      </c>
      <c r="O19" s="3">
        <v>0</v>
      </c>
      <c r="P19" s="4">
        <v>0.1053</v>
      </c>
      <c r="Q19" s="4">
        <v>0</v>
      </c>
      <c r="R19" s="5">
        <v>1960</v>
      </c>
      <c r="S19" s="5">
        <v>0</v>
      </c>
      <c r="T19" s="3">
        <v>2</v>
      </c>
      <c r="U19" s="3">
        <v>0</v>
      </c>
      <c r="V19" s="3">
        <v>0</v>
      </c>
    </row>
    <row r="20" spans="1:22" x14ac:dyDescent="0.2">
      <c r="G20" s="3" t="s">
        <v>160</v>
      </c>
      <c r="H20" s="3" t="s">
        <v>195</v>
      </c>
      <c r="I20" s="3">
        <v>21</v>
      </c>
      <c r="J20" s="4">
        <v>4.4999999999999997E-3</v>
      </c>
      <c r="K20" s="3">
        <v>25</v>
      </c>
      <c r="L20" s="4">
        <v>4.0000000000000001E-3</v>
      </c>
      <c r="M20" s="2">
        <v>0.96</v>
      </c>
      <c r="N20" s="3">
        <v>2</v>
      </c>
      <c r="O20" s="3">
        <v>0</v>
      </c>
      <c r="P20" s="4">
        <v>9.5200000000000007E-2</v>
      </c>
      <c r="Q20" s="4">
        <v>0</v>
      </c>
      <c r="R20" s="5">
        <v>2160</v>
      </c>
      <c r="S20" s="5">
        <v>0</v>
      </c>
      <c r="T20" s="3">
        <v>2</v>
      </c>
      <c r="U20" s="3">
        <v>0</v>
      </c>
      <c r="V20" s="3">
        <v>0</v>
      </c>
    </row>
    <row r="21" spans="1:22" x14ac:dyDescent="0.2">
      <c r="G21" s="3" t="s">
        <v>155</v>
      </c>
      <c r="H21" s="3" t="s">
        <v>191</v>
      </c>
      <c r="I21" s="6">
        <v>1041</v>
      </c>
      <c r="J21" s="4">
        <v>0.2213</v>
      </c>
      <c r="K21" s="6">
        <v>1413</v>
      </c>
      <c r="L21" s="4">
        <v>0.22359999999999999</v>
      </c>
      <c r="M21" s="2">
        <v>0.99</v>
      </c>
      <c r="N21" s="3">
        <v>184</v>
      </c>
      <c r="O21" s="3">
        <v>0</v>
      </c>
      <c r="P21" s="4">
        <v>0.17680000000000001</v>
      </c>
      <c r="Q21" s="4">
        <v>0</v>
      </c>
      <c r="R21" s="5">
        <v>165705</v>
      </c>
      <c r="S21" s="5">
        <v>0</v>
      </c>
      <c r="T21" s="3">
        <v>184</v>
      </c>
      <c r="U21" s="3">
        <v>0</v>
      </c>
      <c r="V21" s="3">
        <v>0</v>
      </c>
    </row>
    <row r="22" spans="1:22" x14ac:dyDescent="0.2">
      <c r="B22" s="14"/>
      <c r="C22" s="3" t="s">
        <v>235</v>
      </c>
      <c r="G22" s="3" t="s">
        <v>230</v>
      </c>
      <c r="H22" s="3" t="s">
        <v>231</v>
      </c>
      <c r="I22" s="3">
        <v>45</v>
      </c>
      <c r="J22" s="4">
        <v>9.5999999999999992E-3</v>
      </c>
      <c r="K22" s="3">
        <v>51</v>
      </c>
      <c r="L22" s="4">
        <v>8.0999999999999996E-3</v>
      </c>
      <c r="M22" s="2">
        <v>1</v>
      </c>
      <c r="N22" s="3">
        <v>0</v>
      </c>
      <c r="O22" s="3">
        <v>0</v>
      </c>
      <c r="P22" s="4">
        <v>0</v>
      </c>
      <c r="Q22" s="4">
        <v>0</v>
      </c>
      <c r="R22" s="5">
        <v>0</v>
      </c>
      <c r="S22" s="5">
        <v>0</v>
      </c>
      <c r="T22" s="3">
        <v>0</v>
      </c>
      <c r="U22" s="3">
        <v>0</v>
      </c>
      <c r="V22" s="3">
        <v>0</v>
      </c>
    </row>
    <row r="23" spans="1:22" x14ac:dyDescent="0.2">
      <c r="G23" s="3" t="s">
        <v>187</v>
      </c>
      <c r="H23" s="3" t="s">
        <v>214</v>
      </c>
      <c r="I23" s="3">
        <v>3</v>
      </c>
      <c r="J23" s="4">
        <v>5.9999999999999995E-4</v>
      </c>
      <c r="K23" s="3">
        <v>3</v>
      </c>
      <c r="L23" s="4">
        <v>5.0000000000000001E-4</v>
      </c>
      <c r="M23" s="2">
        <v>1</v>
      </c>
      <c r="N23" s="3">
        <v>1</v>
      </c>
      <c r="O23" s="3">
        <v>0</v>
      </c>
      <c r="P23" s="4">
        <v>0.33329999999999999</v>
      </c>
      <c r="Q23" s="4">
        <v>0</v>
      </c>
      <c r="R23" s="5">
        <v>980</v>
      </c>
      <c r="S23" s="5">
        <v>0</v>
      </c>
      <c r="T23" s="3">
        <v>1</v>
      </c>
      <c r="U23" s="3">
        <v>0</v>
      </c>
      <c r="V23" s="3">
        <v>0</v>
      </c>
    </row>
    <row r="24" spans="1:22" x14ac:dyDescent="0.2">
      <c r="G24" s="3" t="s">
        <v>176</v>
      </c>
      <c r="H24" s="3" t="s">
        <v>201</v>
      </c>
      <c r="I24" s="3">
        <v>71</v>
      </c>
      <c r="J24" s="4">
        <v>1.5100000000000001E-2</v>
      </c>
      <c r="K24" s="3">
        <v>93</v>
      </c>
      <c r="L24" s="4">
        <v>1.47E-2</v>
      </c>
      <c r="M24" s="2">
        <v>0.92</v>
      </c>
      <c r="N24" s="3">
        <v>14</v>
      </c>
      <c r="O24" s="3">
        <v>0</v>
      </c>
      <c r="P24" s="4">
        <v>0.19719999999999999</v>
      </c>
      <c r="Q24" s="4">
        <v>0</v>
      </c>
      <c r="R24" s="5">
        <v>13720</v>
      </c>
      <c r="S24" s="5">
        <v>0</v>
      </c>
      <c r="T24" s="3">
        <v>14</v>
      </c>
      <c r="U24" s="3">
        <v>0</v>
      </c>
      <c r="V24" s="3">
        <v>0</v>
      </c>
    </row>
    <row r="25" spans="1:22" x14ac:dyDescent="0.2">
      <c r="G25" s="3" t="s">
        <v>215</v>
      </c>
      <c r="H25" s="3" t="s">
        <v>216</v>
      </c>
      <c r="I25" s="3">
        <v>1</v>
      </c>
      <c r="J25" s="4">
        <v>2.0000000000000001E-4</v>
      </c>
      <c r="K25" s="3">
        <v>1</v>
      </c>
      <c r="L25" s="4">
        <v>2.0000000000000001E-4</v>
      </c>
      <c r="M25" s="2">
        <v>0</v>
      </c>
      <c r="N25" s="3">
        <v>0</v>
      </c>
      <c r="O25" s="3">
        <v>0</v>
      </c>
      <c r="P25" s="4">
        <v>0</v>
      </c>
      <c r="Q25" s="4">
        <v>0</v>
      </c>
      <c r="R25" s="5">
        <v>0</v>
      </c>
      <c r="S25" s="5">
        <v>0</v>
      </c>
      <c r="T25" s="3">
        <v>0</v>
      </c>
      <c r="U25" s="3">
        <v>0</v>
      </c>
      <c r="V25" s="3">
        <v>0</v>
      </c>
    </row>
    <row r="26" spans="1:22" x14ac:dyDescent="0.2">
      <c r="G26" s="3" t="s">
        <v>232</v>
      </c>
      <c r="H26" s="3" t="s">
        <v>233</v>
      </c>
      <c r="I26" s="3">
        <v>2</v>
      </c>
      <c r="J26" s="4">
        <v>4.0000000000000002E-4</v>
      </c>
      <c r="K26" s="3">
        <v>2</v>
      </c>
      <c r="L26" s="4">
        <v>2.9999999999999997E-4</v>
      </c>
      <c r="M26" s="2">
        <v>0.5</v>
      </c>
      <c r="N26" s="3">
        <v>0</v>
      </c>
      <c r="O26" s="3">
        <v>0</v>
      </c>
      <c r="P26" s="4">
        <v>0</v>
      </c>
      <c r="Q26" s="4">
        <v>0</v>
      </c>
      <c r="R26" s="5">
        <v>0</v>
      </c>
      <c r="S26" s="5">
        <v>0</v>
      </c>
      <c r="T26" s="3">
        <v>0</v>
      </c>
      <c r="U26" s="3">
        <v>0</v>
      </c>
      <c r="V26" s="3">
        <v>0</v>
      </c>
    </row>
    <row r="27" spans="1:22" x14ac:dyDescent="0.2">
      <c r="G27" s="3" t="s">
        <v>177</v>
      </c>
      <c r="H27" s="3" t="s">
        <v>211</v>
      </c>
      <c r="I27" s="3">
        <v>35</v>
      </c>
      <c r="J27" s="4">
        <v>7.4000000000000003E-3</v>
      </c>
      <c r="K27" s="3">
        <v>48</v>
      </c>
      <c r="L27" s="4">
        <v>7.6E-3</v>
      </c>
      <c r="M27" s="2">
        <v>0.92</v>
      </c>
      <c r="N27" s="3">
        <v>5</v>
      </c>
      <c r="O27" s="3">
        <v>0</v>
      </c>
      <c r="P27" s="4">
        <v>0.1429</v>
      </c>
      <c r="Q27" s="4">
        <v>0</v>
      </c>
      <c r="R27" s="5">
        <v>5900</v>
      </c>
      <c r="S27" s="5">
        <v>0</v>
      </c>
      <c r="T27" s="3">
        <v>5</v>
      </c>
      <c r="U27" s="3">
        <v>0</v>
      </c>
      <c r="V27" s="3">
        <v>0</v>
      </c>
    </row>
    <row r="28" spans="1:22" x14ac:dyDescent="0.2">
      <c r="G28" s="3" t="s">
        <v>188</v>
      </c>
      <c r="H28" s="3" t="s">
        <v>217</v>
      </c>
      <c r="I28" s="3">
        <v>39</v>
      </c>
      <c r="J28" s="4">
        <v>8.3000000000000001E-3</v>
      </c>
      <c r="K28" s="3">
        <v>51</v>
      </c>
      <c r="L28" s="4">
        <v>8.0999999999999996E-3</v>
      </c>
      <c r="M28" s="2">
        <v>0.98</v>
      </c>
      <c r="N28" s="3">
        <v>1</v>
      </c>
      <c r="O28" s="3">
        <v>0</v>
      </c>
      <c r="P28" s="4">
        <v>2.5600000000000001E-2</v>
      </c>
      <c r="Q28" s="4">
        <v>0</v>
      </c>
      <c r="R28" s="5">
        <v>1680</v>
      </c>
      <c r="S28" s="5">
        <v>0</v>
      </c>
      <c r="T28" s="3">
        <v>1</v>
      </c>
      <c r="U28" s="3">
        <v>0</v>
      </c>
      <c r="V28" s="3">
        <v>0</v>
      </c>
    </row>
    <row r="29" spans="1:22" x14ac:dyDescent="0.2">
      <c r="G29" s="3" t="s">
        <v>172</v>
      </c>
      <c r="H29" s="3" t="s">
        <v>200</v>
      </c>
      <c r="I29" s="3">
        <v>141</v>
      </c>
      <c r="J29" s="4">
        <v>0.03</v>
      </c>
      <c r="K29" s="3">
        <v>171</v>
      </c>
      <c r="L29" s="4">
        <v>2.7099999999999999E-2</v>
      </c>
      <c r="M29" s="2">
        <v>1</v>
      </c>
      <c r="N29" s="3">
        <v>6</v>
      </c>
      <c r="O29" s="3">
        <v>0</v>
      </c>
      <c r="P29" s="4">
        <v>4.2599999999999999E-2</v>
      </c>
      <c r="Q29" s="4">
        <v>0</v>
      </c>
      <c r="R29" s="5">
        <v>5340</v>
      </c>
      <c r="S29" s="5">
        <v>0</v>
      </c>
      <c r="T29" s="3">
        <v>6</v>
      </c>
      <c r="U29" s="3">
        <v>0</v>
      </c>
      <c r="V29" s="3">
        <v>0</v>
      </c>
    </row>
    <row r="30" spans="1:22" x14ac:dyDescent="0.2">
      <c r="G30" s="3" t="s">
        <v>178</v>
      </c>
      <c r="H30" s="3" t="s">
        <v>207</v>
      </c>
      <c r="I30" s="3">
        <v>29</v>
      </c>
      <c r="J30" s="4">
        <v>6.1999999999999998E-3</v>
      </c>
      <c r="K30" s="3">
        <v>47</v>
      </c>
      <c r="L30" s="4">
        <v>7.4000000000000003E-3</v>
      </c>
      <c r="M30" s="2">
        <v>0.83</v>
      </c>
      <c r="N30" s="3">
        <v>3</v>
      </c>
      <c r="O30" s="3">
        <v>0</v>
      </c>
      <c r="P30" s="4">
        <v>0.10340000000000001</v>
      </c>
      <c r="Q30" s="4">
        <v>0</v>
      </c>
      <c r="R30" s="5">
        <v>3840</v>
      </c>
      <c r="S30" s="5">
        <v>0</v>
      </c>
      <c r="T30" s="3">
        <v>3</v>
      </c>
      <c r="U30" s="3">
        <v>0</v>
      </c>
      <c r="V30" s="3">
        <v>0</v>
      </c>
    </row>
    <row r="31" spans="1:22" x14ac:dyDescent="0.2">
      <c r="G31" s="3" t="s">
        <v>168</v>
      </c>
      <c r="H31" s="3" t="s">
        <v>197</v>
      </c>
      <c r="I31" s="3">
        <v>273</v>
      </c>
      <c r="J31" s="4">
        <v>5.8000000000000003E-2</v>
      </c>
      <c r="K31" s="3">
        <v>341</v>
      </c>
      <c r="L31" s="4">
        <v>5.3999999999999999E-2</v>
      </c>
      <c r="M31" s="2">
        <v>0.99</v>
      </c>
      <c r="N31" s="3">
        <v>34</v>
      </c>
      <c r="O31" s="3">
        <v>0</v>
      </c>
      <c r="P31" s="4">
        <v>0.1245</v>
      </c>
      <c r="Q31" s="4">
        <v>0</v>
      </c>
      <c r="R31" s="5">
        <v>43520</v>
      </c>
      <c r="S31" s="5">
        <v>0</v>
      </c>
      <c r="T31" s="3">
        <v>34</v>
      </c>
      <c r="U31" s="3">
        <v>0</v>
      </c>
      <c r="V31" s="3">
        <v>0</v>
      </c>
    </row>
    <row r="32" spans="1:22" x14ac:dyDescent="0.2">
      <c r="G32" s="3" t="s">
        <v>179</v>
      </c>
      <c r="H32" s="3" t="s">
        <v>204</v>
      </c>
      <c r="I32" s="3">
        <v>343</v>
      </c>
      <c r="J32" s="4">
        <v>7.2900000000000006E-2</v>
      </c>
      <c r="K32" s="3">
        <v>513</v>
      </c>
      <c r="L32" s="4">
        <v>8.1199999999999994E-2</v>
      </c>
      <c r="M32" s="2">
        <v>1</v>
      </c>
      <c r="N32" s="3">
        <v>69</v>
      </c>
      <c r="O32" s="3">
        <v>0</v>
      </c>
      <c r="P32" s="4">
        <v>0.20119999999999999</v>
      </c>
      <c r="Q32" s="4">
        <v>0</v>
      </c>
      <c r="R32" s="5">
        <v>69000</v>
      </c>
      <c r="S32" s="5">
        <v>0</v>
      </c>
      <c r="T32" s="3">
        <v>64</v>
      </c>
      <c r="U32" s="3">
        <v>0</v>
      </c>
      <c r="V32" s="3">
        <v>0</v>
      </c>
    </row>
    <row r="33" spans="7:22" x14ac:dyDescent="0.2">
      <c r="G33" s="3" t="s">
        <v>163</v>
      </c>
      <c r="H33" s="3" t="s">
        <v>198</v>
      </c>
      <c r="I33" s="3">
        <v>183</v>
      </c>
      <c r="J33" s="4">
        <v>3.8899999999999997E-2</v>
      </c>
      <c r="K33" s="3">
        <v>311</v>
      </c>
      <c r="L33" s="4">
        <v>4.9200000000000001E-2</v>
      </c>
      <c r="M33" s="2">
        <v>0.26</v>
      </c>
      <c r="N33" s="3">
        <v>9</v>
      </c>
      <c r="O33" s="3">
        <v>0</v>
      </c>
      <c r="P33" s="4">
        <v>4.9200000000000001E-2</v>
      </c>
      <c r="Q33" s="4">
        <v>0</v>
      </c>
      <c r="R33" s="5">
        <v>11933</v>
      </c>
      <c r="S33" s="5">
        <v>0</v>
      </c>
      <c r="T33" s="3">
        <v>9</v>
      </c>
      <c r="U33" s="3">
        <v>0</v>
      </c>
      <c r="V33" s="3">
        <v>0</v>
      </c>
    </row>
    <row r="34" spans="7:22" x14ac:dyDescent="0.2">
      <c r="G34" s="3" t="s">
        <v>514</v>
      </c>
      <c r="H34" s="3" t="s">
        <v>530</v>
      </c>
      <c r="I34" s="3">
        <v>74</v>
      </c>
      <c r="J34" s="4">
        <v>1.5699999999999999E-2</v>
      </c>
      <c r="K34" s="3">
        <v>93</v>
      </c>
      <c r="L34" s="4">
        <v>1.47E-2</v>
      </c>
      <c r="M34" s="2">
        <v>0.99</v>
      </c>
      <c r="N34" s="3">
        <v>11</v>
      </c>
      <c r="O34" s="3">
        <v>0</v>
      </c>
      <c r="P34" s="4">
        <v>0.14860000000000001</v>
      </c>
      <c r="Q34" s="4">
        <v>0</v>
      </c>
      <c r="R34" s="5">
        <v>14080</v>
      </c>
      <c r="S34" s="5">
        <v>0</v>
      </c>
      <c r="T34" s="3">
        <v>11</v>
      </c>
      <c r="U34" s="3">
        <v>0</v>
      </c>
      <c r="V34" s="3">
        <v>0</v>
      </c>
    </row>
    <row r="35" spans="7:22" x14ac:dyDescent="0.2">
      <c r="V35" s="3">
        <v>0</v>
      </c>
    </row>
    <row r="36" spans="7:22" x14ac:dyDescent="0.2">
      <c r="V36" s="3">
        <v>0</v>
      </c>
    </row>
    <row r="37" spans="7:22" x14ac:dyDescent="0.2">
      <c r="V37" s="3">
        <v>0</v>
      </c>
    </row>
    <row r="38" spans="7:22" x14ac:dyDescent="0.2">
      <c r="V38" s="3">
        <v>0</v>
      </c>
    </row>
    <row r="39" spans="7:22" x14ac:dyDescent="0.2">
      <c r="V39" s="3">
        <v>0</v>
      </c>
    </row>
    <row r="40" spans="7:22" x14ac:dyDescent="0.2">
      <c r="V40" s="3">
        <v>0</v>
      </c>
    </row>
    <row r="41" spans="7:22" x14ac:dyDescent="0.2">
      <c r="V41" s="3">
        <v>0</v>
      </c>
    </row>
    <row r="42" spans="7:22" x14ac:dyDescent="0.2">
      <c r="V42" s="3">
        <v>0</v>
      </c>
    </row>
    <row r="43" spans="7:22" x14ac:dyDescent="0.2">
      <c r="V43" s="3">
        <v>0</v>
      </c>
    </row>
    <row r="44" spans="7:22" x14ac:dyDescent="0.2">
      <c r="V44" s="3">
        <v>0</v>
      </c>
    </row>
    <row r="45" spans="7:22" x14ac:dyDescent="0.2">
      <c r="V45" s="3">
        <v>0</v>
      </c>
    </row>
    <row r="46" spans="7:22" x14ac:dyDescent="0.2">
      <c r="V46" s="3">
        <v>0</v>
      </c>
    </row>
    <row r="47" spans="7:22" x14ac:dyDescent="0.2">
      <c r="V47" s="3">
        <v>0</v>
      </c>
    </row>
    <row r="48" spans="7:22" x14ac:dyDescent="0.2">
      <c r="V48" s="3">
        <v>0</v>
      </c>
    </row>
    <row r="49" spans="22:22" x14ac:dyDescent="0.2">
      <c r="V49" s="3">
        <v>0</v>
      </c>
    </row>
    <row r="50" spans="22:22" x14ac:dyDescent="0.2">
      <c r="V50" s="3">
        <v>0</v>
      </c>
    </row>
    <row r="51" spans="22:22" x14ac:dyDescent="0.2">
      <c r="V51" s="3">
        <v>0</v>
      </c>
    </row>
    <row r="52" spans="22:22" x14ac:dyDescent="0.2">
      <c r="V52" s="3">
        <v>0</v>
      </c>
    </row>
    <row r="53" spans="22:22" x14ac:dyDescent="0.2">
      <c r="V53" s="3">
        <v>0</v>
      </c>
    </row>
    <row r="54" spans="22:22" x14ac:dyDescent="0.2">
      <c r="V54" s="3">
        <v>0</v>
      </c>
    </row>
    <row r="55" spans="22:22" x14ac:dyDescent="0.2">
      <c r="V55" s="3">
        <v>0</v>
      </c>
    </row>
    <row r="56" spans="22:22" x14ac:dyDescent="0.2">
      <c r="V56" s="3">
        <v>0</v>
      </c>
    </row>
    <row r="57" spans="22:22" x14ac:dyDescent="0.2">
      <c r="V57" s="3">
        <v>0</v>
      </c>
    </row>
    <row r="58" spans="22:22" x14ac:dyDescent="0.2">
      <c r="V58" s="3">
        <v>0</v>
      </c>
    </row>
    <row r="59" spans="22:22" x14ac:dyDescent="0.2">
      <c r="V59" s="3">
        <v>0</v>
      </c>
    </row>
    <row r="60" spans="22:22" x14ac:dyDescent="0.2">
      <c r="V60" s="3">
        <v>0</v>
      </c>
    </row>
    <row r="61" spans="22:22" x14ac:dyDescent="0.2">
      <c r="V61" s="3">
        <v>0</v>
      </c>
    </row>
    <row r="62" spans="22:22" x14ac:dyDescent="0.2">
      <c r="V62" s="3">
        <v>0</v>
      </c>
    </row>
    <row r="63" spans="22:22" x14ac:dyDescent="0.2">
      <c r="V63" s="3">
        <v>0</v>
      </c>
    </row>
    <row r="64" spans="22:22" x14ac:dyDescent="0.2">
      <c r="V64" s="3">
        <v>0</v>
      </c>
    </row>
    <row r="65" spans="22:22" x14ac:dyDescent="0.2">
      <c r="V65" s="3">
        <v>0</v>
      </c>
    </row>
    <row r="66" spans="22:22" x14ac:dyDescent="0.2">
      <c r="V66" s="3">
        <v>0</v>
      </c>
    </row>
    <row r="67" spans="22:22" x14ac:dyDescent="0.2">
      <c r="V67" s="3">
        <v>0</v>
      </c>
    </row>
    <row r="68" spans="22:22" x14ac:dyDescent="0.2">
      <c r="V68" s="3">
        <v>0</v>
      </c>
    </row>
    <row r="69" spans="22:22" x14ac:dyDescent="0.2">
      <c r="V69" s="3">
        <v>0</v>
      </c>
    </row>
    <row r="70" spans="22:22" x14ac:dyDescent="0.2">
      <c r="V70" s="3">
        <v>0</v>
      </c>
    </row>
    <row r="71" spans="22:22" x14ac:dyDescent="0.2">
      <c r="V71" s="3">
        <v>0</v>
      </c>
    </row>
    <row r="72" spans="22:22" x14ac:dyDescent="0.2">
      <c r="V72" s="3">
        <v>0</v>
      </c>
    </row>
    <row r="73" spans="22:22" x14ac:dyDescent="0.2">
      <c r="V73" s="3">
        <v>0</v>
      </c>
    </row>
    <row r="74" spans="22:22" x14ac:dyDescent="0.2">
      <c r="V74" s="3">
        <v>0</v>
      </c>
    </row>
    <row r="75" spans="22:22" x14ac:dyDescent="0.2">
      <c r="V75" s="3">
        <v>0</v>
      </c>
    </row>
    <row r="76" spans="22:22" x14ac:dyDescent="0.2">
      <c r="V76" s="3">
        <v>0</v>
      </c>
    </row>
    <row r="77" spans="22:22" x14ac:dyDescent="0.2">
      <c r="V77" s="3">
        <v>0</v>
      </c>
    </row>
    <row r="78" spans="22:22" x14ac:dyDescent="0.2">
      <c r="V78" s="3">
        <v>0</v>
      </c>
    </row>
    <row r="79" spans="22:22" x14ac:dyDescent="0.2">
      <c r="V79" s="3">
        <v>0</v>
      </c>
    </row>
    <row r="80" spans="22:22" x14ac:dyDescent="0.2">
      <c r="V80" s="3">
        <v>0</v>
      </c>
    </row>
    <row r="81" spans="22:22" x14ac:dyDescent="0.2">
      <c r="V81" s="3">
        <v>0</v>
      </c>
    </row>
    <row r="82" spans="22:22" x14ac:dyDescent="0.2">
      <c r="V82" s="3">
        <v>0</v>
      </c>
    </row>
    <row r="83" spans="22:22" x14ac:dyDescent="0.2">
      <c r="V83" s="3">
        <v>0</v>
      </c>
    </row>
    <row r="84" spans="22:22" x14ac:dyDescent="0.2">
      <c r="V84" s="3">
        <v>0</v>
      </c>
    </row>
    <row r="85" spans="22:22" x14ac:dyDescent="0.2">
      <c r="V85" s="3">
        <v>0</v>
      </c>
    </row>
    <row r="86" spans="22:22" x14ac:dyDescent="0.2">
      <c r="V86" s="3">
        <v>0</v>
      </c>
    </row>
    <row r="87" spans="22:22" x14ac:dyDescent="0.2">
      <c r="V87" s="3">
        <v>0</v>
      </c>
    </row>
    <row r="88" spans="22:22" x14ac:dyDescent="0.2">
      <c r="V88" s="3">
        <v>0</v>
      </c>
    </row>
    <row r="89" spans="22:22" x14ac:dyDescent="0.2">
      <c r="V89" s="3">
        <v>0</v>
      </c>
    </row>
    <row r="90" spans="22:22" x14ac:dyDescent="0.2">
      <c r="V90" s="3">
        <v>0</v>
      </c>
    </row>
    <row r="91" spans="22:22" x14ac:dyDescent="0.2">
      <c r="V91" s="3">
        <v>0</v>
      </c>
    </row>
    <row r="92" spans="22:22" x14ac:dyDescent="0.2">
      <c r="V92" s="3">
        <v>0</v>
      </c>
    </row>
    <row r="93" spans="22:22" x14ac:dyDescent="0.2">
      <c r="V93" s="3">
        <v>0</v>
      </c>
    </row>
    <row r="94" spans="22:22" x14ac:dyDescent="0.2">
      <c r="V94" s="3">
        <v>0</v>
      </c>
    </row>
    <row r="95" spans="22:22" x14ac:dyDescent="0.2">
      <c r="V95" s="3">
        <v>0</v>
      </c>
    </row>
    <row r="96" spans="22:22" x14ac:dyDescent="0.2">
      <c r="V96" s="3">
        <v>0</v>
      </c>
    </row>
    <row r="97" spans="22:22" x14ac:dyDescent="0.2">
      <c r="V97" s="3">
        <v>0</v>
      </c>
    </row>
    <row r="98" spans="22:22" x14ac:dyDescent="0.2">
      <c r="V98" s="3">
        <v>0</v>
      </c>
    </row>
    <row r="99" spans="22:22" x14ac:dyDescent="0.2">
      <c r="V99" s="3">
        <v>0</v>
      </c>
    </row>
    <row r="100" spans="22:22" x14ac:dyDescent="0.2">
      <c r="V100" s="3">
        <v>0</v>
      </c>
    </row>
    <row r="101" spans="22:22" x14ac:dyDescent="0.2">
      <c r="V101" s="3">
        <v>0</v>
      </c>
    </row>
    <row r="102" spans="22:22" x14ac:dyDescent="0.2">
      <c r="V102" s="3">
        <v>0</v>
      </c>
    </row>
    <row r="103" spans="22:22" x14ac:dyDescent="0.2">
      <c r="V103" s="3">
        <v>0</v>
      </c>
    </row>
    <row r="104" spans="22:22" x14ac:dyDescent="0.2">
      <c r="V104" s="3">
        <v>0</v>
      </c>
    </row>
    <row r="105" spans="22:22" x14ac:dyDescent="0.2">
      <c r="V105" s="3">
        <v>0</v>
      </c>
    </row>
    <row r="106" spans="22:22" x14ac:dyDescent="0.2">
      <c r="V106" s="3">
        <v>0</v>
      </c>
    </row>
    <row r="107" spans="22:22" x14ac:dyDescent="0.2">
      <c r="V107" s="3">
        <v>0</v>
      </c>
    </row>
    <row r="108" spans="22:22" x14ac:dyDescent="0.2">
      <c r="V108" s="3">
        <v>0</v>
      </c>
    </row>
    <row r="109" spans="22:22" x14ac:dyDescent="0.2">
      <c r="V109" s="3">
        <v>0</v>
      </c>
    </row>
    <row r="110" spans="22:22" x14ac:dyDescent="0.2">
      <c r="V110" s="3">
        <v>0</v>
      </c>
    </row>
    <row r="111" spans="22:22" x14ac:dyDescent="0.2">
      <c r="V111" s="3">
        <v>0</v>
      </c>
    </row>
    <row r="112" spans="22:22" x14ac:dyDescent="0.2">
      <c r="V112" s="3">
        <v>0</v>
      </c>
    </row>
    <row r="113" spans="22:22" x14ac:dyDescent="0.2">
      <c r="V113" s="3">
        <v>0</v>
      </c>
    </row>
    <row r="114" spans="22:22" x14ac:dyDescent="0.2">
      <c r="V114" s="3">
        <v>0</v>
      </c>
    </row>
    <row r="115" spans="22:22" x14ac:dyDescent="0.2">
      <c r="V115" s="3">
        <v>0</v>
      </c>
    </row>
    <row r="116" spans="22:22" x14ac:dyDescent="0.2">
      <c r="V116" s="3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T23"/>
  <sheetViews>
    <sheetView workbookViewId="0">
      <selection activeCell="J23" sqref="J23"/>
    </sheetView>
  </sheetViews>
  <sheetFormatPr defaultColWidth="8.7265625" defaultRowHeight="13" x14ac:dyDescent="0.2"/>
  <cols>
    <col min="1" max="1" width="8.7265625" style="3"/>
    <col min="2" max="2" width="26.6328125" style="3" bestFit="1" customWidth="1"/>
    <col min="3" max="3" width="9" style="3" customWidth="1"/>
    <col min="4" max="4" width="11" style="3" customWidth="1"/>
    <col min="5" max="7" width="9" style="3" customWidth="1"/>
    <col min="8" max="8" width="8.7265625" style="3"/>
    <col min="9" max="9" width="2.08984375" style="3" customWidth="1"/>
    <col min="10" max="10" width="13" style="3" bestFit="1" customWidth="1"/>
    <col min="11" max="11" width="8.7265625" style="3"/>
    <col min="12" max="12" width="9.08984375" style="3" customWidth="1"/>
    <col min="13" max="13" width="12.08984375" style="3" bestFit="1" customWidth="1"/>
    <col min="14" max="17" width="8.7265625" style="3"/>
    <col min="18" max="18" width="15.08984375" style="3" bestFit="1" customWidth="1"/>
    <col min="19" max="16384" width="8.7265625" style="3"/>
  </cols>
  <sheetData>
    <row r="1" spans="1:20" x14ac:dyDescent="0.2">
      <c r="Q1" s="1" t="s">
        <v>30</v>
      </c>
      <c r="R1" s="1" t="s">
        <v>31</v>
      </c>
    </row>
    <row r="2" spans="1:20" x14ac:dyDescent="0.2">
      <c r="Q2" s="1">
        <v>2.5</v>
      </c>
      <c r="R2" s="1">
        <v>1.96</v>
      </c>
    </row>
    <row r="3" spans="1:20" x14ac:dyDescent="0.2">
      <c r="B3" s="3" t="s">
        <v>27</v>
      </c>
      <c r="Q3" s="1">
        <v>5</v>
      </c>
      <c r="R3" s="1">
        <v>1.65</v>
      </c>
    </row>
    <row r="4" spans="1:20" x14ac:dyDescent="0.2">
      <c r="E4" s="3" t="s">
        <v>24</v>
      </c>
      <c r="J4" s="3" t="s">
        <v>22</v>
      </c>
      <c r="Q4" s="1">
        <v>10</v>
      </c>
      <c r="R4" s="1">
        <v>1.28</v>
      </c>
    </row>
    <row r="5" spans="1:20" x14ac:dyDescent="0.2">
      <c r="B5" s="3" t="s">
        <v>1</v>
      </c>
      <c r="C5" s="3" t="s">
        <v>16</v>
      </c>
      <c r="D5" s="3" t="s">
        <v>18</v>
      </c>
      <c r="E5" s="3" t="s">
        <v>19</v>
      </c>
      <c r="F5" s="3" t="s">
        <v>20</v>
      </c>
      <c r="G5" s="3" t="s">
        <v>17</v>
      </c>
      <c r="H5" s="3" t="s">
        <v>25</v>
      </c>
      <c r="J5" s="3" t="s">
        <v>17</v>
      </c>
      <c r="K5" s="3" t="s">
        <v>591</v>
      </c>
      <c r="L5" s="3" t="s">
        <v>627</v>
      </c>
      <c r="M5" s="3" t="s">
        <v>28</v>
      </c>
      <c r="N5" s="3" t="s">
        <v>26</v>
      </c>
      <c r="O5" s="3" t="s">
        <v>19</v>
      </c>
      <c r="Q5" s="3" t="s">
        <v>29</v>
      </c>
      <c r="R5" s="3" t="s">
        <v>32</v>
      </c>
      <c r="S5" s="3" t="s">
        <v>33</v>
      </c>
    </row>
    <row r="6" spans="1:20" x14ac:dyDescent="0.2">
      <c r="A6" s="3" t="s">
        <v>155</v>
      </c>
      <c r="B6" s="3" t="s">
        <v>2</v>
      </c>
      <c r="C6" s="3">
        <v>899</v>
      </c>
      <c r="D6" s="3">
        <v>527</v>
      </c>
      <c r="E6" s="3">
        <f>18*6</f>
        <v>108</v>
      </c>
      <c r="F6" s="3">
        <v>150</v>
      </c>
      <c r="G6" s="3">
        <f t="shared" ref="G6:G21" si="0">D6-E6-$F$6</f>
        <v>269</v>
      </c>
      <c r="H6" s="3">
        <f t="shared" ref="H6:H21" si="1">G6/C6*100</f>
        <v>29.922135706340381</v>
      </c>
      <c r="J6" s="3">
        <v>40000</v>
      </c>
      <c r="K6" s="15">
        <f t="shared" ref="K6:K21" si="2">IF(J6="","",J6/G6)</f>
        <v>148.6988847583643</v>
      </c>
      <c r="L6" s="23">
        <f ca="1">VLOOKUP(A6,INDIRECT($L$5&amp;"!$A$2:$E$50"),4,0)</f>
        <v>184</v>
      </c>
      <c r="M6" s="3">
        <f t="shared" ref="M6:M21" si="3">IF(K6="","",K6/30)</f>
        <v>4.9566294919454768</v>
      </c>
      <c r="N6" s="3">
        <f t="shared" ref="N6:N21" si="4">IF(K6="","",K6*C6)</f>
        <v>133680.29739776949</v>
      </c>
      <c r="O6" s="3">
        <f t="shared" ref="O6:O21" si="5">IF(K6="","",K6*E6+$F$6)</f>
        <v>16209.479553903344</v>
      </c>
      <c r="Q6" s="3">
        <f>14*M6*0.1</f>
        <v>6.9392812887236675</v>
      </c>
      <c r="S6" s="3">
        <f>(14+14)*M6+Q6-R6</f>
        <v>145.72490706319701</v>
      </c>
      <c r="T6" s="3">
        <f>(E6+$F$6)*S6</f>
        <v>37597.026022304832</v>
      </c>
    </row>
    <row r="7" spans="1:20" x14ac:dyDescent="0.2">
      <c r="A7" s="3" t="s">
        <v>156</v>
      </c>
      <c r="B7" s="3" t="s">
        <v>3</v>
      </c>
      <c r="C7" s="3">
        <v>1680</v>
      </c>
      <c r="D7" s="3">
        <v>1048</v>
      </c>
      <c r="E7" s="3">
        <v>468</v>
      </c>
      <c r="G7" s="3">
        <f t="shared" si="0"/>
        <v>430</v>
      </c>
      <c r="H7" s="3">
        <f t="shared" si="1"/>
        <v>25.595238095238095</v>
      </c>
      <c r="J7" s="3">
        <v>10000</v>
      </c>
      <c r="K7" s="15">
        <f t="shared" si="2"/>
        <v>23.255813953488371</v>
      </c>
      <c r="L7" s="23">
        <f t="shared" ref="L7:L21" ca="1" si="6">VLOOKUP(A7,INDIRECT($L$5&amp;"!$A$2:$E$50"),4,0)</f>
        <v>27</v>
      </c>
      <c r="M7" s="3">
        <f t="shared" si="3"/>
        <v>0.77519379844961234</v>
      </c>
      <c r="N7" s="3">
        <f t="shared" si="4"/>
        <v>39069.767441860466</v>
      </c>
      <c r="O7" s="3">
        <f t="shared" si="5"/>
        <v>11033.720930232557</v>
      </c>
      <c r="Q7" s="3">
        <f t="shared" ref="Q7:Q20" si="7">14*M7*0.1</f>
        <v>1.0852713178294573</v>
      </c>
      <c r="S7" s="3">
        <f t="shared" ref="S7:S20" si="8">(14+14)*M7+Q7-R7</f>
        <v>22.790697674418603</v>
      </c>
      <c r="T7" s="3">
        <f t="shared" ref="T7:T19" si="9">(E7+$F$6)*S7</f>
        <v>14084.651162790697</v>
      </c>
    </row>
    <row r="8" spans="1:20" x14ac:dyDescent="0.2">
      <c r="A8" s="3" t="s">
        <v>157</v>
      </c>
      <c r="B8" s="3" t="s">
        <v>450</v>
      </c>
      <c r="C8" s="3">
        <v>1680</v>
      </c>
      <c r="D8" s="3">
        <v>1048</v>
      </c>
      <c r="E8" s="3">
        <v>468</v>
      </c>
      <c r="G8" s="3">
        <f t="shared" si="0"/>
        <v>430</v>
      </c>
      <c r="H8" s="3">
        <f t="shared" si="1"/>
        <v>25.595238095238095</v>
      </c>
      <c r="J8" s="3">
        <v>0</v>
      </c>
      <c r="K8" s="15">
        <f t="shared" si="2"/>
        <v>0</v>
      </c>
      <c r="L8" s="23">
        <f t="shared" ca="1" si="6"/>
        <v>0</v>
      </c>
      <c r="M8" s="3">
        <f t="shared" si="3"/>
        <v>0</v>
      </c>
      <c r="N8" s="3">
        <f t="shared" si="4"/>
        <v>0</v>
      </c>
      <c r="O8" s="3">
        <f t="shared" si="5"/>
        <v>150</v>
      </c>
      <c r="Q8" s="3">
        <f t="shared" si="7"/>
        <v>0</v>
      </c>
      <c r="S8" s="3">
        <f t="shared" si="8"/>
        <v>0</v>
      </c>
      <c r="T8" s="3">
        <f t="shared" si="9"/>
        <v>0</v>
      </c>
    </row>
    <row r="9" spans="1:20" x14ac:dyDescent="0.2">
      <c r="A9" s="3" t="s">
        <v>164</v>
      </c>
      <c r="B9" s="3" t="s">
        <v>4</v>
      </c>
      <c r="C9" s="3">
        <v>1380</v>
      </c>
      <c r="D9" s="3">
        <v>796</v>
      </c>
      <c r="E9" s="3">
        <v>450</v>
      </c>
      <c r="G9" s="3">
        <f t="shared" si="0"/>
        <v>196</v>
      </c>
      <c r="H9" s="3">
        <f t="shared" si="1"/>
        <v>14.202898550724639</v>
      </c>
      <c r="J9" s="3">
        <v>3000</v>
      </c>
      <c r="K9" s="15">
        <f t="shared" si="2"/>
        <v>15.306122448979592</v>
      </c>
      <c r="L9" s="23">
        <f t="shared" ca="1" si="6"/>
        <v>18</v>
      </c>
      <c r="M9" s="3">
        <f t="shared" si="3"/>
        <v>0.51020408163265307</v>
      </c>
      <c r="N9" s="3">
        <f t="shared" si="4"/>
        <v>21122.448979591838</v>
      </c>
      <c r="O9" s="3">
        <f t="shared" si="5"/>
        <v>7037.7551020408164</v>
      </c>
      <c r="Q9" s="3">
        <f t="shared" si="7"/>
        <v>0.71428571428571441</v>
      </c>
      <c r="S9" s="3">
        <f t="shared" si="8"/>
        <v>15</v>
      </c>
      <c r="T9" s="3">
        <f t="shared" si="9"/>
        <v>9000</v>
      </c>
    </row>
    <row r="10" spans="1:20" x14ac:dyDescent="0.2">
      <c r="A10" s="3" t="s">
        <v>161</v>
      </c>
      <c r="B10" s="3" t="s">
        <v>5</v>
      </c>
      <c r="C10" s="3">
        <v>1280</v>
      </c>
      <c r="D10" s="3">
        <v>782</v>
      </c>
      <c r="E10" s="3">
        <v>180</v>
      </c>
      <c r="G10" s="3">
        <f t="shared" si="0"/>
        <v>452</v>
      </c>
      <c r="H10" s="3">
        <f t="shared" si="1"/>
        <v>35.3125</v>
      </c>
      <c r="J10" s="3">
        <v>30000</v>
      </c>
      <c r="K10" s="15">
        <f t="shared" si="2"/>
        <v>66.371681415929203</v>
      </c>
      <c r="L10" s="23">
        <f t="shared" ca="1" si="6"/>
        <v>69</v>
      </c>
      <c r="M10" s="3">
        <f t="shared" si="3"/>
        <v>2.2123893805309733</v>
      </c>
      <c r="N10" s="3">
        <f t="shared" si="4"/>
        <v>84955.752212389372</v>
      </c>
      <c r="O10" s="3">
        <f t="shared" si="5"/>
        <v>12096.902654867257</v>
      </c>
      <c r="Q10" s="3">
        <f t="shared" si="7"/>
        <v>3.0973451327433628</v>
      </c>
      <c r="S10" s="3">
        <f t="shared" si="8"/>
        <v>65.044247787610615</v>
      </c>
      <c r="T10" s="3">
        <f t="shared" si="9"/>
        <v>21464.601769911504</v>
      </c>
    </row>
    <row r="11" spans="1:20" x14ac:dyDescent="0.2">
      <c r="A11" s="3" t="s">
        <v>173</v>
      </c>
      <c r="B11" s="3" t="s">
        <v>7</v>
      </c>
      <c r="C11" s="3">
        <v>1680</v>
      </c>
      <c r="D11" s="3">
        <v>1048</v>
      </c>
      <c r="E11" s="3">
        <v>576</v>
      </c>
      <c r="G11" s="3">
        <f t="shared" si="0"/>
        <v>322</v>
      </c>
      <c r="H11" s="3">
        <f t="shared" si="1"/>
        <v>19.166666666666668</v>
      </c>
      <c r="J11" s="3">
        <v>1000</v>
      </c>
      <c r="K11" s="15">
        <f t="shared" si="2"/>
        <v>3.1055900621118013</v>
      </c>
      <c r="L11" s="23">
        <f t="shared" ca="1" si="6"/>
        <v>2</v>
      </c>
      <c r="M11" s="3">
        <f t="shared" si="3"/>
        <v>0.10351966873706005</v>
      </c>
      <c r="N11" s="3">
        <f t="shared" si="4"/>
        <v>5217.391304347826</v>
      </c>
      <c r="O11" s="3">
        <f t="shared" si="5"/>
        <v>1938.8198757763976</v>
      </c>
      <c r="Q11" s="3">
        <f t="shared" si="7"/>
        <v>0.14492753623188406</v>
      </c>
      <c r="S11" s="3">
        <f t="shared" si="8"/>
        <v>3.0434782608695654</v>
      </c>
      <c r="T11" s="3">
        <f t="shared" si="9"/>
        <v>2209.5652173913045</v>
      </c>
    </row>
    <row r="12" spans="1:20" x14ac:dyDescent="0.2">
      <c r="A12" s="3" t="s">
        <v>166</v>
      </c>
      <c r="B12" s="3" t="s">
        <v>8</v>
      </c>
      <c r="C12" s="3">
        <v>1480</v>
      </c>
      <c r="D12" s="3">
        <v>898</v>
      </c>
      <c r="E12" s="3">
        <v>297</v>
      </c>
      <c r="G12" s="3">
        <f t="shared" si="0"/>
        <v>451</v>
      </c>
      <c r="H12" s="3">
        <f t="shared" si="1"/>
        <v>30.472972972972972</v>
      </c>
      <c r="J12" s="3">
        <v>40000</v>
      </c>
      <c r="K12" s="15">
        <f t="shared" si="2"/>
        <v>88.691796008869176</v>
      </c>
      <c r="L12" s="23">
        <f t="shared" ca="1" si="6"/>
        <v>92</v>
      </c>
      <c r="M12" s="3">
        <f t="shared" si="3"/>
        <v>2.956393200295639</v>
      </c>
      <c r="N12" s="3">
        <f t="shared" si="4"/>
        <v>131263.85809312639</v>
      </c>
      <c r="O12" s="3">
        <f t="shared" si="5"/>
        <v>26491.463414634145</v>
      </c>
      <c r="Q12" s="3">
        <f t="shared" si="7"/>
        <v>4.1389504804138948</v>
      </c>
      <c r="S12" s="3">
        <f t="shared" si="8"/>
        <v>86.917960088691785</v>
      </c>
      <c r="T12" s="3">
        <f t="shared" si="9"/>
        <v>38852.328159645229</v>
      </c>
    </row>
    <row r="13" spans="1:20" x14ac:dyDescent="0.2">
      <c r="A13" s="3" t="s">
        <v>177</v>
      </c>
      <c r="B13" s="3" t="s">
        <v>10</v>
      </c>
      <c r="C13" s="3">
        <v>980</v>
      </c>
      <c r="D13" s="3">
        <v>461</v>
      </c>
      <c r="E13" s="3">
        <v>135</v>
      </c>
      <c r="G13" s="3">
        <f t="shared" si="0"/>
        <v>176</v>
      </c>
      <c r="H13" s="3">
        <f t="shared" si="1"/>
        <v>17.959183673469386</v>
      </c>
      <c r="J13" s="3">
        <v>1000</v>
      </c>
      <c r="K13" s="15">
        <f t="shared" si="2"/>
        <v>5.6818181818181817</v>
      </c>
      <c r="L13" s="23">
        <f t="shared" ca="1" si="6"/>
        <v>5</v>
      </c>
      <c r="M13" s="3">
        <f t="shared" si="3"/>
        <v>0.18939393939393939</v>
      </c>
      <c r="N13" s="3">
        <f t="shared" si="4"/>
        <v>5568.181818181818</v>
      </c>
      <c r="O13" s="3">
        <f t="shared" si="5"/>
        <v>917.0454545454545</v>
      </c>
      <c r="Q13" s="3">
        <f t="shared" si="7"/>
        <v>0.26515151515151514</v>
      </c>
      <c r="S13" s="3">
        <f t="shared" si="8"/>
        <v>5.5681818181818183</v>
      </c>
      <c r="T13" s="3">
        <f t="shared" si="9"/>
        <v>1586.9318181818182</v>
      </c>
    </row>
    <row r="14" spans="1:20" x14ac:dyDescent="0.2">
      <c r="A14" s="3" t="s">
        <v>172</v>
      </c>
      <c r="B14" s="3" t="s">
        <v>23</v>
      </c>
      <c r="C14" s="3">
        <v>1180</v>
      </c>
      <c r="D14" s="3">
        <v>629</v>
      </c>
      <c r="E14" s="3">
        <v>180</v>
      </c>
      <c r="G14" s="3">
        <f t="shared" si="0"/>
        <v>299</v>
      </c>
      <c r="H14" s="3">
        <f t="shared" si="1"/>
        <v>25.338983050847457</v>
      </c>
      <c r="J14" s="3">
        <v>3000</v>
      </c>
      <c r="K14" s="15">
        <f t="shared" si="2"/>
        <v>10.033444816053512</v>
      </c>
      <c r="L14" s="23">
        <f t="shared" ca="1" si="6"/>
        <v>6</v>
      </c>
      <c r="M14" s="3">
        <f t="shared" si="3"/>
        <v>0.33444816053511706</v>
      </c>
      <c r="N14" s="3">
        <f t="shared" si="4"/>
        <v>11839.464882943144</v>
      </c>
      <c r="O14" s="3">
        <f t="shared" si="5"/>
        <v>1956.0200668896323</v>
      </c>
      <c r="Q14" s="3">
        <f t="shared" si="7"/>
        <v>0.46822742474916396</v>
      </c>
      <c r="S14" s="3">
        <f t="shared" si="8"/>
        <v>9.8327759197324429</v>
      </c>
      <c r="T14" s="3">
        <f t="shared" si="9"/>
        <v>3244.8160535117063</v>
      </c>
    </row>
    <row r="15" spans="1:20" x14ac:dyDescent="0.2">
      <c r="A15" s="3" t="s">
        <v>504</v>
      </c>
      <c r="B15" s="3" t="s">
        <v>11</v>
      </c>
      <c r="C15" s="3">
        <v>980</v>
      </c>
      <c r="D15" s="3">
        <v>473</v>
      </c>
      <c r="E15" s="3">
        <v>72</v>
      </c>
      <c r="G15" s="3">
        <f t="shared" si="0"/>
        <v>251</v>
      </c>
      <c r="H15" s="3">
        <f t="shared" si="1"/>
        <v>25.612244897959187</v>
      </c>
      <c r="J15" s="3">
        <v>2000</v>
      </c>
      <c r="K15" s="15">
        <f t="shared" si="2"/>
        <v>7.9681274900398407</v>
      </c>
      <c r="L15" s="23" t="e">
        <f t="shared" ca="1" si="6"/>
        <v>#N/A</v>
      </c>
      <c r="M15" s="3">
        <f t="shared" si="3"/>
        <v>0.26560424966799467</v>
      </c>
      <c r="N15" s="3">
        <f t="shared" si="4"/>
        <v>7808.7649402390434</v>
      </c>
      <c r="O15" s="3">
        <f t="shared" si="5"/>
        <v>723.70517928286858</v>
      </c>
      <c r="Q15" s="3">
        <f t="shared" si="7"/>
        <v>0.37184594953519257</v>
      </c>
      <c r="S15" s="3">
        <f t="shared" si="8"/>
        <v>7.8087649402390431</v>
      </c>
      <c r="T15" s="3">
        <f t="shared" si="9"/>
        <v>1733.5458167330676</v>
      </c>
    </row>
    <row r="16" spans="1:20" x14ac:dyDescent="0.2">
      <c r="A16" s="3" t="s">
        <v>168</v>
      </c>
      <c r="B16" s="3" t="s">
        <v>12</v>
      </c>
      <c r="C16" s="3">
        <v>1280</v>
      </c>
      <c r="D16" s="3">
        <v>782</v>
      </c>
      <c r="E16" s="3">
        <v>288</v>
      </c>
      <c r="G16" s="3">
        <f t="shared" si="0"/>
        <v>344</v>
      </c>
      <c r="H16" s="3">
        <f t="shared" si="1"/>
        <v>26.875</v>
      </c>
      <c r="J16" s="3">
        <v>12000</v>
      </c>
      <c r="K16" s="15">
        <f t="shared" si="2"/>
        <v>34.883720930232556</v>
      </c>
      <c r="L16" s="23">
        <f t="shared" ca="1" si="6"/>
        <v>34</v>
      </c>
      <c r="M16" s="3">
        <f t="shared" si="3"/>
        <v>1.1627906976744184</v>
      </c>
      <c r="N16" s="3">
        <f t="shared" si="4"/>
        <v>44651.162790697672</v>
      </c>
      <c r="O16" s="3">
        <f t="shared" si="5"/>
        <v>10196.511627906977</v>
      </c>
      <c r="Q16" s="3">
        <f t="shared" si="7"/>
        <v>1.6279069767441858</v>
      </c>
      <c r="S16" s="3">
        <f t="shared" si="8"/>
        <v>34.1860465116279</v>
      </c>
      <c r="T16" s="3">
        <f t="shared" si="9"/>
        <v>14973.488372093021</v>
      </c>
    </row>
    <row r="17" spans="1:20" x14ac:dyDescent="0.2">
      <c r="A17" s="3" t="s">
        <v>188</v>
      </c>
      <c r="B17" s="3" t="s">
        <v>13</v>
      </c>
      <c r="C17" s="3">
        <v>1480</v>
      </c>
      <c r="D17" s="3">
        <v>900</v>
      </c>
      <c r="E17" s="3">
        <v>270</v>
      </c>
      <c r="G17" s="3">
        <f t="shared" si="0"/>
        <v>480</v>
      </c>
      <c r="H17" s="3">
        <f t="shared" si="1"/>
        <v>32.432432432432435</v>
      </c>
      <c r="J17" s="3">
        <v>2000</v>
      </c>
      <c r="K17" s="15">
        <f t="shared" si="2"/>
        <v>4.166666666666667</v>
      </c>
      <c r="L17" s="23">
        <f t="shared" ca="1" si="6"/>
        <v>1</v>
      </c>
      <c r="M17" s="3">
        <f t="shared" si="3"/>
        <v>0.1388888888888889</v>
      </c>
      <c r="N17" s="3">
        <f t="shared" si="4"/>
        <v>6166.666666666667</v>
      </c>
      <c r="O17" s="3">
        <f t="shared" si="5"/>
        <v>1275</v>
      </c>
      <c r="Q17" s="3">
        <f t="shared" si="7"/>
        <v>0.19444444444444448</v>
      </c>
      <c r="S17" s="3">
        <f t="shared" si="8"/>
        <v>4.0833333333333339</v>
      </c>
      <c r="T17" s="3">
        <f t="shared" si="9"/>
        <v>1715.0000000000002</v>
      </c>
    </row>
    <row r="18" spans="1:20" x14ac:dyDescent="0.2">
      <c r="A18" s="3" t="s">
        <v>163</v>
      </c>
      <c r="B18" s="3" t="s">
        <v>14</v>
      </c>
      <c r="C18" s="3">
        <v>1080</v>
      </c>
      <c r="D18" s="3">
        <v>558</v>
      </c>
      <c r="E18" s="3">
        <v>87</v>
      </c>
      <c r="G18" s="3">
        <f t="shared" si="0"/>
        <v>321</v>
      </c>
      <c r="H18" s="3">
        <f t="shared" si="1"/>
        <v>29.722222222222221</v>
      </c>
      <c r="J18" s="3">
        <v>5000</v>
      </c>
      <c r="K18" s="15">
        <f t="shared" si="2"/>
        <v>15.576323987538942</v>
      </c>
      <c r="L18" s="23">
        <f t="shared" ca="1" si="6"/>
        <v>9</v>
      </c>
      <c r="M18" s="3">
        <f t="shared" si="3"/>
        <v>0.51921079958463134</v>
      </c>
      <c r="N18" s="3">
        <f t="shared" si="4"/>
        <v>16822.429906542056</v>
      </c>
      <c r="O18" s="3">
        <f t="shared" si="5"/>
        <v>1505.1401869158879</v>
      </c>
      <c r="Q18" s="3">
        <f t="shared" si="7"/>
        <v>0.72689511941848384</v>
      </c>
      <c r="S18" s="3">
        <f t="shared" si="8"/>
        <v>15.26479750778816</v>
      </c>
      <c r="T18" s="3">
        <f t="shared" si="9"/>
        <v>3617.7570093457939</v>
      </c>
    </row>
    <row r="19" spans="1:20" x14ac:dyDescent="0.2">
      <c r="A19" s="3" t="s">
        <v>176</v>
      </c>
      <c r="B19" s="3" t="s">
        <v>15</v>
      </c>
      <c r="C19" s="3">
        <v>1280</v>
      </c>
      <c r="D19" s="3">
        <v>713</v>
      </c>
      <c r="E19" s="3">
        <v>315</v>
      </c>
      <c r="G19" s="3">
        <f t="shared" si="0"/>
        <v>248</v>
      </c>
      <c r="H19" s="3">
        <f t="shared" si="1"/>
        <v>19.375</v>
      </c>
      <c r="J19" s="3">
        <v>1000</v>
      </c>
      <c r="K19" s="15">
        <f t="shared" si="2"/>
        <v>4.032258064516129</v>
      </c>
      <c r="L19" s="23">
        <f t="shared" ca="1" si="6"/>
        <v>14</v>
      </c>
      <c r="M19" s="3">
        <f t="shared" si="3"/>
        <v>0.13440860215053763</v>
      </c>
      <c r="N19" s="3">
        <f t="shared" si="4"/>
        <v>5161.2903225806449</v>
      </c>
      <c r="O19" s="3">
        <f t="shared" si="5"/>
        <v>1420.1612903225807</v>
      </c>
      <c r="Q19" s="3">
        <f t="shared" si="7"/>
        <v>0.18817204301075269</v>
      </c>
      <c r="S19" s="3">
        <f t="shared" si="8"/>
        <v>3.9516129032258061</v>
      </c>
      <c r="T19" s="3">
        <f t="shared" si="9"/>
        <v>1837.4999999999998</v>
      </c>
    </row>
    <row r="20" spans="1:20" x14ac:dyDescent="0.2">
      <c r="A20" s="3" t="s">
        <v>179</v>
      </c>
      <c r="B20" s="3" t="s">
        <v>236</v>
      </c>
      <c r="C20" s="3">
        <v>1148</v>
      </c>
      <c r="D20" s="3">
        <v>578</v>
      </c>
      <c r="E20" s="3">
        <f>(0.62+1.2+9.9)*18</f>
        <v>210.96</v>
      </c>
      <c r="G20" s="3">
        <f t="shared" si="0"/>
        <v>217.03999999999996</v>
      </c>
      <c r="H20" s="3">
        <f t="shared" si="1"/>
        <v>18.90592334494773</v>
      </c>
      <c r="J20" s="3">
        <v>3000</v>
      </c>
      <c r="K20" s="15">
        <f t="shared" si="2"/>
        <v>13.822336896424625</v>
      </c>
      <c r="L20" s="23">
        <f t="shared" ca="1" si="6"/>
        <v>0</v>
      </c>
      <c r="M20" s="3">
        <f t="shared" si="3"/>
        <v>0.46074456321415419</v>
      </c>
      <c r="N20" s="3">
        <f t="shared" si="4"/>
        <v>15868.042757095469</v>
      </c>
      <c r="O20" s="3">
        <f t="shared" si="5"/>
        <v>3065.9601916697388</v>
      </c>
      <c r="Q20" s="3">
        <f t="shared" si="7"/>
        <v>0.64504238849981599</v>
      </c>
      <c r="S20" s="3">
        <f t="shared" si="8"/>
        <v>13.545890158496134</v>
      </c>
    </row>
    <row r="21" spans="1:20" x14ac:dyDescent="0.2">
      <c r="A21" s="3" t="s">
        <v>532</v>
      </c>
      <c r="B21" s="3" t="s">
        <v>531</v>
      </c>
      <c r="C21" s="3">
        <v>1080</v>
      </c>
      <c r="D21" s="3">
        <v>558</v>
      </c>
      <c r="E21" s="3">
        <f>7.5*18</f>
        <v>135</v>
      </c>
      <c r="G21" s="3">
        <f t="shared" si="0"/>
        <v>273</v>
      </c>
      <c r="H21" s="3">
        <f t="shared" si="1"/>
        <v>25.277777777777779</v>
      </c>
      <c r="J21" s="3">
        <v>3000</v>
      </c>
      <c r="K21" s="15">
        <f t="shared" si="2"/>
        <v>10.989010989010989</v>
      </c>
      <c r="L21" s="23">
        <f t="shared" ca="1" si="6"/>
        <v>11</v>
      </c>
      <c r="M21" s="3">
        <f t="shared" si="3"/>
        <v>0.36630036630036628</v>
      </c>
      <c r="N21" s="3">
        <f t="shared" si="4"/>
        <v>11868.131868131868</v>
      </c>
      <c r="O21" s="3">
        <f t="shared" si="5"/>
        <v>1633.5164835164835</v>
      </c>
    </row>
    <row r="22" spans="1:20" x14ac:dyDescent="0.2">
      <c r="C22" s="3">
        <f>SUM(C6:C21)</f>
        <v>20567</v>
      </c>
      <c r="D22" s="3">
        <f>SUM(D6:D21)</f>
        <v>11799</v>
      </c>
      <c r="E22" s="3">
        <f>SUM(E6:E19)</f>
        <v>3894</v>
      </c>
      <c r="F22" s="3">
        <f>SUM(F6:F19)</f>
        <v>150</v>
      </c>
      <c r="G22" s="3">
        <f>SUM(G6:G19)</f>
        <v>4669</v>
      </c>
      <c r="H22" s="3">
        <f>SUM(H6:H19)/COUNTA(H6:H19)</f>
        <v>25.54162259743654</v>
      </c>
      <c r="J22" s="3">
        <f>SUM(J6:J21)</f>
        <v>156000</v>
      </c>
      <c r="K22" s="15">
        <f>SUM(K6:K20)</f>
        <v>441.59458568103292</v>
      </c>
      <c r="L22" s="23"/>
      <c r="M22" s="3">
        <f>SUM(M6:M20)</f>
        <v>14.719819522701098</v>
      </c>
      <c r="N22" s="3">
        <f>SUM(N6:N20)</f>
        <v>529195.51951403182</v>
      </c>
      <c r="O22" s="3">
        <f>SUM(O6:O19)</f>
        <v>92951.725337317912</v>
      </c>
      <c r="S22" s="3">
        <f>SUM(S6:S20)</f>
        <v>432.76269396741225</v>
      </c>
      <c r="T22" s="3">
        <f>SUM(T6:T19)</f>
        <v>151917.21140190898</v>
      </c>
    </row>
    <row r="23" spans="1:20" x14ac:dyDescent="0.2">
      <c r="K23" s="19" t="s">
        <v>503</v>
      </c>
      <c r="L23" s="19"/>
    </row>
  </sheetData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</sheetPr>
  <dimension ref="A1:AC116"/>
  <sheetViews>
    <sheetView workbookViewId="0">
      <selection activeCell="L43" sqref="L43"/>
    </sheetView>
  </sheetViews>
  <sheetFormatPr defaultColWidth="8.7265625" defaultRowHeight="13" x14ac:dyDescent="0.2"/>
  <cols>
    <col min="1" max="1" width="2.90625" style="3" customWidth="1"/>
    <col min="2" max="2" width="26.6328125" style="3" bestFit="1" customWidth="1"/>
    <col min="3" max="3" width="18.7265625" style="3" customWidth="1"/>
    <col min="4" max="4" width="8.6328125" style="3" customWidth="1"/>
    <col min="5" max="5" width="9.7265625" style="3" bestFit="1" customWidth="1"/>
    <col min="6" max="6" width="11.7265625" style="20" bestFit="1" customWidth="1"/>
    <col min="7" max="7" width="12.90625" style="3" customWidth="1"/>
    <col min="8" max="8" width="12.6328125" style="3" customWidth="1"/>
    <col min="9" max="9" width="11.7265625" style="3" bestFit="1" customWidth="1"/>
    <col min="10" max="10" width="15.7265625" style="3" customWidth="1"/>
    <col min="11" max="11" width="14.1796875" style="3" bestFit="1" customWidth="1"/>
    <col min="12" max="12" width="11.7265625" style="3" bestFit="1" customWidth="1"/>
    <col min="13" max="13" width="15" style="3" bestFit="1" customWidth="1"/>
    <col min="14" max="16384" width="8.7265625" style="3"/>
  </cols>
  <sheetData>
    <row r="1" spans="1:29" x14ac:dyDescent="0.2">
      <c r="M1" s="3" t="s">
        <v>468</v>
      </c>
      <c r="N1" s="3" t="s">
        <v>149</v>
      </c>
      <c r="O1" s="3" t="s">
        <v>248</v>
      </c>
      <c r="P1" s="3" t="s">
        <v>39</v>
      </c>
      <c r="Q1" s="3" t="s">
        <v>40</v>
      </c>
      <c r="R1" s="3" t="s">
        <v>150</v>
      </c>
      <c r="S1" s="3" t="s">
        <v>151</v>
      </c>
      <c r="T1" s="3" t="s">
        <v>152</v>
      </c>
      <c r="U1" s="3" t="s">
        <v>153</v>
      </c>
      <c r="V1" s="3" t="s">
        <v>41</v>
      </c>
      <c r="W1" s="3" t="s">
        <v>565</v>
      </c>
      <c r="X1" s="3" t="s">
        <v>42</v>
      </c>
      <c r="Y1" s="3" t="s">
        <v>566</v>
      </c>
      <c r="Z1" s="3" t="s">
        <v>43</v>
      </c>
      <c r="AA1" s="3" t="s">
        <v>567</v>
      </c>
      <c r="AB1" s="3" t="s">
        <v>154</v>
      </c>
      <c r="AC1" s="3" t="s">
        <v>568</v>
      </c>
    </row>
    <row r="2" spans="1:29" x14ac:dyDescent="0.2">
      <c r="C2" s="3" t="s">
        <v>546</v>
      </c>
      <c r="N2" s="3" t="s">
        <v>569</v>
      </c>
      <c r="O2" s="3" t="s">
        <v>569</v>
      </c>
      <c r="P2" s="3" t="s">
        <v>570</v>
      </c>
      <c r="Q2" s="3">
        <v>18</v>
      </c>
      <c r="R2" s="4">
        <v>3.8E-3</v>
      </c>
      <c r="S2" s="3">
        <v>21</v>
      </c>
      <c r="T2" s="4">
        <v>3.3E-3</v>
      </c>
      <c r="U2" s="2">
        <v>0.95</v>
      </c>
      <c r="V2" s="3">
        <v>4</v>
      </c>
      <c r="W2" s="3">
        <v>1</v>
      </c>
      <c r="X2" s="4">
        <v>0.22220000000000001</v>
      </c>
      <c r="Y2" s="4">
        <v>5.5599999999999997E-2</v>
      </c>
      <c r="Z2" s="5">
        <v>5612</v>
      </c>
      <c r="AA2" s="5">
        <v>1403</v>
      </c>
      <c r="AB2" s="3">
        <v>4</v>
      </c>
      <c r="AC2" s="3">
        <v>1</v>
      </c>
    </row>
    <row r="3" spans="1:29" x14ac:dyDescent="0.2">
      <c r="C3" s="3">
        <f>SUM(テーブル13452346789[実績])</f>
        <v>591</v>
      </c>
      <c r="N3" s="3" t="s">
        <v>164</v>
      </c>
      <c r="O3" s="3" t="s">
        <v>331</v>
      </c>
      <c r="P3" s="3" t="s">
        <v>82</v>
      </c>
      <c r="Q3" s="3">
        <v>49</v>
      </c>
      <c r="R3" s="4">
        <v>1.04E-2</v>
      </c>
      <c r="S3" s="3">
        <v>60</v>
      </c>
      <c r="T3" s="4">
        <v>9.4999999999999998E-3</v>
      </c>
      <c r="U3" s="2">
        <v>1</v>
      </c>
      <c r="V3" s="3">
        <v>10</v>
      </c>
      <c r="W3" s="3">
        <v>1</v>
      </c>
      <c r="X3" s="4">
        <v>0.2041</v>
      </c>
      <c r="Y3" s="4">
        <v>2.0400000000000001E-2</v>
      </c>
      <c r="Z3" s="5">
        <v>13800</v>
      </c>
      <c r="AA3" s="5">
        <v>1380</v>
      </c>
      <c r="AB3" s="3">
        <v>10</v>
      </c>
      <c r="AC3" s="3">
        <v>1</v>
      </c>
    </row>
    <row r="4" spans="1:29" x14ac:dyDescent="0.2">
      <c r="F4" s="20" t="s">
        <v>628</v>
      </c>
      <c r="N4" s="3" t="s">
        <v>164</v>
      </c>
      <c r="O4" s="3" t="s">
        <v>334</v>
      </c>
      <c r="P4" s="3" t="s">
        <v>335</v>
      </c>
      <c r="Q4" s="3">
        <v>20</v>
      </c>
      <c r="R4" s="4">
        <v>4.3E-3</v>
      </c>
      <c r="S4" s="3">
        <v>27</v>
      </c>
      <c r="T4" s="4">
        <v>4.3E-3</v>
      </c>
      <c r="U4" s="2">
        <v>1</v>
      </c>
      <c r="V4" s="3">
        <v>1</v>
      </c>
      <c r="W4" s="3">
        <v>1</v>
      </c>
      <c r="X4" s="4">
        <v>0.05</v>
      </c>
      <c r="Y4" s="4">
        <v>0.05</v>
      </c>
      <c r="Z4" s="5">
        <v>1480</v>
      </c>
      <c r="AA4" s="5">
        <v>1480</v>
      </c>
      <c r="AB4" s="3">
        <v>1</v>
      </c>
      <c r="AC4" s="3">
        <v>1</v>
      </c>
    </row>
    <row r="5" spans="1:29" x14ac:dyDescent="0.2">
      <c r="B5" s="12" t="s">
        <v>1</v>
      </c>
      <c r="C5" s="12" t="s">
        <v>106</v>
      </c>
      <c r="D5" s="12" t="s">
        <v>448</v>
      </c>
      <c r="E5" s="12" t="s">
        <v>147</v>
      </c>
      <c r="F5" s="20" t="s">
        <v>103</v>
      </c>
      <c r="G5" s="12" t="s">
        <v>148</v>
      </c>
      <c r="H5" s="12" t="s">
        <v>29</v>
      </c>
      <c r="I5" s="12" t="s">
        <v>144</v>
      </c>
      <c r="J5" s="12" t="s">
        <v>145</v>
      </c>
      <c r="K5" s="12" t="s">
        <v>562</v>
      </c>
      <c r="L5" s="12" t="s">
        <v>561</v>
      </c>
      <c r="N5" s="3" t="s">
        <v>161</v>
      </c>
      <c r="O5" s="3" t="s">
        <v>461</v>
      </c>
      <c r="P5" s="3" t="s">
        <v>476</v>
      </c>
      <c r="Q5" s="3">
        <v>53</v>
      </c>
      <c r="R5" s="4">
        <v>1.1299999999999999E-2</v>
      </c>
      <c r="S5" s="3">
        <v>63</v>
      </c>
      <c r="T5" s="4">
        <v>0.01</v>
      </c>
      <c r="U5" s="2">
        <v>1</v>
      </c>
      <c r="V5" s="3">
        <v>10</v>
      </c>
      <c r="W5" s="3">
        <v>2</v>
      </c>
      <c r="X5" s="4">
        <v>0.18870000000000001</v>
      </c>
      <c r="Y5" s="4">
        <v>3.7699999999999997E-2</v>
      </c>
      <c r="Z5" s="5">
        <v>12800</v>
      </c>
      <c r="AA5" s="5">
        <v>2560</v>
      </c>
      <c r="AB5" s="3">
        <v>8</v>
      </c>
      <c r="AC5" s="3">
        <v>1</v>
      </c>
    </row>
    <row r="6" spans="1:29" x14ac:dyDescent="0.2">
      <c r="A6" s="3" t="s">
        <v>155</v>
      </c>
      <c r="B6" s="3" t="s">
        <v>2</v>
      </c>
      <c r="C6" s="3" t="s">
        <v>107</v>
      </c>
      <c r="D6" s="16" t="s">
        <v>344</v>
      </c>
      <c r="E6" s="3">
        <f t="shared" ref="E6:E69" si="0">IF(ISNA(VLOOKUP(D6,$O$2:$Y$200,8,FALSE)),0,VLOOKUP(D6,$O$2:$Y$200,8,FALSE))</f>
        <v>95</v>
      </c>
      <c r="F6" s="20">
        <f ca="1">VLOOKUP(A6,INDIRECT($F$4&amp;"!$A$6:$K$21"),11,FALSE)</f>
        <v>148.6988847583643</v>
      </c>
      <c r="G6" s="3">
        <v>100</v>
      </c>
      <c r="H6" s="3">
        <f>ROUNDUP(G6*0.3,0)</f>
        <v>30</v>
      </c>
      <c r="I6" s="3">
        <v>40</v>
      </c>
      <c r="K6" s="3">
        <f t="shared" ref="K6:K69" si="1">ROUNDUP((14+14)*(G6/30)+H6-I6-J6,0)</f>
        <v>84</v>
      </c>
      <c r="L6" s="3">
        <v>80</v>
      </c>
      <c r="N6" s="3" t="s">
        <v>162</v>
      </c>
      <c r="O6" s="3" t="s">
        <v>440</v>
      </c>
      <c r="P6" s="3" t="s">
        <v>441</v>
      </c>
      <c r="Q6" s="3">
        <v>99</v>
      </c>
      <c r="R6" s="4">
        <v>2.1000000000000001E-2</v>
      </c>
      <c r="S6" s="3">
        <v>125</v>
      </c>
      <c r="T6" s="4">
        <v>1.9800000000000002E-2</v>
      </c>
      <c r="U6" s="2">
        <v>0.69</v>
      </c>
      <c r="V6" s="3">
        <v>4</v>
      </c>
      <c r="W6" s="3">
        <v>0</v>
      </c>
      <c r="X6" s="4">
        <v>4.0399999999999998E-2</v>
      </c>
      <c r="Y6" s="4">
        <v>0</v>
      </c>
      <c r="Z6" s="5">
        <v>5200</v>
      </c>
      <c r="AA6" s="5">
        <v>0</v>
      </c>
      <c r="AB6" s="3">
        <v>4</v>
      </c>
      <c r="AC6" s="3">
        <v>0</v>
      </c>
    </row>
    <row r="7" spans="1:29" x14ac:dyDescent="0.2">
      <c r="C7" s="3" t="s">
        <v>108</v>
      </c>
      <c r="D7" s="16" t="s">
        <v>347</v>
      </c>
      <c r="E7" s="3">
        <f t="shared" si="0"/>
        <v>49</v>
      </c>
      <c r="F7" s="20" t="str">
        <f>"("&amp;SUM(G6:G11)&amp;")"</f>
        <v>(187)</v>
      </c>
      <c r="G7" s="3">
        <v>50</v>
      </c>
      <c r="H7" s="3">
        <f t="shared" ref="H7:I74" si="2">ROUNDUP(G7*0.3,0)</f>
        <v>15</v>
      </c>
      <c r="I7" s="3">
        <v>26</v>
      </c>
      <c r="K7" s="3">
        <f t="shared" si="1"/>
        <v>36</v>
      </c>
      <c r="L7" s="3">
        <v>40</v>
      </c>
      <c r="N7" s="3" t="s">
        <v>162</v>
      </c>
      <c r="O7" s="3" t="s">
        <v>442</v>
      </c>
      <c r="P7" s="3" t="s">
        <v>443</v>
      </c>
      <c r="Q7" s="3">
        <v>62</v>
      </c>
      <c r="R7" s="4">
        <v>1.32E-2</v>
      </c>
      <c r="S7" s="3">
        <v>83</v>
      </c>
      <c r="T7" s="4">
        <v>1.3100000000000001E-2</v>
      </c>
      <c r="U7" s="2">
        <v>0.98</v>
      </c>
      <c r="V7" s="3">
        <v>6</v>
      </c>
      <c r="W7" s="3">
        <v>0</v>
      </c>
      <c r="X7" s="4">
        <v>9.6799999999999997E-2</v>
      </c>
      <c r="Y7" s="4">
        <v>0</v>
      </c>
      <c r="Z7" s="5">
        <v>6000</v>
      </c>
      <c r="AA7" s="5">
        <v>0</v>
      </c>
      <c r="AB7" s="3">
        <v>6</v>
      </c>
      <c r="AC7" s="3">
        <v>0</v>
      </c>
    </row>
    <row r="8" spans="1:29" x14ac:dyDescent="0.2">
      <c r="C8" s="3" t="s">
        <v>109</v>
      </c>
      <c r="D8" s="16" t="s">
        <v>345</v>
      </c>
      <c r="E8" s="3">
        <f t="shared" si="0"/>
        <v>22</v>
      </c>
      <c r="G8" s="3">
        <v>22</v>
      </c>
      <c r="H8" s="3">
        <f t="shared" si="2"/>
        <v>7</v>
      </c>
      <c r="I8" s="3">
        <v>17</v>
      </c>
      <c r="K8" s="3">
        <f t="shared" si="1"/>
        <v>11</v>
      </c>
      <c r="L8" s="3">
        <v>10</v>
      </c>
      <c r="N8" s="3" t="s">
        <v>162</v>
      </c>
      <c r="O8" s="3" t="s">
        <v>444</v>
      </c>
      <c r="P8" s="3" t="s">
        <v>46</v>
      </c>
      <c r="Q8" s="3">
        <v>81</v>
      </c>
      <c r="R8" s="4">
        <v>1.72E-2</v>
      </c>
      <c r="S8" s="3">
        <v>91</v>
      </c>
      <c r="T8" s="4">
        <v>1.44E-2</v>
      </c>
      <c r="U8" s="2">
        <v>0.54</v>
      </c>
      <c r="V8" s="3">
        <v>7</v>
      </c>
      <c r="W8" s="3">
        <v>0</v>
      </c>
      <c r="X8" s="4">
        <v>8.6400000000000005E-2</v>
      </c>
      <c r="Y8" s="4">
        <v>0</v>
      </c>
      <c r="Z8" s="5">
        <v>7000</v>
      </c>
      <c r="AA8" s="5">
        <v>0</v>
      </c>
      <c r="AB8" s="3">
        <v>6</v>
      </c>
      <c r="AC8" s="3">
        <v>0</v>
      </c>
    </row>
    <row r="9" spans="1:29" x14ac:dyDescent="0.2">
      <c r="C9" s="3" t="s">
        <v>110</v>
      </c>
      <c r="D9" s="16" t="s">
        <v>349</v>
      </c>
      <c r="E9" s="3">
        <f t="shared" si="0"/>
        <v>4</v>
      </c>
      <c r="G9" s="3">
        <v>5</v>
      </c>
      <c r="H9" s="3">
        <f t="shared" si="2"/>
        <v>2</v>
      </c>
      <c r="I9" s="3">
        <v>18</v>
      </c>
      <c r="K9" s="3">
        <f t="shared" si="1"/>
        <v>-12</v>
      </c>
      <c r="N9" s="3" t="s">
        <v>162</v>
      </c>
      <c r="O9" s="3" t="s">
        <v>445</v>
      </c>
      <c r="P9" s="3" t="s">
        <v>446</v>
      </c>
      <c r="Q9" s="3">
        <v>206</v>
      </c>
      <c r="R9" s="4">
        <v>4.3799999999999999E-2</v>
      </c>
      <c r="S9" s="3">
        <v>278</v>
      </c>
      <c r="T9" s="4">
        <v>4.3999999999999997E-2</v>
      </c>
      <c r="U9" s="2">
        <v>0.36</v>
      </c>
      <c r="V9" s="3">
        <v>2</v>
      </c>
      <c r="W9" s="3">
        <v>0</v>
      </c>
      <c r="X9" s="4">
        <v>9.7000000000000003E-3</v>
      </c>
      <c r="Y9" s="4">
        <v>0</v>
      </c>
      <c r="Z9" s="5">
        <v>2368</v>
      </c>
      <c r="AA9" s="5">
        <v>0</v>
      </c>
      <c r="AB9" s="3">
        <v>2</v>
      </c>
      <c r="AC9" s="3">
        <v>0</v>
      </c>
    </row>
    <row r="10" spans="1:29" x14ac:dyDescent="0.2">
      <c r="C10" s="3" t="s">
        <v>111</v>
      </c>
      <c r="D10" s="16" t="s">
        <v>535</v>
      </c>
      <c r="E10" s="3">
        <f t="shared" si="0"/>
        <v>8</v>
      </c>
      <c r="G10" s="3">
        <v>10</v>
      </c>
      <c r="H10" s="3">
        <f t="shared" si="2"/>
        <v>3</v>
      </c>
      <c r="I10" s="3">
        <v>39</v>
      </c>
      <c r="K10" s="3">
        <f t="shared" si="1"/>
        <v>-27</v>
      </c>
      <c r="N10" s="3" t="s">
        <v>158</v>
      </c>
      <c r="O10" s="3" t="s">
        <v>158</v>
      </c>
      <c r="P10" s="3" t="s">
        <v>159</v>
      </c>
      <c r="Q10" s="3">
        <v>250</v>
      </c>
      <c r="R10" s="4">
        <v>5.3100000000000001E-2</v>
      </c>
      <c r="S10" s="3">
        <v>345</v>
      </c>
      <c r="T10" s="4">
        <v>5.4600000000000003E-2</v>
      </c>
      <c r="U10" s="2">
        <v>0.68</v>
      </c>
      <c r="V10" s="3">
        <v>27</v>
      </c>
      <c r="W10" s="3">
        <v>0</v>
      </c>
      <c r="X10" s="4">
        <v>0.108</v>
      </c>
      <c r="Y10" s="4">
        <v>0</v>
      </c>
      <c r="Z10" s="5">
        <v>21600</v>
      </c>
      <c r="AA10" s="5">
        <v>0</v>
      </c>
      <c r="AB10" s="3">
        <v>27</v>
      </c>
      <c r="AC10" s="3">
        <v>0</v>
      </c>
    </row>
    <row r="11" spans="1:29" x14ac:dyDescent="0.2">
      <c r="C11" s="3" t="s">
        <v>34</v>
      </c>
      <c r="D11" s="16" t="s">
        <v>534</v>
      </c>
      <c r="E11" s="3">
        <f t="shared" si="0"/>
        <v>6</v>
      </c>
      <c r="G11" s="3">
        <v>0</v>
      </c>
      <c r="H11" s="3">
        <f t="shared" si="2"/>
        <v>0</v>
      </c>
      <c r="K11" s="3">
        <f t="shared" si="1"/>
        <v>0</v>
      </c>
      <c r="L11" s="3">
        <v>0</v>
      </c>
      <c r="N11" s="3" t="s">
        <v>173</v>
      </c>
      <c r="O11" s="3" t="s">
        <v>410</v>
      </c>
      <c r="P11" s="3" t="s">
        <v>52</v>
      </c>
      <c r="Q11" s="3">
        <v>26</v>
      </c>
      <c r="R11" s="4">
        <v>5.4999999999999997E-3</v>
      </c>
      <c r="S11" s="3">
        <v>28</v>
      </c>
      <c r="T11" s="4">
        <v>4.4000000000000003E-3</v>
      </c>
      <c r="U11" s="2">
        <v>0.96</v>
      </c>
      <c r="V11" s="3">
        <v>0</v>
      </c>
      <c r="W11" s="3">
        <v>0</v>
      </c>
      <c r="X11" s="4">
        <v>0</v>
      </c>
      <c r="Y11" s="4">
        <v>0</v>
      </c>
      <c r="Z11" s="5">
        <v>0</v>
      </c>
      <c r="AA11" s="5">
        <v>0</v>
      </c>
      <c r="AB11" s="3">
        <v>0</v>
      </c>
      <c r="AC11" s="3">
        <v>0</v>
      </c>
    </row>
    <row r="12" spans="1:29" x14ac:dyDescent="0.2">
      <c r="A12" s="3" t="s">
        <v>156</v>
      </c>
      <c r="B12" s="3" t="s">
        <v>3</v>
      </c>
      <c r="C12" s="3" t="s">
        <v>112</v>
      </c>
      <c r="D12" s="16" t="s">
        <v>449</v>
      </c>
      <c r="E12" s="3">
        <f t="shared" si="0"/>
        <v>0</v>
      </c>
      <c r="F12" s="20">
        <f ca="1">VLOOKUP(A12,INDIRECT($F$4&amp;"!$A$6:$K$21"),11,FALSE)</f>
        <v>23.255813953488371</v>
      </c>
      <c r="G12" s="3">
        <v>3</v>
      </c>
      <c r="H12" s="3">
        <f t="shared" si="2"/>
        <v>1</v>
      </c>
      <c r="I12" s="3">
        <v>0</v>
      </c>
      <c r="K12" s="3">
        <f t="shared" si="1"/>
        <v>4</v>
      </c>
      <c r="L12" s="3">
        <v>3</v>
      </c>
      <c r="N12" s="3" t="s">
        <v>167</v>
      </c>
      <c r="O12" s="3" t="s">
        <v>249</v>
      </c>
      <c r="P12" s="3" t="s">
        <v>250</v>
      </c>
      <c r="Q12" s="3">
        <v>33</v>
      </c>
      <c r="R12" s="4">
        <v>7.0000000000000001E-3</v>
      </c>
      <c r="S12" s="3">
        <v>45</v>
      </c>
      <c r="T12" s="4">
        <v>7.1000000000000004E-3</v>
      </c>
      <c r="U12" s="2">
        <v>1</v>
      </c>
      <c r="V12" s="3">
        <v>2</v>
      </c>
      <c r="W12" s="3">
        <v>0</v>
      </c>
      <c r="X12" s="4">
        <v>6.0600000000000001E-2</v>
      </c>
      <c r="Y12" s="4">
        <v>0</v>
      </c>
      <c r="Z12" s="5">
        <v>1998</v>
      </c>
      <c r="AA12" s="5">
        <v>0</v>
      </c>
      <c r="AB12" s="3">
        <v>2</v>
      </c>
      <c r="AC12" s="3">
        <v>0</v>
      </c>
    </row>
    <row r="13" spans="1:29" x14ac:dyDescent="0.2">
      <c r="C13" s="3" t="s">
        <v>113</v>
      </c>
      <c r="D13" s="16" t="s">
        <v>400</v>
      </c>
      <c r="E13" s="3">
        <f t="shared" si="0"/>
        <v>0</v>
      </c>
      <c r="F13" s="20" t="str">
        <f>"("&amp;SUM(G12:G23)&amp;")"</f>
        <v>(40)</v>
      </c>
      <c r="G13" s="3">
        <v>3</v>
      </c>
      <c r="H13" s="3">
        <f t="shared" si="2"/>
        <v>1</v>
      </c>
      <c r="I13" s="3">
        <v>1</v>
      </c>
      <c r="K13" s="3">
        <f t="shared" si="1"/>
        <v>3</v>
      </c>
      <c r="L13" s="3">
        <v>3</v>
      </c>
      <c r="N13" s="3" t="s">
        <v>220</v>
      </c>
      <c r="O13" s="3" t="s">
        <v>519</v>
      </c>
      <c r="P13" s="3" t="s">
        <v>520</v>
      </c>
      <c r="Q13" s="3">
        <v>3</v>
      </c>
      <c r="R13" s="4">
        <v>5.9999999999999995E-4</v>
      </c>
      <c r="S13" s="3">
        <v>3</v>
      </c>
      <c r="T13" s="4">
        <v>5.0000000000000001E-4</v>
      </c>
      <c r="U13" s="2">
        <v>1</v>
      </c>
      <c r="V13" s="3">
        <v>0</v>
      </c>
      <c r="W13" s="3">
        <v>0</v>
      </c>
      <c r="X13" s="4">
        <v>0</v>
      </c>
      <c r="Y13" s="4">
        <v>0</v>
      </c>
      <c r="Z13" s="5">
        <v>0</v>
      </c>
      <c r="AA13" s="5">
        <v>0</v>
      </c>
      <c r="AB13" s="3">
        <v>0</v>
      </c>
      <c r="AC13" s="3">
        <v>0</v>
      </c>
    </row>
    <row r="14" spans="1:29" x14ac:dyDescent="0.2">
      <c r="C14" s="3" t="s">
        <v>114</v>
      </c>
      <c r="D14" s="16" t="s">
        <v>392</v>
      </c>
      <c r="E14" s="3">
        <f t="shared" si="0"/>
        <v>3</v>
      </c>
      <c r="G14" s="3">
        <v>3</v>
      </c>
      <c r="H14" s="3">
        <f t="shared" si="2"/>
        <v>1</v>
      </c>
      <c r="I14" s="3">
        <v>5</v>
      </c>
      <c r="K14" s="3">
        <f t="shared" si="1"/>
        <v>-2</v>
      </c>
      <c r="L14" s="3">
        <v>0</v>
      </c>
      <c r="N14" s="3" t="s">
        <v>167</v>
      </c>
      <c r="O14" s="3" t="s">
        <v>434</v>
      </c>
      <c r="P14" s="3" t="s">
        <v>435</v>
      </c>
      <c r="Q14" s="3">
        <v>14</v>
      </c>
      <c r="R14" s="4">
        <v>3.0000000000000001E-3</v>
      </c>
      <c r="S14" s="3">
        <v>17</v>
      </c>
      <c r="T14" s="4">
        <v>2.7000000000000001E-3</v>
      </c>
      <c r="U14" s="2">
        <v>0.94</v>
      </c>
      <c r="V14" s="3">
        <v>0</v>
      </c>
      <c r="W14" s="3">
        <v>0</v>
      </c>
      <c r="X14" s="4">
        <v>0</v>
      </c>
      <c r="Y14" s="4">
        <v>0</v>
      </c>
      <c r="Z14" s="5">
        <v>0</v>
      </c>
      <c r="AA14" s="5">
        <v>0</v>
      </c>
      <c r="AB14" s="3">
        <v>0</v>
      </c>
      <c r="AC14" s="3">
        <v>0</v>
      </c>
    </row>
    <row r="15" spans="1:29" x14ac:dyDescent="0.2">
      <c r="C15" s="3" t="s">
        <v>115</v>
      </c>
      <c r="D15" s="16" t="s">
        <v>405</v>
      </c>
      <c r="E15" s="3">
        <f t="shared" si="0"/>
        <v>11</v>
      </c>
      <c r="G15" s="3">
        <v>10</v>
      </c>
      <c r="H15" s="3">
        <f t="shared" si="2"/>
        <v>3</v>
      </c>
      <c r="I15" s="3">
        <v>0</v>
      </c>
      <c r="K15" s="3">
        <f t="shared" si="1"/>
        <v>13</v>
      </c>
      <c r="L15" s="3">
        <v>10</v>
      </c>
      <c r="N15" s="3" t="s">
        <v>173</v>
      </c>
      <c r="O15" s="3" t="s">
        <v>411</v>
      </c>
      <c r="P15" s="3" t="s">
        <v>412</v>
      </c>
      <c r="Q15" s="3">
        <v>13</v>
      </c>
      <c r="R15" s="4">
        <v>2.8E-3</v>
      </c>
      <c r="S15" s="3">
        <v>18</v>
      </c>
      <c r="T15" s="4">
        <v>2.8E-3</v>
      </c>
      <c r="U15" s="2">
        <v>1</v>
      </c>
      <c r="V15" s="3">
        <v>2</v>
      </c>
      <c r="W15" s="3">
        <v>0</v>
      </c>
      <c r="X15" s="4">
        <v>0.15379999999999999</v>
      </c>
      <c r="Y15" s="4">
        <v>0</v>
      </c>
      <c r="Z15" s="5">
        <v>3360</v>
      </c>
      <c r="AA15" s="5">
        <v>0</v>
      </c>
      <c r="AB15" s="3">
        <v>2</v>
      </c>
      <c r="AC15" s="3">
        <v>0</v>
      </c>
    </row>
    <row r="16" spans="1:29" x14ac:dyDescent="0.2">
      <c r="C16" s="3" t="s">
        <v>116</v>
      </c>
      <c r="D16" s="16" t="s">
        <v>396</v>
      </c>
      <c r="E16" s="3">
        <f t="shared" si="0"/>
        <v>2</v>
      </c>
      <c r="G16" s="3">
        <v>3</v>
      </c>
      <c r="H16" s="3">
        <f t="shared" si="2"/>
        <v>1</v>
      </c>
      <c r="I16" s="3">
        <v>3</v>
      </c>
      <c r="K16" s="3">
        <f t="shared" si="1"/>
        <v>1</v>
      </c>
      <c r="L16" s="3">
        <v>2</v>
      </c>
      <c r="N16" s="3" t="s">
        <v>220</v>
      </c>
      <c r="O16" s="3" t="s">
        <v>619</v>
      </c>
      <c r="P16" s="3" t="s">
        <v>620</v>
      </c>
      <c r="Q16" s="3">
        <v>1</v>
      </c>
      <c r="R16" s="4">
        <v>2.0000000000000001E-4</v>
      </c>
      <c r="S16" s="3">
        <v>2</v>
      </c>
      <c r="T16" s="4">
        <v>2.9999999999999997E-4</v>
      </c>
      <c r="U16" s="2">
        <v>1</v>
      </c>
      <c r="V16" s="3">
        <v>0</v>
      </c>
      <c r="W16" s="3">
        <v>0</v>
      </c>
      <c r="X16" s="4">
        <v>0</v>
      </c>
      <c r="Y16" s="4">
        <v>0</v>
      </c>
      <c r="Z16" s="5">
        <v>0</v>
      </c>
      <c r="AA16" s="5">
        <v>0</v>
      </c>
      <c r="AB16" s="3">
        <v>0</v>
      </c>
      <c r="AC16" s="3">
        <v>0</v>
      </c>
    </row>
    <row r="17" spans="1:29" x14ac:dyDescent="0.2">
      <c r="C17" s="3" t="s">
        <v>117</v>
      </c>
      <c r="D17" s="16" t="s">
        <v>394</v>
      </c>
      <c r="E17" s="3">
        <f t="shared" si="0"/>
        <v>3</v>
      </c>
      <c r="G17" s="3">
        <v>3</v>
      </c>
      <c r="H17" s="3">
        <f t="shared" si="2"/>
        <v>1</v>
      </c>
      <c r="I17" s="3">
        <v>2</v>
      </c>
      <c r="K17" s="3">
        <f t="shared" si="1"/>
        <v>2</v>
      </c>
      <c r="L17" s="3">
        <v>2</v>
      </c>
      <c r="N17" s="3" t="s">
        <v>220</v>
      </c>
      <c r="O17" s="3" t="s">
        <v>521</v>
      </c>
      <c r="P17" s="3" t="s">
        <v>522</v>
      </c>
      <c r="Q17" s="3">
        <v>1</v>
      </c>
      <c r="R17" s="4">
        <v>2.0000000000000001E-4</v>
      </c>
      <c r="S17" s="3">
        <v>1</v>
      </c>
      <c r="T17" s="4">
        <v>2.0000000000000001E-4</v>
      </c>
      <c r="U17" s="2">
        <v>1</v>
      </c>
      <c r="V17" s="3">
        <v>0</v>
      </c>
      <c r="W17" s="3">
        <v>0</v>
      </c>
      <c r="X17" s="4">
        <v>0</v>
      </c>
      <c r="Y17" s="4">
        <v>0</v>
      </c>
      <c r="Z17" s="5">
        <v>0</v>
      </c>
      <c r="AA17" s="5">
        <v>0</v>
      </c>
      <c r="AB17" s="3">
        <v>0</v>
      </c>
      <c r="AC17" s="3">
        <v>0</v>
      </c>
    </row>
    <row r="18" spans="1:29" x14ac:dyDescent="0.2">
      <c r="C18" s="3" t="s">
        <v>118</v>
      </c>
      <c r="D18" s="16" t="s">
        <v>397</v>
      </c>
      <c r="E18" s="3">
        <f t="shared" si="0"/>
        <v>3</v>
      </c>
      <c r="G18" s="3">
        <v>3</v>
      </c>
      <c r="H18" s="3">
        <f t="shared" si="2"/>
        <v>1</v>
      </c>
      <c r="I18" s="3">
        <v>3</v>
      </c>
      <c r="K18" s="3">
        <f t="shared" si="1"/>
        <v>1</v>
      </c>
      <c r="L18" s="3">
        <v>2</v>
      </c>
      <c r="N18" s="3" t="s">
        <v>220</v>
      </c>
      <c r="O18" s="3" t="s">
        <v>483</v>
      </c>
      <c r="P18" s="3" t="s">
        <v>484</v>
      </c>
      <c r="Q18" s="3">
        <v>1</v>
      </c>
      <c r="R18" s="4">
        <v>2.0000000000000001E-4</v>
      </c>
      <c r="S18" s="3">
        <v>1</v>
      </c>
      <c r="T18" s="4">
        <v>2.0000000000000001E-4</v>
      </c>
      <c r="U18" s="2">
        <v>1</v>
      </c>
      <c r="V18" s="3">
        <v>0</v>
      </c>
      <c r="W18" s="3">
        <v>0</v>
      </c>
      <c r="X18" s="4">
        <v>0</v>
      </c>
      <c r="Y18" s="4">
        <v>0</v>
      </c>
      <c r="Z18" s="5">
        <v>0</v>
      </c>
      <c r="AA18" s="5">
        <v>0</v>
      </c>
      <c r="AB18" s="3">
        <v>0</v>
      </c>
      <c r="AC18" s="3">
        <v>0</v>
      </c>
    </row>
    <row r="19" spans="1:29" x14ac:dyDescent="0.2">
      <c r="C19" s="3" t="s">
        <v>119</v>
      </c>
      <c r="D19" s="16" t="s">
        <v>402</v>
      </c>
      <c r="E19" s="3">
        <f t="shared" si="0"/>
        <v>0</v>
      </c>
      <c r="G19" s="3">
        <v>5</v>
      </c>
      <c r="H19" s="3">
        <f t="shared" si="2"/>
        <v>2</v>
      </c>
      <c r="I19" s="3">
        <v>0</v>
      </c>
      <c r="K19" s="3">
        <f t="shared" si="1"/>
        <v>7</v>
      </c>
      <c r="L19" s="3">
        <v>10</v>
      </c>
      <c r="N19" s="3" t="s">
        <v>156</v>
      </c>
      <c r="O19" s="3" t="s">
        <v>392</v>
      </c>
      <c r="P19" s="3" t="s">
        <v>393</v>
      </c>
      <c r="Q19" s="3">
        <v>21</v>
      </c>
      <c r="R19" s="4">
        <v>4.4999999999999997E-3</v>
      </c>
      <c r="S19" s="3">
        <v>32</v>
      </c>
      <c r="T19" s="4">
        <v>5.1000000000000004E-3</v>
      </c>
      <c r="U19" s="2">
        <v>1</v>
      </c>
      <c r="V19" s="3">
        <v>3</v>
      </c>
      <c r="W19" s="3">
        <v>0</v>
      </c>
      <c r="X19" s="4">
        <v>0.1429</v>
      </c>
      <c r="Y19" s="4">
        <v>0</v>
      </c>
      <c r="Z19" s="5">
        <v>5640</v>
      </c>
      <c r="AA19" s="5">
        <v>0</v>
      </c>
      <c r="AB19" s="3">
        <v>3</v>
      </c>
      <c r="AC19" s="3">
        <v>0</v>
      </c>
    </row>
    <row r="20" spans="1:29" x14ac:dyDescent="0.2">
      <c r="C20" s="3" t="s">
        <v>36</v>
      </c>
      <c r="D20" s="16" t="s">
        <v>399</v>
      </c>
      <c r="E20" s="3">
        <f t="shared" si="0"/>
        <v>2</v>
      </c>
      <c r="G20" s="3">
        <v>3</v>
      </c>
      <c r="H20" s="3">
        <f t="shared" si="2"/>
        <v>1</v>
      </c>
      <c r="I20" s="3">
        <v>0</v>
      </c>
      <c r="K20" s="3">
        <f t="shared" si="1"/>
        <v>4</v>
      </c>
      <c r="L20" s="3">
        <v>2</v>
      </c>
      <c r="N20" s="3" t="s">
        <v>220</v>
      </c>
      <c r="O20" s="3" t="s">
        <v>384</v>
      </c>
      <c r="P20" s="3" t="s">
        <v>385</v>
      </c>
      <c r="Q20" s="3">
        <v>3</v>
      </c>
      <c r="R20" s="4">
        <v>5.9999999999999995E-4</v>
      </c>
      <c r="S20" s="3">
        <v>3</v>
      </c>
      <c r="T20" s="4">
        <v>5.0000000000000001E-4</v>
      </c>
      <c r="U20" s="2">
        <v>1</v>
      </c>
      <c r="V20" s="3">
        <v>0</v>
      </c>
      <c r="W20" s="3">
        <v>0</v>
      </c>
      <c r="X20" s="4">
        <v>0</v>
      </c>
      <c r="Y20" s="4">
        <v>0</v>
      </c>
      <c r="Z20" s="5">
        <v>0</v>
      </c>
      <c r="AA20" s="5">
        <v>0</v>
      </c>
      <c r="AB20" s="3">
        <v>0</v>
      </c>
      <c r="AC20" s="3">
        <v>0</v>
      </c>
    </row>
    <row r="21" spans="1:29" x14ac:dyDescent="0.2">
      <c r="C21" s="3" t="s">
        <v>37</v>
      </c>
      <c r="D21" s="16" t="s">
        <v>398</v>
      </c>
      <c r="E21" s="3">
        <f t="shared" si="0"/>
        <v>1</v>
      </c>
      <c r="G21" s="3">
        <v>2</v>
      </c>
      <c r="H21" s="3">
        <f t="shared" si="2"/>
        <v>1</v>
      </c>
      <c r="I21" s="3">
        <v>1</v>
      </c>
      <c r="K21" s="3">
        <f t="shared" si="1"/>
        <v>2</v>
      </c>
      <c r="L21" s="3">
        <v>2</v>
      </c>
      <c r="N21" s="3" t="s">
        <v>220</v>
      </c>
      <c r="O21" s="3" t="s">
        <v>592</v>
      </c>
      <c r="P21" s="3" t="s">
        <v>593</v>
      </c>
      <c r="Q21" s="3">
        <v>1</v>
      </c>
      <c r="R21" s="4">
        <v>2.0000000000000001E-4</v>
      </c>
      <c r="S21" s="3">
        <v>1</v>
      </c>
      <c r="T21" s="4">
        <v>2.0000000000000001E-4</v>
      </c>
      <c r="U21" s="2">
        <v>1</v>
      </c>
      <c r="V21" s="3">
        <v>1</v>
      </c>
      <c r="W21" s="3">
        <v>0</v>
      </c>
      <c r="X21" s="4">
        <v>1</v>
      </c>
      <c r="Y21" s="4">
        <v>0</v>
      </c>
      <c r="Z21" s="5">
        <v>1280</v>
      </c>
      <c r="AA21" s="5">
        <v>0</v>
      </c>
      <c r="AB21" s="3">
        <v>1</v>
      </c>
      <c r="AC21" s="3">
        <v>0</v>
      </c>
    </row>
    <row r="22" spans="1:29" x14ac:dyDescent="0.2">
      <c r="C22" s="3" t="s">
        <v>38</v>
      </c>
      <c r="D22" s="16" t="s">
        <v>395</v>
      </c>
      <c r="E22" s="3">
        <f t="shared" si="0"/>
        <v>0</v>
      </c>
      <c r="G22" s="3">
        <v>0</v>
      </c>
      <c r="H22" s="3">
        <f t="shared" si="2"/>
        <v>0</v>
      </c>
      <c r="I22" s="3">
        <v>2</v>
      </c>
      <c r="K22" s="3">
        <f t="shared" si="1"/>
        <v>-2</v>
      </c>
      <c r="L22" s="3">
        <v>2</v>
      </c>
      <c r="N22" s="3" t="s">
        <v>156</v>
      </c>
      <c r="O22" s="3" t="s">
        <v>394</v>
      </c>
      <c r="P22" s="3" t="s">
        <v>54</v>
      </c>
      <c r="Q22" s="3">
        <v>69</v>
      </c>
      <c r="R22" s="4">
        <v>1.47E-2</v>
      </c>
      <c r="S22" s="3">
        <v>88</v>
      </c>
      <c r="T22" s="4">
        <v>1.3899999999999999E-2</v>
      </c>
      <c r="U22" s="2">
        <v>0.97</v>
      </c>
      <c r="V22" s="3">
        <v>3</v>
      </c>
      <c r="W22" s="3">
        <v>0</v>
      </c>
      <c r="X22" s="4">
        <v>4.3499999999999997E-2</v>
      </c>
      <c r="Y22" s="4">
        <v>0</v>
      </c>
      <c r="Z22" s="5">
        <v>5640</v>
      </c>
      <c r="AA22" s="5">
        <v>0</v>
      </c>
      <c r="AB22" s="3">
        <v>3</v>
      </c>
      <c r="AC22" s="3">
        <v>0</v>
      </c>
    </row>
    <row r="23" spans="1:29" x14ac:dyDescent="0.2">
      <c r="C23" s="3" t="s">
        <v>120</v>
      </c>
      <c r="D23" s="16" t="s">
        <v>403</v>
      </c>
      <c r="E23" s="3">
        <f t="shared" si="0"/>
        <v>2</v>
      </c>
      <c r="G23" s="3">
        <v>2</v>
      </c>
      <c r="H23" s="3">
        <f t="shared" si="2"/>
        <v>1</v>
      </c>
      <c r="I23" s="3">
        <v>0</v>
      </c>
      <c r="K23" s="3">
        <f t="shared" si="1"/>
        <v>3</v>
      </c>
      <c r="L23" s="3">
        <v>5</v>
      </c>
      <c r="N23" s="3" t="s">
        <v>156</v>
      </c>
      <c r="O23" s="3" t="s">
        <v>395</v>
      </c>
      <c r="P23" s="3" t="s">
        <v>55</v>
      </c>
      <c r="Q23" s="3">
        <v>45</v>
      </c>
      <c r="R23" s="4">
        <v>9.5999999999999992E-3</v>
      </c>
      <c r="S23" s="3">
        <v>53</v>
      </c>
      <c r="T23" s="4">
        <v>8.3999999999999995E-3</v>
      </c>
      <c r="U23" s="2">
        <v>0.96</v>
      </c>
      <c r="V23" s="3">
        <v>0</v>
      </c>
      <c r="W23" s="3">
        <v>0</v>
      </c>
      <c r="X23" s="4">
        <v>0</v>
      </c>
      <c r="Y23" s="4">
        <v>0</v>
      </c>
      <c r="Z23" s="5">
        <v>0</v>
      </c>
      <c r="AA23" s="5">
        <v>0</v>
      </c>
      <c r="AB23" s="3">
        <v>0</v>
      </c>
      <c r="AC23" s="3">
        <v>0</v>
      </c>
    </row>
    <row r="24" spans="1:29" x14ac:dyDescent="0.2">
      <c r="A24" s="3" t="s">
        <v>157</v>
      </c>
      <c r="B24" s="3" t="s">
        <v>450</v>
      </c>
      <c r="C24" s="3" t="s">
        <v>451</v>
      </c>
      <c r="D24" s="16" t="s">
        <v>256</v>
      </c>
      <c r="E24" s="3">
        <f t="shared" si="0"/>
        <v>0</v>
      </c>
      <c r="F24" s="20">
        <f ca="1">VLOOKUP(A24,INDIRECT($F$4&amp;"!$A$6:$K$21"),11,FALSE)</f>
        <v>0</v>
      </c>
      <c r="G24" s="3">
        <v>5</v>
      </c>
      <c r="H24" s="3">
        <f>ROUNDUP(G24*0.3,0)</f>
        <v>2</v>
      </c>
      <c r="K24" s="3">
        <f t="shared" si="1"/>
        <v>7</v>
      </c>
      <c r="N24" s="3" t="s">
        <v>220</v>
      </c>
      <c r="O24" s="3" t="s">
        <v>594</v>
      </c>
      <c r="P24" s="3" t="s">
        <v>595</v>
      </c>
      <c r="Q24" s="3">
        <v>2</v>
      </c>
      <c r="R24" s="4">
        <v>4.0000000000000002E-4</v>
      </c>
      <c r="S24" s="3">
        <v>2</v>
      </c>
      <c r="T24" s="4">
        <v>2.9999999999999997E-4</v>
      </c>
      <c r="U24" s="2">
        <v>1</v>
      </c>
      <c r="V24" s="3">
        <v>0</v>
      </c>
      <c r="W24" s="3">
        <v>0</v>
      </c>
      <c r="X24" s="4">
        <v>0</v>
      </c>
      <c r="Y24" s="4">
        <v>0</v>
      </c>
      <c r="Z24" s="5">
        <v>0</v>
      </c>
      <c r="AA24" s="5">
        <v>0</v>
      </c>
      <c r="AB24" s="3">
        <v>0</v>
      </c>
      <c r="AC24" s="3">
        <v>0</v>
      </c>
    </row>
    <row r="25" spans="1:29" x14ac:dyDescent="0.2">
      <c r="C25" s="3" t="s">
        <v>452</v>
      </c>
      <c r="D25" s="16" t="s">
        <v>258</v>
      </c>
      <c r="E25" s="3">
        <f t="shared" si="0"/>
        <v>0</v>
      </c>
      <c r="F25" s="20" t="str">
        <f>"("&amp;SUM(G24:G28)&amp;")"</f>
        <v>(25)</v>
      </c>
      <c r="G25" s="3">
        <v>5</v>
      </c>
      <c r="H25" s="3">
        <f>ROUNDUP(G25*0.3,0)</f>
        <v>2</v>
      </c>
      <c r="K25" s="3">
        <f t="shared" si="1"/>
        <v>7</v>
      </c>
      <c r="N25" s="3" t="s">
        <v>220</v>
      </c>
      <c r="O25" s="3" t="s">
        <v>485</v>
      </c>
      <c r="P25" s="3" t="s">
        <v>486</v>
      </c>
      <c r="Q25" s="3">
        <v>2</v>
      </c>
      <c r="R25" s="4">
        <v>4.0000000000000002E-4</v>
      </c>
      <c r="S25" s="3">
        <v>2</v>
      </c>
      <c r="T25" s="4">
        <v>2.9999999999999997E-4</v>
      </c>
      <c r="U25" s="2">
        <v>1</v>
      </c>
      <c r="V25" s="3">
        <v>0</v>
      </c>
      <c r="W25" s="3">
        <v>0</v>
      </c>
      <c r="X25" s="4">
        <v>0</v>
      </c>
      <c r="Y25" s="4">
        <v>0</v>
      </c>
      <c r="Z25" s="5">
        <v>0</v>
      </c>
      <c r="AA25" s="5">
        <v>0</v>
      </c>
      <c r="AB25" s="3">
        <v>0</v>
      </c>
      <c r="AC25" s="3">
        <v>0</v>
      </c>
    </row>
    <row r="26" spans="1:29" x14ac:dyDescent="0.2">
      <c r="C26" s="3" t="s">
        <v>453</v>
      </c>
      <c r="D26" s="16" t="s">
        <v>254</v>
      </c>
      <c r="E26" s="3">
        <f t="shared" si="0"/>
        <v>0</v>
      </c>
      <c r="G26" s="3">
        <v>5</v>
      </c>
      <c r="H26" s="3">
        <f>ROUNDUP(G26*0.3,0)</f>
        <v>2</v>
      </c>
      <c r="K26" s="3">
        <f t="shared" si="1"/>
        <v>7</v>
      </c>
      <c r="N26" s="3" t="s">
        <v>220</v>
      </c>
      <c r="O26" s="3" t="s">
        <v>386</v>
      </c>
      <c r="P26" s="3" t="s">
        <v>387</v>
      </c>
      <c r="Q26" s="3">
        <v>2</v>
      </c>
      <c r="R26" s="4">
        <v>4.0000000000000002E-4</v>
      </c>
      <c r="S26" s="3">
        <v>4</v>
      </c>
      <c r="T26" s="4">
        <v>5.9999999999999995E-4</v>
      </c>
      <c r="U26" s="2">
        <v>1</v>
      </c>
      <c r="V26" s="3">
        <v>1</v>
      </c>
      <c r="W26" s="3">
        <v>0</v>
      </c>
      <c r="X26" s="4">
        <v>0.5</v>
      </c>
      <c r="Y26" s="4">
        <v>0</v>
      </c>
      <c r="Z26" s="5">
        <v>1280</v>
      </c>
      <c r="AA26" s="5">
        <v>0</v>
      </c>
      <c r="AB26" s="3">
        <v>1</v>
      </c>
      <c r="AC26" s="3">
        <v>0</v>
      </c>
    </row>
    <row r="27" spans="1:29" x14ac:dyDescent="0.2">
      <c r="C27" s="3" t="s">
        <v>454</v>
      </c>
      <c r="D27" s="16" t="s">
        <v>252</v>
      </c>
      <c r="E27" s="3">
        <f t="shared" si="0"/>
        <v>0</v>
      </c>
      <c r="G27" s="3">
        <v>5</v>
      </c>
      <c r="H27" s="3">
        <f>ROUNDUP(G27*0.3,0)</f>
        <v>2</v>
      </c>
      <c r="K27" s="3">
        <f t="shared" si="1"/>
        <v>7</v>
      </c>
      <c r="N27" s="3" t="s">
        <v>156</v>
      </c>
      <c r="O27" s="3" t="s">
        <v>396</v>
      </c>
      <c r="P27" s="3" t="s">
        <v>56</v>
      </c>
      <c r="Q27" s="3">
        <v>41</v>
      </c>
      <c r="R27" s="4">
        <v>8.6999999999999994E-3</v>
      </c>
      <c r="S27" s="3">
        <v>56</v>
      </c>
      <c r="T27" s="4">
        <v>8.8999999999999999E-3</v>
      </c>
      <c r="U27" s="2">
        <v>0.98</v>
      </c>
      <c r="V27" s="3">
        <v>2</v>
      </c>
      <c r="W27" s="3">
        <v>0</v>
      </c>
      <c r="X27" s="4">
        <v>4.8800000000000003E-2</v>
      </c>
      <c r="Y27" s="4">
        <v>0</v>
      </c>
      <c r="Z27" s="5">
        <v>3760</v>
      </c>
      <c r="AA27" s="5">
        <v>0</v>
      </c>
      <c r="AB27" s="3">
        <v>2</v>
      </c>
      <c r="AC27" s="3">
        <v>0</v>
      </c>
    </row>
    <row r="28" spans="1:29" x14ac:dyDescent="0.2">
      <c r="C28" s="3" t="s">
        <v>536</v>
      </c>
      <c r="D28" s="16" t="s">
        <v>537</v>
      </c>
      <c r="E28" s="3">
        <f t="shared" si="0"/>
        <v>0</v>
      </c>
      <c r="G28" s="3">
        <v>5</v>
      </c>
      <c r="H28" s="3">
        <f>ROUNDUP(G28*0.3,0)</f>
        <v>2</v>
      </c>
      <c r="K28" s="3">
        <f t="shared" si="1"/>
        <v>7</v>
      </c>
      <c r="N28" s="3" t="s">
        <v>156</v>
      </c>
      <c r="O28" s="3" t="s">
        <v>397</v>
      </c>
      <c r="P28" s="3" t="s">
        <v>57</v>
      </c>
      <c r="Q28" s="3">
        <v>34</v>
      </c>
      <c r="R28" s="4">
        <v>7.1999999999999998E-3</v>
      </c>
      <c r="S28" s="3">
        <v>42</v>
      </c>
      <c r="T28" s="4">
        <v>6.6E-3</v>
      </c>
      <c r="U28" s="2">
        <v>0.98</v>
      </c>
      <c r="V28" s="3">
        <v>3</v>
      </c>
      <c r="W28" s="3">
        <v>0</v>
      </c>
      <c r="X28" s="4">
        <v>8.8200000000000001E-2</v>
      </c>
      <c r="Y28" s="4">
        <v>0</v>
      </c>
      <c r="Z28" s="5">
        <v>5640</v>
      </c>
      <c r="AA28" s="5">
        <v>0</v>
      </c>
      <c r="AB28" s="3">
        <v>3</v>
      </c>
      <c r="AC28" s="3">
        <v>0</v>
      </c>
    </row>
    <row r="29" spans="1:29" x14ac:dyDescent="0.2">
      <c r="A29" s="3" t="s">
        <v>164</v>
      </c>
      <c r="B29" s="3" t="s">
        <v>4</v>
      </c>
      <c r="C29" s="3" t="s">
        <v>35</v>
      </c>
      <c r="D29" s="16" t="s">
        <v>330</v>
      </c>
      <c r="E29" s="3">
        <f t="shared" si="0"/>
        <v>7</v>
      </c>
      <c r="F29" s="20">
        <f ca="1">VLOOKUP(A29,INDIRECT($F$4&amp;"!$A$6:$K$21"),11,FALSE)</f>
        <v>15.306122448979592</v>
      </c>
      <c r="G29" s="3">
        <v>7</v>
      </c>
      <c r="H29" s="3">
        <f t="shared" si="2"/>
        <v>3</v>
      </c>
      <c r="I29" s="3">
        <v>12</v>
      </c>
      <c r="K29" s="3">
        <f t="shared" si="1"/>
        <v>-3</v>
      </c>
      <c r="L29" s="3">
        <v>0</v>
      </c>
      <c r="N29" s="3" t="s">
        <v>220</v>
      </c>
      <c r="O29" s="3" t="s">
        <v>621</v>
      </c>
      <c r="P29" s="3" t="s">
        <v>622</v>
      </c>
      <c r="Q29" s="3">
        <v>1</v>
      </c>
      <c r="R29" s="4">
        <v>2.0000000000000001E-4</v>
      </c>
      <c r="S29" s="3">
        <v>1</v>
      </c>
      <c r="T29" s="4">
        <v>2.0000000000000001E-4</v>
      </c>
      <c r="U29" s="2">
        <v>1</v>
      </c>
      <c r="V29" s="3">
        <v>0</v>
      </c>
      <c r="W29" s="3">
        <v>0</v>
      </c>
      <c r="X29" s="4">
        <v>0</v>
      </c>
      <c r="Y29" s="4">
        <v>0</v>
      </c>
      <c r="Z29" s="5">
        <v>0</v>
      </c>
      <c r="AA29" s="5">
        <v>0</v>
      </c>
      <c r="AB29" s="3">
        <v>0</v>
      </c>
      <c r="AC29" s="3">
        <v>0</v>
      </c>
    </row>
    <row r="30" spans="1:29" x14ac:dyDescent="0.2">
      <c r="C30" s="3" t="s">
        <v>121</v>
      </c>
      <c r="D30" s="16" t="s">
        <v>331</v>
      </c>
      <c r="E30" s="3">
        <f t="shared" si="0"/>
        <v>10</v>
      </c>
      <c r="F30" s="20" t="str">
        <f>"("&amp;SUM(G29:G33)&amp;")"</f>
        <v>(20)</v>
      </c>
      <c r="G30" s="3">
        <v>10</v>
      </c>
      <c r="H30" s="3">
        <f t="shared" si="2"/>
        <v>3</v>
      </c>
      <c r="I30" s="3">
        <v>0</v>
      </c>
      <c r="K30" s="3">
        <f t="shared" si="1"/>
        <v>13</v>
      </c>
      <c r="L30" s="3">
        <v>20</v>
      </c>
      <c r="N30" s="3" t="s">
        <v>218</v>
      </c>
      <c r="O30" s="3" t="s">
        <v>487</v>
      </c>
      <c r="P30" s="3" t="s">
        <v>488</v>
      </c>
      <c r="Q30" s="3">
        <v>1</v>
      </c>
      <c r="R30" s="4">
        <v>2.0000000000000001E-4</v>
      </c>
      <c r="S30" s="3">
        <v>1</v>
      </c>
      <c r="T30" s="4">
        <v>2.0000000000000001E-4</v>
      </c>
      <c r="U30" s="2">
        <v>1</v>
      </c>
      <c r="V30" s="3">
        <v>0</v>
      </c>
      <c r="W30" s="3">
        <v>0</v>
      </c>
      <c r="X30" s="4">
        <v>0</v>
      </c>
      <c r="Y30" s="4">
        <v>0</v>
      </c>
      <c r="Z30" s="5">
        <v>0</v>
      </c>
      <c r="AA30" s="5">
        <v>0</v>
      </c>
      <c r="AB30" s="3">
        <v>0</v>
      </c>
      <c r="AC30" s="3">
        <v>0</v>
      </c>
    </row>
    <row r="31" spans="1:29" x14ac:dyDescent="0.2">
      <c r="C31" s="3" t="s">
        <v>122</v>
      </c>
      <c r="D31" s="16" t="s">
        <v>336</v>
      </c>
      <c r="E31" s="3">
        <f t="shared" si="0"/>
        <v>0</v>
      </c>
      <c r="G31" s="3">
        <v>1</v>
      </c>
      <c r="H31" s="3">
        <f t="shared" si="2"/>
        <v>1</v>
      </c>
      <c r="I31" s="3">
        <v>2</v>
      </c>
      <c r="K31" s="3">
        <f t="shared" si="1"/>
        <v>-1</v>
      </c>
      <c r="N31" s="3" t="s">
        <v>220</v>
      </c>
      <c r="O31" s="3" t="s">
        <v>575</v>
      </c>
      <c r="P31" s="3" t="s">
        <v>576</v>
      </c>
      <c r="Q31" s="3">
        <v>4</v>
      </c>
      <c r="R31" s="4">
        <v>8.9999999999999998E-4</v>
      </c>
      <c r="S31" s="3">
        <v>6</v>
      </c>
      <c r="T31" s="4">
        <v>8.9999999999999998E-4</v>
      </c>
      <c r="U31" s="2">
        <v>0.83</v>
      </c>
      <c r="V31" s="3">
        <v>0</v>
      </c>
      <c r="W31" s="3">
        <v>0</v>
      </c>
      <c r="X31" s="4">
        <v>0</v>
      </c>
      <c r="Y31" s="4">
        <v>0</v>
      </c>
      <c r="Z31" s="5">
        <v>0</v>
      </c>
      <c r="AA31" s="5">
        <v>0</v>
      </c>
      <c r="AB31" s="3">
        <v>0</v>
      </c>
      <c r="AC31" s="3">
        <v>0</v>
      </c>
    </row>
    <row r="32" spans="1:29" x14ac:dyDescent="0.2">
      <c r="C32" s="3" t="s">
        <v>123</v>
      </c>
      <c r="D32" s="16" t="s">
        <v>332</v>
      </c>
      <c r="E32" s="3">
        <f t="shared" si="0"/>
        <v>0</v>
      </c>
      <c r="G32" s="3">
        <v>1</v>
      </c>
      <c r="H32" s="3">
        <f t="shared" si="2"/>
        <v>1</v>
      </c>
      <c r="I32" s="3">
        <v>4</v>
      </c>
      <c r="K32" s="3">
        <f t="shared" si="1"/>
        <v>-3</v>
      </c>
      <c r="N32" s="3" t="s">
        <v>220</v>
      </c>
      <c r="O32" s="3" t="s">
        <v>388</v>
      </c>
      <c r="P32" s="3" t="s">
        <v>389</v>
      </c>
      <c r="Q32" s="3">
        <v>1</v>
      </c>
      <c r="R32" s="4">
        <v>2.0000000000000001E-4</v>
      </c>
      <c r="S32" s="3">
        <v>1</v>
      </c>
      <c r="T32" s="4">
        <v>2.0000000000000001E-4</v>
      </c>
      <c r="U32" s="2">
        <v>1</v>
      </c>
      <c r="V32" s="3">
        <v>0</v>
      </c>
      <c r="W32" s="3">
        <v>0</v>
      </c>
      <c r="X32" s="4">
        <v>0</v>
      </c>
      <c r="Y32" s="4">
        <v>0</v>
      </c>
      <c r="Z32" s="5">
        <v>0</v>
      </c>
      <c r="AA32" s="5">
        <v>0</v>
      </c>
      <c r="AB32" s="3">
        <v>0</v>
      </c>
      <c r="AC32" s="3">
        <v>0</v>
      </c>
    </row>
    <row r="33" spans="1:29" x14ac:dyDescent="0.2">
      <c r="C33" s="3" t="s">
        <v>124</v>
      </c>
      <c r="D33" s="16" t="s">
        <v>334</v>
      </c>
      <c r="E33" s="3">
        <f t="shared" si="0"/>
        <v>1</v>
      </c>
      <c r="G33" s="3">
        <v>1</v>
      </c>
      <c r="H33" s="3">
        <f t="shared" si="2"/>
        <v>1</v>
      </c>
      <c r="I33" s="3">
        <v>7</v>
      </c>
      <c r="K33" s="3">
        <f t="shared" si="1"/>
        <v>-6</v>
      </c>
      <c r="N33" s="3" t="s">
        <v>550</v>
      </c>
      <c r="O33" s="3" t="s">
        <v>577</v>
      </c>
      <c r="P33" s="3" t="s">
        <v>578</v>
      </c>
      <c r="Q33" s="3">
        <v>1</v>
      </c>
      <c r="R33" s="4">
        <v>2.0000000000000001E-4</v>
      </c>
      <c r="S33" s="3">
        <v>1</v>
      </c>
      <c r="T33" s="4">
        <v>2.0000000000000001E-4</v>
      </c>
      <c r="U33" s="2">
        <v>0</v>
      </c>
      <c r="V33" s="3">
        <v>0</v>
      </c>
      <c r="W33" s="3">
        <v>0</v>
      </c>
      <c r="X33" s="4">
        <v>0</v>
      </c>
      <c r="Y33" s="4">
        <v>0</v>
      </c>
      <c r="Z33" s="5">
        <v>0</v>
      </c>
      <c r="AA33" s="5">
        <v>0</v>
      </c>
      <c r="AB33" s="3">
        <v>0</v>
      </c>
      <c r="AC33" s="3">
        <v>0</v>
      </c>
    </row>
    <row r="34" spans="1:29" x14ac:dyDescent="0.2">
      <c r="A34" s="3" t="s">
        <v>161</v>
      </c>
      <c r="B34" s="3" t="s">
        <v>5</v>
      </c>
      <c r="C34" s="3" t="s">
        <v>125</v>
      </c>
      <c r="D34" s="16" t="s">
        <v>251</v>
      </c>
      <c r="E34" s="3">
        <f t="shared" si="0"/>
        <v>11</v>
      </c>
      <c r="F34" s="20">
        <f ca="1">VLOOKUP(A34,INDIRECT($F$4&amp;"!$A$6:$K$21"),11,FALSE)</f>
        <v>66.371681415929203</v>
      </c>
      <c r="G34" s="3">
        <v>11</v>
      </c>
      <c r="H34" s="3">
        <f t="shared" si="2"/>
        <v>4</v>
      </c>
      <c r="I34" s="3">
        <v>30</v>
      </c>
      <c r="K34" s="3">
        <f t="shared" si="1"/>
        <v>-16</v>
      </c>
      <c r="L34" s="3">
        <v>0</v>
      </c>
      <c r="N34" s="3" t="s">
        <v>489</v>
      </c>
      <c r="O34" s="3" t="s">
        <v>490</v>
      </c>
      <c r="P34" s="3" t="s">
        <v>491</v>
      </c>
      <c r="Q34" s="3">
        <v>1</v>
      </c>
      <c r="R34" s="4">
        <v>2.0000000000000001E-4</v>
      </c>
      <c r="S34" s="3">
        <v>1</v>
      </c>
      <c r="T34" s="4">
        <v>2.0000000000000001E-4</v>
      </c>
      <c r="U34" s="2">
        <v>0</v>
      </c>
      <c r="V34" s="3">
        <v>0</v>
      </c>
      <c r="W34" s="3">
        <v>0</v>
      </c>
      <c r="X34" s="4">
        <v>0</v>
      </c>
      <c r="Y34" s="4">
        <v>0</v>
      </c>
      <c r="Z34" s="5">
        <v>0</v>
      </c>
      <c r="AA34" s="5">
        <v>0</v>
      </c>
      <c r="AB34" s="3">
        <v>0</v>
      </c>
      <c r="AC34" s="3">
        <v>0</v>
      </c>
    </row>
    <row r="35" spans="1:29" x14ac:dyDescent="0.2">
      <c r="C35" s="10" t="s">
        <v>126</v>
      </c>
      <c r="D35" s="16" t="s">
        <v>339</v>
      </c>
      <c r="E35" s="3">
        <f t="shared" si="0"/>
        <v>17</v>
      </c>
      <c r="F35" s="20" t="str">
        <f>"("&amp;SUM(G34:G40)&amp;")"</f>
        <v>(70)</v>
      </c>
      <c r="G35" s="3">
        <v>17</v>
      </c>
      <c r="H35" s="3">
        <f t="shared" si="2"/>
        <v>6</v>
      </c>
      <c r="I35" s="3">
        <v>25</v>
      </c>
      <c r="K35" s="3">
        <f t="shared" si="1"/>
        <v>-4</v>
      </c>
      <c r="L35" s="3">
        <v>0</v>
      </c>
      <c r="N35" s="3" t="s">
        <v>156</v>
      </c>
      <c r="O35" s="3" t="s">
        <v>398</v>
      </c>
      <c r="P35" s="3" t="s">
        <v>58</v>
      </c>
      <c r="Q35" s="3">
        <v>29</v>
      </c>
      <c r="R35" s="4">
        <v>6.1999999999999998E-3</v>
      </c>
      <c r="S35" s="3">
        <v>36</v>
      </c>
      <c r="T35" s="4">
        <v>5.7000000000000002E-3</v>
      </c>
      <c r="U35" s="2">
        <v>0.97</v>
      </c>
      <c r="V35" s="3">
        <v>1</v>
      </c>
      <c r="W35" s="3">
        <v>0</v>
      </c>
      <c r="X35" s="4">
        <v>3.4500000000000003E-2</v>
      </c>
      <c r="Y35" s="4">
        <v>0</v>
      </c>
      <c r="Z35" s="5">
        <v>1680</v>
      </c>
      <c r="AA35" s="5">
        <v>0</v>
      </c>
      <c r="AB35" s="3">
        <v>1</v>
      </c>
      <c r="AC35" s="3">
        <v>0</v>
      </c>
    </row>
    <row r="36" spans="1:29" x14ac:dyDescent="0.2">
      <c r="C36" s="11" t="s">
        <v>127</v>
      </c>
      <c r="D36" s="16" t="s">
        <v>340</v>
      </c>
      <c r="E36" s="3">
        <f t="shared" si="0"/>
        <v>13</v>
      </c>
      <c r="G36" s="3">
        <v>13</v>
      </c>
      <c r="H36" s="3">
        <f t="shared" si="2"/>
        <v>4</v>
      </c>
      <c r="I36" s="3">
        <v>7</v>
      </c>
      <c r="K36" s="3">
        <f t="shared" si="1"/>
        <v>10</v>
      </c>
      <c r="L36" s="3">
        <v>10</v>
      </c>
      <c r="N36" s="3" t="s">
        <v>156</v>
      </c>
      <c r="O36" s="3" t="s">
        <v>399</v>
      </c>
      <c r="P36" s="3" t="s">
        <v>59</v>
      </c>
      <c r="Q36" s="3">
        <v>62</v>
      </c>
      <c r="R36" s="4">
        <v>1.32E-2</v>
      </c>
      <c r="S36" s="3">
        <v>75</v>
      </c>
      <c r="T36" s="4">
        <v>1.1900000000000001E-2</v>
      </c>
      <c r="U36" s="2">
        <v>1</v>
      </c>
      <c r="V36" s="3">
        <v>2</v>
      </c>
      <c r="W36" s="3">
        <v>0</v>
      </c>
      <c r="X36" s="4">
        <v>3.2300000000000002E-2</v>
      </c>
      <c r="Y36" s="4">
        <v>0</v>
      </c>
      <c r="Z36" s="5">
        <v>3360</v>
      </c>
      <c r="AA36" s="5">
        <v>0</v>
      </c>
      <c r="AB36" s="3">
        <v>2</v>
      </c>
      <c r="AC36" s="3">
        <v>0</v>
      </c>
    </row>
    <row r="37" spans="1:29" x14ac:dyDescent="0.2">
      <c r="C37" s="11" t="s">
        <v>455</v>
      </c>
      <c r="D37" s="16" t="s">
        <v>461</v>
      </c>
      <c r="E37" s="3">
        <f t="shared" si="0"/>
        <v>10</v>
      </c>
      <c r="G37" s="3">
        <v>10</v>
      </c>
      <c r="H37" s="3">
        <f>ROUNDUP(G37*0.3,0)</f>
        <v>3</v>
      </c>
      <c r="I37" s="3">
        <v>1</v>
      </c>
      <c r="K37" s="3">
        <f t="shared" si="1"/>
        <v>12</v>
      </c>
      <c r="N37" s="3" t="s">
        <v>156</v>
      </c>
      <c r="O37" s="3" t="s">
        <v>400</v>
      </c>
      <c r="P37" s="3" t="s">
        <v>401</v>
      </c>
      <c r="Q37" s="3">
        <v>15</v>
      </c>
      <c r="R37" s="4">
        <v>3.2000000000000002E-3</v>
      </c>
      <c r="S37" s="3">
        <v>18</v>
      </c>
      <c r="T37" s="4">
        <v>2.8E-3</v>
      </c>
      <c r="U37" s="2">
        <v>1</v>
      </c>
      <c r="V37" s="3">
        <v>0</v>
      </c>
      <c r="W37" s="3">
        <v>0</v>
      </c>
      <c r="X37" s="4">
        <v>0</v>
      </c>
      <c r="Y37" s="4">
        <v>0</v>
      </c>
      <c r="Z37" s="5">
        <v>0</v>
      </c>
      <c r="AA37" s="5">
        <v>0</v>
      </c>
      <c r="AB37" s="3">
        <v>0</v>
      </c>
      <c r="AC37" s="3">
        <v>0</v>
      </c>
    </row>
    <row r="38" spans="1:29" x14ac:dyDescent="0.2">
      <c r="C38" s="11" t="s">
        <v>456</v>
      </c>
      <c r="D38" s="16" t="s">
        <v>462</v>
      </c>
      <c r="E38" s="3">
        <f t="shared" si="0"/>
        <v>9</v>
      </c>
      <c r="G38" s="3">
        <v>10</v>
      </c>
      <c r="H38" s="3">
        <f>ROUNDUP(G38*0.3,0)</f>
        <v>3</v>
      </c>
      <c r="I38" s="3">
        <v>0</v>
      </c>
      <c r="K38" s="3">
        <f t="shared" si="1"/>
        <v>13</v>
      </c>
      <c r="L38" s="3">
        <v>15</v>
      </c>
      <c r="N38" s="3" t="s">
        <v>220</v>
      </c>
      <c r="O38" s="3" t="s">
        <v>492</v>
      </c>
      <c r="P38" s="3" t="s">
        <v>493</v>
      </c>
      <c r="Q38" s="3">
        <v>6</v>
      </c>
      <c r="R38" s="4">
        <v>1.2999999999999999E-3</v>
      </c>
      <c r="S38" s="3">
        <v>9</v>
      </c>
      <c r="T38" s="4">
        <v>1.4E-3</v>
      </c>
      <c r="U38" s="2">
        <v>0.89</v>
      </c>
      <c r="V38" s="3">
        <v>0</v>
      </c>
      <c r="W38" s="3">
        <v>0</v>
      </c>
      <c r="X38" s="4">
        <v>0</v>
      </c>
      <c r="Y38" s="4">
        <v>0</v>
      </c>
      <c r="Z38" s="5">
        <v>0</v>
      </c>
      <c r="AA38" s="5">
        <v>0</v>
      </c>
      <c r="AB38" s="3">
        <v>0</v>
      </c>
      <c r="AC38" s="3">
        <v>0</v>
      </c>
    </row>
    <row r="39" spans="1:29" x14ac:dyDescent="0.2">
      <c r="C39" s="11" t="s">
        <v>457</v>
      </c>
      <c r="D39" s="16" t="s">
        <v>460</v>
      </c>
      <c r="E39" s="3">
        <f t="shared" si="0"/>
        <v>7</v>
      </c>
      <c r="G39" s="3">
        <v>7</v>
      </c>
      <c r="H39" s="3">
        <f>ROUNDUP(G39*0.3,0)</f>
        <v>3</v>
      </c>
      <c r="I39" s="3">
        <v>1</v>
      </c>
      <c r="K39" s="3">
        <f t="shared" si="1"/>
        <v>9</v>
      </c>
      <c r="L39" s="3">
        <v>10</v>
      </c>
      <c r="N39" s="3" t="s">
        <v>218</v>
      </c>
      <c r="O39" s="3" t="s">
        <v>407</v>
      </c>
      <c r="P39" s="3" t="s">
        <v>408</v>
      </c>
      <c r="Q39" s="3">
        <v>7</v>
      </c>
      <c r="R39" s="4">
        <v>1.5E-3</v>
      </c>
      <c r="S39" s="3">
        <v>8</v>
      </c>
      <c r="T39" s="4">
        <v>1.2999999999999999E-3</v>
      </c>
      <c r="U39" s="2">
        <v>0.88</v>
      </c>
      <c r="V39" s="3">
        <v>0</v>
      </c>
      <c r="W39" s="3">
        <v>0</v>
      </c>
      <c r="X39" s="4">
        <v>0</v>
      </c>
      <c r="Y39" s="4">
        <v>0</v>
      </c>
      <c r="Z39" s="5">
        <v>0</v>
      </c>
      <c r="AA39" s="5">
        <v>0</v>
      </c>
      <c r="AB39" s="3">
        <v>0</v>
      </c>
      <c r="AC39" s="3">
        <v>0</v>
      </c>
    </row>
    <row r="40" spans="1:29" x14ac:dyDescent="0.2">
      <c r="C40" s="11" t="s">
        <v>458</v>
      </c>
      <c r="D40" s="16" t="s">
        <v>459</v>
      </c>
      <c r="E40" s="3">
        <f t="shared" si="0"/>
        <v>2</v>
      </c>
      <c r="G40" s="3">
        <v>2</v>
      </c>
      <c r="H40" s="3">
        <f>ROUNDUP(G40*0.3,0)</f>
        <v>1</v>
      </c>
      <c r="I40" s="3">
        <v>7</v>
      </c>
      <c r="K40" s="3">
        <f t="shared" si="1"/>
        <v>-5</v>
      </c>
      <c r="N40" s="3" t="s">
        <v>228</v>
      </c>
      <c r="O40" s="3" t="s">
        <v>352</v>
      </c>
      <c r="P40" s="3" t="s">
        <v>67</v>
      </c>
      <c r="Q40" s="3">
        <v>5</v>
      </c>
      <c r="R40" s="4">
        <v>1.1000000000000001E-3</v>
      </c>
      <c r="S40" s="3">
        <v>7</v>
      </c>
      <c r="T40" s="4">
        <v>1.1000000000000001E-3</v>
      </c>
      <c r="U40" s="2">
        <v>1</v>
      </c>
      <c r="V40" s="3">
        <v>2</v>
      </c>
      <c r="W40" s="3">
        <v>0</v>
      </c>
      <c r="X40" s="4">
        <v>0.4</v>
      </c>
      <c r="Y40" s="4">
        <v>0</v>
      </c>
      <c r="Z40" s="5">
        <v>1960</v>
      </c>
      <c r="AA40" s="5">
        <v>0</v>
      </c>
      <c r="AB40" s="3">
        <v>2</v>
      </c>
      <c r="AC40" s="3">
        <v>0</v>
      </c>
    </row>
    <row r="41" spans="1:29" x14ac:dyDescent="0.2">
      <c r="A41" s="3" t="s">
        <v>173</v>
      </c>
      <c r="B41" s="3" t="s">
        <v>7</v>
      </c>
      <c r="C41" s="3" t="s">
        <v>128</v>
      </c>
      <c r="D41" s="16" t="s">
        <v>410</v>
      </c>
      <c r="E41" s="3">
        <f t="shared" si="0"/>
        <v>0</v>
      </c>
      <c r="F41" s="20">
        <f ca="1">VLOOKUP(A41,INDIRECT($F$4&amp;"!$A$6:$K$21"),11,FALSE)</f>
        <v>3.1055900621118013</v>
      </c>
      <c r="G41" s="3">
        <v>3</v>
      </c>
      <c r="H41" s="3">
        <f t="shared" si="2"/>
        <v>1</v>
      </c>
      <c r="I41" s="3">
        <v>4</v>
      </c>
      <c r="K41" s="3">
        <f t="shared" si="1"/>
        <v>-1</v>
      </c>
      <c r="N41" s="3" t="s">
        <v>185</v>
      </c>
      <c r="O41" s="3" t="s">
        <v>367</v>
      </c>
      <c r="P41" s="3" t="s">
        <v>368</v>
      </c>
      <c r="Q41" s="3">
        <v>2</v>
      </c>
      <c r="R41" s="4">
        <v>4.0000000000000002E-4</v>
      </c>
      <c r="S41" s="3">
        <v>3</v>
      </c>
      <c r="T41" s="4">
        <v>5.0000000000000001E-4</v>
      </c>
      <c r="U41" s="2">
        <v>0.33</v>
      </c>
      <c r="V41" s="3">
        <v>0</v>
      </c>
      <c r="W41" s="3">
        <v>0</v>
      </c>
      <c r="X41" s="4">
        <v>0</v>
      </c>
      <c r="Y41" s="4">
        <v>0</v>
      </c>
      <c r="Z41" s="5">
        <v>0</v>
      </c>
      <c r="AA41" s="5">
        <v>0</v>
      </c>
      <c r="AB41" s="3">
        <v>0</v>
      </c>
      <c r="AC41" s="3">
        <v>0</v>
      </c>
    </row>
    <row r="42" spans="1:29" x14ac:dyDescent="0.2">
      <c r="C42" s="3" t="s">
        <v>129</v>
      </c>
      <c r="D42" s="16" t="s">
        <v>411</v>
      </c>
      <c r="E42" s="3">
        <f t="shared" si="0"/>
        <v>2</v>
      </c>
      <c r="F42" s="20" t="str">
        <f>"("&amp;SUM(G41:G42)&amp;")"</f>
        <v>(4)</v>
      </c>
      <c r="G42" s="3">
        <v>1</v>
      </c>
      <c r="H42" s="3">
        <f t="shared" si="2"/>
        <v>1</v>
      </c>
      <c r="I42" s="3">
        <v>10</v>
      </c>
      <c r="K42" s="3">
        <f t="shared" si="1"/>
        <v>-9</v>
      </c>
      <c r="N42" s="3" t="s">
        <v>185</v>
      </c>
      <c r="O42" s="3" t="s">
        <v>579</v>
      </c>
      <c r="P42" s="3" t="s">
        <v>580</v>
      </c>
      <c r="Q42" s="3">
        <v>3</v>
      </c>
      <c r="R42" s="4">
        <v>5.9999999999999995E-4</v>
      </c>
      <c r="S42" s="3">
        <v>3</v>
      </c>
      <c r="T42" s="4">
        <v>5.0000000000000001E-4</v>
      </c>
      <c r="U42" s="2">
        <v>1</v>
      </c>
      <c r="V42" s="3">
        <v>0</v>
      </c>
      <c r="W42" s="3">
        <v>0</v>
      </c>
      <c r="X42" s="4">
        <v>0</v>
      </c>
      <c r="Y42" s="4">
        <v>0</v>
      </c>
      <c r="Z42" s="5">
        <v>0</v>
      </c>
      <c r="AA42" s="5">
        <v>0</v>
      </c>
      <c r="AB42" s="3">
        <v>0</v>
      </c>
      <c r="AC42" s="3">
        <v>0</v>
      </c>
    </row>
    <row r="43" spans="1:29" x14ac:dyDescent="0.2">
      <c r="A43" s="3" t="s">
        <v>166</v>
      </c>
      <c r="B43" s="3" t="s">
        <v>8</v>
      </c>
      <c r="C43" s="3" t="s">
        <v>130</v>
      </c>
      <c r="D43" s="16" t="s">
        <v>166</v>
      </c>
      <c r="E43" s="3">
        <f t="shared" si="0"/>
        <v>92</v>
      </c>
      <c r="F43" s="20">
        <f ca="1">VLOOKUP(A43,INDIRECT($F$4&amp;"!$A$6:$K$21"),11,FALSE)</f>
        <v>88.691796008869176</v>
      </c>
      <c r="G43" s="3">
        <v>100</v>
      </c>
      <c r="H43" s="3">
        <f t="shared" si="2"/>
        <v>30</v>
      </c>
      <c r="I43" s="3">
        <v>0</v>
      </c>
      <c r="K43" s="3">
        <f t="shared" si="1"/>
        <v>124</v>
      </c>
      <c r="L43" s="3">
        <v>80</v>
      </c>
      <c r="N43" s="3" t="s">
        <v>185</v>
      </c>
      <c r="O43" s="3" t="s">
        <v>369</v>
      </c>
      <c r="P43" s="3" t="s">
        <v>370</v>
      </c>
      <c r="Q43" s="3">
        <v>2</v>
      </c>
      <c r="R43" s="4">
        <v>4.0000000000000002E-4</v>
      </c>
      <c r="S43" s="3">
        <v>2</v>
      </c>
      <c r="T43" s="4">
        <v>2.9999999999999997E-4</v>
      </c>
      <c r="U43" s="2">
        <v>1</v>
      </c>
      <c r="V43" s="3">
        <v>0</v>
      </c>
      <c r="W43" s="3">
        <v>0</v>
      </c>
      <c r="X43" s="4">
        <v>0</v>
      </c>
      <c r="Y43" s="4">
        <v>0</v>
      </c>
      <c r="Z43" s="5">
        <v>0</v>
      </c>
      <c r="AA43" s="5">
        <v>0</v>
      </c>
      <c r="AB43" s="3">
        <v>0</v>
      </c>
      <c r="AC43" s="3">
        <v>0</v>
      </c>
    </row>
    <row r="44" spans="1:29" x14ac:dyDescent="0.2">
      <c r="A44" s="3" t="s">
        <v>177</v>
      </c>
      <c r="B44" s="3" t="s">
        <v>10</v>
      </c>
      <c r="C44" s="3" t="s">
        <v>131</v>
      </c>
      <c r="D44" s="16" t="s">
        <v>307</v>
      </c>
      <c r="E44" s="3">
        <f t="shared" si="0"/>
        <v>4</v>
      </c>
      <c r="F44" s="20">
        <f ca="1">VLOOKUP(A44,INDIRECT($F$4&amp;"!$A$6:$K$21"),11,FALSE)</f>
        <v>5.6818181818181817</v>
      </c>
      <c r="G44" s="3">
        <v>1</v>
      </c>
      <c r="H44" s="3">
        <f t="shared" si="2"/>
        <v>1</v>
      </c>
      <c r="K44" s="3">
        <f t="shared" si="1"/>
        <v>2</v>
      </c>
      <c r="N44" s="3" t="s">
        <v>171</v>
      </c>
      <c r="O44" s="3" t="s">
        <v>623</v>
      </c>
      <c r="P44" s="3" t="s">
        <v>624</v>
      </c>
      <c r="Q44" s="3">
        <v>1</v>
      </c>
      <c r="R44" s="4">
        <v>2.0000000000000001E-4</v>
      </c>
      <c r="S44" s="3">
        <v>1</v>
      </c>
      <c r="T44" s="4">
        <v>2.0000000000000001E-4</v>
      </c>
      <c r="U44" s="2">
        <v>1</v>
      </c>
      <c r="V44" s="3">
        <v>0</v>
      </c>
      <c r="W44" s="3">
        <v>0</v>
      </c>
      <c r="X44" s="4">
        <v>0</v>
      </c>
      <c r="Y44" s="4">
        <v>0</v>
      </c>
      <c r="Z44" s="5">
        <v>0</v>
      </c>
      <c r="AA44" s="5">
        <v>0</v>
      </c>
      <c r="AB44" s="3">
        <v>0</v>
      </c>
      <c r="AC44" s="3">
        <v>0</v>
      </c>
    </row>
    <row r="45" spans="1:29" x14ac:dyDescent="0.2">
      <c r="C45" s="3" t="s">
        <v>132</v>
      </c>
      <c r="D45" s="16" t="s">
        <v>309</v>
      </c>
      <c r="E45" s="3">
        <f t="shared" si="0"/>
        <v>1</v>
      </c>
      <c r="F45" s="20" t="str">
        <f>"("&amp;SUM(G44:G46)&amp;")"</f>
        <v>(3)</v>
      </c>
      <c r="G45" s="3">
        <v>1</v>
      </c>
      <c r="H45" s="3">
        <f t="shared" si="2"/>
        <v>1</v>
      </c>
      <c r="K45" s="3">
        <f t="shared" si="1"/>
        <v>2</v>
      </c>
      <c r="N45" s="3" t="s">
        <v>171</v>
      </c>
      <c r="O45" s="3" t="s">
        <v>359</v>
      </c>
      <c r="P45" s="3" t="s">
        <v>360</v>
      </c>
      <c r="Q45" s="3">
        <v>3</v>
      </c>
      <c r="R45" s="4">
        <v>5.9999999999999995E-4</v>
      </c>
      <c r="S45" s="3">
        <v>3</v>
      </c>
      <c r="T45" s="4">
        <v>5.0000000000000001E-4</v>
      </c>
      <c r="U45" s="2">
        <v>0.67</v>
      </c>
      <c r="V45" s="3">
        <v>0</v>
      </c>
      <c r="W45" s="3">
        <v>0</v>
      </c>
      <c r="X45" s="4">
        <v>0</v>
      </c>
      <c r="Y45" s="4">
        <v>0</v>
      </c>
      <c r="Z45" s="5">
        <v>0</v>
      </c>
      <c r="AA45" s="5">
        <v>0</v>
      </c>
      <c r="AB45" s="3">
        <v>0</v>
      </c>
      <c r="AC45" s="3">
        <v>0</v>
      </c>
    </row>
    <row r="46" spans="1:29" x14ac:dyDescent="0.2">
      <c r="C46" s="3" t="s">
        <v>133</v>
      </c>
      <c r="D46" s="16" t="s">
        <v>308</v>
      </c>
      <c r="E46" s="3">
        <f t="shared" si="0"/>
        <v>0</v>
      </c>
      <c r="G46" s="3">
        <v>1</v>
      </c>
      <c r="H46" s="3">
        <f t="shared" si="2"/>
        <v>1</v>
      </c>
      <c r="K46" s="3">
        <f t="shared" si="1"/>
        <v>2</v>
      </c>
      <c r="N46" s="3" t="s">
        <v>224</v>
      </c>
      <c r="O46" s="3" t="s">
        <v>224</v>
      </c>
      <c r="P46" s="3" t="s">
        <v>225</v>
      </c>
      <c r="Q46" s="3">
        <v>1</v>
      </c>
      <c r="R46" s="4">
        <v>2.0000000000000001E-4</v>
      </c>
      <c r="S46" s="3">
        <v>1</v>
      </c>
      <c r="T46" s="4">
        <v>2.0000000000000001E-4</v>
      </c>
      <c r="U46" s="2">
        <v>0</v>
      </c>
      <c r="V46" s="3">
        <v>0</v>
      </c>
      <c r="W46" s="3">
        <v>0</v>
      </c>
      <c r="X46" s="4">
        <v>0</v>
      </c>
      <c r="Y46" s="4">
        <v>0</v>
      </c>
      <c r="Z46" s="5">
        <v>0</v>
      </c>
      <c r="AA46" s="5">
        <v>0</v>
      </c>
      <c r="AB46" s="3">
        <v>0</v>
      </c>
      <c r="AC46" s="3">
        <v>0</v>
      </c>
    </row>
    <row r="47" spans="1:29" x14ac:dyDescent="0.2">
      <c r="A47" s="3" t="s">
        <v>172</v>
      </c>
      <c r="B47" s="3" t="s">
        <v>23</v>
      </c>
      <c r="C47" s="3" t="s">
        <v>463</v>
      </c>
      <c r="D47" s="16" t="s">
        <v>299</v>
      </c>
      <c r="E47" s="3">
        <f t="shared" si="0"/>
        <v>0</v>
      </c>
      <c r="F47" s="20">
        <f ca="1">VLOOKUP(A47,INDIRECT($F$4&amp;"!$A$6:$K$21"),11,FALSE)</f>
        <v>10.033444816053512</v>
      </c>
      <c r="G47" s="3">
        <v>5</v>
      </c>
      <c r="H47" s="3">
        <f t="shared" si="2"/>
        <v>2</v>
      </c>
      <c r="K47" s="3">
        <f t="shared" si="1"/>
        <v>7</v>
      </c>
      <c r="L47" s="3">
        <v>0</v>
      </c>
      <c r="N47" s="3" t="s">
        <v>166</v>
      </c>
      <c r="O47" s="3" t="s">
        <v>166</v>
      </c>
      <c r="P47" s="3" t="s">
        <v>610</v>
      </c>
      <c r="Q47" s="3">
        <v>480</v>
      </c>
      <c r="R47" s="4">
        <v>0.10199999999999999</v>
      </c>
      <c r="S47" s="3">
        <v>701</v>
      </c>
      <c r="T47" s="4">
        <v>0.1109</v>
      </c>
      <c r="U47" s="2">
        <v>1</v>
      </c>
      <c r="V47" s="3">
        <v>92</v>
      </c>
      <c r="W47" s="3">
        <v>0</v>
      </c>
      <c r="X47" s="4">
        <v>0.19170000000000001</v>
      </c>
      <c r="Y47" s="4">
        <v>0</v>
      </c>
      <c r="Z47" s="5">
        <v>111560</v>
      </c>
      <c r="AA47" s="5">
        <v>0</v>
      </c>
      <c r="AB47" s="3">
        <v>88</v>
      </c>
      <c r="AC47" s="3">
        <v>0</v>
      </c>
    </row>
    <row r="48" spans="1:29" x14ac:dyDescent="0.2">
      <c r="C48" s="3" t="s">
        <v>464</v>
      </c>
      <c r="D48" s="16" t="s">
        <v>465</v>
      </c>
      <c r="E48" s="3">
        <f t="shared" si="0"/>
        <v>0</v>
      </c>
      <c r="F48" s="20" t="str">
        <f>"("&amp;SUM(G47:G48)&amp;")"</f>
        <v>(10)</v>
      </c>
      <c r="G48" s="3">
        <v>5</v>
      </c>
      <c r="H48" s="3">
        <f>ROUNDUP(G48*0.3,0)</f>
        <v>2</v>
      </c>
      <c r="K48" s="3">
        <f t="shared" si="1"/>
        <v>7</v>
      </c>
      <c r="L48" s="3">
        <v>0</v>
      </c>
      <c r="N48" s="3" t="s">
        <v>185</v>
      </c>
      <c r="O48" s="3" t="s">
        <v>371</v>
      </c>
      <c r="P48" s="3" t="s">
        <v>372</v>
      </c>
      <c r="Q48" s="3">
        <v>4</v>
      </c>
      <c r="R48" s="4">
        <v>8.9999999999999998E-4</v>
      </c>
      <c r="S48" s="3">
        <v>4</v>
      </c>
      <c r="T48" s="4">
        <v>5.9999999999999995E-4</v>
      </c>
      <c r="U48" s="2">
        <v>1</v>
      </c>
      <c r="V48" s="3">
        <v>0</v>
      </c>
      <c r="W48" s="3">
        <v>0</v>
      </c>
      <c r="X48" s="4">
        <v>0</v>
      </c>
      <c r="Y48" s="4">
        <v>0</v>
      </c>
      <c r="Z48" s="5">
        <v>0</v>
      </c>
      <c r="AA48" s="5">
        <v>0</v>
      </c>
      <c r="AB48" s="3">
        <v>0</v>
      </c>
      <c r="AC48" s="3">
        <v>0</v>
      </c>
    </row>
    <row r="49" spans="1:29" x14ac:dyDescent="0.2">
      <c r="A49" s="3" t="s">
        <v>504</v>
      </c>
      <c r="B49" s="3" t="s">
        <v>11</v>
      </c>
      <c r="C49" s="3" t="s">
        <v>134</v>
      </c>
      <c r="D49" s="16" t="s">
        <v>297</v>
      </c>
      <c r="E49" s="3">
        <f t="shared" si="0"/>
        <v>6</v>
      </c>
      <c r="F49" s="20">
        <f ca="1">VLOOKUP(A49,INDIRECT($F$4&amp;"!$A$6:$K$21"),11,FALSE)</f>
        <v>7.9681274900398407</v>
      </c>
      <c r="G49" s="3">
        <v>5</v>
      </c>
      <c r="H49" s="3">
        <f t="shared" si="2"/>
        <v>2</v>
      </c>
      <c r="K49" s="3">
        <f t="shared" si="1"/>
        <v>7</v>
      </c>
      <c r="L49" s="3">
        <v>0</v>
      </c>
      <c r="N49" s="3" t="s">
        <v>228</v>
      </c>
      <c r="O49" s="3" t="s">
        <v>494</v>
      </c>
      <c r="P49" s="3" t="s">
        <v>495</v>
      </c>
      <c r="Q49" s="3">
        <v>14</v>
      </c>
      <c r="R49" s="4">
        <v>3.0000000000000001E-3</v>
      </c>
      <c r="S49" s="3">
        <v>15</v>
      </c>
      <c r="T49" s="4">
        <v>2.3999999999999998E-3</v>
      </c>
      <c r="U49" s="2">
        <v>0.93</v>
      </c>
      <c r="V49" s="3">
        <v>0</v>
      </c>
      <c r="W49" s="3">
        <v>0</v>
      </c>
      <c r="X49" s="4">
        <v>0</v>
      </c>
      <c r="Y49" s="4">
        <v>0</v>
      </c>
      <c r="Z49" s="5">
        <v>0</v>
      </c>
      <c r="AA49" s="5">
        <v>0</v>
      </c>
      <c r="AB49" s="3">
        <v>0</v>
      </c>
      <c r="AC49" s="3">
        <v>0</v>
      </c>
    </row>
    <row r="50" spans="1:29" x14ac:dyDescent="0.2">
      <c r="C50" s="3" t="s">
        <v>135</v>
      </c>
      <c r="D50" s="16" t="s">
        <v>300</v>
      </c>
      <c r="E50" s="3">
        <f t="shared" si="0"/>
        <v>0</v>
      </c>
      <c r="F50" s="20" t="str">
        <f>"("&amp;SUM(G49:G51)&amp;")"</f>
        <v>(15)</v>
      </c>
      <c r="G50" s="3">
        <v>5</v>
      </c>
      <c r="H50" s="3">
        <f t="shared" si="2"/>
        <v>2</v>
      </c>
      <c r="K50" s="3">
        <f t="shared" si="1"/>
        <v>7</v>
      </c>
      <c r="N50" s="3" t="s">
        <v>185</v>
      </c>
      <c r="O50" s="3" t="s">
        <v>373</v>
      </c>
      <c r="P50" s="3" t="s">
        <v>374</v>
      </c>
      <c r="Q50" s="3">
        <v>18</v>
      </c>
      <c r="R50" s="4">
        <v>3.8E-3</v>
      </c>
      <c r="S50" s="3">
        <v>23</v>
      </c>
      <c r="T50" s="4">
        <v>3.5999999999999999E-3</v>
      </c>
      <c r="U50" s="2">
        <v>0.96</v>
      </c>
      <c r="V50" s="3">
        <v>1</v>
      </c>
      <c r="W50" s="3">
        <v>0</v>
      </c>
      <c r="X50" s="4">
        <v>5.5599999999999997E-2</v>
      </c>
      <c r="Y50" s="4">
        <v>0</v>
      </c>
      <c r="Z50" s="5">
        <v>1180</v>
      </c>
      <c r="AA50" s="5">
        <v>0</v>
      </c>
      <c r="AB50" s="3">
        <v>1</v>
      </c>
      <c r="AC50" s="3">
        <v>0</v>
      </c>
    </row>
    <row r="51" spans="1:29" x14ac:dyDescent="0.2">
      <c r="C51" s="3" t="s">
        <v>136</v>
      </c>
      <c r="D51" s="16" t="s">
        <v>301</v>
      </c>
      <c r="E51" s="3">
        <f t="shared" si="0"/>
        <v>0</v>
      </c>
      <c r="G51" s="3">
        <v>5</v>
      </c>
      <c r="H51" s="3">
        <f t="shared" si="2"/>
        <v>2</v>
      </c>
      <c r="K51" s="3">
        <f t="shared" si="1"/>
        <v>7</v>
      </c>
      <c r="N51" s="3" t="s">
        <v>185</v>
      </c>
      <c r="O51" s="3" t="s">
        <v>375</v>
      </c>
      <c r="P51" s="3" t="s">
        <v>376</v>
      </c>
      <c r="Q51" s="3">
        <v>0</v>
      </c>
      <c r="R51" s="4">
        <v>0</v>
      </c>
      <c r="S51" s="3">
        <v>0</v>
      </c>
      <c r="T51" s="4">
        <v>0</v>
      </c>
      <c r="U51" s="2">
        <v>0</v>
      </c>
      <c r="V51" s="3">
        <v>1</v>
      </c>
      <c r="W51" s="3">
        <v>0</v>
      </c>
      <c r="X51" s="4">
        <v>0</v>
      </c>
      <c r="Y51" s="4">
        <v>0</v>
      </c>
      <c r="Z51" s="5">
        <v>1180</v>
      </c>
      <c r="AA51" s="5">
        <v>0</v>
      </c>
      <c r="AB51" s="3">
        <v>1</v>
      </c>
      <c r="AC51" s="3">
        <v>0</v>
      </c>
    </row>
    <row r="52" spans="1:29" x14ac:dyDescent="0.2">
      <c r="A52" s="3" t="s">
        <v>168</v>
      </c>
      <c r="B52" s="3" t="s">
        <v>12</v>
      </c>
      <c r="C52" s="3" t="s">
        <v>237</v>
      </c>
      <c r="D52" s="16" t="s">
        <v>277</v>
      </c>
      <c r="E52" s="3">
        <f t="shared" si="0"/>
        <v>10</v>
      </c>
      <c r="F52" s="20">
        <f ca="1">VLOOKUP(A52,INDIRECT($F$4&amp;"!$A$6:$K$21"),11,FALSE)</f>
        <v>34.883720930232556</v>
      </c>
      <c r="G52" s="3">
        <v>10</v>
      </c>
      <c r="H52" s="3">
        <f t="shared" si="2"/>
        <v>3</v>
      </c>
      <c r="I52" s="3">
        <v>0</v>
      </c>
      <c r="K52" s="3">
        <f t="shared" si="1"/>
        <v>13</v>
      </c>
      <c r="L52" s="3">
        <v>20</v>
      </c>
      <c r="N52" s="3" t="s">
        <v>160</v>
      </c>
      <c r="O52" s="3" t="s">
        <v>351</v>
      </c>
      <c r="P52" s="3" t="s">
        <v>68</v>
      </c>
      <c r="Q52" s="3">
        <v>21</v>
      </c>
      <c r="R52" s="4">
        <v>4.4999999999999997E-3</v>
      </c>
      <c r="S52" s="3">
        <v>25</v>
      </c>
      <c r="T52" s="4">
        <v>4.0000000000000001E-3</v>
      </c>
      <c r="U52" s="2">
        <v>0.96</v>
      </c>
      <c r="V52" s="3">
        <v>2</v>
      </c>
      <c r="W52" s="3">
        <v>0</v>
      </c>
      <c r="X52" s="4">
        <v>9.5200000000000007E-2</v>
      </c>
      <c r="Y52" s="4">
        <v>0</v>
      </c>
      <c r="Z52" s="5">
        <v>2160</v>
      </c>
      <c r="AA52" s="5">
        <v>0</v>
      </c>
      <c r="AB52" s="3">
        <v>2</v>
      </c>
      <c r="AC52" s="3">
        <v>0</v>
      </c>
    </row>
    <row r="53" spans="1:29" x14ac:dyDescent="0.2">
      <c r="C53" s="3" t="s">
        <v>238</v>
      </c>
      <c r="D53" s="16" t="s">
        <v>273</v>
      </c>
      <c r="E53" s="3">
        <f t="shared" si="0"/>
        <v>5</v>
      </c>
      <c r="F53" s="20" t="str">
        <f>"("&amp;SUM(G52:G60)&amp;")"</f>
        <v>(40)</v>
      </c>
      <c r="G53" s="3">
        <v>5</v>
      </c>
      <c r="H53" s="3">
        <f t="shared" si="2"/>
        <v>2</v>
      </c>
      <c r="I53" s="3">
        <v>15</v>
      </c>
      <c r="K53" s="3">
        <f t="shared" si="1"/>
        <v>-9</v>
      </c>
      <c r="N53" s="3" t="s">
        <v>230</v>
      </c>
      <c r="O53" s="3" t="s">
        <v>342</v>
      </c>
      <c r="P53" s="3" t="s">
        <v>343</v>
      </c>
      <c r="Q53" s="3">
        <v>45</v>
      </c>
      <c r="R53" s="4">
        <v>9.5999999999999992E-3</v>
      </c>
      <c r="S53" s="3">
        <v>51</v>
      </c>
      <c r="T53" s="4">
        <v>8.0999999999999996E-3</v>
      </c>
      <c r="U53" s="2">
        <v>1</v>
      </c>
      <c r="V53" s="3">
        <v>0</v>
      </c>
      <c r="W53" s="3">
        <v>0</v>
      </c>
      <c r="X53" s="4">
        <v>0</v>
      </c>
      <c r="Y53" s="4">
        <v>0</v>
      </c>
      <c r="Z53" s="5">
        <v>0</v>
      </c>
      <c r="AA53" s="5">
        <v>0</v>
      </c>
      <c r="AB53" s="3">
        <v>0</v>
      </c>
      <c r="AC53" s="3">
        <v>0</v>
      </c>
    </row>
    <row r="54" spans="1:29" x14ac:dyDescent="0.2">
      <c r="C54" s="3" t="s">
        <v>239</v>
      </c>
      <c r="D54" s="16" t="s">
        <v>279</v>
      </c>
      <c r="E54" s="3">
        <f t="shared" si="0"/>
        <v>1</v>
      </c>
      <c r="G54" s="3">
        <v>1</v>
      </c>
      <c r="H54" s="3">
        <f t="shared" si="2"/>
        <v>1</v>
      </c>
      <c r="I54" s="3">
        <f t="shared" si="2"/>
        <v>1</v>
      </c>
      <c r="K54" s="3">
        <f t="shared" si="1"/>
        <v>1</v>
      </c>
      <c r="L54" s="3">
        <v>5</v>
      </c>
      <c r="N54" s="3" t="s">
        <v>226</v>
      </c>
      <c r="O54" s="3" t="s">
        <v>363</v>
      </c>
      <c r="P54" s="3" t="s">
        <v>65</v>
      </c>
      <c r="Q54" s="3">
        <v>5</v>
      </c>
      <c r="R54" s="4">
        <v>1.1000000000000001E-3</v>
      </c>
      <c r="S54" s="3">
        <v>8</v>
      </c>
      <c r="T54" s="4">
        <v>1.2999999999999999E-3</v>
      </c>
      <c r="U54" s="2">
        <v>1</v>
      </c>
      <c r="V54" s="3">
        <v>1</v>
      </c>
      <c r="W54" s="3">
        <v>0</v>
      </c>
      <c r="X54" s="4">
        <v>0.2</v>
      </c>
      <c r="Y54" s="4">
        <v>0</v>
      </c>
      <c r="Z54" s="5">
        <v>980</v>
      </c>
      <c r="AA54" s="5">
        <v>0</v>
      </c>
      <c r="AB54" s="3">
        <v>1</v>
      </c>
      <c r="AC54" s="3">
        <v>0</v>
      </c>
    </row>
    <row r="55" spans="1:29" x14ac:dyDescent="0.2">
      <c r="C55" s="3" t="s">
        <v>240</v>
      </c>
      <c r="D55" s="16" t="s">
        <v>285</v>
      </c>
      <c r="E55" s="3">
        <f t="shared" si="0"/>
        <v>2</v>
      </c>
      <c r="G55" s="3">
        <v>5</v>
      </c>
      <c r="H55" s="3">
        <f t="shared" si="2"/>
        <v>2</v>
      </c>
      <c r="I55" s="3">
        <v>0</v>
      </c>
      <c r="K55" s="3">
        <f t="shared" si="1"/>
        <v>7</v>
      </c>
      <c r="L55" s="3">
        <v>5</v>
      </c>
      <c r="N55" s="3" t="s">
        <v>155</v>
      </c>
      <c r="O55" s="3" t="s">
        <v>344</v>
      </c>
      <c r="P55" s="3" t="s">
        <v>69</v>
      </c>
      <c r="Q55" s="3">
        <v>501</v>
      </c>
      <c r="R55" s="4">
        <v>0.1065</v>
      </c>
      <c r="S55" s="3">
        <v>724</v>
      </c>
      <c r="T55" s="4">
        <v>0.11459999999999999</v>
      </c>
      <c r="U55" s="2">
        <v>1</v>
      </c>
      <c r="V55" s="3">
        <v>95</v>
      </c>
      <c r="W55" s="3">
        <v>0</v>
      </c>
      <c r="X55" s="4">
        <v>0.18959999999999999</v>
      </c>
      <c r="Y55" s="4">
        <v>0</v>
      </c>
      <c r="Z55" s="5">
        <v>84506</v>
      </c>
      <c r="AA55" s="5">
        <v>0</v>
      </c>
      <c r="AB55" s="3">
        <v>95</v>
      </c>
      <c r="AC55" s="3">
        <v>0</v>
      </c>
    </row>
    <row r="56" spans="1:29" x14ac:dyDescent="0.2">
      <c r="C56" s="3" t="s">
        <v>241</v>
      </c>
      <c r="D56" s="16" t="s">
        <v>466</v>
      </c>
      <c r="E56" s="3">
        <f t="shared" si="0"/>
        <v>2</v>
      </c>
      <c r="G56" s="3">
        <v>5</v>
      </c>
      <c r="H56" s="3">
        <f t="shared" si="2"/>
        <v>2</v>
      </c>
      <c r="I56" s="3">
        <v>0</v>
      </c>
      <c r="K56" s="3">
        <f t="shared" si="1"/>
        <v>7</v>
      </c>
      <c r="L56" s="3">
        <v>5</v>
      </c>
      <c r="N56" s="3" t="s">
        <v>155</v>
      </c>
      <c r="O56" s="3" t="s">
        <v>345</v>
      </c>
      <c r="P56" s="3" t="s">
        <v>70</v>
      </c>
      <c r="Q56" s="3">
        <v>101</v>
      </c>
      <c r="R56" s="4">
        <v>2.1499999999999998E-2</v>
      </c>
      <c r="S56" s="3">
        <v>133</v>
      </c>
      <c r="T56" s="4">
        <v>2.1000000000000001E-2</v>
      </c>
      <c r="U56" s="2">
        <v>0.99</v>
      </c>
      <c r="V56" s="3">
        <v>22</v>
      </c>
      <c r="W56" s="3">
        <v>0</v>
      </c>
      <c r="X56" s="4">
        <v>0.21779999999999999</v>
      </c>
      <c r="Y56" s="4">
        <v>0</v>
      </c>
      <c r="Z56" s="5">
        <v>19778</v>
      </c>
      <c r="AA56" s="5">
        <v>0</v>
      </c>
      <c r="AB56" s="3">
        <v>22</v>
      </c>
      <c r="AC56" s="3">
        <v>0</v>
      </c>
    </row>
    <row r="57" spans="1:29" x14ac:dyDescent="0.2">
      <c r="C57" s="3" t="s">
        <v>242</v>
      </c>
      <c r="D57" s="16" t="s">
        <v>283</v>
      </c>
      <c r="E57" s="3">
        <f t="shared" si="0"/>
        <v>0</v>
      </c>
      <c r="G57" s="3">
        <v>0</v>
      </c>
      <c r="H57" s="3">
        <f t="shared" si="2"/>
        <v>0</v>
      </c>
      <c r="I57" s="3">
        <v>5</v>
      </c>
      <c r="K57" s="3">
        <f t="shared" si="1"/>
        <v>-5</v>
      </c>
      <c r="N57" s="3" t="s">
        <v>155</v>
      </c>
      <c r="O57" s="3" t="s">
        <v>346</v>
      </c>
      <c r="P57" s="3" t="s">
        <v>71</v>
      </c>
      <c r="Q57" s="3">
        <v>99</v>
      </c>
      <c r="R57" s="4">
        <v>2.1000000000000001E-2</v>
      </c>
      <c r="S57" s="3">
        <v>119</v>
      </c>
      <c r="T57" s="4">
        <v>1.8800000000000001E-2</v>
      </c>
      <c r="U57" s="2">
        <v>0.98</v>
      </c>
      <c r="V57" s="3">
        <v>8</v>
      </c>
      <c r="W57" s="3">
        <v>0</v>
      </c>
      <c r="X57" s="4">
        <v>8.0799999999999997E-2</v>
      </c>
      <c r="Y57" s="4">
        <v>0</v>
      </c>
      <c r="Z57" s="5">
        <v>7584</v>
      </c>
      <c r="AA57" s="5">
        <v>0</v>
      </c>
      <c r="AB57" s="3">
        <v>8</v>
      </c>
      <c r="AC57" s="3">
        <v>0</v>
      </c>
    </row>
    <row r="58" spans="1:29" x14ac:dyDescent="0.2">
      <c r="C58" s="3" t="s">
        <v>243</v>
      </c>
      <c r="D58" s="16" t="s">
        <v>281</v>
      </c>
      <c r="E58" s="3">
        <f t="shared" si="0"/>
        <v>6</v>
      </c>
      <c r="G58" s="3">
        <v>6</v>
      </c>
      <c r="H58" s="3">
        <f t="shared" si="2"/>
        <v>2</v>
      </c>
      <c r="I58" s="3">
        <v>1</v>
      </c>
      <c r="K58" s="3">
        <f t="shared" si="1"/>
        <v>7</v>
      </c>
      <c r="L58" s="3">
        <v>10</v>
      </c>
      <c r="N58" s="3" t="s">
        <v>155</v>
      </c>
      <c r="O58" s="3" t="s">
        <v>347</v>
      </c>
      <c r="P58" s="3" t="s">
        <v>72</v>
      </c>
      <c r="Q58" s="3">
        <v>217</v>
      </c>
      <c r="R58" s="4">
        <v>4.6100000000000002E-2</v>
      </c>
      <c r="S58" s="3">
        <v>287</v>
      </c>
      <c r="T58" s="4">
        <v>4.5400000000000003E-2</v>
      </c>
      <c r="U58" s="2">
        <v>1</v>
      </c>
      <c r="V58" s="3">
        <v>49</v>
      </c>
      <c r="W58" s="3">
        <v>0</v>
      </c>
      <c r="X58" s="4">
        <v>0.2258</v>
      </c>
      <c r="Y58" s="4">
        <v>0</v>
      </c>
      <c r="Z58" s="5">
        <v>44051</v>
      </c>
      <c r="AA58" s="5">
        <v>0</v>
      </c>
      <c r="AB58" s="3">
        <v>49</v>
      </c>
      <c r="AC58" s="3">
        <v>0</v>
      </c>
    </row>
    <row r="59" spans="1:29" x14ac:dyDescent="0.2">
      <c r="C59" s="3" t="s">
        <v>244</v>
      </c>
      <c r="D59" s="16" t="s">
        <v>272</v>
      </c>
      <c r="E59" s="3">
        <f t="shared" si="0"/>
        <v>8</v>
      </c>
      <c r="G59" s="3">
        <v>8</v>
      </c>
      <c r="H59" s="3">
        <f t="shared" si="2"/>
        <v>3</v>
      </c>
      <c r="I59" s="3">
        <v>1</v>
      </c>
      <c r="K59" s="3">
        <f t="shared" si="1"/>
        <v>10</v>
      </c>
      <c r="L59" s="3">
        <v>10</v>
      </c>
      <c r="N59" s="3" t="s">
        <v>164</v>
      </c>
      <c r="O59" s="3" t="s">
        <v>330</v>
      </c>
      <c r="P59" s="3" t="s">
        <v>81</v>
      </c>
      <c r="Q59" s="3">
        <v>118</v>
      </c>
      <c r="R59" s="4">
        <v>2.5100000000000001E-2</v>
      </c>
      <c r="S59" s="3">
        <v>138</v>
      </c>
      <c r="T59" s="4">
        <v>2.18E-2</v>
      </c>
      <c r="U59" s="2">
        <v>0.99</v>
      </c>
      <c r="V59" s="3">
        <v>7</v>
      </c>
      <c r="W59" s="3">
        <v>0</v>
      </c>
      <c r="X59" s="4">
        <v>5.9299999999999999E-2</v>
      </c>
      <c r="Y59" s="4">
        <v>0</v>
      </c>
      <c r="Z59" s="5">
        <v>10360</v>
      </c>
      <c r="AA59" s="5">
        <v>0</v>
      </c>
      <c r="AB59" s="3">
        <v>7</v>
      </c>
      <c r="AC59" s="3">
        <v>0</v>
      </c>
    </row>
    <row r="60" spans="1:29" x14ac:dyDescent="0.2">
      <c r="C60" s="3" t="s">
        <v>245</v>
      </c>
      <c r="D60" s="16" t="s">
        <v>275</v>
      </c>
      <c r="E60" s="3">
        <f t="shared" si="0"/>
        <v>0</v>
      </c>
      <c r="G60" s="3">
        <v>0</v>
      </c>
      <c r="H60" s="3">
        <f t="shared" si="2"/>
        <v>0</v>
      </c>
      <c r="I60" s="3">
        <v>8</v>
      </c>
      <c r="K60" s="3">
        <f t="shared" si="1"/>
        <v>-8</v>
      </c>
      <c r="N60" s="3" t="s">
        <v>187</v>
      </c>
      <c r="O60" s="3" t="s">
        <v>625</v>
      </c>
      <c r="P60" s="3" t="s">
        <v>626</v>
      </c>
      <c r="Q60" s="3">
        <v>1</v>
      </c>
      <c r="R60" s="4">
        <v>2.0000000000000001E-4</v>
      </c>
      <c r="S60" s="3">
        <v>1</v>
      </c>
      <c r="T60" s="4">
        <v>2.0000000000000001E-4</v>
      </c>
      <c r="U60" s="2">
        <v>1</v>
      </c>
      <c r="V60" s="3">
        <v>0</v>
      </c>
      <c r="W60" s="3">
        <v>0</v>
      </c>
      <c r="X60" s="4">
        <v>0</v>
      </c>
      <c r="Y60" s="4">
        <v>0</v>
      </c>
      <c r="Z60" s="5">
        <v>0</v>
      </c>
      <c r="AA60" s="5">
        <v>0</v>
      </c>
      <c r="AB60" s="3">
        <v>0</v>
      </c>
      <c r="AC60" s="3">
        <v>0</v>
      </c>
    </row>
    <row r="61" spans="1:29" x14ac:dyDescent="0.2">
      <c r="A61" s="3" t="s">
        <v>188</v>
      </c>
      <c r="B61" s="3" t="s">
        <v>13</v>
      </c>
      <c r="C61" s="3" t="s">
        <v>131</v>
      </c>
      <c r="D61" s="16" t="s">
        <v>306</v>
      </c>
      <c r="E61" s="3">
        <f t="shared" si="0"/>
        <v>1</v>
      </c>
      <c r="F61" s="20">
        <f ca="1">VLOOKUP(A61,INDIRECT($F$4&amp;"!$A$6:$K$21"),11,FALSE)</f>
        <v>4.166666666666667</v>
      </c>
      <c r="G61" s="3">
        <v>2</v>
      </c>
      <c r="H61" s="3">
        <f t="shared" si="2"/>
        <v>1</v>
      </c>
      <c r="K61" s="3">
        <f t="shared" si="1"/>
        <v>3</v>
      </c>
      <c r="N61" s="3" t="s">
        <v>161</v>
      </c>
      <c r="O61" s="3" t="s">
        <v>339</v>
      </c>
      <c r="P61" s="3" t="s">
        <v>76</v>
      </c>
      <c r="Q61" s="3">
        <v>66</v>
      </c>
      <c r="R61" s="4">
        <v>1.4E-2</v>
      </c>
      <c r="S61" s="3">
        <v>80</v>
      </c>
      <c r="T61" s="4">
        <v>1.2699999999999999E-2</v>
      </c>
      <c r="U61" s="2">
        <v>0.99</v>
      </c>
      <c r="V61" s="3">
        <v>17</v>
      </c>
      <c r="W61" s="3">
        <v>0</v>
      </c>
      <c r="X61" s="4">
        <v>0.2576</v>
      </c>
      <c r="Y61" s="4">
        <v>0</v>
      </c>
      <c r="Z61" s="5">
        <v>21760</v>
      </c>
      <c r="AA61" s="5">
        <v>0</v>
      </c>
      <c r="AB61" s="3">
        <v>17</v>
      </c>
      <c r="AC61" s="3">
        <v>0</v>
      </c>
    </row>
    <row r="62" spans="1:29" x14ac:dyDescent="0.2">
      <c r="C62" s="3" t="s">
        <v>132</v>
      </c>
      <c r="D62" s="16" t="s">
        <v>305</v>
      </c>
      <c r="E62" s="3">
        <f t="shared" si="0"/>
        <v>0</v>
      </c>
      <c r="F62" s="20" t="str">
        <f>"("&amp;SUM(G61:G63)&amp;")"</f>
        <v>(4)</v>
      </c>
      <c r="G62" s="3">
        <v>1</v>
      </c>
      <c r="H62" s="3">
        <f t="shared" si="2"/>
        <v>1</v>
      </c>
      <c r="K62" s="3">
        <f t="shared" si="1"/>
        <v>2</v>
      </c>
      <c r="N62" s="3" t="s">
        <v>187</v>
      </c>
      <c r="O62" s="3" t="s">
        <v>337</v>
      </c>
      <c r="P62" s="3" t="s">
        <v>79</v>
      </c>
      <c r="Q62" s="3">
        <v>2</v>
      </c>
      <c r="R62" s="4">
        <v>4.0000000000000002E-4</v>
      </c>
      <c r="S62" s="3">
        <v>2</v>
      </c>
      <c r="T62" s="4">
        <v>2.9999999999999997E-4</v>
      </c>
      <c r="U62" s="2">
        <v>1</v>
      </c>
      <c r="V62" s="3">
        <v>1</v>
      </c>
      <c r="W62" s="3">
        <v>0</v>
      </c>
      <c r="X62" s="4">
        <v>0.5</v>
      </c>
      <c r="Y62" s="4">
        <v>0</v>
      </c>
      <c r="Z62" s="5">
        <v>980</v>
      </c>
      <c r="AA62" s="5">
        <v>0</v>
      </c>
      <c r="AB62" s="3">
        <v>1</v>
      </c>
      <c r="AC62" s="3">
        <v>0</v>
      </c>
    </row>
    <row r="63" spans="1:29" x14ac:dyDescent="0.2">
      <c r="C63" s="3" t="s">
        <v>133</v>
      </c>
      <c r="D63" s="16" t="s">
        <v>303</v>
      </c>
      <c r="E63" s="3">
        <f t="shared" si="0"/>
        <v>0</v>
      </c>
      <c r="G63" s="3">
        <v>1</v>
      </c>
      <c r="H63" s="3">
        <f t="shared" si="2"/>
        <v>1</v>
      </c>
      <c r="K63" s="3">
        <f t="shared" si="1"/>
        <v>2</v>
      </c>
      <c r="N63" s="3" t="s">
        <v>161</v>
      </c>
      <c r="O63" s="3" t="s">
        <v>340</v>
      </c>
      <c r="P63" s="3" t="s">
        <v>77</v>
      </c>
      <c r="Q63" s="3">
        <v>96</v>
      </c>
      <c r="R63" s="4">
        <v>2.0400000000000001E-2</v>
      </c>
      <c r="S63" s="3">
        <v>118</v>
      </c>
      <c r="T63" s="4">
        <v>1.8700000000000001E-2</v>
      </c>
      <c r="U63" s="2">
        <v>1</v>
      </c>
      <c r="V63" s="3">
        <v>13</v>
      </c>
      <c r="W63" s="3">
        <v>0</v>
      </c>
      <c r="X63" s="4">
        <v>0.13539999999999999</v>
      </c>
      <c r="Y63" s="4">
        <v>0</v>
      </c>
      <c r="Z63" s="5">
        <v>16640</v>
      </c>
      <c r="AA63" s="5">
        <v>0</v>
      </c>
      <c r="AB63" s="3">
        <v>13</v>
      </c>
      <c r="AC63" s="3">
        <v>0</v>
      </c>
    </row>
    <row r="64" spans="1:29" x14ac:dyDescent="0.2">
      <c r="A64" s="3" t="s">
        <v>163</v>
      </c>
      <c r="B64" s="3" t="s">
        <v>14</v>
      </c>
      <c r="C64" s="3" t="s">
        <v>142</v>
      </c>
      <c r="D64" s="16" t="s">
        <v>262</v>
      </c>
      <c r="E64" s="3">
        <f t="shared" si="0"/>
        <v>7</v>
      </c>
      <c r="F64" s="20">
        <f ca="1">VLOOKUP(A64,INDIRECT($F$4&amp;"!$A$6:$K$21"),11,FALSE)</f>
        <v>15.576323987538942</v>
      </c>
      <c r="G64" s="3">
        <v>20</v>
      </c>
      <c r="H64" s="3">
        <f t="shared" si="2"/>
        <v>6</v>
      </c>
      <c r="I64" s="3">
        <v>32</v>
      </c>
      <c r="K64" s="3">
        <f t="shared" si="1"/>
        <v>-8</v>
      </c>
      <c r="N64" s="3" t="s">
        <v>161</v>
      </c>
      <c r="O64" s="3" t="s">
        <v>251</v>
      </c>
      <c r="P64" s="3" t="s">
        <v>581</v>
      </c>
      <c r="Q64" s="3">
        <v>27</v>
      </c>
      <c r="R64" s="4">
        <v>5.7000000000000002E-3</v>
      </c>
      <c r="S64" s="3">
        <v>30</v>
      </c>
      <c r="T64" s="4">
        <v>4.7000000000000002E-3</v>
      </c>
      <c r="U64" s="2">
        <v>1</v>
      </c>
      <c r="V64" s="3">
        <v>11</v>
      </c>
      <c r="W64" s="3">
        <v>0</v>
      </c>
      <c r="X64" s="4">
        <v>0.40739999999999998</v>
      </c>
      <c r="Y64" s="4">
        <v>0</v>
      </c>
      <c r="Z64" s="5">
        <v>14080</v>
      </c>
      <c r="AA64" s="5">
        <v>0</v>
      </c>
      <c r="AB64" s="3">
        <v>11</v>
      </c>
      <c r="AC64" s="3">
        <v>0</v>
      </c>
    </row>
    <row r="65" spans="1:29" x14ac:dyDescent="0.2">
      <c r="C65" s="3" t="s">
        <v>143</v>
      </c>
      <c r="D65" s="16" t="s">
        <v>260</v>
      </c>
      <c r="E65" s="3">
        <f t="shared" si="0"/>
        <v>2</v>
      </c>
      <c r="F65" s="20" t="str">
        <f>"("&amp;SUM(G64:G65)&amp;")"</f>
        <v>(21)</v>
      </c>
      <c r="G65" s="3">
        <v>1</v>
      </c>
      <c r="H65" s="3">
        <f t="shared" si="2"/>
        <v>1</v>
      </c>
      <c r="I65" s="3">
        <v>11</v>
      </c>
      <c r="K65" s="3">
        <f t="shared" si="1"/>
        <v>-10</v>
      </c>
      <c r="N65" s="3" t="s">
        <v>176</v>
      </c>
      <c r="O65" s="3" t="s">
        <v>323</v>
      </c>
      <c r="P65" s="3" t="s">
        <v>84</v>
      </c>
      <c r="Q65" s="3">
        <v>3</v>
      </c>
      <c r="R65" s="4">
        <v>5.9999999999999995E-4</v>
      </c>
      <c r="S65" s="3">
        <v>5</v>
      </c>
      <c r="T65" s="4">
        <v>8.0000000000000004E-4</v>
      </c>
      <c r="U65" s="2">
        <v>1</v>
      </c>
      <c r="V65" s="3">
        <v>0</v>
      </c>
      <c r="W65" s="3">
        <v>0</v>
      </c>
      <c r="X65" s="4">
        <v>0</v>
      </c>
      <c r="Y65" s="4">
        <v>0</v>
      </c>
      <c r="Z65" s="5">
        <v>0</v>
      </c>
      <c r="AA65" s="5">
        <v>0</v>
      </c>
      <c r="AB65" s="3">
        <v>0</v>
      </c>
      <c r="AC65" s="3">
        <v>0</v>
      </c>
    </row>
    <row r="66" spans="1:29" x14ac:dyDescent="0.2">
      <c r="A66" s="3" t="s">
        <v>532</v>
      </c>
      <c r="B66" s="3" t="s">
        <v>531</v>
      </c>
      <c r="C66" s="3" t="s">
        <v>542</v>
      </c>
      <c r="D66" s="16" t="s">
        <v>540</v>
      </c>
      <c r="E66" s="3">
        <f t="shared" si="0"/>
        <v>0</v>
      </c>
      <c r="F66" s="20">
        <f ca="1">VLOOKUP(A66,INDIRECT($F$4&amp;"!$A$6:$K$21"),11,FALSE)</f>
        <v>10.989010989010989</v>
      </c>
      <c r="G66" s="3">
        <v>5</v>
      </c>
      <c r="H66" s="3">
        <f>ROUNDUP(G66*0.3,0)</f>
        <v>2</v>
      </c>
      <c r="K66" s="3">
        <f t="shared" si="1"/>
        <v>7</v>
      </c>
      <c r="N66" s="3" t="s">
        <v>176</v>
      </c>
      <c r="O66" s="3" t="s">
        <v>325</v>
      </c>
      <c r="P66" s="3" t="s">
        <v>86</v>
      </c>
      <c r="Q66" s="3">
        <v>13</v>
      </c>
      <c r="R66" s="4">
        <v>2.8E-3</v>
      </c>
      <c r="S66" s="3">
        <v>16</v>
      </c>
      <c r="T66" s="4">
        <v>2.5000000000000001E-3</v>
      </c>
      <c r="U66" s="2">
        <v>1</v>
      </c>
      <c r="V66" s="3">
        <v>1</v>
      </c>
      <c r="W66" s="3">
        <v>0</v>
      </c>
      <c r="X66" s="4">
        <v>7.6899999999999996E-2</v>
      </c>
      <c r="Y66" s="4">
        <v>0</v>
      </c>
      <c r="Z66" s="5">
        <v>980</v>
      </c>
      <c r="AA66" s="5">
        <v>0</v>
      </c>
      <c r="AB66" s="3">
        <v>1</v>
      </c>
      <c r="AC66" s="3">
        <v>0</v>
      </c>
    </row>
    <row r="67" spans="1:29" x14ac:dyDescent="0.2">
      <c r="C67" s="3" t="s">
        <v>543</v>
      </c>
      <c r="D67" s="16" t="s">
        <v>541</v>
      </c>
      <c r="E67" s="3">
        <f t="shared" si="0"/>
        <v>11</v>
      </c>
      <c r="F67" s="20" t="str">
        <f>"("&amp;SUM(G66:G67)&amp;")"</f>
        <v>(10)</v>
      </c>
      <c r="G67" s="3">
        <v>5</v>
      </c>
      <c r="H67" s="3">
        <f>ROUNDUP(G67*0.3,0)</f>
        <v>2</v>
      </c>
      <c r="K67" s="3">
        <f t="shared" si="1"/>
        <v>7</v>
      </c>
      <c r="N67" s="3" t="s">
        <v>176</v>
      </c>
      <c r="O67" s="3" t="s">
        <v>326</v>
      </c>
      <c r="P67" s="3" t="s">
        <v>87</v>
      </c>
      <c r="Q67" s="3">
        <v>12</v>
      </c>
      <c r="R67" s="4">
        <v>2.5999999999999999E-3</v>
      </c>
      <c r="S67" s="3">
        <v>15</v>
      </c>
      <c r="T67" s="4">
        <v>2.3999999999999998E-3</v>
      </c>
      <c r="U67" s="2">
        <v>0.93</v>
      </c>
      <c r="V67" s="3">
        <v>3</v>
      </c>
      <c r="W67" s="3">
        <v>0</v>
      </c>
      <c r="X67" s="4">
        <v>0.25</v>
      </c>
      <c r="Y67" s="4">
        <v>0</v>
      </c>
      <c r="Z67" s="5">
        <v>2940</v>
      </c>
      <c r="AA67" s="5">
        <v>0</v>
      </c>
      <c r="AB67" s="3">
        <v>3</v>
      </c>
      <c r="AC67" s="3">
        <v>0</v>
      </c>
    </row>
    <row r="68" spans="1:29" x14ac:dyDescent="0.2">
      <c r="A68" s="3" t="s">
        <v>176</v>
      </c>
      <c r="B68" s="3" t="s">
        <v>15</v>
      </c>
      <c r="C68" s="3" t="s">
        <v>131</v>
      </c>
      <c r="D68" s="16" t="s">
        <v>323</v>
      </c>
      <c r="E68" s="3">
        <f t="shared" si="0"/>
        <v>0</v>
      </c>
      <c r="F68" s="20">
        <f ca="1">VLOOKUP(A68,INDIRECT($F$4&amp;"!$A$6:$K$21"),11,FALSE)</f>
        <v>4.032258064516129</v>
      </c>
      <c r="G68" s="3">
        <v>1</v>
      </c>
      <c r="H68" s="3">
        <f t="shared" si="2"/>
        <v>1</v>
      </c>
      <c r="K68" s="3">
        <f t="shared" si="1"/>
        <v>2</v>
      </c>
      <c r="N68" s="3" t="s">
        <v>176</v>
      </c>
      <c r="O68" s="3" t="s">
        <v>327</v>
      </c>
      <c r="P68" s="3" t="s">
        <v>88</v>
      </c>
      <c r="Q68" s="3">
        <v>22</v>
      </c>
      <c r="R68" s="4">
        <v>4.7000000000000002E-3</v>
      </c>
      <c r="S68" s="3">
        <v>29</v>
      </c>
      <c r="T68" s="4">
        <v>4.5999999999999999E-3</v>
      </c>
      <c r="U68" s="2">
        <v>0.9</v>
      </c>
      <c r="V68" s="3">
        <v>6</v>
      </c>
      <c r="W68" s="3">
        <v>0</v>
      </c>
      <c r="X68" s="4">
        <v>0.2727</v>
      </c>
      <c r="Y68" s="4">
        <v>0</v>
      </c>
      <c r="Z68" s="5">
        <v>5880</v>
      </c>
      <c r="AA68" s="5">
        <v>0</v>
      </c>
      <c r="AB68" s="3">
        <v>6</v>
      </c>
      <c r="AC68" s="3">
        <v>0</v>
      </c>
    </row>
    <row r="69" spans="1:29" x14ac:dyDescent="0.2">
      <c r="C69" s="3" t="s">
        <v>133</v>
      </c>
      <c r="D69" s="16" t="s">
        <v>325</v>
      </c>
      <c r="E69" s="3">
        <f t="shared" si="0"/>
        <v>1</v>
      </c>
      <c r="F69" s="20" t="str">
        <f>"("&amp;SUM(G68:G74)&amp;")"</f>
        <v>(10)</v>
      </c>
      <c r="G69" s="3">
        <v>1</v>
      </c>
      <c r="H69" s="3">
        <f t="shared" si="2"/>
        <v>1</v>
      </c>
      <c r="K69" s="3">
        <f t="shared" si="1"/>
        <v>2</v>
      </c>
      <c r="N69" s="3" t="s">
        <v>176</v>
      </c>
      <c r="O69" s="3" t="s">
        <v>328</v>
      </c>
      <c r="P69" s="3" t="s">
        <v>329</v>
      </c>
      <c r="Q69" s="3">
        <v>15</v>
      </c>
      <c r="R69" s="4">
        <v>3.2000000000000002E-3</v>
      </c>
      <c r="S69" s="3">
        <v>20</v>
      </c>
      <c r="T69" s="4">
        <v>3.2000000000000002E-3</v>
      </c>
      <c r="U69" s="2">
        <v>0.85</v>
      </c>
      <c r="V69" s="3">
        <v>3</v>
      </c>
      <c r="W69" s="3">
        <v>0</v>
      </c>
      <c r="X69" s="4">
        <v>0.2</v>
      </c>
      <c r="Y69" s="4">
        <v>0</v>
      </c>
      <c r="Z69" s="5">
        <v>2940</v>
      </c>
      <c r="AA69" s="5">
        <v>0</v>
      </c>
      <c r="AB69" s="3">
        <v>3</v>
      </c>
      <c r="AC69" s="3">
        <v>0</v>
      </c>
    </row>
    <row r="70" spans="1:29" x14ac:dyDescent="0.2">
      <c r="C70" s="3" t="s">
        <v>137</v>
      </c>
      <c r="D70" s="16" t="s">
        <v>324</v>
      </c>
      <c r="E70" s="3">
        <f t="shared" ref="E70:E86" si="3">IF(ISNA(VLOOKUP(D70,$O$2:$Y$200,8,FALSE)),0,VLOOKUP(D70,$O$2:$Y$200,8,FALSE))</f>
        <v>0</v>
      </c>
      <c r="G70" s="3">
        <v>3</v>
      </c>
      <c r="H70" s="3">
        <f t="shared" si="2"/>
        <v>1</v>
      </c>
      <c r="K70" s="3">
        <f t="shared" ref="K70:K87" si="4">ROUNDUP((14+14)*(G70/30)+H70-I70-J70,0)</f>
        <v>4</v>
      </c>
      <c r="N70" s="3" t="s">
        <v>215</v>
      </c>
      <c r="O70" s="3" t="s">
        <v>312</v>
      </c>
      <c r="P70" s="3" t="s">
        <v>313</v>
      </c>
      <c r="Q70" s="3">
        <v>1</v>
      </c>
      <c r="R70" s="4">
        <v>2.0000000000000001E-4</v>
      </c>
      <c r="S70" s="3">
        <v>1</v>
      </c>
      <c r="T70" s="4">
        <v>2.0000000000000001E-4</v>
      </c>
      <c r="U70" s="2">
        <v>0</v>
      </c>
      <c r="V70" s="3">
        <v>0</v>
      </c>
      <c r="W70" s="3">
        <v>0</v>
      </c>
      <c r="X70" s="4">
        <v>0</v>
      </c>
      <c r="Y70" s="4">
        <v>0</v>
      </c>
      <c r="Z70" s="5">
        <v>0</v>
      </c>
      <c r="AA70" s="5">
        <v>0</v>
      </c>
      <c r="AB70" s="3">
        <v>0</v>
      </c>
      <c r="AC70" s="3">
        <v>0</v>
      </c>
    </row>
    <row r="71" spans="1:29" x14ac:dyDescent="0.2">
      <c r="C71" s="3" t="s">
        <v>129</v>
      </c>
      <c r="D71" s="16" t="s">
        <v>467</v>
      </c>
      <c r="E71" s="3">
        <f t="shared" si="3"/>
        <v>1</v>
      </c>
      <c r="G71" s="3">
        <v>1</v>
      </c>
      <c r="H71" s="3">
        <f t="shared" si="2"/>
        <v>1</v>
      </c>
      <c r="K71" s="3">
        <f t="shared" si="4"/>
        <v>2</v>
      </c>
      <c r="N71" s="3" t="s">
        <v>232</v>
      </c>
      <c r="O71" s="3" t="s">
        <v>608</v>
      </c>
      <c r="P71" s="3" t="s">
        <v>609</v>
      </c>
      <c r="Q71" s="3">
        <v>1</v>
      </c>
      <c r="R71" s="4">
        <v>2.0000000000000001E-4</v>
      </c>
      <c r="S71" s="3">
        <v>1</v>
      </c>
      <c r="T71" s="4">
        <v>2.0000000000000001E-4</v>
      </c>
      <c r="U71" s="2">
        <v>1</v>
      </c>
      <c r="V71" s="3">
        <v>0</v>
      </c>
      <c r="W71" s="3">
        <v>0</v>
      </c>
      <c r="X71" s="4">
        <v>0</v>
      </c>
      <c r="Y71" s="4">
        <v>0</v>
      </c>
      <c r="Z71" s="5">
        <v>0</v>
      </c>
      <c r="AA71" s="5">
        <v>0</v>
      </c>
      <c r="AB71" s="3">
        <v>0</v>
      </c>
      <c r="AC71" s="3">
        <v>0</v>
      </c>
    </row>
    <row r="72" spans="1:29" x14ac:dyDescent="0.2">
      <c r="C72" s="3" t="s">
        <v>139</v>
      </c>
      <c r="D72" s="16" t="s">
        <v>327</v>
      </c>
      <c r="E72" s="3">
        <f t="shared" si="3"/>
        <v>6</v>
      </c>
      <c r="G72" s="3">
        <v>2</v>
      </c>
      <c r="H72" s="3">
        <f t="shared" si="2"/>
        <v>1</v>
      </c>
      <c r="K72" s="3">
        <f t="shared" si="4"/>
        <v>3</v>
      </c>
      <c r="N72" s="3" t="s">
        <v>232</v>
      </c>
      <c r="O72" s="3" t="s">
        <v>311</v>
      </c>
      <c r="P72" s="3" t="s">
        <v>93</v>
      </c>
      <c r="Q72" s="3">
        <v>1</v>
      </c>
      <c r="R72" s="4">
        <v>2.0000000000000001E-4</v>
      </c>
      <c r="S72" s="3">
        <v>1</v>
      </c>
      <c r="T72" s="4">
        <v>2.0000000000000001E-4</v>
      </c>
      <c r="U72" s="2">
        <v>0</v>
      </c>
      <c r="V72" s="3">
        <v>0</v>
      </c>
      <c r="W72" s="3">
        <v>0</v>
      </c>
      <c r="X72" s="4">
        <v>0</v>
      </c>
      <c r="Y72" s="4">
        <v>0</v>
      </c>
      <c r="Z72" s="5">
        <v>0</v>
      </c>
      <c r="AA72" s="5">
        <v>0</v>
      </c>
      <c r="AB72" s="3">
        <v>0</v>
      </c>
      <c r="AC72" s="3">
        <v>0</v>
      </c>
    </row>
    <row r="73" spans="1:29" x14ac:dyDescent="0.2">
      <c r="C73" s="3" t="s">
        <v>140</v>
      </c>
      <c r="D73" s="16" t="s">
        <v>328</v>
      </c>
      <c r="E73" s="3">
        <f t="shared" si="3"/>
        <v>3</v>
      </c>
      <c r="G73" s="3">
        <v>1</v>
      </c>
      <c r="H73" s="3">
        <f t="shared" si="2"/>
        <v>1</v>
      </c>
      <c r="K73" s="3">
        <f t="shared" si="4"/>
        <v>2</v>
      </c>
      <c r="N73" s="3" t="s">
        <v>156</v>
      </c>
      <c r="O73" s="3" t="s">
        <v>403</v>
      </c>
      <c r="P73" s="3" t="s">
        <v>404</v>
      </c>
      <c r="Q73" s="3">
        <v>33</v>
      </c>
      <c r="R73" s="4">
        <v>7.0000000000000001E-3</v>
      </c>
      <c r="S73" s="3">
        <v>40</v>
      </c>
      <c r="T73" s="4">
        <v>6.3E-3</v>
      </c>
      <c r="U73" s="2">
        <v>0.95</v>
      </c>
      <c r="V73" s="3">
        <v>2</v>
      </c>
      <c r="W73" s="3">
        <v>0</v>
      </c>
      <c r="X73" s="4">
        <v>6.0600000000000001E-2</v>
      </c>
      <c r="Y73" s="4">
        <v>0</v>
      </c>
      <c r="Z73" s="5">
        <v>3360</v>
      </c>
      <c r="AA73" s="5">
        <v>0</v>
      </c>
      <c r="AB73" s="3">
        <v>2</v>
      </c>
      <c r="AC73" s="3">
        <v>0</v>
      </c>
    </row>
    <row r="74" spans="1:29" x14ac:dyDescent="0.2">
      <c r="C74" s="3" t="s">
        <v>141</v>
      </c>
      <c r="D74" s="16" t="s">
        <v>326</v>
      </c>
      <c r="E74" s="3">
        <f t="shared" si="3"/>
        <v>3</v>
      </c>
      <c r="G74" s="3">
        <v>1</v>
      </c>
      <c r="H74" s="3">
        <f t="shared" si="2"/>
        <v>1</v>
      </c>
      <c r="K74" s="3">
        <f t="shared" si="4"/>
        <v>2</v>
      </c>
      <c r="N74" s="3" t="s">
        <v>156</v>
      </c>
      <c r="O74" s="3" t="s">
        <v>405</v>
      </c>
      <c r="P74" s="3" t="s">
        <v>406</v>
      </c>
      <c r="Q74" s="3">
        <v>102</v>
      </c>
      <c r="R74" s="4">
        <v>2.1700000000000001E-2</v>
      </c>
      <c r="S74" s="3">
        <v>152</v>
      </c>
      <c r="T74" s="4">
        <v>2.41E-2</v>
      </c>
      <c r="U74" s="2">
        <v>0.99</v>
      </c>
      <c r="V74" s="3">
        <v>11</v>
      </c>
      <c r="W74" s="3">
        <v>0</v>
      </c>
      <c r="X74" s="4">
        <v>0.10780000000000001</v>
      </c>
      <c r="Y74" s="4">
        <v>0</v>
      </c>
      <c r="Z74" s="5">
        <v>20680</v>
      </c>
      <c r="AA74" s="5">
        <v>0</v>
      </c>
      <c r="AB74" s="3">
        <v>11</v>
      </c>
      <c r="AC74" s="3">
        <v>0</v>
      </c>
    </row>
    <row r="75" spans="1:29" x14ac:dyDescent="0.2">
      <c r="A75" s="3" t="s">
        <v>179</v>
      </c>
      <c r="B75" s="3" t="s">
        <v>236</v>
      </c>
      <c r="C75" s="3" t="s">
        <v>246</v>
      </c>
      <c r="D75" s="16" t="s">
        <v>271</v>
      </c>
      <c r="E75" s="3">
        <f t="shared" si="3"/>
        <v>29</v>
      </c>
      <c r="F75" s="20">
        <f ca="1">VLOOKUP(A75,INDIRECT($F$4&amp;"!$A$6:$K$21"),11,FALSE)</f>
        <v>13.822336896424625</v>
      </c>
      <c r="G75" s="3">
        <v>30</v>
      </c>
      <c r="H75" s="3">
        <f t="shared" ref="H75:H85" si="5">ROUNDUP(G75*0.3,0)</f>
        <v>9</v>
      </c>
      <c r="I75" s="3">
        <v>0</v>
      </c>
      <c r="K75" s="3">
        <f t="shared" si="4"/>
        <v>37</v>
      </c>
      <c r="L75" s="3">
        <v>30</v>
      </c>
      <c r="N75" s="3" t="s">
        <v>188</v>
      </c>
      <c r="O75" s="3" t="s">
        <v>303</v>
      </c>
      <c r="P75" s="3" t="s">
        <v>304</v>
      </c>
      <c r="Q75" s="3">
        <v>4</v>
      </c>
      <c r="R75" s="4">
        <v>8.9999999999999998E-4</v>
      </c>
      <c r="S75" s="3">
        <v>4</v>
      </c>
      <c r="T75" s="4">
        <v>5.9999999999999995E-4</v>
      </c>
      <c r="U75" s="2">
        <v>1</v>
      </c>
      <c r="V75" s="3">
        <v>0</v>
      </c>
      <c r="W75" s="3">
        <v>0</v>
      </c>
      <c r="X75" s="4">
        <v>0</v>
      </c>
      <c r="Y75" s="4">
        <v>0</v>
      </c>
      <c r="Z75" s="5">
        <v>0</v>
      </c>
      <c r="AA75" s="5">
        <v>0</v>
      </c>
      <c r="AB75" s="3">
        <v>0</v>
      </c>
      <c r="AC75" s="3">
        <v>0</v>
      </c>
    </row>
    <row r="76" spans="1:29" x14ac:dyDescent="0.2">
      <c r="C76" s="3" t="s">
        <v>129</v>
      </c>
      <c r="D76" s="16" t="s">
        <v>263</v>
      </c>
      <c r="E76" s="3">
        <f t="shared" si="3"/>
        <v>4</v>
      </c>
      <c r="F76" s="20" t="str">
        <f>"("&amp;SUM(G75:G79)&amp;")"</f>
        <v>(70)</v>
      </c>
      <c r="G76" s="3">
        <v>5</v>
      </c>
      <c r="H76" s="3">
        <f t="shared" si="5"/>
        <v>2</v>
      </c>
      <c r="I76" s="3">
        <v>1</v>
      </c>
      <c r="K76" s="3">
        <f t="shared" si="4"/>
        <v>6</v>
      </c>
      <c r="L76" s="3">
        <v>5</v>
      </c>
      <c r="N76" s="3" t="s">
        <v>177</v>
      </c>
      <c r="O76" s="3" t="s">
        <v>307</v>
      </c>
      <c r="P76" s="3" t="s">
        <v>94</v>
      </c>
      <c r="Q76" s="3">
        <v>22</v>
      </c>
      <c r="R76" s="4">
        <v>4.7000000000000002E-3</v>
      </c>
      <c r="S76" s="3">
        <v>31</v>
      </c>
      <c r="T76" s="4">
        <v>4.8999999999999998E-3</v>
      </c>
      <c r="U76" s="2">
        <v>0.9</v>
      </c>
      <c r="V76" s="3">
        <v>4</v>
      </c>
      <c r="W76" s="3">
        <v>0</v>
      </c>
      <c r="X76" s="4">
        <v>0.18179999999999999</v>
      </c>
      <c r="Y76" s="4">
        <v>0</v>
      </c>
      <c r="Z76" s="5">
        <v>4720</v>
      </c>
      <c r="AA76" s="5">
        <v>0</v>
      </c>
      <c r="AB76" s="3">
        <v>4</v>
      </c>
      <c r="AC76" s="3">
        <v>0</v>
      </c>
    </row>
    <row r="77" spans="1:29" x14ac:dyDescent="0.2">
      <c r="C77" s="3" t="s">
        <v>247</v>
      </c>
      <c r="D77" s="16" t="s">
        <v>267</v>
      </c>
      <c r="E77" s="3">
        <f t="shared" si="3"/>
        <v>11</v>
      </c>
      <c r="G77" s="3">
        <v>10</v>
      </c>
      <c r="H77" s="3">
        <f t="shared" si="5"/>
        <v>3</v>
      </c>
      <c r="I77" s="3">
        <v>0</v>
      </c>
      <c r="K77" s="3">
        <f t="shared" si="4"/>
        <v>13</v>
      </c>
      <c r="L77" s="3">
        <v>15</v>
      </c>
      <c r="N77" s="3" t="s">
        <v>177</v>
      </c>
      <c r="O77" s="3" t="s">
        <v>308</v>
      </c>
      <c r="P77" s="3" t="s">
        <v>95</v>
      </c>
      <c r="Q77" s="3">
        <v>7</v>
      </c>
      <c r="R77" s="4">
        <v>1.5E-3</v>
      </c>
      <c r="S77" s="3">
        <v>9</v>
      </c>
      <c r="T77" s="4">
        <v>1.4E-3</v>
      </c>
      <c r="U77" s="2">
        <v>0.89</v>
      </c>
      <c r="V77" s="3">
        <v>0</v>
      </c>
      <c r="W77" s="3">
        <v>0</v>
      </c>
      <c r="X77" s="4">
        <v>0</v>
      </c>
      <c r="Y77" s="4">
        <v>0</v>
      </c>
      <c r="Z77" s="5">
        <v>0</v>
      </c>
      <c r="AA77" s="5">
        <v>0</v>
      </c>
      <c r="AB77" s="3">
        <v>0</v>
      </c>
      <c r="AC77" s="3">
        <v>0</v>
      </c>
    </row>
    <row r="78" spans="1:29" x14ac:dyDescent="0.2">
      <c r="C78" s="3" t="s">
        <v>128</v>
      </c>
      <c r="D78" s="16" t="s">
        <v>265</v>
      </c>
      <c r="E78" s="3">
        <f t="shared" si="3"/>
        <v>11</v>
      </c>
      <c r="G78" s="3">
        <v>10</v>
      </c>
      <c r="H78" s="3">
        <f t="shared" si="5"/>
        <v>3</v>
      </c>
      <c r="I78" s="3">
        <v>0</v>
      </c>
      <c r="K78" s="3">
        <f t="shared" si="4"/>
        <v>13</v>
      </c>
      <c r="L78" s="3">
        <v>15</v>
      </c>
      <c r="N78" s="3" t="s">
        <v>188</v>
      </c>
      <c r="O78" s="3" t="s">
        <v>305</v>
      </c>
      <c r="P78" s="3" t="s">
        <v>97</v>
      </c>
      <c r="Q78" s="3">
        <v>5</v>
      </c>
      <c r="R78" s="4">
        <v>1.1000000000000001E-3</v>
      </c>
      <c r="S78" s="3">
        <v>7</v>
      </c>
      <c r="T78" s="4">
        <v>1.1000000000000001E-3</v>
      </c>
      <c r="U78" s="2">
        <v>1</v>
      </c>
      <c r="V78" s="3">
        <v>0</v>
      </c>
      <c r="W78" s="3">
        <v>0</v>
      </c>
      <c r="X78" s="4">
        <v>0</v>
      </c>
      <c r="Y78" s="4">
        <v>0</v>
      </c>
      <c r="Z78" s="5">
        <v>0</v>
      </c>
      <c r="AA78" s="5">
        <v>0</v>
      </c>
      <c r="AB78" s="3">
        <v>0</v>
      </c>
      <c r="AC78" s="3">
        <v>0</v>
      </c>
    </row>
    <row r="79" spans="1:29" x14ac:dyDescent="0.2">
      <c r="C79" s="3" t="s">
        <v>138</v>
      </c>
      <c r="D79" s="16" t="s">
        <v>269</v>
      </c>
      <c r="E79" s="3">
        <f t="shared" si="3"/>
        <v>14</v>
      </c>
      <c r="G79" s="3">
        <v>15</v>
      </c>
      <c r="H79" s="3">
        <f t="shared" si="5"/>
        <v>5</v>
      </c>
      <c r="I79" s="3">
        <v>16</v>
      </c>
      <c r="K79" s="3">
        <f t="shared" si="4"/>
        <v>3</v>
      </c>
      <c r="N79" s="3" t="s">
        <v>177</v>
      </c>
      <c r="O79" s="3" t="s">
        <v>309</v>
      </c>
      <c r="P79" s="3" t="s">
        <v>96</v>
      </c>
      <c r="Q79" s="3">
        <v>6</v>
      </c>
      <c r="R79" s="4">
        <v>1.2999999999999999E-3</v>
      </c>
      <c r="S79" s="3">
        <v>8</v>
      </c>
      <c r="T79" s="4">
        <v>1.2999999999999999E-3</v>
      </c>
      <c r="U79" s="2">
        <v>1</v>
      </c>
      <c r="V79" s="3">
        <v>1</v>
      </c>
      <c r="W79" s="3">
        <v>0</v>
      </c>
      <c r="X79" s="4">
        <v>0.16669999999999999</v>
      </c>
      <c r="Y79" s="4">
        <v>0</v>
      </c>
      <c r="Z79" s="5">
        <v>1180</v>
      </c>
      <c r="AA79" s="5">
        <v>0</v>
      </c>
      <c r="AB79" s="3">
        <v>1</v>
      </c>
      <c r="AC79" s="3">
        <v>0</v>
      </c>
    </row>
    <row r="80" spans="1:29" x14ac:dyDescent="0.2">
      <c r="B80" s="3" t="s">
        <v>469</v>
      </c>
      <c r="C80" s="3" t="s">
        <v>605</v>
      </c>
      <c r="D80" s="17" t="s">
        <v>440</v>
      </c>
      <c r="E80" s="3">
        <f t="shared" si="3"/>
        <v>4</v>
      </c>
      <c r="G80" s="3">
        <v>10</v>
      </c>
      <c r="H80" s="3">
        <f t="shared" si="5"/>
        <v>3</v>
      </c>
      <c r="K80" s="3">
        <f t="shared" si="4"/>
        <v>13</v>
      </c>
      <c r="N80" s="3" t="s">
        <v>188</v>
      </c>
      <c r="O80" s="3" t="s">
        <v>306</v>
      </c>
      <c r="P80" s="3" t="s">
        <v>98</v>
      </c>
      <c r="Q80" s="3">
        <v>30</v>
      </c>
      <c r="R80" s="4">
        <v>6.4000000000000003E-3</v>
      </c>
      <c r="S80" s="3">
        <v>40</v>
      </c>
      <c r="T80" s="4">
        <v>6.3E-3</v>
      </c>
      <c r="U80" s="2">
        <v>0.98</v>
      </c>
      <c r="V80" s="3">
        <v>1</v>
      </c>
      <c r="W80" s="3">
        <v>0</v>
      </c>
      <c r="X80" s="4">
        <v>3.3300000000000003E-2</v>
      </c>
      <c r="Y80" s="4">
        <v>0</v>
      </c>
      <c r="Z80" s="5">
        <v>1680</v>
      </c>
      <c r="AA80" s="5">
        <v>0</v>
      </c>
      <c r="AB80" s="3">
        <v>1</v>
      </c>
      <c r="AC80" s="3">
        <v>0</v>
      </c>
    </row>
    <row r="81" spans="3:29" x14ac:dyDescent="0.2">
      <c r="C81" s="3" t="s">
        <v>471</v>
      </c>
      <c r="D81" s="18" t="s">
        <v>442</v>
      </c>
      <c r="E81" s="3">
        <f t="shared" si="3"/>
        <v>6</v>
      </c>
      <c r="G81" s="3">
        <v>10</v>
      </c>
      <c r="H81" s="3">
        <f t="shared" si="5"/>
        <v>3</v>
      </c>
      <c r="I81" s="3">
        <v>0</v>
      </c>
      <c r="K81" s="3">
        <f t="shared" si="4"/>
        <v>13</v>
      </c>
      <c r="N81" s="3" t="s">
        <v>155</v>
      </c>
      <c r="O81" s="3" t="s">
        <v>348</v>
      </c>
      <c r="P81" s="3" t="s">
        <v>73</v>
      </c>
      <c r="Q81" s="3">
        <v>27</v>
      </c>
      <c r="R81" s="4">
        <v>5.7000000000000002E-3</v>
      </c>
      <c r="S81" s="3">
        <v>38</v>
      </c>
      <c r="T81" s="4">
        <v>6.0000000000000001E-3</v>
      </c>
      <c r="U81" s="2">
        <v>0.97</v>
      </c>
      <c r="V81" s="3">
        <v>6</v>
      </c>
      <c r="W81" s="3">
        <v>0</v>
      </c>
      <c r="X81" s="4">
        <v>0.22220000000000001</v>
      </c>
      <c r="Y81" s="4">
        <v>0</v>
      </c>
      <c r="Z81" s="5">
        <v>5994</v>
      </c>
      <c r="AA81" s="5">
        <v>0</v>
      </c>
      <c r="AB81" s="3">
        <v>6</v>
      </c>
      <c r="AC81" s="3">
        <v>0</v>
      </c>
    </row>
    <row r="82" spans="3:29" x14ac:dyDescent="0.2">
      <c r="C82" s="3" t="s">
        <v>472</v>
      </c>
      <c r="D82" s="18" t="s">
        <v>444</v>
      </c>
      <c r="E82" s="3">
        <f t="shared" si="3"/>
        <v>7</v>
      </c>
      <c r="G82" s="3">
        <v>10</v>
      </c>
      <c r="H82" s="3">
        <f t="shared" si="5"/>
        <v>3</v>
      </c>
      <c r="K82" s="3">
        <f t="shared" si="4"/>
        <v>13</v>
      </c>
      <c r="N82" s="3" t="s">
        <v>164</v>
      </c>
      <c r="O82" s="3" t="s">
        <v>332</v>
      </c>
      <c r="P82" s="3" t="s">
        <v>333</v>
      </c>
      <c r="Q82" s="3">
        <v>9</v>
      </c>
      <c r="R82" s="4">
        <v>1.9E-3</v>
      </c>
      <c r="S82" s="3">
        <v>9</v>
      </c>
      <c r="T82" s="4">
        <v>1.4E-3</v>
      </c>
      <c r="U82" s="2">
        <v>1</v>
      </c>
      <c r="V82" s="3">
        <v>0</v>
      </c>
      <c r="W82" s="3">
        <v>0</v>
      </c>
      <c r="X82" s="4">
        <v>0</v>
      </c>
      <c r="Y82" s="4">
        <v>0</v>
      </c>
      <c r="Z82" s="5">
        <v>0</v>
      </c>
      <c r="AA82" s="5">
        <v>0</v>
      </c>
      <c r="AB82" s="3">
        <v>0</v>
      </c>
      <c r="AC82" s="3">
        <v>0</v>
      </c>
    </row>
    <row r="83" spans="3:29" x14ac:dyDescent="0.2">
      <c r="C83" s="3" t="s">
        <v>475</v>
      </c>
      <c r="D83" s="18" t="s">
        <v>445</v>
      </c>
      <c r="E83" s="3">
        <f t="shared" si="3"/>
        <v>2</v>
      </c>
      <c r="G83" s="3">
        <v>15</v>
      </c>
      <c r="H83" s="3">
        <f t="shared" si="5"/>
        <v>5</v>
      </c>
      <c r="K83" s="3">
        <f t="shared" si="4"/>
        <v>19</v>
      </c>
      <c r="N83" s="3" t="s">
        <v>172</v>
      </c>
      <c r="O83" s="3" t="s">
        <v>297</v>
      </c>
      <c r="P83" s="3" t="s">
        <v>298</v>
      </c>
      <c r="Q83" s="3">
        <v>84</v>
      </c>
      <c r="R83" s="4">
        <v>1.7899999999999999E-2</v>
      </c>
      <c r="S83" s="3">
        <v>107</v>
      </c>
      <c r="T83" s="4">
        <v>1.6899999999999998E-2</v>
      </c>
      <c r="U83" s="2">
        <v>1</v>
      </c>
      <c r="V83" s="3">
        <v>6</v>
      </c>
      <c r="W83" s="3">
        <v>0</v>
      </c>
      <c r="X83" s="4">
        <v>7.1400000000000005E-2</v>
      </c>
      <c r="Y83" s="4">
        <v>0</v>
      </c>
      <c r="Z83" s="5">
        <v>5340</v>
      </c>
      <c r="AA83" s="5">
        <v>0</v>
      </c>
      <c r="AB83" s="3">
        <v>6</v>
      </c>
      <c r="AC83" s="3">
        <v>0</v>
      </c>
    </row>
    <row r="84" spans="3:29" x14ac:dyDescent="0.2">
      <c r="C84" s="3" t="s">
        <v>473</v>
      </c>
      <c r="D84" s="17" t="s">
        <v>158</v>
      </c>
      <c r="E84" s="3">
        <f t="shared" si="3"/>
        <v>27</v>
      </c>
      <c r="G84" s="3">
        <v>30</v>
      </c>
      <c r="H84" s="3">
        <v>13</v>
      </c>
      <c r="K84" s="3">
        <f t="shared" si="4"/>
        <v>41</v>
      </c>
      <c r="L84" s="3">
        <v>40</v>
      </c>
      <c r="N84" s="3" t="s">
        <v>226</v>
      </c>
      <c r="O84" s="3" t="s">
        <v>364</v>
      </c>
      <c r="P84" s="3" t="s">
        <v>66</v>
      </c>
      <c r="Q84" s="3">
        <v>17</v>
      </c>
      <c r="R84" s="4">
        <v>3.5999999999999999E-3</v>
      </c>
      <c r="S84" s="3">
        <v>22</v>
      </c>
      <c r="T84" s="4">
        <v>3.5000000000000001E-3</v>
      </c>
      <c r="U84" s="2">
        <v>1</v>
      </c>
      <c r="V84" s="3">
        <v>2</v>
      </c>
      <c r="W84" s="3">
        <v>0</v>
      </c>
      <c r="X84" s="4">
        <v>0.1176</v>
      </c>
      <c r="Y84" s="4">
        <v>0</v>
      </c>
      <c r="Z84" s="5">
        <v>1960</v>
      </c>
      <c r="AA84" s="5">
        <v>0</v>
      </c>
      <c r="AB84" s="3">
        <v>2</v>
      </c>
      <c r="AC84" s="3">
        <v>0</v>
      </c>
    </row>
    <row r="85" spans="3:29" x14ac:dyDescent="0.2">
      <c r="C85" s="3" t="s">
        <v>474</v>
      </c>
      <c r="D85" s="17" t="s">
        <v>165</v>
      </c>
      <c r="E85" s="3">
        <f t="shared" si="3"/>
        <v>0</v>
      </c>
      <c r="G85" s="3">
        <v>0</v>
      </c>
      <c r="H85" s="3">
        <f t="shared" si="5"/>
        <v>0</v>
      </c>
      <c r="K85" s="3">
        <f t="shared" si="4"/>
        <v>0</v>
      </c>
      <c r="N85" s="3" t="s">
        <v>164</v>
      </c>
      <c r="O85" s="3" t="s">
        <v>336</v>
      </c>
      <c r="P85" s="3" t="s">
        <v>83</v>
      </c>
      <c r="Q85" s="3">
        <v>6</v>
      </c>
      <c r="R85" s="4">
        <v>1.2999999999999999E-3</v>
      </c>
      <c r="S85" s="3">
        <v>6</v>
      </c>
      <c r="T85" s="4">
        <v>8.9999999999999998E-4</v>
      </c>
      <c r="U85" s="2">
        <v>1</v>
      </c>
      <c r="V85" s="3">
        <v>0</v>
      </c>
      <c r="W85" s="3">
        <v>0</v>
      </c>
      <c r="X85" s="4">
        <v>0</v>
      </c>
      <c r="Y85" s="4">
        <v>0</v>
      </c>
      <c r="Z85" s="5">
        <v>0</v>
      </c>
      <c r="AA85" s="5">
        <v>0</v>
      </c>
      <c r="AB85" s="3">
        <v>0</v>
      </c>
      <c r="AC85" s="3">
        <v>0</v>
      </c>
    </row>
    <row r="86" spans="3:29" x14ac:dyDescent="0.2">
      <c r="C86" s="3" t="s">
        <v>545</v>
      </c>
      <c r="D86" s="17" t="s">
        <v>544</v>
      </c>
      <c r="E86" s="3">
        <f t="shared" si="3"/>
        <v>4</v>
      </c>
      <c r="G86" s="3">
        <v>5</v>
      </c>
      <c r="H86" s="3">
        <f>ROUNDUP(G86*0.3,0)</f>
        <v>2</v>
      </c>
      <c r="K86" s="3">
        <f t="shared" si="4"/>
        <v>7</v>
      </c>
      <c r="N86" s="3" t="s">
        <v>172</v>
      </c>
      <c r="O86" s="3" t="s">
        <v>299</v>
      </c>
      <c r="P86" s="3" t="s">
        <v>99</v>
      </c>
      <c r="Q86" s="3">
        <v>14</v>
      </c>
      <c r="R86" s="4">
        <v>3.0000000000000001E-3</v>
      </c>
      <c r="S86" s="3">
        <v>16</v>
      </c>
      <c r="T86" s="4">
        <v>2.5000000000000001E-3</v>
      </c>
      <c r="U86" s="2">
        <v>1</v>
      </c>
      <c r="V86" s="3">
        <v>0</v>
      </c>
      <c r="W86" s="3">
        <v>0</v>
      </c>
      <c r="X86" s="4">
        <v>0</v>
      </c>
      <c r="Y86" s="4">
        <v>0</v>
      </c>
      <c r="Z86" s="5">
        <v>0</v>
      </c>
      <c r="AA86" s="5">
        <v>0</v>
      </c>
      <c r="AB86" s="3">
        <v>0</v>
      </c>
      <c r="AC86" s="3">
        <v>0</v>
      </c>
    </row>
    <row r="87" spans="3:29" x14ac:dyDescent="0.2">
      <c r="C87" s="3" t="s">
        <v>564</v>
      </c>
      <c r="D87" s="17" t="s">
        <v>587</v>
      </c>
      <c r="E87" s="24">
        <f>IF(ISNA(VLOOKUP(D87,$O$2:$Y$200,8,FALSE)),0,VLOOKUP(D87,$O$2:$Y$200,8,FALSE))</f>
        <v>0</v>
      </c>
      <c r="H87" s="3">
        <f>ROUNDUP(G87*0.3,0)</f>
        <v>0</v>
      </c>
      <c r="K87" s="3">
        <f t="shared" si="4"/>
        <v>0</v>
      </c>
      <c r="N87" s="3" t="s">
        <v>172</v>
      </c>
      <c r="O87" s="3" t="s">
        <v>300</v>
      </c>
      <c r="P87" s="3" t="s">
        <v>100</v>
      </c>
      <c r="Q87" s="3">
        <v>16</v>
      </c>
      <c r="R87" s="4">
        <v>3.3999999999999998E-3</v>
      </c>
      <c r="S87" s="3">
        <v>18</v>
      </c>
      <c r="T87" s="4">
        <v>2.8E-3</v>
      </c>
      <c r="U87" s="2">
        <v>1</v>
      </c>
      <c r="V87" s="3">
        <v>0</v>
      </c>
      <c r="W87" s="3">
        <v>0</v>
      </c>
      <c r="X87" s="4">
        <v>0</v>
      </c>
      <c r="Y87" s="4">
        <v>0</v>
      </c>
      <c r="Z87" s="5">
        <v>0</v>
      </c>
      <c r="AA87" s="5">
        <v>0</v>
      </c>
      <c r="AB87" s="3">
        <v>0</v>
      </c>
      <c r="AC87" s="3">
        <v>0</v>
      </c>
    </row>
    <row r="88" spans="3:29" x14ac:dyDescent="0.2">
      <c r="N88" s="3" t="s">
        <v>172</v>
      </c>
      <c r="O88" s="3" t="s">
        <v>301</v>
      </c>
      <c r="P88" s="3" t="s">
        <v>302</v>
      </c>
      <c r="Q88" s="3">
        <v>15</v>
      </c>
      <c r="R88" s="4">
        <v>3.2000000000000002E-3</v>
      </c>
      <c r="S88" s="3">
        <v>16</v>
      </c>
      <c r="T88" s="4">
        <v>2.5000000000000001E-3</v>
      </c>
      <c r="U88" s="2">
        <v>1</v>
      </c>
      <c r="V88" s="3">
        <v>0</v>
      </c>
      <c r="W88" s="3">
        <v>0</v>
      </c>
      <c r="X88" s="4">
        <v>0</v>
      </c>
      <c r="Y88" s="4">
        <v>0</v>
      </c>
      <c r="Z88" s="5">
        <v>0</v>
      </c>
      <c r="AA88" s="5">
        <v>0</v>
      </c>
      <c r="AB88" s="3">
        <v>0</v>
      </c>
      <c r="AC88" s="3">
        <v>0</v>
      </c>
    </row>
    <row r="89" spans="3:29" x14ac:dyDescent="0.2">
      <c r="N89" s="3" t="s">
        <v>178</v>
      </c>
      <c r="O89" s="3" t="s">
        <v>287</v>
      </c>
      <c r="P89" s="3" t="s">
        <v>288</v>
      </c>
      <c r="Q89" s="3">
        <v>7</v>
      </c>
      <c r="R89" s="4">
        <v>1.5E-3</v>
      </c>
      <c r="S89" s="3">
        <v>7</v>
      </c>
      <c r="T89" s="4">
        <v>1.1000000000000001E-3</v>
      </c>
      <c r="U89" s="2">
        <v>0</v>
      </c>
      <c r="V89" s="3">
        <v>0</v>
      </c>
      <c r="W89" s="3">
        <v>0</v>
      </c>
      <c r="X89" s="4">
        <v>0</v>
      </c>
      <c r="Y89" s="4">
        <v>0</v>
      </c>
      <c r="Z89" s="5">
        <v>0</v>
      </c>
      <c r="AA89" s="5">
        <v>0</v>
      </c>
      <c r="AB89" s="3">
        <v>0</v>
      </c>
      <c r="AC89" s="3">
        <v>0</v>
      </c>
    </row>
    <row r="90" spans="3:29" x14ac:dyDescent="0.2">
      <c r="N90" s="3" t="s">
        <v>178</v>
      </c>
      <c r="O90" s="3" t="s">
        <v>289</v>
      </c>
      <c r="P90" s="3" t="s">
        <v>290</v>
      </c>
      <c r="Q90" s="3">
        <v>2</v>
      </c>
      <c r="R90" s="4">
        <v>4.0000000000000002E-4</v>
      </c>
      <c r="S90" s="3">
        <v>12</v>
      </c>
      <c r="T90" s="4">
        <v>1.9E-3</v>
      </c>
      <c r="U90" s="2">
        <v>1</v>
      </c>
      <c r="V90" s="3">
        <v>1</v>
      </c>
      <c r="W90" s="3">
        <v>0</v>
      </c>
      <c r="X90" s="4">
        <v>0.5</v>
      </c>
      <c r="Y90" s="4">
        <v>0</v>
      </c>
      <c r="Z90" s="5">
        <v>1280</v>
      </c>
      <c r="AA90" s="5">
        <v>0</v>
      </c>
      <c r="AB90" s="3">
        <v>1</v>
      </c>
      <c r="AC90" s="3">
        <v>0</v>
      </c>
    </row>
    <row r="91" spans="3:29" x14ac:dyDescent="0.2">
      <c r="N91" s="3" t="s">
        <v>178</v>
      </c>
      <c r="O91" s="3" t="s">
        <v>291</v>
      </c>
      <c r="P91" s="3" t="s">
        <v>292</v>
      </c>
      <c r="Q91" s="3">
        <v>6</v>
      </c>
      <c r="R91" s="4">
        <v>1.2999999999999999E-3</v>
      </c>
      <c r="S91" s="3">
        <v>11</v>
      </c>
      <c r="T91" s="4">
        <v>1.6999999999999999E-3</v>
      </c>
      <c r="U91" s="2">
        <v>1</v>
      </c>
      <c r="V91" s="3">
        <v>1</v>
      </c>
      <c r="W91" s="3">
        <v>0</v>
      </c>
      <c r="X91" s="4">
        <v>0.16669999999999999</v>
      </c>
      <c r="Y91" s="4">
        <v>0</v>
      </c>
      <c r="Z91" s="5">
        <v>1280</v>
      </c>
      <c r="AA91" s="5">
        <v>0</v>
      </c>
      <c r="AB91" s="3">
        <v>1</v>
      </c>
      <c r="AC91" s="3">
        <v>0</v>
      </c>
    </row>
    <row r="92" spans="3:29" x14ac:dyDescent="0.2">
      <c r="N92" s="3" t="s">
        <v>178</v>
      </c>
      <c r="O92" s="3" t="s">
        <v>496</v>
      </c>
      <c r="P92" s="3" t="s">
        <v>497</v>
      </c>
      <c r="Q92" s="3">
        <v>3</v>
      </c>
      <c r="R92" s="4">
        <v>5.9999999999999995E-4</v>
      </c>
      <c r="S92" s="3">
        <v>3</v>
      </c>
      <c r="T92" s="4">
        <v>5.0000000000000001E-4</v>
      </c>
      <c r="U92" s="2">
        <v>0.67</v>
      </c>
      <c r="V92" s="3">
        <v>0</v>
      </c>
      <c r="W92" s="3">
        <v>0</v>
      </c>
      <c r="X92" s="4">
        <v>0</v>
      </c>
      <c r="Y92" s="4">
        <v>0</v>
      </c>
      <c r="Z92" s="5">
        <v>0</v>
      </c>
      <c r="AA92" s="5">
        <v>0</v>
      </c>
      <c r="AB92" s="3">
        <v>0</v>
      </c>
      <c r="AC92" s="3">
        <v>0</v>
      </c>
    </row>
    <row r="93" spans="3:29" x14ac:dyDescent="0.2">
      <c r="N93" s="3" t="s">
        <v>178</v>
      </c>
      <c r="O93" s="3" t="s">
        <v>293</v>
      </c>
      <c r="P93" s="3" t="s">
        <v>294</v>
      </c>
      <c r="Q93" s="3">
        <v>11</v>
      </c>
      <c r="R93" s="4">
        <v>2.3E-3</v>
      </c>
      <c r="S93" s="3">
        <v>14</v>
      </c>
      <c r="T93" s="4">
        <v>2.2000000000000001E-3</v>
      </c>
      <c r="U93" s="2">
        <v>1</v>
      </c>
      <c r="V93" s="3">
        <v>1</v>
      </c>
      <c r="W93" s="3">
        <v>0</v>
      </c>
      <c r="X93" s="4">
        <v>9.0899999999999995E-2</v>
      </c>
      <c r="Y93" s="4">
        <v>0</v>
      </c>
      <c r="Z93" s="5">
        <v>1280</v>
      </c>
      <c r="AA93" s="5">
        <v>0</v>
      </c>
      <c r="AB93" s="3">
        <v>1</v>
      </c>
      <c r="AC93" s="3">
        <v>0</v>
      </c>
    </row>
    <row r="94" spans="3:29" x14ac:dyDescent="0.2">
      <c r="N94" s="3" t="s">
        <v>168</v>
      </c>
      <c r="O94" s="3" t="s">
        <v>272</v>
      </c>
      <c r="P94" s="3" t="s">
        <v>600</v>
      </c>
      <c r="Q94" s="3">
        <v>40</v>
      </c>
      <c r="R94" s="4">
        <v>8.5000000000000006E-3</v>
      </c>
      <c r="S94" s="3">
        <v>50</v>
      </c>
      <c r="T94" s="4">
        <v>7.9000000000000008E-3</v>
      </c>
      <c r="U94" s="2">
        <v>0.98</v>
      </c>
      <c r="V94" s="3">
        <v>8</v>
      </c>
      <c r="W94" s="3">
        <v>0</v>
      </c>
      <c r="X94" s="4">
        <v>0.2</v>
      </c>
      <c r="Y94" s="4">
        <v>0</v>
      </c>
      <c r="Z94" s="5">
        <v>10240</v>
      </c>
      <c r="AA94" s="5">
        <v>0</v>
      </c>
      <c r="AB94" s="3">
        <v>8</v>
      </c>
      <c r="AC94" s="3">
        <v>0</v>
      </c>
    </row>
    <row r="95" spans="3:29" x14ac:dyDescent="0.2">
      <c r="N95" s="3" t="s">
        <v>168</v>
      </c>
      <c r="O95" s="3" t="s">
        <v>466</v>
      </c>
      <c r="P95" s="3" t="s">
        <v>601</v>
      </c>
      <c r="Q95" s="3">
        <v>28</v>
      </c>
      <c r="R95" s="4">
        <v>6.0000000000000001E-3</v>
      </c>
      <c r="S95" s="3">
        <v>30</v>
      </c>
      <c r="T95" s="4">
        <v>4.7000000000000002E-3</v>
      </c>
      <c r="U95" s="2">
        <v>1</v>
      </c>
      <c r="V95" s="3">
        <v>2</v>
      </c>
      <c r="W95" s="3">
        <v>0</v>
      </c>
      <c r="X95" s="4">
        <v>7.1400000000000005E-2</v>
      </c>
      <c r="Y95" s="4">
        <v>0</v>
      </c>
      <c r="Z95" s="5">
        <v>2560</v>
      </c>
      <c r="AA95" s="5">
        <v>0</v>
      </c>
      <c r="AB95" s="3">
        <v>2</v>
      </c>
      <c r="AC95" s="3">
        <v>0</v>
      </c>
    </row>
    <row r="96" spans="3:29" x14ac:dyDescent="0.2">
      <c r="N96" s="3" t="s">
        <v>168</v>
      </c>
      <c r="O96" s="3" t="s">
        <v>273</v>
      </c>
      <c r="P96" s="3" t="s">
        <v>274</v>
      </c>
      <c r="Q96" s="3">
        <v>68</v>
      </c>
      <c r="R96" s="4">
        <v>1.4500000000000001E-2</v>
      </c>
      <c r="S96" s="3">
        <v>88</v>
      </c>
      <c r="T96" s="4">
        <v>1.3899999999999999E-2</v>
      </c>
      <c r="U96" s="2">
        <v>1</v>
      </c>
      <c r="V96" s="3">
        <v>5</v>
      </c>
      <c r="W96" s="3">
        <v>0</v>
      </c>
      <c r="X96" s="4">
        <v>7.3499999999999996E-2</v>
      </c>
      <c r="Y96" s="4">
        <v>0</v>
      </c>
      <c r="Z96" s="5">
        <v>6400</v>
      </c>
      <c r="AA96" s="5">
        <v>0</v>
      </c>
      <c r="AB96" s="3">
        <v>5</v>
      </c>
      <c r="AC96" s="3">
        <v>0</v>
      </c>
    </row>
    <row r="97" spans="14:29" x14ac:dyDescent="0.2">
      <c r="N97" s="3" t="s">
        <v>168</v>
      </c>
      <c r="O97" s="3" t="s">
        <v>275</v>
      </c>
      <c r="P97" s="3" t="s">
        <v>276</v>
      </c>
      <c r="Q97" s="3">
        <v>4</v>
      </c>
      <c r="R97" s="4">
        <v>8.9999999999999998E-4</v>
      </c>
      <c r="S97" s="3">
        <v>4</v>
      </c>
      <c r="T97" s="4">
        <v>5.9999999999999995E-4</v>
      </c>
      <c r="U97" s="2">
        <v>1</v>
      </c>
      <c r="V97" s="3">
        <v>0</v>
      </c>
      <c r="W97" s="3">
        <v>0</v>
      </c>
      <c r="X97" s="4">
        <v>0</v>
      </c>
      <c r="Y97" s="4">
        <v>0</v>
      </c>
      <c r="Z97" s="5">
        <v>0</v>
      </c>
      <c r="AA97" s="5">
        <v>0</v>
      </c>
      <c r="AB97" s="3">
        <v>0</v>
      </c>
      <c r="AC97" s="3">
        <v>0</v>
      </c>
    </row>
    <row r="98" spans="14:29" x14ac:dyDescent="0.2">
      <c r="N98" s="3" t="s">
        <v>168</v>
      </c>
      <c r="O98" s="3" t="s">
        <v>277</v>
      </c>
      <c r="P98" s="3" t="s">
        <v>278</v>
      </c>
      <c r="Q98" s="3">
        <v>55</v>
      </c>
      <c r="R98" s="4">
        <v>1.17E-2</v>
      </c>
      <c r="S98" s="3">
        <v>78</v>
      </c>
      <c r="T98" s="4">
        <v>1.23E-2</v>
      </c>
      <c r="U98" s="2">
        <v>1</v>
      </c>
      <c r="V98" s="3">
        <v>10</v>
      </c>
      <c r="W98" s="3">
        <v>0</v>
      </c>
      <c r="X98" s="4">
        <v>0.18179999999999999</v>
      </c>
      <c r="Y98" s="4">
        <v>0</v>
      </c>
      <c r="Z98" s="5">
        <v>12800</v>
      </c>
      <c r="AA98" s="5">
        <v>0</v>
      </c>
      <c r="AB98" s="3">
        <v>10</v>
      </c>
      <c r="AC98" s="3">
        <v>0</v>
      </c>
    </row>
    <row r="99" spans="14:29" x14ac:dyDescent="0.2">
      <c r="N99" s="3" t="s">
        <v>168</v>
      </c>
      <c r="O99" s="3" t="s">
        <v>279</v>
      </c>
      <c r="P99" s="3" t="s">
        <v>280</v>
      </c>
      <c r="Q99" s="3">
        <v>10</v>
      </c>
      <c r="R99" s="4">
        <v>2.0999999999999999E-3</v>
      </c>
      <c r="S99" s="3">
        <v>11</v>
      </c>
      <c r="T99" s="4">
        <v>1.6999999999999999E-3</v>
      </c>
      <c r="U99" s="2">
        <v>1</v>
      </c>
      <c r="V99" s="3">
        <v>1</v>
      </c>
      <c r="W99" s="3">
        <v>0</v>
      </c>
      <c r="X99" s="4">
        <v>0.1</v>
      </c>
      <c r="Y99" s="4">
        <v>0</v>
      </c>
      <c r="Z99" s="5">
        <v>1280</v>
      </c>
      <c r="AA99" s="5">
        <v>0</v>
      </c>
      <c r="AB99" s="3">
        <v>1</v>
      </c>
      <c r="AC99" s="3">
        <v>0</v>
      </c>
    </row>
    <row r="100" spans="14:29" x14ac:dyDescent="0.2">
      <c r="N100" s="3" t="s">
        <v>168</v>
      </c>
      <c r="O100" s="3" t="s">
        <v>281</v>
      </c>
      <c r="P100" s="3" t="s">
        <v>282</v>
      </c>
      <c r="Q100" s="3">
        <v>43</v>
      </c>
      <c r="R100" s="4">
        <v>9.1000000000000004E-3</v>
      </c>
      <c r="S100" s="3">
        <v>52</v>
      </c>
      <c r="T100" s="4">
        <v>8.2000000000000007E-3</v>
      </c>
      <c r="U100" s="2">
        <v>0.98</v>
      </c>
      <c r="V100" s="3">
        <v>6</v>
      </c>
      <c r="W100" s="3">
        <v>0</v>
      </c>
      <c r="X100" s="4">
        <v>0.13950000000000001</v>
      </c>
      <c r="Y100" s="4">
        <v>0</v>
      </c>
      <c r="Z100" s="5">
        <v>7680</v>
      </c>
      <c r="AA100" s="5">
        <v>0</v>
      </c>
      <c r="AB100" s="3">
        <v>6</v>
      </c>
      <c r="AC100" s="3">
        <v>0</v>
      </c>
    </row>
    <row r="101" spans="14:29" x14ac:dyDescent="0.2">
      <c r="N101" s="3" t="s">
        <v>168</v>
      </c>
      <c r="O101" s="3" t="s">
        <v>283</v>
      </c>
      <c r="P101" s="3" t="s">
        <v>284</v>
      </c>
      <c r="Q101" s="3">
        <v>5</v>
      </c>
      <c r="R101" s="4">
        <v>1.1000000000000001E-3</v>
      </c>
      <c r="S101" s="3">
        <v>5</v>
      </c>
      <c r="T101" s="4">
        <v>8.0000000000000004E-4</v>
      </c>
      <c r="U101" s="2">
        <v>1</v>
      </c>
      <c r="V101" s="3">
        <v>0</v>
      </c>
      <c r="W101" s="3">
        <v>0</v>
      </c>
      <c r="X101" s="4">
        <v>0</v>
      </c>
      <c r="Y101" s="4">
        <v>0</v>
      </c>
      <c r="Z101" s="5">
        <v>0</v>
      </c>
      <c r="AA101" s="5">
        <v>0</v>
      </c>
      <c r="AB101" s="3">
        <v>0</v>
      </c>
      <c r="AC101" s="3">
        <v>0</v>
      </c>
    </row>
    <row r="102" spans="14:29" x14ac:dyDescent="0.2">
      <c r="N102" s="3" t="s">
        <v>168</v>
      </c>
      <c r="O102" s="3" t="s">
        <v>285</v>
      </c>
      <c r="P102" s="3" t="s">
        <v>286</v>
      </c>
      <c r="Q102" s="3">
        <v>20</v>
      </c>
      <c r="R102" s="4">
        <v>4.3E-3</v>
      </c>
      <c r="S102" s="3">
        <v>23</v>
      </c>
      <c r="T102" s="4">
        <v>3.5999999999999999E-3</v>
      </c>
      <c r="U102" s="2">
        <v>1</v>
      </c>
      <c r="V102" s="3">
        <v>2</v>
      </c>
      <c r="W102" s="3">
        <v>0</v>
      </c>
      <c r="X102" s="4">
        <v>0.1</v>
      </c>
      <c r="Y102" s="4">
        <v>0</v>
      </c>
      <c r="Z102" s="5">
        <v>2560</v>
      </c>
      <c r="AA102" s="5">
        <v>0</v>
      </c>
      <c r="AB102" s="3">
        <v>2</v>
      </c>
      <c r="AC102" s="3">
        <v>0</v>
      </c>
    </row>
    <row r="103" spans="14:29" x14ac:dyDescent="0.2">
      <c r="N103" s="3" t="s">
        <v>179</v>
      </c>
      <c r="O103" s="3" t="s">
        <v>263</v>
      </c>
      <c r="P103" s="3" t="s">
        <v>264</v>
      </c>
      <c r="Q103" s="3">
        <v>49</v>
      </c>
      <c r="R103" s="4">
        <v>1.04E-2</v>
      </c>
      <c r="S103" s="3">
        <v>63</v>
      </c>
      <c r="T103" s="4">
        <v>0.01</v>
      </c>
      <c r="U103" s="2">
        <v>1</v>
      </c>
      <c r="V103" s="3">
        <v>4</v>
      </c>
      <c r="W103" s="3">
        <v>0</v>
      </c>
      <c r="X103" s="4">
        <v>8.1600000000000006E-2</v>
      </c>
      <c r="Y103" s="4">
        <v>0</v>
      </c>
      <c r="Z103" s="5">
        <v>4000</v>
      </c>
      <c r="AA103" s="5">
        <v>0</v>
      </c>
      <c r="AB103" s="3">
        <v>4</v>
      </c>
      <c r="AC103" s="3">
        <v>0</v>
      </c>
    </row>
    <row r="104" spans="14:29" x14ac:dyDescent="0.2">
      <c r="N104" s="3" t="s">
        <v>179</v>
      </c>
      <c r="O104" s="3" t="s">
        <v>265</v>
      </c>
      <c r="P104" s="3" t="s">
        <v>266</v>
      </c>
      <c r="Q104" s="3">
        <v>54</v>
      </c>
      <c r="R104" s="4">
        <v>1.15E-2</v>
      </c>
      <c r="S104" s="3">
        <v>75</v>
      </c>
      <c r="T104" s="4">
        <v>1.1900000000000001E-2</v>
      </c>
      <c r="U104" s="2">
        <v>0.99</v>
      </c>
      <c r="V104" s="3">
        <v>11</v>
      </c>
      <c r="W104" s="3">
        <v>0</v>
      </c>
      <c r="X104" s="4">
        <v>0.20369999999999999</v>
      </c>
      <c r="Y104" s="4">
        <v>0</v>
      </c>
      <c r="Z104" s="5">
        <v>11000</v>
      </c>
      <c r="AA104" s="5">
        <v>0</v>
      </c>
      <c r="AB104" s="3">
        <v>11</v>
      </c>
      <c r="AC104" s="3">
        <v>0</v>
      </c>
    </row>
    <row r="105" spans="14:29" x14ac:dyDescent="0.2">
      <c r="N105" s="3" t="s">
        <v>179</v>
      </c>
      <c r="O105" s="3" t="s">
        <v>267</v>
      </c>
      <c r="P105" s="3" t="s">
        <v>268</v>
      </c>
      <c r="Q105" s="3">
        <v>58</v>
      </c>
      <c r="R105" s="4">
        <v>1.23E-2</v>
      </c>
      <c r="S105" s="3">
        <v>85</v>
      </c>
      <c r="T105" s="4">
        <v>1.35E-2</v>
      </c>
      <c r="U105" s="2">
        <v>1</v>
      </c>
      <c r="V105" s="3">
        <v>11</v>
      </c>
      <c r="W105" s="3">
        <v>0</v>
      </c>
      <c r="X105" s="4">
        <v>0.18970000000000001</v>
      </c>
      <c r="Y105" s="4">
        <v>0</v>
      </c>
      <c r="Z105" s="5">
        <v>11000</v>
      </c>
      <c r="AA105" s="5">
        <v>0</v>
      </c>
      <c r="AB105" s="3">
        <v>10</v>
      </c>
      <c r="AC105" s="3">
        <v>0</v>
      </c>
    </row>
    <row r="106" spans="14:29" x14ac:dyDescent="0.2">
      <c r="N106" s="3" t="s">
        <v>179</v>
      </c>
      <c r="O106" s="3" t="s">
        <v>269</v>
      </c>
      <c r="P106" s="3" t="s">
        <v>270</v>
      </c>
      <c r="Q106" s="3">
        <v>85</v>
      </c>
      <c r="R106" s="4">
        <v>1.8100000000000002E-2</v>
      </c>
      <c r="S106" s="3">
        <v>139</v>
      </c>
      <c r="T106" s="4">
        <v>2.1999999999999999E-2</v>
      </c>
      <c r="U106" s="2">
        <v>1</v>
      </c>
      <c r="V106" s="3">
        <v>14</v>
      </c>
      <c r="W106" s="3">
        <v>0</v>
      </c>
      <c r="X106" s="4">
        <v>0.16470000000000001</v>
      </c>
      <c r="Y106" s="4">
        <v>0</v>
      </c>
      <c r="Z106" s="5">
        <v>14000</v>
      </c>
      <c r="AA106" s="5">
        <v>0</v>
      </c>
      <c r="AB106" s="3">
        <v>12</v>
      </c>
      <c r="AC106" s="3">
        <v>0</v>
      </c>
    </row>
    <row r="107" spans="14:29" x14ac:dyDescent="0.2">
      <c r="N107" s="3" t="s">
        <v>179</v>
      </c>
      <c r="O107" s="3" t="s">
        <v>271</v>
      </c>
      <c r="P107" s="3" t="s">
        <v>101</v>
      </c>
      <c r="Q107" s="3">
        <v>97</v>
      </c>
      <c r="R107" s="4">
        <v>2.06E-2</v>
      </c>
      <c r="S107" s="3">
        <v>151</v>
      </c>
      <c r="T107" s="4">
        <v>2.3900000000000001E-2</v>
      </c>
      <c r="U107" s="2">
        <v>1</v>
      </c>
      <c r="V107" s="3">
        <v>29</v>
      </c>
      <c r="W107" s="3">
        <v>0</v>
      </c>
      <c r="X107" s="4">
        <v>0.29899999999999999</v>
      </c>
      <c r="Y107" s="4">
        <v>0</v>
      </c>
      <c r="Z107" s="5">
        <v>29000</v>
      </c>
      <c r="AA107" s="5">
        <v>0</v>
      </c>
      <c r="AB107" s="3">
        <v>27</v>
      </c>
      <c r="AC107" s="3">
        <v>0</v>
      </c>
    </row>
    <row r="108" spans="14:29" x14ac:dyDescent="0.2">
      <c r="N108" s="3" t="s">
        <v>163</v>
      </c>
      <c r="O108" s="3" t="s">
        <v>260</v>
      </c>
      <c r="P108" s="3" t="s">
        <v>261</v>
      </c>
      <c r="Q108" s="3">
        <v>10</v>
      </c>
      <c r="R108" s="4">
        <v>2.0999999999999999E-3</v>
      </c>
      <c r="S108" s="3">
        <v>13</v>
      </c>
      <c r="T108" s="4">
        <v>2.0999999999999999E-3</v>
      </c>
      <c r="U108" s="2">
        <v>1</v>
      </c>
      <c r="V108" s="3">
        <v>2</v>
      </c>
      <c r="W108" s="3">
        <v>0</v>
      </c>
      <c r="X108" s="4">
        <v>0.2</v>
      </c>
      <c r="Y108" s="4">
        <v>0</v>
      </c>
      <c r="Z108" s="5">
        <v>3760</v>
      </c>
      <c r="AA108" s="5">
        <v>0</v>
      </c>
      <c r="AB108" s="3">
        <v>2</v>
      </c>
      <c r="AC108" s="3">
        <v>0</v>
      </c>
    </row>
    <row r="109" spans="14:29" x14ac:dyDescent="0.2">
      <c r="N109" s="3" t="s">
        <v>163</v>
      </c>
      <c r="O109" s="3" t="s">
        <v>262</v>
      </c>
      <c r="P109" s="3" t="s">
        <v>102</v>
      </c>
      <c r="Q109" s="3">
        <v>173</v>
      </c>
      <c r="R109" s="4">
        <v>3.6799999999999999E-2</v>
      </c>
      <c r="S109" s="3">
        <v>298</v>
      </c>
      <c r="T109" s="4">
        <v>4.7199999999999999E-2</v>
      </c>
      <c r="U109" s="2">
        <v>0.23</v>
      </c>
      <c r="V109" s="3">
        <v>7</v>
      </c>
      <c r="W109" s="3">
        <v>0</v>
      </c>
      <c r="X109" s="4">
        <v>4.0500000000000001E-2</v>
      </c>
      <c r="Y109" s="4">
        <v>0</v>
      </c>
      <c r="Z109" s="5">
        <v>8173</v>
      </c>
      <c r="AA109" s="5">
        <v>0</v>
      </c>
      <c r="AB109" s="3">
        <v>7</v>
      </c>
      <c r="AC109" s="3">
        <v>0</v>
      </c>
    </row>
    <row r="110" spans="14:29" x14ac:dyDescent="0.2">
      <c r="N110" s="3" t="s">
        <v>155</v>
      </c>
      <c r="O110" s="3" t="s">
        <v>349</v>
      </c>
      <c r="P110" s="3" t="s">
        <v>350</v>
      </c>
      <c r="Q110" s="3">
        <v>96</v>
      </c>
      <c r="R110" s="4">
        <v>2.0400000000000001E-2</v>
      </c>
      <c r="S110" s="3">
        <v>112</v>
      </c>
      <c r="T110" s="4">
        <v>1.77E-2</v>
      </c>
      <c r="U110" s="2">
        <v>0.99</v>
      </c>
      <c r="V110" s="3">
        <v>4</v>
      </c>
      <c r="W110" s="3">
        <v>0</v>
      </c>
      <c r="X110" s="4">
        <v>4.1700000000000001E-2</v>
      </c>
      <c r="Y110" s="4">
        <v>0</v>
      </c>
      <c r="Z110" s="5">
        <v>3792</v>
      </c>
      <c r="AA110" s="5">
        <v>0</v>
      </c>
      <c r="AB110" s="3">
        <v>4</v>
      </c>
      <c r="AC110" s="3">
        <v>0</v>
      </c>
    </row>
    <row r="111" spans="14:29" x14ac:dyDescent="0.2">
      <c r="N111" s="3" t="s">
        <v>161</v>
      </c>
      <c r="O111" s="3" t="s">
        <v>462</v>
      </c>
      <c r="P111" s="3" t="s">
        <v>498</v>
      </c>
      <c r="Q111" s="3">
        <v>40</v>
      </c>
      <c r="R111" s="4">
        <v>8.5000000000000006E-3</v>
      </c>
      <c r="S111" s="3">
        <v>48</v>
      </c>
      <c r="T111" s="4">
        <v>7.6E-3</v>
      </c>
      <c r="U111" s="2">
        <v>1</v>
      </c>
      <c r="V111" s="3">
        <v>9</v>
      </c>
      <c r="W111" s="3">
        <v>0</v>
      </c>
      <c r="X111" s="4">
        <v>0.22500000000000001</v>
      </c>
      <c r="Y111" s="4">
        <v>0</v>
      </c>
      <c r="Z111" s="5">
        <v>11520</v>
      </c>
      <c r="AA111" s="5">
        <v>0</v>
      </c>
      <c r="AB111" s="3">
        <v>9</v>
      </c>
      <c r="AC111" s="3">
        <v>0</v>
      </c>
    </row>
    <row r="112" spans="14:29" x14ac:dyDescent="0.2">
      <c r="N112" s="3" t="s">
        <v>161</v>
      </c>
      <c r="O112" s="3" t="s">
        <v>459</v>
      </c>
      <c r="P112" s="3" t="s">
        <v>478</v>
      </c>
      <c r="Q112" s="3">
        <v>31</v>
      </c>
      <c r="R112" s="4">
        <v>6.6E-3</v>
      </c>
      <c r="S112" s="3">
        <v>42</v>
      </c>
      <c r="T112" s="4">
        <v>6.6E-3</v>
      </c>
      <c r="U112" s="2">
        <v>1</v>
      </c>
      <c r="V112" s="3">
        <v>2</v>
      </c>
      <c r="W112" s="3">
        <v>0</v>
      </c>
      <c r="X112" s="4">
        <v>6.4500000000000002E-2</v>
      </c>
      <c r="Y112" s="4">
        <v>0</v>
      </c>
      <c r="Z112" s="5">
        <v>2560</v>
      </c>
      <c r="AA112" s="5">
        <v>0</v>
      </c>
      <c r="AB112" s="3">
        <v>2</v>
      </c>
      <c r="AC112" s="3">
        <v>0</v>
      </c>
    </row>
    <row r="113" spans="14:29" x14ac:dyDescent="0.2">
      <c r="N113" s="3" t="s">
        <v>161</v>
      </c>
      <c r="O113" s="3" t="s">
        <v>460</v>
      </c>
      <c r="P113" s="3" t="s">
        <v>499</v>
      </c>
      <c r="Q113" s="3">
        <v>43</v>
      </c>
      <c r="R113" s="4">
        <v>9.1000000000000004E-3</v>
      </c>
      <c r="S113" s="3">
        <v>52</v>
      </c>
      <c r="T113" s="4">
        <v>8.2000000000000007E-3</v>
      </c>
      <c r="U113" s="2">
        <v>0.94</v>
      </c>
      <c r="V113" s="3">
        <v>7</v>
      </c>
      <c r="W113" s="3">
        <v>0</v>
      </c>
      <c r="X113" s="4">
        <v>0.1628</v>
      </c>
      <c r="Y113" s="4">
        <v>0</v>
      </c>
      <c r="Z113" s="5">
        <v>8960</v>
      </c>
      <c r="AA113" s="5">
        <v>0</v>
      </c>
      <c r="AB113" s="3">
        <v>7</v>
      </c>
      <c r="AC113" s="3">
        <v>0</v>
      </c>
    </row>
    <row r="114" spans="14:29" x14ac:dyDescent="0.2">
      <c r="N114" s="3" t="s">
        <v>176</v>
      </c>
      <c r="O114" s="3" t="s">
        <v>467</v>
      </c>
      <c r="P114" s="3" t="s">
        <v>500</v>
      </c>
      <c r="Q114" s="3">
        <v>6</v>
      </c>
      <c r="R114" s="4">
        <v>1.2999999999999999E-3</v>
      </c>
      <c r="S114" s="3">
        <v>8</v>
      </c>
      <c r="T114" s="4">
        <v>1.2999999999999999E-3</v>
      </c>
      <c r="U114" s="2">
        <v>1</v>
      </c>
      <c r="V114" s="3">
        <v>1</v>
      </c>
      <c r="W114" s="3">
        <v>0</v>
      </c>
      <c r="X114" s="4">
        <v>0.16669999999999999</v>
      </c>
      <c r="Y114" s="4">
        <v>0</v>
      </c>
      <c r="Z114" s="5">
        <v>980</v>
      </c>
      <c r="AA114" s="5">
        <v>0</v>
      </c>
      <c r="AB114" s="3">
        <v>1</v>
      </c>
      <c r="AC114" s="3">
        <v>0</v>
      </c>
    </row>
    <row r="115" spans="14:29" x14ac:dyDescent="0.2">
      <c r="N115" s="3" t="s">
        <v>172</v>
      </c>
      <c r="O115" s="3" t="s">
        <v>465</v>
      </c>
      <c r="P115" s="3" t="s">
        <v>477</v>
      </c>
      <c r="Q115" s="3">
        <v>12</v>
      </c>
      <c r="R115" s="4">
        <v>2.5999999999999999E-3</v>
      </c>
      <c r="S115" s="3">
        <v>14</v>
      </c>
      <c r="T115" s="4">
        <v>2.2000000000000001E-3</v>
      </c>
      <c r="U115" s="2">
        <v>1</v>
      </c>
      <c r="V115" s="3">
        <v>0</v>
      </c>
      <c r="W115" s="3">
        <v>0</v>
      </c>
      <c r="X115" s="4">
        <v>0</v>
      </c>
      <c r="Y115" s="4">
        <v>0</v>
      </c>
      <c r="Z115" s="5">
        <v>0</v>
      </c>
      <c r="AA115" s="5">
        <v>0</v>
      </c>
      <c r="AB115" s="3">
        <v>0</v>
      </c>
      <c r="AC115" s="3">
        <v>0</v>
      </c>
    </row>
    <row r="116" spans="14:29" x14ac:dyDescent="0.2">
      <c r="N116" s="3" t="s">
        <v>514</v>
      </c>
      <c r="O116" s="3" t="s">
        <v>517</v>
      </c>
      <c r="P116" s="3" t="s">
        <v>518</v>
      </c>
      <c r="Q116" s="3">
        <v>74</v>
      </c>
      <c r="R116" s="4">
        <v>1.5699999999999999E-2</v>
      </c>
      <c r="S116" s="3">
        <v>93</v>
      </c>
      <c r="T116" s="4">
        <v>1.47E-2</v>
      </c>
      <c r="U116" s="2">
        <v>0.99</v>
      </c>
      <c r="V116" s="3">
        <v>11</v>
      </c>
      <c r="W116" s="3">
        <v>0</v>
      </c>
      <c r="X116" s="4">
        <v>0.14860000000000001</v>
      </c>
      <c r="Y116" s="4">
        <v>0</v>
      </c>
      <c r="Z116" s="5">
        <v>14080</v>
      </c>
      <c r="AA116" s="5">
        <v>0</v>
      </c>
      <c r="AB116" s="3">
        <v>11</v>
      </c>
      <c r="AC116" s="3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16"/>
  <sheetViews>
    <sheetView workbookViewId="0">
      <selection activeCell="D7" sqref="D7"/>
    </sheetView>
  </sheetViews>
  <sheetFormatPr defaultColWidth="8.7265625" defaultRowHeight="13" x14ac:dyDescent="0.2"/>
  <cols>
    <col min="1" max="1" width="8.7265625" style="3"/>
    <col min="2" max="2" width="18.453125" style="3" bestFit="1" customWidth="1"/>
    <col min="3" max="3" width="8.7265625" style="3"/>
    <col min="4" max="4" width="12" style="3" customWidth="1"/>
    <col min="5" max="5" width="8.7265625" style="2"/>
    <col min="6" max="6" width="15" style="3" bestFit="1" customWidth="1"/>
    <col min="7" max="7" width="8.7265625" style="3"/>
    <col min="8" max="8" width="126.08984375" style="3" bestFit="1" customWidth="1"/>
    <col min="9" max="16384" width="8.7265625" style="3"/>
  </cols>
  <sheetData>
    <row r="1" spans="1:22" ht="14" x14ac:dyDescent="0.2">
      <c r="A1" s="22" t="s">
        <v>628</v>
      </c>
      <c r="B1" s="21" t="s">
        <v>555</v>
      </c>
      <c r="C1" s="19"/>
      <c r="F1" s="3" t="s">
        <v>189</v>
      </c>
      <c r="G1" s="3" t="s">
        <v>149</v>
      </c>
      <c r="H1" s="3" t="s">
        <v>39</v>
      </c>
      <c r="I1" s="3" t="s">
        <v>40</v>
      </c>
      <c r="J1" s="3" t="s">
        <v>150</v>
      </c>
      <c r="K1" s="3" t="s">
        <v>151</v>
      </c>
      <c r="L1" s="3" t="s">
        <v>152</v>
      </c>
      <c r="M1" s="3" t="s">
        <v>153</v>
      </c>
      <c r="N1" s="3" t="s">
        <v>41</v>
      </c>
      <c r="O1" s="3" t="s">
        <v>565</v>
      </c>
      <c r="P1" s="3" t="s">
        <v>42</v>
      </c>
      <c r="Q1" s="3" t="s">
        <v>566</v>
      </c>
      <c r="R1" s="3" t="s">
        <v>43</v>
      </c>
      <c r="S1" s="3" t="s">
        <v>567</v>
      </c>
      <c r="T1" s="3" t="s">
        <v>154</v>
      </c>
      <c r="U1" s="3" t="s">
        <v>568</v>
      </c>
      <c r="V1" s="3" t="s">
        <v>568</v>
      </c>
    </row>
    <row r="2" spans="1:22" x14ac:dyDescent="0.2">
      <c r="B2" s="8"/>
      <c r="C2" s="8" t="s">
        <v>103</v>
      </c>
      <c r="D2" s="8" t="s">
        <v>104</v>
      </c>
      <c r="E2" s="9" t="s">
        <v>105</v>
      </c>
      <c r="G2" s="3" t="s">
        <v>162</v>
      </c>
      <c r="H2" s="3" t="s">
        <v>196</v>
      </c>
      <c r="I2" s="3">
        <v>459</v>
      </c>
      <c r="J2" s="4">
        <v>0.1009</v>
      </c>
      <c r="K2" s="3">
        <v>642</v>
      </c>
      <c r="L2" s="4">
        <v>0.1028</v>
      </c>
      <c r="M2" s="2">
        <v>0.48</v>
      </c>
      <c r="N2" s="3">
        <v>24</v>
      </c>
      <c r="O2" s="3">
        <v>0</v>
      </c>
      <c r="P2" s="4">
        <v>5.2299999999999999E-2</v>
      </c>
      <c r="Q2" s="4">
        <v>0</v>
      </c>
      <c r="R2" s="5">
        <v>26652</v>
      </c>
      <c r="S2" s="5">
        <v>0</v>
      </c>
      <c r="T2" s="3">
        <v>23</v>
      </c>
      <c r="U2" s="3">
        <v>0</v>
      </c>
      <c r="V2" s="3">
        <v>1</v>
      </c>
    </row>
    <row r="3" spans="1:22" x14ac:dyDescent="0.2">
      <c r="A3" s="3" t="s">
        <v>155</v>
      </c>
      <c r="B3" s="8" t="s">
        <v>2</v>
      </c>
      <c r="C3" s="1">
        <f ca="1">VLOOKUP(A3,INDIRECT($A$1&amp;"!$A$6:$K$100"),11,0)</f>
        <v>148.6988847583643</v>
      </c>
      <c r="D3" s="1">
        <f t="shared" ref="D3:D17" si="0">VLOOKUP(A3,$G:$Q,8,FALSE)</f>
        <v>143</v>
      </c>
      <c r="E3" s="7">
        <f ca="1">D3/C3</f>
        <v>0.96167500000000006</v>
      </c>
      <c r="G3" s="3" t="s">
        <v>158</v>
      </c>
      <c r="H3" s="3" t="s">
        <v>159</v>
      </c>
      <c r="I3" s="3">
        <v>523</v>
      </c>
      <c r="J3" s="4">
        <v>0.115</v>
      </c>
      <c r="K3" s="3">
        <v>746</v>
      </c>
      <c r="L3" s="4">
        <v>0.11940000000000001</v>
      </c>
      <c r="M3" s="2">
        <v>0.38</v>
      </c>
      <c r="N3" s="3">
        <v>21</v>
      </c>
      <c r="O3" s="3">
        <v>0</v>
      </c>
      <c r="P3" s="4">
        <v>4.02E-2</v>
      </c>
      <c r="Q3" s="4">
        <v>0</v>
      </c>
      <c r="R3" s="5">
        <v>16500</v>
      </c>
      <c r="S3" s="5">
        <v>0</v>
      </c>
      <c r="T3" s="3">
        <v>21</v>
      </c>
      <c r="U3" s="3">
        <v>0</v>
      </c>
      <c r="V3" s="3">
        <v>1</v>
      </c>
    </row>
    <row r="4" spans="1:22" x14ac:dyDescent="0.2">
      <c r="A4" s="3" t="s">
        <v>156</v>
      </c>
      <c r="B4" s="8" t="s">
        <v>3</v>
      </c>
      <c r="C4" s="1">
        <f t="shared" ref="C4:C17" ca="1" si="1">VLOOKUP(A4,INDIRECT($A$1&amp;"!$A$6:$K$100"),11,0)</f>
        <v>23.255813953488371</v>
      </c>
      <c r="D4" s="1">
        <f t="shared" si="0"/>
        <v>60</v>
      </c>
      <c r="E4" s="7">
        <f t="shared" ref="E4:E18" ca="1" si="2">D4/C4</f>
        <v>2.58</v>
      </c>
      <c r="G4" s="3" t="s">
        <v>167</v>
      </c>
      <c r="H4" s="3" t="s">
        <v>199</v>
      </c>
      <c r="I4" s="3">
        <v>23</v>
      </c>
      <c r="J4" s="4">
        <v>5.1000000000000004E-3</v>
      </c>
      <c r="K4" s="3">
        <v>27</v>
      </c>
      <c r="L4" s="4">
        <v>4.3E-3</v>
      </c>
      <c r="M4" s="2">
        <v>1</v>
      </c>
      <c r="N4" s="3">
        <v>1</v>
      </c>
      <c r="O4" s="3">
        <v>0</v>
      </c>
      <c r="P4" s="4">
        <v>4.3499999999999997E-2</v>
      </c>
      <c r="Q4" s="4">
        <v>0</v>
      </c>
      <c r="R4" s="5">
        <v>999</v>
      </c>
      <c r="S4" s="5">
        <v>0</v>
      </c>
      <c r="T4" s="3">
        <v>1</v>
      </c>
      <c r="U4" s="3">
        <v>0</v>
      </c>
      <c r="V4" s="3">
        <v>1</v>
      </c>
    </row>
    <row r="5" spans="1:22" x14ac:dyDescent="0.2">
      <c r="A5" s="3" t="s">
        <v>157</v>
      </c>
      <c r="B5" s="8" t="s">
        <v>450</v>
      </c>
      <c r="C5" s="1">
        <f t="shared" ca="1" si="1"/>
        <v>0</v>
      </c>
      <c r="D5" s="1"/>
      <c r="E5" s="7"/>
      <c r="G5" s="3" t="s">
        <v>173</v>
      </c>
      <c r="H5" s="3" t="s">
        <v>205</v>
      </c>
      <c r="I5" s="3">
        <v>26</v>
      </c>
      <c r="J5" s="4">
        <v>5.7000000000000002E-3</v>
      </c>
      <c r="K5" s="3">
        <v>28</v>
      </c>
      <c r="L5" s="4">
        <v>4.4999999999999997E-3</v>
      </c>
      <c r="M5" s="2">
        <v>1</v>
      </c>
      <c r="N5" s="3">
        <v>2</v>
      </c>
      <c r="O5" s="3">
        <v>0</v>
      </c>
      <c r="P5" s="4">
        <v>7.6899999999999996E-2</v>
      </c>
      <c r="Q5" s="4">
        <v>0</v>
      </c>
      <c r="R5" s="5">
        <v>3360</v>
      </c>
      <c r="S5" s="5">
        <v>0</v>
      </c>
      <c r="T5" s="3">
        <v>2</v>
      </c>
      <c r="U5" s="3">
        <v>0</v>
      </c>
      <c r="V5" s="3">
        <v>1</v>
      </c>
    </row>
    <row r="6" spans="1:22" x14ac:dyDescent="0.2">
      <c r="A6" s="3" t="s">
        <v>164</v>
      </c>
      <c r="B6" s="8" t="s">
        <v>4</v>
      </c>
      <c r="C6" s="1">
        <f t="shared" ca="1" si="1"/>
        <v>15.306122448979592</v>
      </c>
      <c r="D6" s="1">
        <f t="shared" si="0"/>
        <v>20</v>
      </c>
      <c r="E6" s="7">
        <f t="shared" ca="1" si="2"/>
        <v>1.3066666666666666</v>
      </c>
      <c r="G6" s="3" t="s">
        <v>218</v>
      </c>
      <c r="H6" s="3" t="s">
        <v>219</v>
      </c>
      <c r="I6" s="3">
        <v>12</v>
      </c>
      <c r="J6" s="4">
        <v>2.5999999999999999E-3</v>
      </c>
      <c r="K6" s="3">
        <v>18</v>
      </c>
      <c r="L6" s="4">
        <v>2.8999999999999998E-3</v>
      </c>
      <c r="M6" s="2">
        <v>0.94</v>
      </c>
      <c r="N6" s="3">
        <v>0</v>
      </c>
      <c r="O6" s="3">
        <v>0</v>
      </c>
      <c r="P6" s="4">
        <v>0</v>
      </c>
      <c r="Q6" s="4">
        <v>0</v>
      </c>
      <c r="R6" s="5">
        <v>0</v>
      </c>
      <c r="S6" s="5">
        <v>0</v>
      </c>
      <c r="T6" s="3">
        <v>0</v>
      </c>
      <c r="U6" s="3">
        <v>0</v>
      </c>
      <c r="V6" s="3">
        <v>0</v>
      </c>
    </row>
    <row r="7" spans="1:22" x14ac:dyDescent="0.2">
      <c r="A7" s="3" t="s">
        <v>161</v>
      </c>
      <c r="B7" s="8" t="s">
        <v>5</v>
      </c>
      <c r="C7" s="1">
        <f t="shared" ca="1" si="1"/>
        <v>66.371681415929203</v>
      </c>
      <c r="D7" s="1">
        <f t="shared" si="0"/>
        <v>87</v>
      </c>
      <c r="E7" s="7">
        <f t="shared" ca="1" si="2"/>
        <v>1.3108</v>
      </c>
      <c r="G7" s="3" t="s">
        <v>156</v>
      </c>
      <c r="H7" s="3" t="s">
        <v>190</v>
      </c>
      <c r="I7" s="3">
        <v>898</v>
      </c>
      <c r="J7" s="4">
        <v>0.19739999999999999</v>
      </c>
      <c r="K7" s="6">
        <v>1293</v>
      </c>
      <c r="L7" s="4">
        <v>0.20699999999999999</v>
      </c>
      <c r="M7" s="2">
        <v>0.99</v>
      </c>
      <c r="N7" s="3">
        <v>60</v>
      </c>
      <c r="O7" s="3">
        <v>0</v>
      </c>
      <c r="P7" s="4">
        <v>6.6799999999999998E-2</v>
      </c>
      <c r="Q7" s="4">
        <v>0</v>
      </c>
      <c r="R7" s="5">
        <v>110200</v>
      </c>
      <c r="S7" s="5">
        <v>0</v>
      </c>
      <c r="T7" s="3">
        <v>58</v>
      </c>
      <c r="U7" s="3">
        <v>0</v>
      </c>
      <c r="V7" s="3">
        <v>0</v>
      </c>
    </row>
    <row r="8" spans="1:22" x14ac:dyDescent="0.2">
      <c r="A8" s="3" t="s">
        <v>173</v>
      </c>
      <c r="B8" s="8" t="s">
        <v>7</v>
      </c>
      <c r="C8" s="1">
        <f t="shared" ca="1" si="1"/>
        <v>3.1055900621118013</v>
      </c>
      <c r="D8" s="1">
        <f t="shared" si="0"/>
        <v>2</v>
      </c>
      <c r="E8" s="7">
        <f t="shared" ca="1" si="2"/>
        <v>0.64400000000000002</v>
      </c>
      <c r="G8" s="3" t="s">
        <v>220</v>
      </c>
      <c r="H8" s="3" t="s">
        <v>221</v>
      </c>
      <c r="I8" s="3">
        <v>18</v>
      </c>
      <c r="J8" s="4">
        <v>4.0000000000000001E-3</v>
      </c>
      <c r="K8" s="3">
        <v>21</v>
      </c>
      <c r="L8" s="4">
        <v>3.3999999999999998E-3</v>
      </c>
      <c r="M8" s="2">
        <v>1</v>
      </c>
      <c r="N8" s="3">
        <v>2</v>
      </c>
      <c r="O8" s="3">
        <v>0</v>
      </c>
      <c r="P8" s="4">
        <v>0.1111</v>
      </c>
      <c r="Q8" s="4">
        <v>0</v>
      </c>
      <c r="R8" s="5">
        <v>2560</v>
      </c>
      <c r="S8" s="5">
        <v>0</v>
      </c>
      <c r="T8" s="3">
        <v>2</v>
      </c>
      <c r="U8" s="3">
        <v>0</v>
      </c>
      <c r="V8" s="3">
        <v>0</v>
      </c>
    </row>
    <row r="9" spans="1:22" x14ac:dyDescent="0.2">
      <c r="A9" s="3" t="s">
        <v>166</v>
      </c>
      <c r="B9" s="8" t="s">
        <v>8</v>
      </c>
      <c r="C9" s="1">
        <f t="shared" ca="1" si="1"/>
        <v>88.691796008869176</v>
      </c>
      <c r="D9" s="1">
        <f t="shared" si="0"/>
        <v>5</v>
      </c>
      <c r="E9" s="7">
        <f t="shared" ca="1" si="2"/>
        <v>5.6375000000000001E-2</v>
      </c>
      <c r="G9" s="3" t="s">
        <v>550</v>
      </c>
      <c r="H9" s="3" t="s">
        <v>551</v>
      </c>
      <c r="I9" s="3">
        <v>2</v>
      </c>
      <c r="J9" s="4">
        <v>4.0000000000000002E-4</v>
      </c>
      <c r="K9" s="3">
        <v>2</v>
      </c>
      <c r="L9" s="4">
        <v>2.9999999999999997E-4</v>
      </c>
      <c r="M9" s="2">
        <v>1</v>
      </c>
      <c r="N9" s="3">
        <v>0</v>
      </c>
      <c r="O9" s="3">
        <v>0</v>
      </c>
      <c r="P9" s="4">
        <v>0</v>
      </c>
      <c r="Q9" s="4">
        <v>0</v>
      </c>
      <c r="R9" s="5">
        <v>0</v>
      </c>
      <c r="S9" s="5">
        <v>0</v>
      </c>
      <c r="T9" s="3">
        <v>0</v>
      </c>
      <c r="U9" s="3">
        <v>0</v>
      </c>
      <c r="V9" s="3">
        <v>0</v>
      </c>
    </row>
    <row r="10" spans="1:22" x14ac:dyDescent="0.2">
      <c r="A10" s="3" t="s">
        <v>177</v>
      </c>
      <c r="B10" s="8" t="s">
        <v>10</v>
      </c>
      <c r="C10" s="1">
        <f t="shared" ca="1" si="1"/>
        <v>5.6818181818181817</v>
      </c>
      <c r="D10" s="1">
        <f t="shared" si="0"/>
        <v>0</v>
      </c>
      <c r="E10" s="7">
        <f t="shared" ca="1" si="2"/>
        <v>0</v>
      </c>
      <c r="G10" s="3" t="s">
        <v>489</v>
      </c>
      <c r="H10" s="3" t="s">
        <v>501</v>
      </c>
      <c r="I10" s="3">
        <v>4</v>
      </c>
      <c r="J10" s="4">
        <v>8.9999999999999998E-4</v>
      </c>
      <c r="K10" s="3">
        <v>4</v>
      </c>
      <c r="L10" s="4">
        <v>5.9999999999999995E-4</v>
      </c>
      <c r="M10" s="2">
        <v>1</v>
      </c>
      <c r="N10" s="3">
        <v>0</v>
      </c>
      <c r="O10" s="3">
        <v>0</v>
      </c>
      <c r="P10" s="4">
        <v>0</v>
      </c>
      <c r="Q10" s="4">
        <v>0</v>
      </c>
      <c r="R10" s="5">
        <v>0</v>
      </c>
      <c r="S10" s="5">
        <v>0</v>
      </c>
      <c r="T10" s="3">
        <v>0</v>
      </c>
      <c r="U10" s="3">
        <v>0</v>
      </c>
      <c r="V10" s="3">
        <v>0</v>
      </c>
    </row>
    <row r="11" spans="1:22" x14ac:dyDescent="0.2">
      <c r="A11" s="3" t="s">
        <v>172</v>
      </c>
      <c r="B11" s="8" t="s">
        <v>23</v>
      </c>
      <c r="C11" s="1">
        <f t="shared" ca="1" si="1"/>
        <v>10.033444816053512</v>
      </c>
      <c r="D11" s="1">
        <f t="shared" si="0"/>
        <v>4</v>
      </c>
      <c r="E11" s="7">
        <f t="shared" ca="1" si="2"/>
        <v>0.39866666666666667</v>
      </c>
      <c r="G11" s="3" t="s">
        <v>185</v>
      </c>
      <c r="H11" s="3" t="s">
        <v>209</v>
      </c>
      <c r="I11" s="3">
        <v>21</v>
      </c>
      <c r="J11" s="4">
        <v>4.5999999999999999E-3</v>
      </c>
      <c r="K11" s="3">
        <v>26</v>
      </c>
      <c r="L11" s="4">
        <v>4.1999999999999997E-3</v>
      </c>
      <c r="M11" s="2">
        <v>1</v>
      </c>
      <c r="N11" s="3">
        <v>2</v>
      </c>
      <c r="O11" s="3">
        <v>0</v>
      </c>
      <c r="P11" s="4">
        <v>9.5200000000000007E-2</v>
      </c>
      <c r="Q11" s="4">
        <v>0</v>
      </c>
      <c r="R11" s="5">
        <v>2360</v>
      </c>
      <c r="S11" s="5">
        <v>0</v>
      </c>
      <c r="T11" s="3">
        <v>2</v>
      </c>
      <c r="U11" s="3">
        <v>0</v>
      </c>
      <c r="V11" s="3">
        <v>0</v>
      </c>
    </row>
    <row r="12" spans="1:22" x14ac:dyDescent="0.2">
      <c r="A12" s="3" t="s">
        <v>168</v>
      </c>
      <c r="B12" s="8" t="s">
        <v>12</v>
      </c>
      <c r="C12" s="1">
        <f t="shared" ca="1" si="1"/>
        <v>34.883720930232556</v>
      </c>
      <c r="D12" s="1">
        <f t="shared" si="0"/>
        <v>25</v>
      </c>
      <c r="E12" s="7">
        <f t="shared" ca="1" si="2"/>
        <v>0.71666666666666667</v>
      </c>
      <c r="G12" s="3" t="s">
        <v>224</v>
      </c>
      <c r="H12" s="3" t="s">
        <v>225</v>
      </c>
      <c r="I12" s="3">
        <v>5</v>
      </c>
      <c r="J12" s="4">
        <v>1.1000000000000001E-3</v>
      </c>
      <c r="K12" s="3">
        <v>5</v>
      </c>
      <c r="L12" s="4">
        <v>8.0000000000000004E-4</v>
      </c>
      <c r="M12" s="2">
        <v>0.8</v>
      </c>
      <c r="N12" s="3">
        <v>3</v>
      </c>
      <c r="O12" s="3">
        <v>0</v>
      </c>
      <c r="P12" s="4">
        <v>0.6</v>
      </c>
      <c r="Q12" s="4">
        <v>0</v>
      </c>
      <c r="R12" s="5">
        <v>2940</v>
      </c>
      <c r="S12" s="5">
        <v>0</v>
      </c>
      <c r="T12" s="3">
        <v>3</v>
      </c>
      <c r="U12" s="3">
        <v>0</v>
      </c>
      <c r="V12" s="3">
        <v>0</v>
      </c>
    </row>
    <row r="13" spans="1:22" x14ac:dyDescent="0.2">
      <c r="A13" s="3" t="s">
        <v>188</v>
      </c>
      <c r="B13" s="8" t="s">
        <v>13</v>
      </c>
      <c r="C13" s="1">
        <f t="shared" ca="1" si="1"/>
        <v>4.166666666666667</v>
      </c>
      <c r="D13" s="1">
        <f t="shared" si="0"/>
        <v>1</v>
      </c>
      <c r="E13" s="7">
        <f t="shared" ca="1" si="2"/>
        <v>0.24</v>
      </c>
      <c r="G13" s="3" t="s">
        <v>166</v>
      </c>
      <c r="H13" s="3" t="s">
        <v>629</v>
      </c>
      <c r="I13" s="3">
        <v>23</v>
      </c>
      <c r="J13" s="4">
        <v>5.1000000000000004E-3</v>
      </c>
      <c r="K13" s="3">
        <v>40</v>
      </c>
      <c r="L13" s="4">
        <v>6.4000000000000003E-3</v>
      </c>
      <c r="M13" s="2">
        <v>1</v>
      </c>
      <c r="N13" s="3">
        <v>5</v>
      </c>
      <c r="O13" s="3">
        <v>0</v>
      </c>
      <c r="P13" s="4">
        <v>0.21740000000000001</v>
      </c>
      <c r="Q13" s="4">
        <v>0</v>
      </c>
      <c r="R13" s="5">
        <v>6200</v>
      </c>
      <c r="S13" s="5">
        <v>0</v>
      </c>
      <c r="T13" s="3">
        <v>4</v>
      </c>
      <c r="U13" s="3">
        <v>0</v>
      </c>
      <c r="V13" s="3">
        <v>0</v>
      </c>
    </row>
    <row r="14" spans="1:22" x14ac:dyDescent="0.2">
      <c r="A14" s="3" t="s">
        <v>163</v>
      </c>
      <c r="B14" s="8" t="s">
        <v>14</v>
      </c>
      <c r="C14" s="1">
        <f t="shared" ca="1" si="1"/>
        <v>15.576323987538942</v>
      </c>
      <c r="D14" s="1">
        <f t="shared" si="0"/>
        <v>8</v>
      </c>
      <c r="E14" s="7">
        <f t="shared" ca="1" si="2"/>
        <v>0.51359999999999995</v>
      </c>
      <c r="G14" s="3" t="s">
        <v>226</v>
      </c>
      <c r="H14" s="3" t="s">
        <v>227</v>
      </c>
      <c r="I14" s="3">
        <v>41</v>
      </c>
      <c r="J14" s="4">
        <v>8.9999999999999993E-3</v>
      </c>
      <c r="K14" s="3">
        <v>51</v>
      </c>
      <c r="L14" s="4">
        <v>8.2000000000000007E-3</v>
      </c>
      <c r="M14" s="2">
        <v>0.88</v>
      </c>
      <c r="N14" s="3">
        <v>3</v>
      </c>
      <c r="O14" s="3">
        <v>0</v>
      </c>
      <c r="P14" s="4">
        <v>7.3200000000000001E-2</v>
      </c>
      <c r="Q14" s="4">
        <v>0</v>
      </c>
      <c r="R14" s="5">
        <v>2940</v>
      </c>
      <c r="S14" s="5">
        <v>0</v>
      </c>
      <c r="T14" s="3">
        <v>3</v>
      </c>
      <c r="U14" s="3">
        <v>0</v>
      </c>
      <c r="V14" s="3">
        <v>0</v>
      </c>
    </row>
    <row r="15" spans="1:22" x14ac:dyDescent="0.2">
      <c r="A15" s="3" t="s">
        <v>176</v>
      </c>
      <c r="B15" s="8" t="s">
        <v>15</v>
      </c>
      <c r="C15" s="1">
        <f t="shared" ca="1" si="1"/>
        <v>4.032258064516129</v>
      </c>
      <c r="D15" s="1">
        <f t="shared" si="0"/>
        <v>8</v>
      </c>
      <c r="E15" s="7">
        <f t="shared" ca="1" si="2"/>
        <v>1.984</v>
      </c>
      <c r="G15" s="3" t="s">
        <v>171</v>
      </c>
      <c r="H15" s="3" t="s">
        <v>206</v>
      </c>
      <c r="I15" s="3">
        <v>3</v>
      </c>
      <c r="J15" s="4">
        <v>6.9999999999999999E-4</v>
      </c>
      <c r="K15" s="3">
        <v>3</v>
      </c>
      <c r="L15" s="4">
        <v>5.0000000000000001E-4</v>
      </c>
      <c r="M15" s="2">
        <v>1</v>
      </c>
      <c r="N15" s="3">
        <v>1</v>
      </c>
      <c r="O15" s="3">
        <v>0</v>
      </c>
      <c r="P15" s="4">
        <v>0.33329999999999999</v>
      </c>
      <c r="Q15" s="4">
        <v>0</v>
      </c>
      <c r="R15" s="5">
        <v>980</v>
      </c>
      <c r="S15" s="5">
        <v>0</v>
      </c>
      <c r="T15" s="3">
        <v>1</v>
      </c>
      <c r="U15" s="3">
        <v>0</v>
      </c>
      <c r="V15" s="3">
        <v>0</v>
      </c>
    </row>
    <row r="16" spans="1:22" x14ac:dyDescent="0.2">
      <c r="A16" s="3" t="s">
        <v>179</v>
      </c>
      <c r="B16" s="8" t="s">
        <v>234</v>
      </c>
      <c r="C16" s="1">
        <f t="shared" ca="1" si="1"/>
        <v>13.822336896424625</v>
      </c>
      <c r="D16" s="1">
        <v>0</v>
      </c>
      <c r="E16" s="7">
        <f t="shared" ca="1" si="2"/>
        <v>0</v>
      </c>
      <c r="G16" s="3" t="s">
        <v>228</v>
      </c>
      <c r="H16" s="3" t="s">
        <v>229</v>
      </c>
      <c r="I16" s="3">
        <v>29</v>
      </c>
      <c r="J16" s="4">
        <v>6.4000000000000003E-3</v>
      </c>
      <c r="K16" s="3">
        <v>35</v>
      </c>
      <c r="L16" s="4">
        <v>5.5999999999999999E-3</v>
      </c>
      <c r="M16" s="2">
        <v>1</v>
      </c>
      <c r="N16" s="3">
        <v>2</v>
      </c>
      <c r="O16" s="3">
        <v>0</v>
      </c>
      <c r="P16" s="4">
        <v>6.9000000000000006E-2</v>
      </c>
      <c r="Q16" s="4">
        <v>0</v>
      </c>
      <c r="R16" s="5">
        <v>1960</v>
      </c>
      <c r="S16" s="5">
        <v>0</v>
      </c>
      <c r="T16" s="3">
        <v>2</v>
      </c>
      <c r="U16" s="3">
        <v>0</v>
      </c>
      <c r="V16" s="3">
        <v>0</v>
      </c>
    </row>
    <row r="17" spans="1:22" x14ac:dyDescent="0.2">
      <c r="A17" s="3" t="s">
        <v>638</v>
      </c>
      <c r="B17" s="8" t="s">
        <v>531</v>
      </c>
      <c r="C17" s="1">
        <f t="shared" ca="1" si="1"/>
        <v>15.576323987538942</v>
      </c>
      <c r="D17" s="1">
        <f>VLOOKUP(A17,$G:$Q,8,FALSE)</f>
        <v>8</v>
      </c>
      <c r="E17" s="7">
        <f t="shared" ca="1" si="2"/>
        <v>0.51359999999999995</v>
      </c>
      <c r="G17" s="3" t="s">
        <v>160</v>
      </c>
      <c r="H17" s="3" t="s">
        <v>195</v>
      </c>
      <c r="I17" s="3">
        <v>19</v>
      </c>
      <c r="J17" s="4">
        <v>4.1999999999999997E-3</v>
      </c>
      <c r="K17" s="3">
        <v>23</v>
      </c>
      <c r="L17" s="4">
        <v>3.7000000000000002E-3</v>
      </c>
      <c r="M17" s="2">
        <v>1</v>
      </c>
      <c r="N17" s="3">
        <v>0</v>
      </c>
      <c r="O17" s="3">
        <v>0</v>
      </c>
      <c r="P17" s="4">
        <v>0</v>
      </c>
      <c r="Q17" s="4">
        <v>0</v>
      </c>
      <c r="R17" s="5">
        <v>0</v>
      </c>
      <c r="S17" s="5">
        <v>0</v>
      </c>
      <c r="T17" s="3">
        <v>0</v>
      </c>
      <c r="U17" s="3">
        <v>0</v>
      </c>
      <c r="V17" s="3">
        <v>0</v>
      </c>
    </row>
    <row r="18" spans="1:22" x14ac:dyDescent="0.2">
      <c r="B18" s="8"/>
      <c r="C18" s="1">
        <f ca="1">SUM(C3:C17)</f>
        <v>449.20278217853206</v>
      </c>
      <c r="D18" s="1">
        <f>SUM(D3:D17)</f>
        <v>371</v>
      </c>
      <c r="E18" s="7">
        <f t="shared" ca="1" si="2"/>
        <v>0.82590761838280202</v>
      </c>
      <c r="G18" s="3" t="s">
        <v>155</v>
      </c>
      <c r="H18" s="3" t="s">
        <v>191</v>
      </c>
      <c r="I18" s="3">
        <v>886</v>
      </c>
      <c r="J18" s="4">
        <v>0.1948</v>
      </c>
      <c r="K18" s="6">
        <v>1183</v>
      </c>
      <c r="L18" s="4">
        <v>0.18940000000000001</v>
      </c>
      <c r="M18" s="2">
        <v>1</v>
      </c>
      <c r="N18" s="3">
        <v>143</v>
      </c>
      <c r="O18" s="3">
        <v>0</v>
      </c>
      <c r="P18" s="4">
        <v>0.16139999999999999</v>
      </c>
      <c r="Q18" s="4">
        <v>0</v>
      </c>
      <c r="R18" s="5">
        <v>128769</v>
      </c>
      <c r="S18" s="5">
        <v>0</v>
      </c>
      <c r="T18" s="3">
        <v>143</v>
      </c>
      <c r="U18" s="3">
        <v>0</v>
      </c>
      <c r="V18" s="3">
        <v>0</v>
      </c>
    </row>
    <row r="19" spans="1:22" x14ac:dyDescent="0.2">
      <c r="G19" s="3" t="s">
        <v>230</v>
      </c>
      <c r="H19" s="3" t="s">
        <v>231</v>
      </c>
      <c r="I19" s="3">
        <v>4</v>
      </c>
      <c r="J19" s="4">
        <v>8.9999999999999998E-4</v>
      </c>
      <c r="K19" s="3">
        <v>4</v>
      </c>
      <c r="L19" s="4">
        <v>5.9999999999999995E-4</v>
      </c>
      <c r="M19" s="2">
        <v>1</v>
      </c>
      <c r="N19" s="3">
        <v>0</v>
      </c>
      <c r="O19" s="3">
        <v>0</v>
      </c>
      <c r="P19" s="4">
        <v>0</v>
      </c>
      <c r="Q19" s="4">
        <v>0</v>
      </c>
      <c r="R19" s="5">
        <v>0</v>
      </c>
      <c r="S19" s="5">
        <v>0</v>
      </c>
      <c r="T19" s="3">
        <v>0</v>
      </c>
      <c r="U19" s="3">
        <v>0</v>
      </c>
      <c r="V19" s="3">
        <v>0</v>
      </c>
    </row>
    <row r="20" spans="1:22" x14ac:dyDescent="0.2">
      <c r="G20" s="3" t="s">
        <v>161</v>
      </c>
      <c r="H20" s="3" t="s">
        <v>194</v>
      </c>
      <c r="I20" s="3">
        <v>443</v>
      </c>
      <c r="J20" s="4">
        <v>9.74E-2</v>
      </c>
      <c r="K20" s="3">
        <v>616</v>
      </c>
      <c r="L20" s="4">
        <v>9.8599999999999993E-2</v>
      </c>
      <c r="M20" s="2">
        <v>0.99</v>
      </c>
      <c r="N20" s="3">
        <v>87</v>
      </c>
      <c r="O20" s="3">
        <v>0</v>
      </c>
      <c r="P20" s="4">
        <v>0.19639999999999999</v>
      </c>
      <c r="Q20" s="4">
        <v>0</v>
      </c>
      <c r="R20" s="5">
        <v>111360</v>
      </c>
      <c r="S20" s="5">
        <v>0</v>
      </c>
      <c r="T20" s="3">
        <v>86</v>
      </c>
      <c r="U20" s="3">
        <v>0</v>
      </c>
      <c r="V20" s="3">
        <v>0</v>
      </c>
    </row>
    <row r="21" spans="1:22" x14ac:dyDescent="0.2">
      <c r="G21" s="3" t="s">
        <v>187</v>
      </c>
      <c r="H21" s="3" t="s">
        <v>214</v>
      </c>
      <c r="I21" s="3">
        <v>3</v>
      </c>
      <c r="J21" s="4">
        <v>6.9999999999999999E-4</v>
      </c>
      <c r="K21" s="3">
        <v>6</v>
      </c>
      <c r="L21" s="4">
        <v>1E-3</v>
      </c>
      <c r="M21" s="2">
        <v>0.17</v>
      </c>
      <c r="N21" s="3">
        <v>0</v>
      </c>
      <c r="O21" s="3">
        <v>0</v>
      </c>
      <c r="P21" s="4">
        <v>0</v>
      </c>
      <c r="Q21" s="4">
        <v>0</v>
      </c>
      <c r="R21" s="5">
        <v>0</v>
      </c>
      <c r="S21" s="5">
        <v>0</v>
      </c>
      <c r="T21" s="3">
        <v>0</v>
      </c>
      <c r="U21" s="3">
        <v>0</v>
      </c>
      <c r="V21" s="3">
        <v>0</v>
      </c>
    </row>
    <row r="22" spans="1:22" x14ac:dyDescent="0.2">
      <c r="B22" s="14"/>
      <c r="C22" s="3" t="s">
        <v>235</v>
      </c>
      <c r="G22" s="3" t="s">
        <v>164</v>
      </c>
      <c r="H22" s="3" t="s">
        <v>193</v>
      </c>
      <c r="I22" s="3">
        <v>244</v>
      </c>
      <c r="J22" s="4">
        <v>5.3600000000000002E-2</v>
      </c>
      <c r="K22" s="3">
        <v>298</v>
      </c>
      <c r="L22" s="4">
        <v>4.7699999999999999E-2</v>
      </c>
      <c r="M22" s="2">
        <v>1</v>
      </c>
      <c r="N22" s="3">
        <v>20</v>
      </c>
      <c r="O22" s="3">
        <v>0</v>
      </c>
      <c r="P22" s="4">
        <v>8.2000000000000003E-2</v>
      </c>
      <c r="Q22" s="4">
        <v>0</v>
      </c>
      <c r="R22" s="5">
        <v>29330</v>
      </c>
      <c r="S22" s="5">
        <v>0</v>
      </c>
      <c r="T22" s="3">
        <v>20</v>
      </c>
      <c r="U22" s="3">
        <v>0</v>
      </c>
      <c r="V22" s="3">
        <v>0</v>
      </c>
    </row>
    <row r="23" spans="1:22" x14ac:dyDescent="0.2">
      <c r="G23" s="3" t="s">
        <v>176</v>
      </c>
      <c r="H23" s="3" t="s">
        <v>201</v>
      </c>
      <c r="I23" s="3">
        <v>34</v>
      </c>
      <c r="J23" s="4">
        <v>7.4999999999999997E-3</v>
      </c>
      <c r="K23" s="3">
        <v>37</v>
      </c>
      <c r="L23" s="4">
        <v>5.8999999999999999E-3</v>
      </c>
      <c r="M23" s="2">
        <v>1</v>
      </c>
      <c r="N23" s="3">
        <v>8</v>
      </c>
      <c r="O23" s="3">
        <v>0</v>
      </c>
      <c r="P23" s="4">
        <v>0.23530000000000001</v>
      </c>
      <c r="Q23" s="4">
        <v>0</v>
      </c>
      <c r="R23" s="5">
        <v>7840</v>
      </c>
      <c r="S23" s="5">
        <v>0</v>
      </c>
      <c r="T23" s="3">
        <v>8</v>
      </c>
      <c r="U23" s="3">
        <v>0</v>
      </c>
      <c r="V23" s="3">
        <v>0</v>
      </c>
    </row>
    <row r="24" spans="1:22" x14ac:dyDescent="0.2">
      <c r="G24" s="3" t="s">
        <v>232</v>
      </c>
      <c r="H24" s="3" t="s">
        <v>233</v>
      </c>
      <c r="I24" s="3">
        <v>4</v>
      </c>
      <c r="J24" s="4">
        <v>8.9999999999999998E-4</v>
      </c>
      <c r="K24" s="3">
        <v>4</v>
      </c>
      <c r="L24" s="4">
        <v>5.9999999999999995E-4</v>
      </c>
      <c r="M24" s="2">
        <v>1</v>
      </c>
      <c r="N24" s="3">
        <v>0</v>
      </c>
      <c r="O24" s="3">
        <v>0</v>
      </c>
      <c r="P24" s="4">
        <v>0</v>
      </c>
      <c r="Q24" s="4">
        <v>0</v>
      </c>
      <c r="R24" s="5">
        <v>0</v>
      </c>
      <c r="S24" s="5">
        <v>0</v>
      </c>
      <c r="T24" s="3">
        <v>0</v>
      </c>
      <c r="U24" s="3">
        <v>0</v>
      </c>
      <c r="V24" s="3">
        <v>0</v>
      </c>
    </row>
    <row r="25" spans="1:22" x14ac:dyDescent="0.2">
      <c r="G25" s="3" t="s">
        <v>177</v>
      </c>
      <c r="H25" s="3" t="s">
        <v>211</v>
      </c>
      <c r="I25" s="3">
        <v>8</v>
      </c>
      <c r="J25" s="4">
        <v>1.8E-3</v>
      </c>
      <c r="K25" s="3">
        <v>8</v>
      </c>
      <c r="L25" s="4">
        <v>1.2999999999999999E-3</v>
      </c>
      <c r="M25" s="2">
        <v>1</v>
      </c>
      <c r="N25" s="3">
        <v>0</v>
      </c>
      <c r="O25" s="3">
        <v>0</v>
      </c>
      <c r="P25" s="4">
        <v>0</v>
      </c>
      <c r="Q25" s="4">
        <v>0</v>
      </c>
      <c r="R25" s="5">
        <v>0</v>
      </c>
      <c r="S25" s="5">
        <v>0</v>
      </c>
      <c r="T25" s="3">
        <v>0</v>
      </c>
      <c r="U25" s="3">
        <v>0</v>
      </c>
      <c r="V25" s="3">
        <v>0</v>
      </c>
    </row>
    <row r="26" spans="1:22" x14ac:dyDescent="0.2">
      <c r="G26" s="3" t="s">
        <v>188</v>
      </c>
      <c r="H26" s="3" t="s">
        <v>217</v>
      </c>
      <c r="I26" s="3">
        <v>21</v>
      </c>
      <c r="J26" s="4">
        <v>4.5999999999999999E-3</v>
      </c>
      <c r="K26" s="3">
        <v>25</v>
      </c>
      <c r="L26" s="4">
        <v>4.0000000000000001E-3</v>
      </c>
      <c r="M26" s="2">
        <v>0.92</v>
      </c>
      <c r="N26" s="3">
        <v>1</v>
      </c>
      <c r="O26" s="3">
        <v>0</v>
      </c>
      <c r="P26" s="4">
        <v>4.7600000000000003E-2</v>
      </c>
      <c r="Q26" s="4">
        <v>0</v>
      </c>
      <c r="R26" s="5">
        <v>1680</v>
      </c>
      <c r="S26" s="5">
        <v>0</v>
      </c>
      <c r="T26" s="3">
        <v>1</v>
      </c>
      <c r="U26" s="3">
        <v>0</v>
      </c>
      <c r="V26" s="3">
        <v>0</v>
      </c>
    </row>
    <row r="27" spans="1:22" x14ac:dyDescent="0.2">
      <c r="G27" s="3" t="s">
        <v>172</v>
      </c>
      <c r="H27" s="3" t="s">
        <v>200</v>
      </c>
      <c r="I27" s="3">
        <v>73</v>
      </c>
      <c r="J27" s="4">
        <v>1.61E-2</v>
      </c>
      <c r="K27" s="3">
        <v>79</v>
      </c>
      <c r="L27" s="4">
        <v>1.26E-2</v>
      </c>
      <c r="M27" s="2">
        <v>0.95</v>
      </c>
      <c r="N27" s="3">
        <v>4</v>
      </c>
      <c r="O27" s="3">
        <v>0</v>
      </c>
      <c r="P27" s="4">
        <v>5.4800000000000001E-2</v>
      </c>
      <c r="Q27" s="4">
        <v>0</v>
      </c>
      <c r="R27" s="5">
        <v>3560</v>
      </c>
      <c r="S27" s="5">
        <v>0</v>
      </c>
      <c r="T27" s="3">
        <v>4</v>
      </c>
      <c r="U27" s="3">
        <v>0</v>
      </c>
      <c r="V27" s="3">
        <v>0</v>
      </c>
    </row>
    <row r="28" spans="1:22" x14ac:dyDescent="0.2">
      <c r="G28" s="3" t="s">
        <v>178</v>
      </c>
      <c r="H28" s="3" t="s">
        <v>207</v>
      </c>
      <c r="I28" s="3">
        <v>7</v>
      </c>
      <c r="J28" s="4">
        <v>1.5E-3</v>
      </c>
      <c r="K28" s="3">
        <v>9</v>
      </c>
      <c r="L28" s="4">
        <v>1.4E-3</v>
      </c>
      <c r="M28" s="2">
        <v>0.89</v>
      </c>
      <c r="N28" s="3">
        <v>0</v>
      </c>
      <c r="O28" s="3">
        <v>0</v>
      </c>
      <c r="P28" s="4">
        <v>0</v>
      </c>
      <c r="Q28" s="4">
        <v>0</v>
      </c>
      <c r="R28" s="5">
        <v>0</v>
      </c>
      <c r="S28" s="5">
        <v>0</v>
      </c>
      <c r="T28" s="3">
        <v>0</v>
      </c>
      <c r="U28" s="3">
        <v>0</v>
      </c>
      <c r="V28" s="3">
        <v>0</v>
      </c>
    </row>
    <row r="29" spans="1:22" x14ac:dyDescent="0.2">
      <c r="G29" s="3" t="s">
        <v>168</v>
      </c>
      <c r="H29" s="3" t="s">
        <v>197</v>
      </c>
      <c r="I29" s="3">
        <v>347</v>
      </c>
      <c r="J29" s="4">
        <v>7.6300000000000007E-2</v>
      </c>
      <c r="K29" s="3">
        <v>477</v>
      </c>
      <c r="L29" s="4">
        <v>7.6399999999999996E-2</v>
      </c>
      <c r="M29" s="2">
        <v>0.99</v>
      </c>
      <c r="N29" s="3">
        <v>25</v>
      </c>
      <c r="O29" s="3">
        <v>0</v>
      </c>
      <c r="P29" s="4">
        <v>7.1999999999999995E-2</v>
      </c>
      <c r="Q29" s="4">
        <v>0</v>
      </c>
      <c r="R29" s="5">
        <v>32000</v>
      </c>
      <c r="S29" s="5">
        <v>0</v>
      </c>
      <c r="T29" s="3">
        <v>25</v>
      </c>
      <c r="U29" s="3">
        <v>0</v>
      </c>
      <c r="V29" s="3">
        <v>0</v>
      </c>
    </row>
    <row r="30" spans="1:22" x14ac:dyDescent="0.2">
      <c r="G30" s="3" t="s">
        <v>179</v>
      </c>
      <c r="H30" s="3" t="s">
        <v>204</v>
      </c>
      <c r="I30" s="3">
        <v>97</v>
      </c>
      <c r="J30" s="4">
        <v>2.1299999999999999E-2</v>
      </c>
      <c r="K30" s="3">
        <v>143</v>
      </c>
      <c r="L30" s="4">
        <v>2.29E-2</v>
      </c>
      <c r="M30" s="2">
        <v>0.97</v>
      </c>
      <c r="N30" s="3">
        <v>16</v>
      </c>
      <c r="O30" s="3">
        <v>0</v>
      </c>
      <c r="P30" s="4">
        <v>0.16489999999999999</v>
      </c>
      <c r="Q30" s="4">
        <v>0</v>
      </c>
      <c r="R30" s="5">
        <v>16000</v>
      </c>
      <c r="S30" s="5">
        <v>0</v>
      </c>
      <c r="T30" s="3">
        <v>14</v>
      </c>
      <c r="U30" s="3">
        <v>0</v>
      </c>
      <c r="V30" s="3">
        <v>0</v>
      </c>
    </row>
    <row r="31" spans="1:22" x14ac:dyDescent="0.2">
      <c r="G31" s="3" t="s">
        <v>163</v>
      </c>
      <c r="H31" s="3" t="s">
        <v>198</v>
      </c>
      <c r="I31" s="3">
        <v>180</v>
      </c>
      <c r="J31" s="4">
        <v>3.9600000000000003E-2</v>
      </c>
      <c r="K31" s="3">
        <v>284</v>
      </c>
      <c r="L31" s="4">
        <v>4.5499999999999999E-2</v>
      </c>
      <c r="M31" s="2">
        <v>0.15</v>
      </c>
      <c r="N31" s="3">
        <v>8</v>
      </c>
      <c r="O31" s="3">
        <v>0</v>
      </c>
      <c r="P31" s="4">
        <v>4.4400000000000002E-2</v>
      </c>
      <c r="Q31" s="4">
        <v>0</v>
      </c>
      <c r="R31" s="5">
        <v>11135</v>
      </c>
      <c r="S31" s="5">
        <v>0</v>
      </c>
      <c r="T31" s="3">
        <v>8</v>
      </c>
      <c r="U31" s="3">
        <v>0</v>
      </c>
      <c r="V31" s="3">
        <v>0</v>
      </c>
    </row>
    <row r="32" spans="1:22" x14ac:dyDescent="0.2">
      <c r="G32" s="3" t="s">
        <v>630</v>
      </c>
      <c r="H32" s="3" t="s">
        <v>631</v>
      </c>
      <c r="I32" s="3">
        <v>25</v>
      </c>
      <c r="J32" s="4">
        <v>5.4999999999999997E-3</v>
      </c>
      <c r="K32" s="3">
        <v>27</v>
      </c>
      <c r="L32" s="4">
        <v>4.3E-3</v>
      </c>
      <c r="M32" s="2">
        <v>1</v>
      </c>
      <c r="N32" s="3">
        <v>2</v>
      </c>
      <c r="O32" s="3">
        <v>0</v>
      </c>
      <c r="P32" s="4">
        <v>0.08</v>
      </c>
      <c r="Q32" s="4">
        <v>0</v>
      </c>
      <c r="R32" s="5">
        <v>1260</v>
      </c>
      <c r="S32" s="5">
        <v>0</v>
      </c>
      <c r="T32" s="3">
        <v>2</v>
      </c>
      <c r="U32" s="3">
        <v>0</v>
      </c>
      <c r="V32" s="3">
        <v>0</v>
      </c>
    </row>
    <row r="33" spans="7:22" x14ac:dyDescent="0.2">
      <c r="G33" s="3" t="s">
        <v>632</v>
      </c>
      <c r="H33" s="3" t="s">
        <v>633</v>
      </c>
      <c r="I33" s="3">
        <v>11</v>
      </c>
      <c r="J33" s="4">
        <v>2.3999999999999998E-3</v>
      </c>
      <c r="K33" s="3">
        <v>13</v>
      </c>
      <c r="L33" s="4">
        <v>2.0999999999999999E-3</v>
      </c>
      <c r="M33" s="2">
        <v>1</v>
      </c>
      <c r="N33" s="3">
        <v>2</v>
      </c>
      <c r="O33" s="3">
        <v>0</v>
      </c>
      <c r="P33" s="4">
        <v>0.18179999999999999</v>
      </c>
      <c r="Q33" s="4">
        <v>0</v>
      </c>
      <c r="R33" s="5">
        <v>3460</v>
      </c>
      <c r="S33" s="5">
        <v>0</v>
      </c>
      <c r="T33" s="3">
        <v>2</v>
      </c>
      <c r="U33" s="3">
        <v>0</v>
      </c>
      <c r="V33" s="3">
        <v>0</v>
      </c>
    </row>
    <row r="34" spans="7:22" x14ac:dyDescent="0.2">
      <c r="G34" s="3" t="s">
        <v>634</v>
      </c>
      <c r="H34" s="3" t="s">
        <v>635</v>
      </c>
      <c r="I34" s="3">
        <v>48</v>
      </c>
      <c r="J34" s="4">
        <v>1.06E-2</v>
      </c>
      <c r="K34" s="3">
        <v>63</v>
      </c>
      <c r="L34" s="4">
        <v>1.01E-2</v>
      </c>
      <c r="M34" s="2">
        <v>0.97</v>
      </c>
      <c r="N34" s="3">
        <v>3</v>
      </c>
      <c r="O34" s="3">
        <v>0</v>
      </c>
      <c r="P34" s="4">
        <v>6.25E-2</v>
      </c>
      <c r="Q34" s="4">
        <v>0</v>
      </c>
      <c r="R34" s="5">
        <v>4240</v>
      </c>
      <c r="S34" s="5">
        <v>0</v>
      </c>
      <c r="T34" s="3">
        <v>2</v>
      </c>
      <c r="U34" s="3">
        <v>0</v>
      </c>
      <c r="V34" s="3">
        <v>0</v>
      </c>
    </row>
    <row r="35" spans="7:22" x14ac:dyDescent="0.2">
      <c r="G35" s="3" t="s">
        <v>636</v>
      </c>
      <c r="H35" s="3" t="s">
        <v>637</v>
      </c>
      <c r="I35" s="3">
        <v>7</v>
      </c>
      <c r="J35" s="4">
        <v>1.5E-3</v>
      </c>
      <c r="K35" s="3">
        <v>7</v>
      </c>
      <c r="L35" s="4">
        <v>1.1000000000000001E-3</v>
      </c>
      <c r="M35" s="2">
        <v>1</v>
      </c>
      <c r="N35" s="3">
        <v>0</v>
      </c>
      <c r="O35" s="3">
        <v>0</v>
      </c>
      <c r="P35" s="4">
        <v>0</v>
      </c>
      <c r="Q35" s="4">
        <v>0</v>
      </c>
      <c r="R35" s="5">
        <v>0</v>
      </c>
      <c r="S35" s="5">
        <v>0</v>
      </c>
      <c r="T35" s="3">
        <v>0</v>
      </c>
      <c r="U35" s="3">
        <v>0</v>
      </c>
      <c r="V35" s="3">
        <v>0</v>
      </c>
    </row>
    <row r="36" spans="7:22" x14ac:dyDescent="0.2">
      <c r="V36" s="3">
        <v>0</v>
      </c>
    </row>
    <row r="37" spans="7:22" x14ac:dyDescent="0.2">
      <c r="V37" s="3">
        <v>0</v>
      </c>
    </row>
    <row r="38" spans="7:22" x14ac:dyDescent="0.2">
      <c r="V38" s="3">
        <v>0</v>
      </c>
    </row>
    <row r="39" spans="7:22" x14ac:dyDescent="0.2">
      <c r="V39" s="3">
        <v>0</v>
      </c>
    </row>
    <row r="40" spans="7:22" x14ac:dyDescent="0.2">
      <c r="V40" s="3">
        <v>0</v>
      </c>
    </row>
    <row r="41" spans="7:22" x14ac:dyDescent="0.2">
      <c r="V41" s="3">
        <v>0</v>
      </c>
    </row>
    <row r="42" spans="7:22" x14ac:dyDescent="0.2">
      <c r="V42" s="3">
        <v>0</v>
      </c>
    </row>
    <row r="43" spans="7:22" x14ac:dyDescent="0.2">
      <c r="V43" s="3">
        <v>0</v>
      </c>
    </row>
    <row r="44" spans="7:22" x14ac:dyDescent="0.2">
      <c r="V44" s="3">
        <v>0</v>
      </c>
    </row>
    <row r="45" spans="7:22" x14ac:dyDescent="0.2">
      <c r="V45" s="3">
        <v>0</v>
      </c>
    </row>
    <row r="46" spans="7:22" x14ac:dyDescent="0.2">
      <c r="V46" s="3">
        <v>0</v>
      </c>
    </row>
    <row r="47" spans="7:22" x14ac:dyDescent="0.2">
      <c r="V47" s="3">
        <v>0</v>
      </c>
    </row>
    <row r="48" spans="7:22" x14ac:dyDescent="0.2">
      <c r="V48" s="3">
        <v>0</v>
      </c>
    </row>
    <row r="49" spans="22:22" x14ac:dyDescent="0.2">
      <c r="V49" s="3">
        <v>0</v>
      </c>
    </row>
    <row r="50" spans="22:22" x14ac:dyDescent="0.2">
      <c r="V50" s="3">
        <v>0</v>
      </c>
    </row>
    <row r="51" spans="22:22" x14ac:dyDescent="0.2">
      <c r="V51" s="3">
        <v>0</v>
      </c>
    </row>
    <row r="52" spans="22:22" x14ac:dyDescent="0.2">
      <c r="V52" s="3">
        <v>0</v>
      </c>
    </row>
    <row r="53" spans="22:22" x14ac:dyDescent="0.2">
      <c r="V53" s="3">
        <v>0</v>
      </c>
    </row>
    <row r="54" spans="22:22" x14ac:dyDescent="0.2">
      <c r="V54" s="3">
        <v>0</v>
      </c>
    </row>
    <row r="55" spans="22:22" x14ac:dyDescent="0.2">
      <c r="V55" s="3">
        <v>0</v>
      </c>
    </row>
    <row r="56" spans="22:22" x14ac:dyDescent="0.2">
      <c r="V56" s="3">
        <v>0</v>
      </c>
    </row>
    <row r="57" spans="22:22" x14ac:dyDescent="0.2">
      <c r="V57" s="3">
        <v>0</v>
      </c>
    </row>
    <row r="58" spans="22:22" x14ac:dyDescent="0.2">
      <c r="V58" s="3">
        <v>0</v>
      </c>
    </row>
    <row r="59" spans="22:22" x14ac:dyDescent="0.2">
      <c r="V59" s="3">
        <v>0</v>
      </c>
    </row>
    <row r="60" spans="22:22" x14ac:dyDescent="0.2">
      <c r="V60" s="3">
        <v>0</v>
      </c>
    </row>
    <row r="61" spans="22:22" x14ac:dyDescent="0.2">
      <c r="V61" s="3">
        <v>0</v>
      </c>
    </row>
    <row r="62" spans="22:22" x14ac:dyDescent="0.2">
      <c r="V62" s="3">
        <v>0</v>
      </c>
    </row>
    <row r="63" spans="22:22" x14ac:dyDescent="0.2">
      <c r="V63" s="3">
        <v>0</v>
      </c>
    </row>
    <row r="64" spans="22:22" x14ac:dyDescent="0.2">
      <c r="V64" s="3">
        <v>0</v>
      </c>
    </row>
    <row r="65" spans="22:22" x14ac:dyDescent="0.2">
      <c r="V65" s="3">
        <v>0</v>
      </c>
    </row>
    <row r="66" spans="22:22" x14ac:dyDescent="0.2">
      <c r="V66" s="3">
        <v>0</v>
      </c>
    </row>
    <row r="67" spans="22:22" x14ac:dyDescent="0.2">
      <c r="V67" s="3">
        <v>0</v>
      </c>
    </row>
    <row r="68" spans="22:22" x14ac:dyDescent="0.2">
      <c r="V68" s="3">
        <v>0</v>
      </c>
    </row>
    <row r="69" spans="22:22" x14ac:dyDescent="0.2">
      <c r="V69" s="3">
        <v>0</v>
      </c>
    </row>
    <row r="70" spans="22:22" x14ac:dyDescent="0.2">
      <c r="V70" s="3">
        <v>0</v>
      </c>
    </row>
    <row r="71" spans="22:22" x14ac:dyDescent="0.2">
      <c r="V71" s="3">
        <v>0</v>
      </c>
    </row>
    <row r="72" spans="22:22" x14ac:dyDescent="0.2">
      <c r="V72" s="3">
        <v>0</v>
      </c>
    </row>
    <row r="73" spans="22:22" x14ac:dyDescent="0.2">
      <c r="V73" s="3">
        <v>0</v>
      </c>
    </row>
    <row r="74" spans="22:22" x14ac:dyDescent="0.2">
      <c r="V74" s="3">
        <v>0</v>
      </c>
    </row>
    <row r="75" spans="22:22" x14ac:dyDescent="0.2">
      <c r="V75" s="3">
        <v>0</v>
      </c>
    </row>
    <row r="76" spans="22:22" x14ac:dyDescent="0.2">
      <c r="V76" s="3">
        <v>0</v>
      </c>
    </row>
    <row r="77" spans="22:22" x14ac:dyDescent="0.2">
      <c r="V77" s="3">
        <v>0</v>
      </c>
    </row>
    <row r="78" spans="22:22" x14ac:dyDescent="0.2">
      <c r="V78" s="3">
        <v>0</v>
      </c>
    </row>
    <row r="79" spans="22:22" x14ac:dyDescent="0.2">
      <c r="V79" s="3">
        <v>0</v>
      </c>
    </row>
    <row r="80" spans="22:22" x14ac:dyDescent="0.2">
      <c r="V80" s="3">
        <v>0</v>
      </c>
    </row>
    <row r="81" spans="22:22" x14ac:dyDescent="0.2">
      <c r="V81" s="3">
        <v>0</v>
      </c>
    </row>
    <row r="82" spans="22:22" x14ac:dyDescent="0.2">
      <c r="V82" s="3">
        <v>0</v>
      </c>
    </row>
    <row r="83" spans="22:22" x14ac:dyDescent="0.2">
      <c r="V83" s="3">
        <v>0</v>
      </c>
    </row>
    <row r="84" spans="22:22" x14ac:dyDescent="0.2">
      <c r="V84" s="3">
        <v>0</v>
      </c>
    </row>
    <row r="85" spans="22:22" x14ac:dyDescent="0.2">
      <c r="V85" s="3">
        <v>0</v>
      </c>
    </row>
    <row r="86" spans="22:22" x14ac:dyDescent="0.2">
      <c r="V86" s="3">
        <v>0</v>
      </c>
    </row>
    <row r="87" spans="22:22" x14ac:dyDescent="0.2">
      <c r="V87" s="3">
        <v>0</v>
      </c>
    </row>
    <row r="88" spans="22:22" x14ac:dyDescent="0.2">
      <c r="V88" s="3">
        <v>0</v>
      </c>
    </row>
    <row r="89" spans="22:22" x14ac:dyDescent="0.2">
      <c r="V89" s="3">
        <v>0</v>
      </c>
    </row>
    <row r="90" spans="22:22" x14ac:dyDescent="0.2">
      <c r="V90" s="3">
        <v>0</v>
      </c>
    </row>
    <row r="91" spans="22:22" x14ac:dyDescent="0.2">
      <c r="V91" s="3">
        <v>0</v>
      </c>
    </row>
    <row r="92" spans="22:22" x14ac:dyDescent="0.2">
      <c r="V92" s="3">
        <v>0</v>
      </c>
    </row>
    <row r="93" spans="22:22" x14ac:dyDescent="0.2">
      <c r="V93" s="3">
        <v>0</v>
      </c>
    </row>
    <row r="94" spans="22:22" x14ac:dyDescent="0.2">
      <c r="V94" s="3">
        <v>0</v>
      </c>
    </row>
    <row r="95" spans="22:22" x14ac:dyDescent="0.2">
      <c r="V95" s="3">
        <v>0</v>
      </c>
    </row>
    <row r="96" spans="22:22" x14ac:dyDescent="0.2">
      <c r="V96" s="3">
        <v>0</v>
      </c>
    </row>
    <row r="97" spans="22:22" x14ac:dyDescent="0.2">
      <c r="V97" s="3">
        <v>0</v>
      </c>
    </row>
    <row r="98" spans="22:22" x14ac:dyDescent="0.2">
      <c r="V98" s="3">
        <v>0</v>
      </c>
    </row>
    <row r="99" spans="22:22" x14ac:dyDescent="0.2">
      <c r="V99" s="3">
        <v>0</v>
      </c>
    </row>
    <row r="100" spans="22:22" x14ac:dyDescent="0.2">
      <c r="V100" s="3">
        <v>0</v>
      </c>
    </row>
    <row r="101" spans="22:22" x14ac:dyDescent="0.2">
      <c r="V101" s="3">
        <v>0</v>
      </c>
    </row>
    <row r="102" spans="22:22" x14ac:dyDescent="0.2">
      <c r="V102" s="3">
        <v>0</v>
      </c>
    </row>
    <row r="103" spans="22:22" x14ac:dyDescent="0.2">
      <c r="V103" s="3">
        <v>0</v>
      </c>
    </row>
    <row r="104" spans="22:22" x14ac:dyDescent="0.2">
      <c r="V104" s="3">
        <v>0</v>
      </c>
    </row>
    <row r="105" spans="22:22" x14ac:dyDescent="0.2">
      <c r="V105" s="3">
        <v>0</v>
      </c>
    </row>
    <row r="106" spans="22:22" x14ac:dyDescent="0.2">
      <c r="V106" s="3">
        <v>0</v>
      </c>
    </row>
    <row r="107" spans="22:22" x14ac:dyDescent="0.2">
      <c r="V107" s="3">
        <v>0</v>
      </c>
    </row>
    <row r="108" spans="22:22" x14ac:dyDescent="0.2">
      <c r="V108" s="3">
        <v>0</v>
      </c>
    </row>
    <row r="109" spans="22:22" x14ac:dyDescent="0.2">
      <c r="V109" s="3">
        <v>0</v>
      </c>
    </row>
    <row r="110" spans="22:22" x14ac:dyDescent="0.2">
      <c r="V110" s="3">
        <v>0</v>
      </c>
    </row>
    <row r="111" spans="22:22" x14ac:dyDescent="0.2">
      <c r="V111" s="3">
        <v>0</v>
      </c>
    </row>
    <row r="112" spans="22:22" x14ac:dyDescent="0.2">
      <c r="V112" s="3">
        <v>0</v>
      </c>
    </row>
    <row r="113" spans="22:22" x14ac:dyDescent="0.2">
      <c r="V113" s="3">
        <v>0</v>
      </c>
    </row>
    <row r="114" spans="22:22" x14ac:dyDescent="0.2">
      <c r="V114" s="3">
        <v>0</v>
      </c>
    </row>
    <row r="115" spans="22:22" x14ac:dyDescent="0.2">
      <c r="V115" s="3">
        <v>0</v>
      </c>
    </row>
    <row r="116" spans="22:22" x14ac:dyDescent="0.2">
      <c r="V116" s="3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T23"/>
  <sheetViews>
    <sheetView workbookViewId="0">
      <selection activeCell="J22" sqref="J22"/>
    </sheetView>
  </sheetViews>
  <sheetFormatPr defaultColWidth="8.7265625" defaultRowHeight="13" x14ac:dyDescent="0.2"/>
  <cols>
    <col min="1" max="1" width="8.7265625" style="3"/>
    <col min="2" max="2" width="26.6328125" style="3" bestFit="1" customWidth="1"/>
    <col min="3" max="3" width="9" style="3" customWidth="1"/>
    <col min="4" max="4" width="11" style="3" customWidth="1"/>
    <col min="5" max="7" width="9" style="3" customWidth="1"/>
    <col min="8" max="8" width="8.7265625" style="3"/>
    <col min="9" max="9" width="2.08984375" style="3" customWidth="1"/>
    <col min="10" max="10" width="13" style="3" bestFit="1" customWidth="1"/>
    <col min="11" max="11" width="8.7265625" style="3"/>
    <col min="12" max="12" width="9.08984375" style="3" customWidth="1"/>
    <col min="13" max="13" width="12.08984375" style="3" bestFit="1" customWidth="1"/>
    <col min="14" max="17" width="8.7265625" style="3"/>
    <col min="18" max="18" width="15.08984375" style="3" bestFit="1" customWidth="1"/>
    <col min="19" max="16384" width="8.7265625" style="3"/>
  </cols>
  <sheetData>
    <row r="1" spans="1:20" x14ac:dyDescent="0.2">
      <c r="Q1" s="1" t="s">
        <v>30</v>
      </c>
      <c r="R1" s="1" t="s">
        <v>31</v>
      </c>
    </row>
    <row r="2" spans="1:20" x14ac:dyDescent="0.2">
      <c r="Q2" s="1">
        <v>2.5</v>
      </c>
      <c r="R2" s="1">
        <v>1.96</v>
      </c>
    </row>
    <row r="3" spans="1:20" x14ac:dyDescent="0.2">
      <c r="B3" s="3" t="s">
        <v>27</v>
      </c>
      <c r="Q3" s="1">
        <v>5</v>
      </c>
      <c r="R3" s="1">
        <v>1.65</v>
      </c>
    </row>
    <row r="4" spans="1:20" x14ac:dyDescent="0.2">
      <c r="E4" s="3" t="s">
        <v>24</v>
      </c>
      <c r="J4" s="3" t="s">
        <v>22</v>
      </c>
      <c r="Q4" s="1">
        <v>10</v>
      </c>
      <c r="R4" s="1">
        <v>1.28</v>
      </c>
    </row>
    <row r="5" spans="1:20" x14ac:dyDescent="0.2">
      <c r="B5" s="3" t="s">
        <v>1</v>
      </c>
      <c r="C5" s="3" t="s">
        <v>16</v>
      </c>
      <c r="D5" s="3" t="s">
        <v>18</v>
      </c>
      <c r="E5" s="3" t="s">
        <v>19</v>
      </c>
      <c r="F5" s="3" t="s">
        <v>20</v>
      </c>
      <c r="G5" s="3" t="s">
        <v>17</v>
      </c>
      <c r="H5" s="3" t="s">
        <v>25</v>
      </c>
      <c r="J5" s="3" t="s">
        <v>17</v>
      </c>
      <c r="K5" s="3" t="s">
        <v>591</v>
      </c>
      <c r="L5" s="3" t="s">
        <v>639</v>
      </c>
      <c r="M5" s="3" t="s">
        <v>28</v>
      </c>
      <c r="N5" s="3" t="s">
        <v>26</v>
      </c>
      <c r="O5" s="3" t="s">
        <v>19</v>
      </c>
      <c r="Q5" s="3" t="s">
        <v>29</v>
      </c>
      <c r="R5" s="3" t="s">
        <v>32</v>
      </c>
      <c r="S5" s="3" t="s">
        <v>33</v>
      </c>
    </row>
    <row r="6" spans="1:20" x14ac:dyDescent="0.2">
      <c r="A6" s="3" t="s">
        <v>155</v>
      </c>
      <c r="B6" s="3" t="s">
        <v>2</v>
      </c>
      <c r="C6" s="3">
        <v>899</v>
      </c>
      <c r="D6" s="3">
        <v>527</v>
      </c>
      <c r="E6" s="3">
        <f>18*6</f>
        <v>108</v>
      </c>
      <c r="F6" s="3">
        <v>150</v>
      </c>
      <c r="G6" s="3">
        <f t="shared" ref="G6:G21" si="0">D6-E6-$F$6</f>
        <v>269</v>
      </c>
      <c r="H6" s="3">
        <f t="shared" ref="H6:H21" si="1">G6/C6*100</f>
        <v>29.922135706340381</v>
      </c>
      <c r="J6" s="3">
        <v>40000</v>
      </c>
      <c r="K6" s="15">
        <f t="shared" ref="K6:K21" si="2">IF(J6="","",J6/G6)</f>
        <v>148.6988847583643</v>
      </c>
      <c r="L6" s="23">
        <f ca="1">VLOOKUP(A6,INDIRECT($L$5&amp;"!$A$2:$E$50"),4,0)</f>
        <v>143</v>
      </c>
      <c r="M6" s="3">
        <f t="shared" ref="M6:M21" si="3">IF(K6="","",K6/30)</f>
        <v>4.9566294919454768</v>
      </c>
      <c r="N6" s="3">
        <f t="shared" ref="N6:N21" si="4">IF(K6="","",K6*C6)</f>
        <v>133680.29739776949</v>
      </c>
      <c r="O6" s="3">
        <f t="shared" ref="O6:O21" si="5">IF(K6="","",K6*E6+$F$6)</f>
        <v>16209.479553903344</v>
      </c>
      <c r="Q6" s="3">
        <f>14*M6*0.1</f>
        <v>6.9392812887236675</v>
      </c>
      <c r="S6" s="3">
        <f>(14+14)*M6+Q6-R6</f>
        <v>145.72490706319701</v>
      </c>
      <c r="T6" s="3">
        <f>(E6+$F$6)*S6</f>
        <v>37597.026022304832</v>
      </c>
    </row>
    <row r="7" spans="1:20" x14ac:dyDescent="0.2">
      <c r="A7" s="3" t="s">
        <v>156</v>
      </c>
      <c r="B7" s="3" t="s">
        <v>3</v>
      </c>
      <c r="C7" s="3">
        <v>1680</v>
      </c>
      <c r="D7" s="3">
        <v>1048</v>
      </c>
      <c r="E7" s="3">
        <v>468</v>
      </c>
      <c r="G7" s="3">
        <f t="shared" si="0"/>
        <v>430</v>
      </c>
      <c r="H7" s="3">
        <f t="shared" si="1"/>
        <v>25.595238095238095</v>
      </c>
      <c r="J7" s="3">
        <v>10000</v>
      </c>
      <c r="K7" s="15">
        <f t="shared" si="2"/>
        <v>23.255813953488371</v>
      </c>
      <c r="L7" s="23">
        <f t="shared" ref="L7:L21" ca="1" si="6">VLOOKUP(A7,INDIRECT($L$5&amp;"!$A$2:$E$50"),4,0)</f>
        <v>60</v>
      </c>
      <c r="M7" s="3">
        <f t="shared" si="3"/>
        <v>0.77519379844961234</v>
      </c>
      <c r="N7" s="3">
        <f t="shared" si="4"/>
        <v>39069.767441860466</v>
      </c>
      <c r="O7" s="3">
        <f t="shared" si="5"/>
        <v>11033.720930232557</v>
      </c>
      <c r="Q7" s="3">
        <f t="shared" ref="Q7:Q20" si="7">14*M7*0.1</f>
        <v>1.0852713178294573</v>
      </c>
      <c r="S7" s="3">
        <f t="shared" ref="S7:S20" si="8">(14+14)*M7+Q7-R7</f>
        <v>22.790697674418603</v>
      </c>
      <c r="T7" s="3">
        <f t="shared" ref="T7:T19" si="9">(E7+$F$6)*S7</f>
        <v>14084.651162790697</v>
      </c>
    </row>
    <row r="8" spans="1:20" x14ac:dyDescent="0.2">
      <c r="A8" s="3" t="s">
        <v>157</v>
      </c>
      <c r="B8" s="3" t="s">
        <v>450</v>
      </c>
      <c r="C8" s="3">
        <v>1680</v>
      </c>
      <c r="D8" s="3">
        <v>1048</v>
      </c>
      <c r="E8" s="3">
        <v>468</v>
      </c>
      <c r="G8" s="3">
        <f t="shared" si="0"/>
        <v>430</v>
      </c>
      <c r="H8" s="3">
        <f t="shared" si="1"/>
        <v>25.595238095238095</v>
      </c>
      <c r="J8" s="3">
        <v>0</v>
      </c>
      <c r="K8" s="15">
        <f t="shared" si="2"/>
        <v>0</v>
      </c>
      <c r="L8" s="23">
        <f t="shared" ca="1" si="6"/>
        <v>0</v>
      </c>
      <c r="M8" s="3">
        <f t="shared" si="3"/>
        <v>0</v>
      </c>
      <c r="N8" s="3">
        <f t="shared" si="4"/>
        <v>0</v>
      </c>
      <c r="O8" s="3">
        <f t="shared" si="5"/>
        <v>150</v>
      </c>
      <c r="Q8" s="3">
        <f t="shared" si="7"/>
        <v>0</v>
      </c>
      <c r="S8" s="3">
        <f t="shared" si="8"/>
        <v>0</v>
      </c>
      <c r="T8" s="3">
        <f t="shared" si="9"/>
        <v>0</v>
      </c>
    </row>
    <row r="9" spans="1:20" x14ac:dyDescent="0.2">
      <c r="A9" s="3" t="s">
        <v>164</v>
      </c>
      <c r="B9" s="3" t="s">
        <v>4</v>
      </c>
      <c r="C9" s="3">
        <v>1380</v>
      </c>
      <c r="D9" s="3">
        <v>796</v>
      </c>
      <c r="E9" s="3">
        <v>450</v>
      </c>
      <c r="G9" s="3">
        <f t="shared" si="0"/>
        <v>196</v>
      </c>
      <c r="H9" s="3">
        <f t="shared" si="1"/>
        <v>14.202898550724639</v>
      </c>
      <c r="J9" s="3">
        <v>5000</v>
      </c>
      <c r="K9" s="15">
        <f t="shared" si="2"/>
        <v>25.510204081632654</v>
      </c>
      <c r="L9" s="23">
        <f t="shared" ca="1" si="6"/>
        <v>20</v>
      </c>
      <c r="M9" s="3">
        <f t="shared" si="3"/>
        <v>0.85034013605442182</v>
      </c>
      <c r="N9" s="3">
        <f t="shared" si="4"/>
        <v>35204.081632653062</v>
      </c>
      <c r="O9" s="3">
        <f t="shared" si="5"/>
        <v>11629.591836734695</v>
      </c>
      <c r="Q9" s="3">
        <f t="shared" si="7"/>
        <v>1.1904761904761905</v>
      </c>
      <c r="S9" s="3">
        <f t="shared" si="8"/>
        <v>25</v>
      </c>
      <c r="T9" s="3">
        <f t="shared" si="9"/>
        <v>15000</v>
      </c>
    </row>
    <row r="10" spans="1:20" x14ac:dyDescent="0.2">
      <c r="A10" s="3" t="s">
        <v>161</v>
      </c>
      <c r="B10" s="3" t="s">
        <v>5</v>
      </c>
      <c r="C10" s="3">
        <v>1280</v>
      </c>
      <c r="D10" s="3">
        <v>782</v>
      </c>
      <c r="E10" s="3">
        <v>180</v>
      </c>
      <c r="G10" s="3">
        <f t="shared" si="0"/>
        <v>452</v>
      </c>
      <c r="H10" s="3">
        <f t="shared" si="1"/>
        <v>35.3125</v>
      </c>
      <c r="J10" s="3">
        <v>40000</v>
      </c>
      <c r="K10" s="15">
        <f t="shared" si="2"/>
        <v>88.495575221238937</v>
      </c>
      <c r="L10" s="23">
        <f t="shared" ca="1" si="6"/>
        <v>87</v>
      </c>
      <c r="M10" s="3">
        <f t="shared" si="3"/>
        <v>2.9498525073746311</v>
      </c>
      <c r="N10" s="3">
        <f t="shared" si="4"/>
        <v>113274.33628318584</v>
      </c>
      <c r="O10" s="3">
        <f t="shared" si="5"/>
        <v>16079.203539823009</v>
      </c>
      <c r="Q10" s="3">
        <f t="shared" si="7"/>
        <v>4.1297935103244843</v>
      </c>
      <c r="S10" s="3">
        <f t="shared" si="8"/>
        <v>86.725663716814168</v>
      </c>
      <c r="T10" s="3">
        <f t="shared" si="9"/>
        <v>28619.469026548675</v>
      </c>
    </row>
    <row r="11" spans="1:20" x14ac:dyDescent="0.2">
      <c r="A11" s="3" t="s">
        <v>173</v>
      </c>
      <c r="B11" s="3" t="s">
        <v>7</v>
      </c>
      <c r="C11" s="3">
        <v>1680</v>
      </c>
      <c r="D11" s="3">
        <v>1048</v>
      </c>
      <c r="E11" s="3">
        <v>576</v>
      </c>
      <c r="G11" s="3">
        <f t="shared" si="0"/>
        <v>322</v>
      </c>
      <c r="H11" s="3">
        <f t="shared" si="1"/>
        <v>19.166666666666668</v>
      </c>
      <c r="J11" s="3">
        <v>1000</v>
      </c>
      <c r="K11" s="15">
        <f t="shared" si="2"/>
        <v>3.1055900621118013</v>
      </c>
      <c r="L11" s="23">
        <f t="shared" ca="1" si="6"/>
        <v>2</v>
      </c>
      <c r="M11" s="3">
        <f t="shared" si="3"/>
        <v>0.10351966873706005</v>
      </c>
      <c r="N11" s="3">
        <f t="shared" si="4"/>
        <v>5217.391304347826</v>
      </c>
      <c r="O11" s="3">
        <f t="shared" si="5"/>
        <v>1938.8198757763976</v>
      </c>
      <c r="Q11" s="3">
        <f t="shared" si="7"/>
        <v>0.14492753623188406</v>
      </c>
      <c r="S11" s="3">
        <f t="shared" si="8"/>
        <v>3.0434782608695654</v>
      </c>
      <c r="T11" s="3">
        <f t="shared" si="9"/>
        <v>2209.5652173913045</v>
      </c>
    </row>
    <row r="12" spans="1:20" x14ac:dyDescent="0.2">
      <c r="A12" s="3" t="s">
        <v>166</v>
      </c>
      <c r="B12" s="3" t="s">
        <v>8</v>
      </c>
      <c r="C12" s="3">
        <v>1480</v>
      </c>
      <c r="D12" s="3">
        <v>898</v>
      </c>
      <c r="E12" s="3">
        <v>297</v>
      </c>
      <c r="G12" s="3">
        <f t="shared" si="0"/>
        <v>451</v>
      </c>
      <c r="H12" s="3">
        <f t="shared" si="1"/>
        <v>30.472972972972972</v>
      </c>
      <c r="J12" s="3">
        <v>40000</v>
      </c>
      <c r="K12" s="15">
        <f t="shared" si="2"/>
        <v>88.691796008869176</v>
      </c>
      <c r="L12" s="23">
        <f t="shared" ca="1" si="6"/>
        <v>5</v>
      </c>
      <c r="M12" s="3">
        <f t="shared" si="3"/>
        <v>2.956393200295639</v>
      </c>
      <c r="N12" s="3">
        <f t="shared" si="4"/>
        <v>131263.85809312639</v>
      </c>
      <c r="O12" s="3">
        <f t="shared" si="5"/>
        <v>26491.463414634145</v>
      </c>
      <c r="Q12" s="3">
        <f t="shared" si="7"/>
        <v>4.1389504804138948</v>
      </c>
      <c r="S12" s="3">
        <f t="shared" si="8"/>
        <v>86.917960088691785</v>
      </c>
      <c r="T12" s="3">
        <f t="shared" si="9"/>
        <v>38852.328159645229</v>
      </c>
    </row>
    <row r="13" spans="1:20" x14ac:dyDescent="0.2">
      <c r="A13" s="3" t="s">
        <v>177</v>
      </c>
      <c r="B13" s="3" t="s">
        <v>10</v>
      </c>
      <c r="C13" s="3">
        <v>980</v>
      </c>
      <c r="D13" s="3">
        <v>461</v>
      </c>
      <c r="E13" s="3">
        <v>135</v>
      </c>
      <c r="G13" s="3">
        <f t="shared" si="0"/>
        <v>176</v>
      </c>
      <c r="H13" s="3">
        <f t="shared" si="1"/>
        <v>17.959183673469386</v>
      </c>
      <c r="J13" s="3">
        <v>1000</v>
      </c>
      <c r="K13" s="15">
        <f t="shared" si="2"/>
        <v>5.6818181818181817</v>
      </c>
      <c r="L13" s="23">
        <f t="shared" ca="1" si="6"/>
        <v>0</v>
      </c>
      <c r="M13" s="3">
        <f t="shared" si="3"/>
        <v>0.18939393939393939</v>
      </c>
      <c r="N13" s="3">
        <f t="shared" si="4"/>
        <v>5568.181818181818</v>
      </c>
      <c r="O13" s="3">
        <f t="shared" si="5"/>
        <v>917.0454545454545</v>
      </c>
      <c r="Q13" s="3">
        <f t="shared" si="7"/>
        <v>0.26515151515151514</v>
      </c>
      <c r="S13" s="3">
        <f t="shared" si="8"/>
        <v>5.5681818181818183</v>
      </c>
      <c r="T13" s="3">
        <f t="shared" si="9"/>
        <v>1586.9318181818182</v>
      </c>
    </row>
    <row r="14" spans="1:20" x14ac:dyDescent="0.2">
      <c r="A14" s="3" t="s">
        <v>172</v>
      </c>
      <c r="B14" s="3" t="s">
        <v>23</v>
      </c>
      <c r="C14" s="3">
        <v>1180</v>
      </c>
      <c r="D14" s="3">
        <v>629</v>
      </c>
      <c r="E14" s="3">
        <v>180</v>
      </c>
      <c r="G14" s="3">
        <f t="shared" si="0"/>
        <v>299</v>
      </c>
      <c r="H14" s="3">
        <f t="shared" si="1"/>
        <v>25.338983050847457</v>
      </c>
      <c r="J14" s="3">
        <v>3000</v>
      </c>
      <c r="K14" s="15">
        <f t="shared" si="2"/>
        <v>10.033444816053512</v>
      </c>
      <c r="L14" s="23">
        <f t="shared" ca="1" si="6"/>
        <v>4</v>
      </c>
      <c r="M14" s="3">
        <f t="shared" si="3"/>
        <v>0.33444816053511706</v>
      </c>
      <c r="N14" s="3">
        <f t="shared" si="4"/>
        <v>11839.464882943144</v>
      </c>
      <c r="O14" s="3">
        <f t="shared" si="5"/>
        <v>1956.0200668896323</v>
      </c>
      <c r="Q14" s="3">
        <f t="shared" si="7"/>
        <v>0.46822742474916396</v>
      </c>
      <c r="S14" s="3">
        <f t="shared" si="8"/>
        <v>9.8327759197324429</v>
      </c>
      <c r="T14" s="3">
        <f t="shared" si="9"/>
        <v>3244.8160535117063</v>
      </c>
    </row>
    <row r="15" spans="1:20" x14ac:dyDescent="0.2">
      <c r="A15" s="3" t="s">
        <v>504</v>
      </c>
      <c r="B15" s="3" t="s">
        <v>11</v>
      </c>
      <c r="C15" s="3">
        <v>980</v>
      </c>
      <c r="D15" s="3">
        <v>473</v>
      </c>
      <c r="E15" s="3">
        <v>72</v>
      </c>
      <c r="G15" s="3">
        <f t="shared" si="0"/>
        <v>251</v>
      </c>
      <c r="H15" s="3">
        <f t="shared" si="1"/>
        <v>25.612244897959187</v>
      </c>
      <c r="J15" s="3">
        <v>2000</v>
      </c>
      <c r="K15" s="15">
        <f t="shared" si="2"/>
        <v>7.9681274900398407</v>
      </c>
      <c r="L15" s="23" t="e">
        <f t="shared" ca="1" si="6"/>
        <v>#N/A</v>
      </c>
      <c r="M15" s="3">
        <f t="shared" si="3"/>
        <v>0.26560424966799467</v>
      </c>
      <c r="N15" s="3">
        <f t="shared" si="4"/>
        <v>7808.7649402390434</v>
      </c>
      <c r="O15" s="3">
        <f t="shared" si="5"/>
        <v>723.70517928286858</v>
      </c>
      <c r="Q15" s="3">
        <f t="shared" si="7"/>
        <v>0.37184594953519257</v>
      </c>
      <c r="S15" s="3">
        <f t="shared" si="8"/>
        <v>7.8087649402390431</v>
      </c>
      <c r="T15" s="3">
        <f t="shared" si="9"/>
        <v>1733.5458167330676</v>
      </c>
    </row>
    <row r="16" spans="1:20" x14ac:dyDescent="0.2">
      <c r="A16" s="3" t="s">
        <v>168</v>
      </c>
      <c r="B16" s="3" t="s">
        <v>12</v>
      </c>
      <c r="C16" s="3">
        <v>1280</v>
      </c>
      <c r="D16" s="3">
        <v>782</v>
      </c>
      <c r="E16" s="3">
        <v>288</v>
      </c>
      <c r="G16" s="3">
        <f t="shared" si="0"/>
        <v>344</v>
      </c>
      <c r="H16" s="3">
        <f t="shared" si="1"/>
        <v>26.875</v>
      </c>
      <c r="J16" s="3">
        <v>12000</v>
      </c>
      <c r="K16" s="15">
        <f t="shared" si="2"/>
        <v>34.883720930232556</v>
      </c>
      <c r="L16" s="23">
        <f t="shared" ca="1" si="6"/>
        <v>25</v>
      </c>
      <c r="M16" s="3">
        <f t="shared" si="3"/>
        <v>1.1627906976744184</v>
      </c>
      <c r="N16" s="3">
        <f t="shared" si="4"/>
        <v>44651.162790697672</v>
      </c>
      <c r="O16" s="3">
        <f t="shared" si="5"/>
        <v>10196.511627906977</v>
      </c>
      <c r="Q16" s="3">
        <f t="shared" si="7"/>
        <v>1.6279069767441858</v>
      </c>
      <c r="S16" s="3">
        <f t="shared" si="8"/>
        <v>34.1860465116279</v>
      </c>
      <c r="T16" s="3">
        <f t="shared" si="9"/>
        <v>14973.488372093021</v>
      </c>
    </row>
    <row r="17" spans="1:20" x14ac:dyDescent="0.2">
      <c r="A17" s="3" t="s">
        <v>188</v>
      </c>
      <c r="B17" s="3" t="s">
        <v>13</v>
      </c>
      <c r="C17" s="3">
        <v>1480</v>
      </c>
      <c r="D17" s="3">
        <v>900</v>
      </c>
      <c r="E17" s="3">
        <v>270</v>
      </c>
      <c r="G17" s="3">
        <f t="shared" si="0"/>
        <v>480</v>
      </c>
      <c r="H17" s="3">
        <f t="shared" si="1"/>
        <v>32.432432432432435</v>
      </c>
      <c r="J17" s="3">
        <v>2000</v>
      </c>
      <c r="K17" s="15">
        <f t="shared" si="2"/>
        <v>4.166666666666667</v>
      </c>
      <c r="L17" s="23">
        <f t="shared" ca="1" si="6"/>
        <v>1</v>
      </c>
      <c r="M17" s="3">
        <f t="shared" si="3"/>
        <v>0.1388888888888889</v>
      </c>
      <c r="N17" s="3">
        <f t="shared" si="4"/>
        <v>6166.666666666667</v>
      </c>
      <c r="O17" s="3">
        <f t="shared" si="5"/>
        <v>1275</v>
      </c>
      <c r="Q17" s="3">
        <f t="shared" si="7"/>
        <v>0.19444444444444448</v>
      </c>
      <c r="S17" s="3">
        <f t="shared" si="8"/>
        <v>4.0833333333333339</v>
      </c>
      <c r="T17" s="3">
        <f t="shared" si="9"/>
        <v>1715.0000000000002</v>
      </c>
    </row>
    <row r="18" spans="1:20" x14ac:dyDescent="0.2">
      <c r="A18" s="3" t="s">
        <v>163</v>
      </c>
      <c r="B18" s="3" t="s">
        <v>14</v>
      </c>
      <c r="C18" s="3">
        <v>1080</v>
      </c>
      <c r="D18" s="3">
        <v>558</v>
      </c>
      <c r="E18" s="3">
        <v>87</v>
      </c>
      <c r="G18" s="3">
        <f t="shared" si="0"/>
        <v>321</v>
      </c>
      <c r="H18" s="3">
        <f t="shared" si="1"/>
        <v>29.722222222222221</v>
      </c>
      <c r="J18" s="3">
        <v>5000</v>
      </c>
      <c r="K18" s="15">
        <f t="shared" si="2"/>
        <v>15.576323987538942</v>
      </c>
      <c r="L18" s="23">
        <f t="shared" ca="1" si="6"/>
        <v>8</v>
      </c>
      <c r="M18" s="3">
        <f t="shared" si="3"/>
        <v>0.51921079958463134</v>
      </c>
      <c r="N18" s="3">
        <f t="shared" si="4"/>
        <v>16822.429906542056</v>
      </c>
      <c r="O18" s="3">
        <f t="shared" si="5"/>
        <v>1505.1401869158879</v>
      </c>
      <c r="Q18" s="3">
        <f t="shared" si="7"/>
        <v>0.72689511941848384</v>
      </c>
      <c r="S18" s="3">
        <f t="shared" si="8"/>
        <v>15.26479750778816</v>
      </c>
      <c r="T18" s="3">
        <f t="shared" si="9"/>
        <v>3617.7570093457939</v>
      </c>
    </row>
    <row r="19" spans="1:20" x14ac:dyDescent="0.2">
      <c r="A19" s="3" t="s">
        <v>176</v>
      </c>
      <c r="B19" s="3" t="s">
        <v>15</v>
      </c>
      <c r="C19" s="3">
        <v>1280</v>
      </c>
      <c r="D19" s="3">
        <v>713</v>
      </c>
      <c r="E19" s="3">
        <v>315</v>
      </c>
      <c r="G19" s="3">
        <f t="shared" si="0"/>
        <v>248</v>
      </c>
      <c r="H19" s="3">
        <f t="shared" si="1"/>
        <v>19.375</v>
      </c>
      <c r="J19" s="3">
        <v>1000</v>
      </c>
      <c r="K19" s="15">
        <f t="shared" si="2"/>
        <v>4.032258064516129</v>
      </c>
      <c r="L19" s="23">
        <f t="shared" ca="1" si="6"/>
        <v>8</v>
      </c>
      <c r="M19" s="3">
        <f t="shared" si="3"/>
        <v>0.13440860215053763</v>
      </c>
      <c r="N19" s="3">
        <f t="shared" si="4"/>
        <v>5161.2903225806449</v>
      </c>
      <c r="O19" s="3">
        <f t="shared" si="5"/>
        <v>1420.1612903225807</v>
      </c>
      <c r="Q19" s="3">
        <f t="shared" si="7"/>
        <v>0.18817204301075269</v>
      </c>
      <c r="S19" s="3">
        <f t="shared" si="8"/>
        <v>3.9516129032258061</v>
      </c>
      <c r="T19" s="3">
        <f t="shared" si="9"/>
        <v>1837.4999999999998</v>
      </c>
    </row>
    <row r="20" spans="1:20" x14ac:dyDescent="0.2">
      <c r="A20" s="3" t="s">
        <v>179</v>
      </c>
      <c r="B20" s="3" t="s">
        <v>236</v>
      </c>
      <c r="C20" s="3">
        <v>1148</v>
      </c>
      <c r="D20" s="3">
        <v>578</v>
      </c>
      <c r="E20" s="3">
        <f>(0.62+1.2+9.9)*18</f>
        <v>210.96</v>
      </c>
      <c r="G20" s="3">
        <f t="shared" si="0"/>
        <v>217.03999999999996</v>
      </c>
      <c r="H20" s="3">
        <f t="shared" si="1"/>
        <v>18.90592334494773</v>
      </c>
      <c r="J20" s="3">
        <v>3000</v>
      </c>
      <c r="K20" s="15">
        <f t="shared" si="2"/>
        <v>13.822336896424625</v>
      </c>
      <c r="L20" s="23">
        <f t="shared" ca="1" si="6"/>
        <v>0</v>
      </c>
      <c r="M20" s="3">
        <f t="shared" si="3"/>
        <v>0.46074456321415419</v>
      </c>
      <c r="N20" s="3">
        <f t="shared" si="4"/>
        <v>15868.042757095469</v>
      </c>
      <c r="O20" s="3">
        <f t="shared" si="5"/>
        <v>3065.9601916697388</v>
      </c>
      <c r="Q20" s="3">
        <f t="shared" si="7"/>
        <v>0.64504238849981599</v>
      </c>
      <c r="S20" s="3">
        <f t="shared" si="8"/>
        <v>13.545890158496134</v>
      </c>
    </row>
    <row r="21" spans="1:20" x14ac:dyDescent="0.2">
      <c r="A21" s="3" t="s">
        <v>163</v>
      </c>
      <c r="B21" s="3" t="s">
        <v>531</v>
      </c>
      <c r="C21" s="3">
        <v>1080</v>
      </c>
      <c r="D21" s="3">
        <v>558</v>
      </c>
      <c r="E21" s="3">
        <f>7.5*18</f>
        <v>135</v>
      </c>
      <c r="G21" s="3">
        <f t="shared" si="0"/>
        <v>273</v>
      </c>
      <c r="H21" s="3">
        <f t="shared" si="1"/>
        <v>25.277777777777779</v>
      </c>
      <c r="J21" s="3">
        <v>3000</v>
      </c>
      <c r="K21" s="15">
        <f t="shared" si="2"/>
        <v>10.989010989010989</v>
      </c>
      <c r="L21" s="23">
        <f t="shared" ca="1" si="6"/>
        <v>8</v>
      </c>
      <c r="M21" s="3">
        <f t="shared" si="3"/>
        <v>0.36630036630036628</v>
      </c>
      <c r="N21" s="3">
        <f t="shared" si="4"/>
        <v>11868.131868131868</v>
      </c>
      <c r="O21" s="3">
        <f t="shared" si="5"/>
        <v>1633.5164835164835</v>
      </c>
    </row>
    <row r="22" spans="1:20" x14ac:dyDescent="0.2">
      <c r="C22" s="3">
        <f>SUM(C6:C21)</f>
        <v>20567</v>
      </c>
      <c r="D22" s="3">
        <f>SUM(D6:D21)</f>
        <v>11799</v>
      </c>
      <c r="E22" s="3">
        <f>SUM(E6:E19)</f>
        <v>3894</v>
      </c>
      <c r="F22" s="3">
        <f>SUM(F6:F19)</f>
        <v>150</v>
      </c>
      <c r="G22" s="3">
        <f>SUM(G6:G19)</f>
        <v>4669</v>
      </c>
      <c r="H22" s="3">
        <f>SUM(H6:H19)/COUNTA(H6:H19)</f>
        <v>25.54162259743654</v>
      </c>
      <c r="J22" s="3">
        <f>SUM(J6:J21)</f>
        <v>168000</v>
      </c>
      <c r="K22" s="15">
        <f>SUM(K6:K20)</f>
        <v>473.9225611189957</v>
      </c>
      <c r="L22" s="23"/>
      <c r="M22" s="3">
        <f>SUM(M6:M20)</f>
        <v>15.797418703966525</v>
      </c>
      <c r="N22" s="3">
        <f>SUM(N6:N20)</f>
        <v>571595.73623788939</v>
      </c>
      <c r="O22" s="3">
        <f>SUM(O6:O19)</f>
        <v>101525.86295696754</v>
      </c>
      <c r="S22" s="3">
        <f>SUM(S6:S20)</f>
        <v>464.44410989661571</v>
      </c>
      <c r="T22" s="3">
        <f>SUM(T6:T19)</f>
        <v>165072.07865854615</v>
      </c>
    </row>
    <row r="23" spans="1:20" x14ac:dyDescent="0.2">
      <c r="K23" s="19" t="s">
        <v>503</v>
      </c>
      <c r="L23" s="19"/>
    </row>
  </sheetData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</sheetPr>
  <dimension ref="A1:AC106"/>
  <sheetViews>
    <sheetView tabSelected="1" workbookViewId="0">
      <selection activeCell="H9" activeCellId="1" sqref="L85 H9"/>
    </sheetView>
  </sheetViews>
  <sheetFormatPr defaultColWidth="8.7265625" defaultRowHeight="13" x14ac:dyDescent="0.2"/>
  <cols>
    <col min="1" max="1" width="2.90625" style="3" customWidth="1"/>
    <col min="2" max="2" width="26.6328125" style="3" bestFit="1" customWidth="1"/>
    <col min="3" max="3" width="18.7265625" style="3" customWidth="1"/>
    <col min="4" max="4" width="8.6328125" style="3" customWidth="1"/>
    <col min="5" max="5" width="9.7265625" style="3" bestFit="1" customWidth="1"/>
    <col min="6" max="6" width="11.7265625" style="20" bestFit="1" customWidth="1"/>
    <col min="7" max="7" width="12.90625" style="3" customWidth="1"/>
    <col min="8" max="8" width="12.6328125" style="3" customWidth="1"/>
    <col min="9" max="9" width="11.7265625" style="3" bestFit="1" customWidth="1"/>
    <col min="10" max="10" width="15.6328125" style="3" hidden="1" customWidth="1"/>
    <col min="11" max="11" width="14.1796875" style="3" bestFit="1" customWidth="1"/>
    <col min="12" max="12" width="11.7265625" style="3" bestFit="1" customWidth="1"/>
    <col min="13" max="13" width="15" style="3" bestFit="1" customWidth="1"/>
    <col min="14" max="16384" width="8.7265625" style="3"/>
  </cols>
  <sheetData>
    <row r="1" spans="1:29" x14ac:dyDescent="0.2">
      <c r="M1" s="3" t="s">
        <v>468</v>
      </c>
      <c r="N1" s="3" t="s">
        <v>149</v>
      </c>
      <c r="O1" s="3" t="s">
        <v>248</v>
      </c>
      <c r="P1" s="3" t="s">
        <v>39</v>
      </c>
      <c r="Q1" s="3" t="s">
        <v>40</v>
      </c>
      <c r="R1" s="3" t="s">
        <v>150</v>
      </c>
      <c r="S1" s="3" t="s">
        <v>151</v>
      </c>
      <c r="T1" s="3" t="s">
        <v>152</v>
      </c>
      <c r="U1" s="3" t="s">
        <v>153</v>
      </c>
      <c r="V1" s="3" t="s">
        <v>41</v>
      </c>
      <c r="W1" s="3" t="s">
        <v>565</v>
      </c>
      <c r="X1" s="3" t="s">
        <v>42</v>
      </c>
      <c r="Y1" s="3" t="s">
        <v>566</v>
      </c>
      <c r="Z1" s="3" t="s">
        <v>43</v>
      </c>
      <c r="AA1" s="3" t="s">
        <v>567</v>
      </c>
      <c r="AB1" s="3" t="s">
        <v>154</v>
      </c>
      <c r="AC1" s="3" t="s">
        <v>568</v>
      </c>
    </row>
    <row r="2" spans="1:29" x14ac:dyDescent="0.2">
      <c r="C2" s="3" t="s">
        <v>546</v>
      </c>
      <c r="N2" s="3" t="s">
        <v>162</v>
      </c>
      <c r="O2" s="3" t="s">
        <v>440</v>
      </c>
      <c r="P2" s="3" t="s">
        <v>441</v>
      </c>
      <c r="Q2" s="3">
        <v>69</v>
      </c>
      <c r="R2" s="4">
        <v>1.52E-2</v>
      </c>
      <c r="S2" s="3">
        <v>102</v>
      </c>
      <c r="T2" s="4">
        <v>1.6299999999999999E-2</v>
      </c>
      <c r="U2" s="2">
        <v>0.88</v>
      </c>
      <c r="V2" s="3">
        <v>7</v>
      </c>
      <c r="W2" s="3">
        <v>0</v>
      </c>
      <c r="X2" s="4">
        <v>0.1014</v>
      </c>
      <c r="Y2" s="4">
        <v>0</v>
      </c>
      <c r="Z2" s="5">
        <v>9100</v>
      </c>
      <c r="AA2" s="5">
        <v>0</v>
      </c>
      <c r="AB2" s="3">
        <v>7</v>
      </c>
      <c r="AC2" s="3">
        <v>0</v>
      </c>
    </row>
    <row r="3" spans="1:29" x14ac:dyDescent="0.2">
      <c r="C3" s="3">
        <f>SUM(テーブル1345234678910[実績])</f>
        <v>424</v>
      </c>
      <c r="N3" s="3" t="s">
        <v>162</v>
      </c>
      <c r="O3" s="3" t="s">
        <v>442</v>
      </c>
      <c r="P3" s="3" t="s">
        <v>443</v>
      </c>
      <c r="Q3" s="3">
        <v>173</v>
      </c>
      <c r="R3" s="4">
        <v>3.7999999999999999E-2</v>
      </c>
      <c r="S3" s="3">
        <v>246</v>
      </c>
      <c r="T3" s="4">
        <v>3.9399999999999998E-2</v>
      </c>
      <c r="U3" s="2">
        <v>0.51</v>
      </c>
      <c r="V3" s="3">
        <v>8</v>
      </c>
      <c r="W3" s="3">
        <v>0</v>
      </c>
      <c r="X3" s="4">
        <v>4.6199999999999998E-2</v>
      </c>
      <c r="Y3" s="4">
        <v>0</v>
      </c>
      <c r="Z3" s="5">
        <v>8000</v>
      </c>
      <c r="AA3" s="5">
        <v>0</v>
      </c>
      <c r="AB3" s="3">
        <v>7</v>
      </c>
      <c r="AC3" s="3">
        <v>0</v>
      </c>
    </row>
    <row r="4" spans="1:29" x14ac:dyDescent="0.2">
      <c r="F4" s="20" t="s">
        <v>640</v>
      </c>
      <c r="N4" s="3" t="s">
        <v>162</v>
      </c>
      <c r="O4" s="3" t="s">
        <v>444</v>
      </c>
      <c r="P4" s="3" t="s">
        <v>46</v>
      </c>
      <c r="Q4" s="3">
        <v>35</v>
      </c>
      <c r="R4" s="4">
        <v>7.7000000000000002E-3</v>
      </c>
      <c r="S4" s="3">
        <v>47</v>
      </c>
      <c r="T4" s="4">
        <v>7.4999999999999997E-3</v>
      </c>
      <c r="U4" s="2">
        <v>0.6</v>
      </c>
      <c r="V4" s="3">
        <v>6</v>
      </c>
      <c r="W4" s="3">
        <v>0</v>
      </c>
      <c r="X4" s="4">
        <v>0.1714</v>
      </c>
      <c r="Y4" s="4">
        <v>0</v>
      </c>
      <c r="Z4" s="5">
        <v>6000</v>
      </c>
      <c r="AA4" s="5">
        <v>0</v>
      </c>
      <c r="AB4" s="3">
        <v>6</v>
      </c>
      <c r="AC4" s="3">
        <v>0</v>
      </c>
    </row>
    <row r="5" spans="1:29" x14ac:dyDescent="0.2">
      <c r="B5" s="12" t="s">
        <v>1</v>
      </c>
      <c r="C5" s="12" t="s">
        <v>106</v>
      </c>
      <c r="D5" s="12" t="s">
        <v>448</v>
      </c>
      <c r="E5" s="12" t="s">
        <v>147</v>
      </c>
      <c r="F5" s="20" t="s">
        <v>103</v>
      </c>
      <c r="G5" s="12" t="s">
        <v>148</v>
      </c>
      <c r="H5" s="12" t="s">
        <v>29</v>
      </c>
      <c r="I5" s="12" t="s">
        <v>144</v>
      </c>
      <c r="J5" s="12" t="s">
        <v>145</v>
      </c>
      <c r="K5" s="12" t="s">
        <v>562</v>
      </c>
      <c r="L5" s="12" t="s">
        <v>561</v>
      </c>
      <c r="N5" s="3" t="s">
        <v>162</v>
      </c>
      <c r="O5" s="3" t="s">
        <v>445</v>
      </c>
      <c r="P5" s="3" t="s">
        <v>446</v>
      </c>
      <c r="Q5" s="3">
        <v>182</v>
      </c>
      <c r="R5" s="4">
        <v>0.04</v>
      </c>
      <c r="S5" s="3">
        <v>247</v>
      </c>
      <c r="T5" s="4">
        <v>3.95E-2</v>
      </c>
      <c r="U5" s="2">
        <v>0.26</v>
      </c>
      <c r="V5" s="3">
        <v>3</v>
      </c>
      <c r="W5" s="3">
        <v>0</v>
      </c>
      <c r="X5" s="4">
        <v>1.6500000000000001E-2</v>
      </c>
      <c r="Y5" s="4">
        <v>0</v>
      </c>
      <c r="Z5" s="5">
        <v>3552</v>
      </c>
      <c r="AA5" s="5">
        <v>0</v>
      </c>
      <c r="AB5" s="3">
        <v>3</v>
      </c>
      <c r="AC5" s="3">
        <v>0</v>
      </c>
    </row>
    <row r="6" spans="1:29" x14ac:dyDescent="0.2">
      <c r="A6" s="3" t="s">
        <v>155</v>
      </c>
      <c r="B6" s="3" t="s">
        <v>2</v>
      </c>
      <c r="C6" s="3" t="s">
        <v>107</v>
      </c>
      <c r="D6" s="16" t="s">
        <v>344</v>
      </c>
      <c r="E6" s="3">
        <f t="shared" ref="E6:E69" si="0">IF(ISNA(VLOOKUP(D6,$O$2:$Y$200,8,FALSE)),0,VLOOKUP(D6,$O$2:$Y$200,8,FALSE))</f>
        <v>67</v>
      </c>
      <c r="F6" s="20">
        <f ca="1">VLOOKUP(A6,INDIRECT($F$4&amp;"!$A$6:$K$21"),11,FALSE)</f>
        <v>148.6988847583643</v>
      </c>
      <c r="G6" s="3">
        <v>100</v>
      </c>
      <c r="H6" s="3">
        <f>ROUNDUP(G6*0.3,0)</f>
        <v>30</v>
      </c>
      <c r="I6" s="3">
        <v>46</v>
      </c>
      <c r="K6" s="3">
        <f t="shared" ref="K6:K69" si="1">ROUNDUP((14+14)*(G6/30)+H6-I6-J6,0)</f>
        <v>78</v>
      </c>
      <c r="L6" s="3">
        <v>50</v>
      </c>
      <c r="N6" s="3" t="s">
        <v>158</v>
      </c>
      <c r="O6" s="3" t="s">
        <v>158</v>
      </c>
      <c r="P6" s="3" t="s">
        <v>159</v>
      </c>
      <c r="Q6" s="3">
        <v>523</v>
      </c>
      <c r="R6" s="4">
        <v>0.115</v>
      </c>
      <c r="S6" s="3">
        <v>746</v>
      </c>
      <c r="T6" s="4">
        <v>0.11940000000000001</v>
      </c>
      <c r="U6" s="2">
        <v>0.38</v>
      </c>
      <c r="V6" s="3">
        <v>21</v>
      </c>
      <c r="W6" s="3">
        <v>0</v>
      </c>
      <c r="X6" s="4">
        <v>4.02E-2</v>
      </c>
      <c r="Y6" s="4">
        <v>0</v>
      </c>
      <c r="Z6" s="5">
        <v>16500</v>
      </c>
      <c r="AA6" s="5">
        <v>0</v>
      </c>
      <c r="AB6" s="3">
        <v>21</v>
      </c>
      <c r="AC6" s="3">
        <v>0</v>
      </c>
    </row>
    <row r="7" spans="1:29" x14ac:dyDescent="0.2">
      <c r="C7" s="3" t="s">
        <v>108</v>
      </c>
      <c r="D7" s="16" t="s">
        <v>347</v>
      </c>
      <c r="E7" s="3">
        <f t="shared" si="0"/>
        <v>42</v>
      </c>
      <c r="F7" s="20" t="str">
        <f>"("&amp;SUM(G6:G11)&amp;")"</f>
        <v>(190)</v>
      </c>
      <c r="G7" s="3">
        <v>50</v>
      </c>
      <c r="H7" s="3">
        <f t="shared" ref="H7:I74" si="2">ROUNDUP(G7*0.3,0)</f>
        <v>15</v>
      </c>
      <c r="I7" s="3">
        <v>30</v>
      </c>
      <c r="K7" s="3">
        <f t="shared" si="1"/>
        <v>32</v>
      </c>
      <c r="L7" s="3">
        <v>30</v>
      </c>
      <c r="N7" s="3" t="s">
        <v>173</v>
      </c>
      <c r="O7" s="3" t="s">
        <v>410</v>
      </c>
      <c r="P7" s="3" t="s">
        <v>52</v>
      </c>
      <c r="Q7" s="3">
        <v>13</v>
      </c>
      <c r="R7" s="4">
        <v>2.8999999999999998E-3</v>
      </c>
      <c r="S7" s="3">
        <v>15</v>
      </c>
      <c r="T7" s="4">
        <v>2.3999999999999998E-3</v>
      </c>
      <c r="U7" s="2">
        <v>1</v>
      </c>
      <c r="V7" s="3">
        <v>1</v>
      </c>
      <c r="W7" s="3">
        <v>0</v>
      </c>
      <c r="X7" s="4">
        <v>7.6899999999999996E-2</v>
      </c>
      <c r="Y7" s="4">
        <v>0</v>
      </c>
      <c r="Z7" s="5">
        <v>1680</v>
      </c>
      <c r="AA7" s="5">
        <v>0</v>
      </c>
      <c r="AB7" s="3">
        <v>1</v>
      </c>
      <c r="AC7" s="3">
        <v>0</v>
      </c>
    </row>
    <row r="8" spans="1:29" x14ac:dyDescent="0.2">
      <c r="C8" s="3" t="s">
        <v>109</v>
      </c>
      <c r="D8" s="16" t="s">
        <v>345</v>
      </c>
      <c r="E8" s="3">
        <f t="shared" si="0"/>
        <v>28</v>
      </c>
      <c r="G8" s="3">
        <v>30</v>
      </c>
      <c r="H8" s="3">
        <f t="shared" si="2"/>
        <v>9</v>
      </c>
      <c r="I8" s="3">
        <v>0</v>
      </c>
      <c r="K8" s="3">
        <f t="shared" si="1"/>
        <v>37</v>
      </c>
      <c r="L8" s="3">
        <v>30</v>
      </c>
      <c r="N8" s="3" t="s">
        <v>167</v>
      </c>
      <c r="O8" s="3" t="s">
        <v>249</v>
      </c>
      <c r="P8" s="3" t="s">
        <v>250</v>
      </c>
      <c r="Q8" s="3">
        <v>14</v>
      </c>
      <c r="R8" s="4">
        <v>3.0999999999999999E-3</v>
      </c>
      <c r="S8" s="3">
        <v>15</v>
      </c>
      <c r="T8" s="4">
        <v>2.3999999999999998E-3</v>
      </c>
      <c r="U8" s="2">
        <v>1</v>
      </c>
      <c r="V8" s="3">
        <v>0</v>
      </c>
      <c r="W8" s="3">
        <v>0</v>
      </c>
      <c r="X8" s="4">
        <v>0</v>
      </c>
      <c r="Y8" s="4">
        <v>0</v>
      </c>
      <c r="Z8" s="5">
        <v>0</v>
      </c>
      <c r="AA8" s="5">
        <v>0</v>
      </c>
      <c r="AB8" s="3">
        <v>0</v>
      </c>
      <c r="AC8" s="3">
        <v>0</v>
      </c>
    </row>
    <row r="9" spans="1:29" x14ac:dyDescent="0.2">
      <c r="C9" s="3" t="s">
        <v>110</v>
      </c>
      <c r="D9" s="16" t="s">
        <v>349</v>
      </c>
      <c r="E9" s="3">
        <f t="shared" si="0"/>
        <v>1</v>
      </c>
      <c r="G9" s="3">
        <v>5</v>
      </c>
      <c r="H9" s="3">
        <f t="shared" si="2"/>
        <v>2</v>
      </c>
      <c r="I9" s="3">
        <v>17</v>
      </c>
      <c r="K9" s="3">
        <f t="shared" si="1"/>
        <v>-11</v>
      </c>
      <c r="N9" s="3" t="s">
        <v>167</v>
      </c>
      <c r="O9" s="3" t="s">
        <v>434</v>
      </c>
      <c r="P9" s="3" t="s">
        <v>435</v>
      </c>
      <c r="Q9" s="3">
        <v>9</v>
      </c>
      <c r="R9" s="4">
        <v>2E-3</v>
      </c>
      <c r="S9" s="3">
        <v>12</v>
      </c>
      <c r="T9" s="4">
        <v>1.9E-3</v>
      </c>
      <c r="U9" s="2">
        <v>1</v>
      </c>
      <c r="V9" s="3">
        <v>1</v>
      </c>
      <c r="W9" s="3">
        <v>0</v>
      </c>
      <c r="X9" s="4">
        <v>0.1111</v>
      </c>
      <c r="Y9" s="4">
        <v>0</v>
      </c>
      <c r="Z9" s="5">
        <v>999</v>
      </c>
      <c r="AA9" s="5">
        <v>0</v>
      </c>
      <c r="AB9" s="3">
        <v>1</v>
      </c>
      <c r="AC9" s="3">
        <v>0</v>
      </c>
    </row>
    <row r="10" spans="1:29" x14ac:dyDescent="0.2">
      <c r="C10" s="3" t="s">
        <v>111</v>
      </c>
      <c r="D10" s="16" t="s">
        <v>535</v>
      </c>
      <c r="E10" s="3">
        <f t="shared" si="0"/>
        <v>5</v>
      </c>
      <c r="G10" s="3">
        <v>5</v>
      </c>
      <c r="H10" s="3">
        <f t="shared" si="2"/>
        <v>2</v>
      </c>
      <c r="I10" s="3">
        <v>32</v>
      </c>
      <c r="K10" s="3">
        <f t="shared" si="1"/>
        <v>-26</v>
      </c>
      <c r="N10" s="3" t="s">
        <v>173</v>
      </c>
      <c r="O10" s="3" t="s">
        <v>411</v>
      </c>
      <c r="P10" s="3" t="s">
        <v>412</v>
      </c>
      <c r="Q10" s="3">
        <v>13</v>
      </c>
      <c r="R10" s="4">
        <v>2.8999999999999998E-3</v>
      </c>
      <c r="S10" s="3">
        <v>13</v>
      </c>
      <c r="T10" s="4">
        <v>2.0999999999999999E-3</v>
      </c>
      <c r="U10" s="2">
        <v>1</v>
      </c>
      <c r="V10" s="3">
        <v>1</v>
      </c>
      <c r="W10" s="3">
        <v>0</v>
      </c>
      <c r="X10" s="4">
        <v>7.6899999999999996E-2</v>
      </c>
      <c r="Y10" s="4">
        <v>0</v>
      </c>
      <c r="Z10" s="5">
        <v>1680</v>
      </c>
      <c r="AA10" s="5">
        <v>0</v>
      </c>
      <c r="AB10" s="3">
        <v>1</v>
      </c>
      <c r="AC10" s="3">
        <v>0</v>
      </c>
    </row>
    <row r="11" spans="1:29" x14ac:dyDescent="0.2">
      <c r="C11" s="3" t="s">
        <v>34</v>
      </c>
      <c r="D11" s="16" t="s">
        <v>534</v>
      </c>
      <c r="E11" s="3">
        <f t="shared" si="0"/>
        <v>0</v>
      </c>
      <c r="G11" s="3">
        <v>0</v>
      </c>
      <c r="H11" s="3">
        <f t="shared" si="2"/>
        <v>0</v>
      </c>
      <c r="K11" s="3">
        <f t="shared" si="1"/>
        <v>0</v>
      </c>
      <c r="N11" s="3" t="s">
        <v>220</v>
      </c>
      <c r="O11" s="3" t="s">
        <v>619</v>
      </c>
      <c r="P11" s="3" t="s">
        <v>620</v>
      </c>
      <c r="Q11" s="3">
        <v>1</v>
      </c>
      <c r="R11" s="4">
        <v>2.0000000000000001E-4</v>
      </c>
      <c r="S11" s="3">
        <v>1</v>
      </c>
      <c r="T11" s="4">
        <v>2.0000000000000001E-4</v>
      </c>
      <c r="U11" s="2">
        <v>1</v>
      </c>
      <c r="V11" s="3">
        <v>0</v>
      </c>
      <c r="W11" s="3">
        <v>0</v>
      </c>
      <c r="X11" s="4">
        <v>0</v>
      </c>
      <c r="Y11" s="4">
        <v>0</v>
      </c>
      <c r="Z11" s="5">
        <v>0</v>
      </c>
      <c r="AA11" s="5">
        <v>0</v>
      </c>
      <c r="AB11" s="3">
        <v>0</v>
      </c>
      <c r="AC11" s="3">
        <v>0</v>
      </c>
    </row>
    <row r="12" spans="1:29" x14ac:dyDescent="0.2">
      <c r="A12" s="3" t="s">
        <v>156</v>
      </c>
      <c r="B12" s="3" t="s">
        <v>3</v>
      </c>
      <c r="C12" s="3" t="s">
        <v>112</v>
      </c>
      <c r="D12" s="16" t="s">
        <v>449</v>
      </c>
      <c r="E12" s="3">
        <f t="shared" si="0"/>
        <v>0</v>
      </c>
      <c r="F12" s="20">
        <f ca="1">VLOOKUP(A12,INDIRECT($F$4&amp;"!$A$6:$K$21"),11,FALSE)</f>
        <v>23.255813953488371</v>
      </c>
      <c r="G12" s="3">
        <v>3</v>
      </c>
      <c r="H12" s="3">
        <f t="shared" si="2"/>
        <v>1</v>
      </c>
      <c r="I12" s="3">
        <v>0</v>
      </c>
      <c r="K12" s="3">
        <f t="shared" si="1"/>
        <v>4</v>
      </c>
      <c r="L12" s="3">
        <v>3</v>
      </c>
      <c r="N12" s="3" t="s">
        <v>220</v>
      </c>
      <c r="O12" s="3" t="s">
        <v>521</v>
      </c>
      <c r="P12" s="3" t="s">
        <v>522</v>
      </c>
      <c r="Q12" s="3">
        <v>1</v>
      </c>
      <c r="R12" s="4">
        <v>2.0000000000000001E-4</v>
      </c>
      <c r="S12" s="3">
        <v>1</v>
      </c>
      <c r="T12" s="4">
        <v>2.0000000000000001E-4</v>
      </c>
      <c r="U12" s="2">
        <v>1</v>
      </c>
      <c r="V12" s="3">
        <v>0</v>
      </c>
      <c r="W12" s="3">
        <v>0</v>
      </c>
      <c r="X12" s="4">
        <v>0</v>
      </c>
      <c r="Y12" s="4">
        <v>0</v>
      </c>
      <c r="Z12" s="5">
        <v>0</v>
      </c>
      <c r="AA12" s="5">
        <v>0</v>
      </c>
      <c r="AB12" s="3">
        <v>0</v>
      </c>
      <c r="AC12" s="3">
        <v>0</v>
      </c>
    </row>
    <row r="13" spans="1:29" x14ac:dyDescent="0.2">
      <c r="C13" s="3" t="s">
        <v>113</v>
      </c>
      <c r="D13" s="16" t="s">
        <v>400</v>
      </c>
      <c r="E13" s="3">
        <f t="shared" si="0"/>
        <v>9</v>
      </c>
      <c r="F13" s="20" t="str">
        <f>"("&amp;SUM(G12:G23)&amp;")"</f>
        <v>(40)</v>
      </c>
      <c r="G13" s="3">
        <v>3</v>
      </c>
      <c r="H13" s="3">
        <f t="shared" si="2"/>
        <v>1</v>
      </c>
      <c r="I13" s="3">
        <v>0</v>
      </c>
      <c r="K13" s="3">
        <f t="shared" si="1"/>
        <v>4</v>
      </c>
      <c r="L13" s="3">
        <v>3</v>
      </c>
      <c r="N13" s="3" t="s">
        <v>156</v>
      </c>
      <c r="O13" s="3" t="s">
        <v>392</v>
      </c>
      <c r="P13" s="3" t="s">
        <v>393</v>
      </c>
      <c r="Q13" s="3">
        <v>15</v>
      </c>
      <c r="R13" s="4">
        <v>3.3E-3</v>
      </c>
      <c r="S13" s="3">
        <v>19</v>
      </c>
      <c r="T13" s="4">
        <v>3.0000000000000001E-3</v>
      </c>
      <c r="U13" s="2">
        <v>1</v>
      </c>
      <c r="V13" s="3">
        <v>2</v>
      </c>
      <c r="W13" s="3">
        <v>0</v>
      </c>
      <c r="X13" s="4">
        <v>0.1333</v>
      </c>
      <c r="Y13" s="4">
        <v>0</v>
      </c>
      <c r="Z13" s="5">
        <v>3760</v>
      </c>
      <c r="AA13" s="5">
        <v>0</v>
      </c>
      <c r="AB13" s="3">
        <v>2</v>
      </c>
      <c r="AC13" s="3">
        <v>0</v>
      </c>
    </row>
    <row r="14" spans="1:29" x14ac:dyDescent="0.2">
      <c r="C14" s="3" t="s">
        <v>114</v>
      </c>
      <c r="D14" s="16" t="s">
        <v>392</v>
      </c>
      <c r="E14" s="3">
        <f t="shared" si="0"/>
        <v>2</v>
      </c>
      <c r="G14" s="3">
        <v>3</v>
      </c>
      <c r="H14" s="3">
        <f t="shared" si="2"/>
        <v>1</v>
      </c>
      <c r="I14" s="3">
        <v>0</v>
      </c>
      <c r="K14" s="3">
        <f t="shared" si="1"/>
        <v>4</v>
      </c>
      <c r="L14" s="3">
        <v>3</v>
      </c>
      <c r="N14" s="3" t="s">
        <v>220</v>
      </c>
      <c r="O14" s="3" t="s">
        <v>573</v>
      </c>
      <c r="P14" s="3" t="s">
        <v>574</v>
      </c>
      <c r="Q14" s="3">
        <v>1</v>
      </c>
      <c r="R14" s="4">
        <v>2.0000000000000001E-4</v>
      </c>
      <c r="S14" s="3">
        <v>1</v>
      </c>
      <c r="T14" s="4">
        <v>2.0000000000000001E-4</v>
      </c>
      <c r="U14" s="2">
        <v>1</v>
      </c>
      <c r="V14" s="3">
        <v>0</v>
      </c>
      <c r="W14" s="3">
        <v>0</v>
      </c>
      <c r="X14" s="4">
        <v>0</v>
      </c>
      <c r="Y14" s="4">
        <v>0</v>
      </c>
      <c r="Z14" s="5">
        <v>0</v>
      </c>
      <c r="AA14" s="5">
        <v>0</v>
      </c>
      <c r="AB14" s="3">
        <v>0</v>
      </c>
      <c r="AC14" s="3">
        <v>0</v>
      </c>
    </row>
    <row r="15" spans="1:29" x14ac:dyDescent="0.2">
      <c r="C15" s="3" t="s">
        <v>115</v>
      </c>
      <c r="D15" s="16" t="s">
        <v>405</v>
      </c>
      <c r="E15" s="3">
        <f t="shared" si="0"/>
        <v>12</v>
      </c>
      <c r="G15" s="3">
        <v>10</v>
      </c>
      <c r="H15" s="3">
        <f t="shared" si="2"/>
        <v>3</v>
      </c>
      <c r="I15" s="3">
        <v>0</v>
      </c>
      <c r="K15" s="3">
        <f t="shared" si="1"/>
        <v>13</v>
      </c>
      <c r="L15" s="3">
        <v>5</v>
      </c>
      <c r="N15" s="3" t="s">
        <v>220</v>
      </c>
      <c r="O15" s="3" t="s">
        <v>384</v>
      </c>
      <c r="P15" s="3" t="s">
        <v>385</v>
      </c>
      <c r="Q15" s="3">
        <v>5</v>
      </c>
      <c r="R15" s="4">
        <v>1.1000000000000001E-3</v>
      </c>
      <c r="S15" s="3">
        <v>7</v>
      </c>
      <c r="T15" s="4">
        <v>1.1000000000000001E-3</v>
      </c>
      <c r="U15" s="2">
        <v>1</v>
      </c>
      <c r="V15" s="3">
        <v>1</v>
      </c>
      <c r="W15" s="3">
        <v>0</v>
      </c>
      <c r="X15" s="4">
        <v>0.2</v>
      </c>
      <c r="Y15" s="4">
        <v>0</v>
      </c>
      <c r="Z15" s="5">
        <v>1280</v>
      </c>
      <c r="AA15" s="5">
        <v>0</v>
      </c>
      <c r="AB15" s="3">
        <v>1</v>
      </c>
      <c r="AC15" s="3">
        <v>0</v>
      </c>
    </row>
    <row r="16" spans="1:29" x14ac:dyDescent="0.2">
      <c r="C16" s="3" t="s">
        <v>116</v>
      </c>
      <c r="D16" s="16" t="s">
        <v>396</v>
      </c>
      <c r="E16" s="3">
        <f t="shared" si="0"/>
        <v>5</v>
      </c>
      <c r="G16" s="3">
        <v>3</v>
      </c>
      <c r="H16" s="3">
        <f t="shared" si="2"/>
        <v>1</v>
      </c>
      <c r="I16" s="3">
        <v>0</v>
      </c>
      <c r="K16" s="3">
        <f t="shared" si="1"/>
        <v>4</v>
      </c>
      <c r="L16" s="3">
        <v>3</v>
      </c>
      <c r="N16" s="3" t="s">
        <v>220</v>
      </c>
      <c r="O16" s="3" t="s">
        <v>592</v>
      </c>
      <c r="P16" s="3" t="s">
        <v>593</v>
      </c>
      <c r="Q16" s="3">
        <v>1</v>
      </c>
      <c r="R16" s="4">
        <v>2.0000000000000001E-4</v>
      </c>
      <c r="S16" s="3">
        <v>1</v>
      </c>
      <c r="T16" s="4">
        <v>2.0000000000000001E-4</v>
      </c>
      <c r="U16" s="2">
        <v>1</v>
      </c>
      <c r="V16" s="3">
        <v>0</v>
      </c>
      <c r="W16" s="3">
        <v>0</v>
      </c>
      <c r="X16" s="4">
        <v>0</v>
      </c>
      <c r="Y16" s="4">
        <v>0</v>
      </c>
      <c r="Z16" s="5">
        <v>0</v>
      </c>
      <c r="AA16" s="5">
        <v>0</v>
      </c>
      <c r="AB16" s="3">
        <v>0</v>
      </c>
      <c r="AC16" s="3">
        <v>0</v>
      </c>
    </row>
    <row r="17" spans="1:29" x14ac:dyDescent="0.2">
      <c r="C17" s="3" t="s">
        <v>117</v>
      </c>
      <c r="D17" s="16" t="s">
        <v>394</v>
      </c>
      <c r="E17" s="3">
        <f t="shared" si="0"/>
        <v>4</v>
      </c>
      <c r="G17" s="3">
        <v>3</v>
      </c>
      <c r="H17" s="3">
        <f t="shared" si="2"/>
        <v>1</v>
      </c>
      <c r="I17" s="3">
        <v>0</v>
      </c>
      <c r="K17" s="3">
        <f t="shared" si="1"/>
        <v>4</v>
      </c>
      <c r="L17" s="3">
        <v>3</v>
      </c>
      <c r="N17" s="3" t="s">
        <v>156</v>
      </c>
      <c r="O17" s="3" t="s">
        <v>394</v>
      </c>
      <c r="P17" s="3" t="s">
        <v>54</v>
      </c>
      <c r="Q17" s="3">
        <v>126</v>
      </c>
      <c r="R17" s="4">
        <v>2.7699999999999999E-2</v>
      </c>
      <c r="S17" s="3">
        <v>176</v>
      </c>
      <c r="T17" s="4">
        <v>2.8199999999999999E-2</v>
      </c>
      <c r="U17" s="2">
        <v>0.97</v>
      </c>
      <c r="V17" s="3">
        <v>4</v>
      </c>
      <c r="W17" s="3">
        <v>0</v>
      </c>
      <c r="X17" s="4">
        <v>3.1699999999999999E-2</v>
      </c>
      <c r="Y17" s="4">
        <v>0</v>
      </c>
      <c r="Z17" s="5">
        <v>7520</v>
      </c>
      <c r="AA17" s="5">
        <v>0</v>
      </c>
      <c r="AB17" s="3">
        <v>4</v>
      </c>
      <c r="AC17" s="3">
        <v>0</v>
      </c>
    </row>
    <row r="18" spans="1:29" x14ac:dyDescent="0.2">
      <c r="C18" s="3" t="s">
        <v>118</v>
      </c>
      <c r="D18" s="16" t="s">
        <v>397</v>
      </c>
      <c r="E18" s="3">
        <f t="shared" si="0"/>
        <v>5</v>
      </c>
      <c r="G18" s="3">
        <v>3</v>
      </c>
      <c r="H18" s="3">
        <f t="shared" si="2"/>
        <v>1</v>
      </c>
      <c r="I18" s="3">
        <v>0</v>
      </c>
      <c r="K18" s="3">
        <f t="shared" si="1"/>
        <v>4</v>
      </c>
      <c r="L18" s="3">
        <v>3</v>
      </c>
      <c r="N18" s="3" t="s">
        <v>156</v>
      </c>
      <c r="O18" s="3" t="s">
        <v>395</v>
      </c>
      <c r="P18" s="3" t="s">
        <v>55</v>
      </c>
      <c r="Q18" s="3">
        <v>35</v>
      </c>
      <c r="R18" s="4">
        <v>7.7000000000000002E-3</v>
      </c>
      <c r="S18" s="3">
        <v>57</v>
      </c>
      <c r="T18" s="4">
        <v>9.1000000000000004E-3</v>
      </c>
      <c r="U18" s="2">
        <v>0.98</v>
      </c>
      <c r="V18" s="3">
        <v>4</v>
      </c>
      <c r="W18" s="3">
        <v>0</v>
      </c>
      <c r="X18" s="4">
        <v>0.1143</v>
      </c>
      <c r="Y18" s="4">
        <v>0</v>
      </c>
      <c r="Z18" s="5">
        <v>6720</v>
      </c>
      <c r="AA18" s="5">
        <v>0</v>
      </c>
      <c r="AB18" s="3">
        <v>4</v>
      </c>
      <c r="AC18" s="3">
        <v>0</v>
      </c>
    </row>
    <row r="19" spans="1:29" x14ac:dyDescent="0.2">
      <c r="C19" s="3" t="s">
        <v>119</v>
      </c>
      <c r="D19" s="16" t="s">
        <v>402</v>
      </c>
      <c r="E19" s="3">
        <f t="shared" si="0"/>
        <v>10</v>
      </c>
      <c r="G19" s="3">
        <v>5</v>
      </c>
      <c r="H19" s="3">
        <f t="shared" si="2"/>
        <v>2</v>
      </c>
      <c r="I19" s="3">
        <v>0</v>
      </c>
      <c r="K19" s="3">
        <f t="shared" si="1"/>
        <v>7</v>
      </c>
      <c r="L19" s="3">
        <v>5</v>
      </c>
      <c r="N19" s="3" t="s">
        <v>220</v>
      </c>
      <c r="O19" s="3" t="s">
        <v>485</v>
      </c>
      <c r="P19" s="3" t="s">
        <v>486</v>
      </c>
      <c r="Q19" s="3">
        <v>1</v>
      </c>
      <c r="R19" s="4">
        <v>2.0000000000000001E-4</v>
      </c>
      <c r="S19" s="3">
        <v>1</v>
      </c>
      <c r="T19" s="4">
        <v>2.0000000000000001E-4</v>
      </c>
      <c r="U19" s="2">
        <v>1</v>
      </c>
      <c r="V19" s="3">
        <v>0</v>
      </c>
      <c r="W19" s="3">
        <v>0</v>
      </c>
      <c r="X19" s="4">
        <v>0</v>
      </c>
      <c r="Y19" s="4">
        <v>0</v>
      </c>
      <c r="Z19" s="5">
        <v>0</v>
      </c>
      <c r="AA19" s="5">
        <v>0</v>
      </c>
      <c r="AB19" s="3">
        <v>0</v>
      </c>
      <c r="AC19" s="3">
        <v>0</v>
      </c>
    </row>
    <row r="20" spans="1:29" x14ac:dyDescent="0.2">
      <c r="C20" s="3" t="s">
        <v>36</v>
      </c>
      <c r="D20" s="16" t="s">
        <v>399</v>
      </c>
      <c r="E20" s="3">
        <f t="shared" si="0"/>
        <v>1</v>
      </c>
      <c r="G20" s="3">
        <v>3</v>
      </c>
      <c r="H20" s="3">
        <f t="shared" si="2"/>
        <v>1</v>
      </c>
      <c r="I20" s="3">
        <v>0</v>
      </c>
      <c r="K20" s="3">
        <f t="shared" si="1"/>
        <v>4</v>
      </c>
      <c r="L20" s="3">
        <v>2</v>
      </c>
      <c r="N20" s="3" t="s">
        <v>220</v>
      </c>
      <c r="O20" s="3" t="s">
        <v>386</v>
      </c>
      <c r="P20" s="3" t="s">
        <v>387</v>
      </c>
      <c r="Q20" s="3">
        <v>4</v>
      </c>
      <c r="R20" s="4">
        <v>8.9999999999999998E-4</v>
      </c>
      <c r="S20" s="3">
        <v>4</v>
      </c>
      <c r="T20" s="4">
        <v>5.9999999999999995E-4</v>
      </c>
      <c r="U20" s="2">
        <v>1</v>
      </c>
      <c r="V20" s="3">
        <v>0</v>
      </c>
      <c r="W20" s="3">
        <v>0</v>
      </c>
      <c r="X20" s="4">
        <v>0</v>
      </c>
      <c r="Y20" s="4">
        <v>0</v>
      </c>
      <c r="Z20" s="5">
        <v>0</v>
      </c>
      <c r="AA20" s="5">
        <v>0</v>
      </c>
      <c r="AB20" s="3">
        <v>0</v>
      </c>
      <c r="AC20" s="3">
        <v>0</v>
      </c>
    </row>
    <row r="21" spans="1:29" x14ac:dyDescent="0.2">
      <c r="C21" s="3" t="s">
        <v>37</v>
      </c>
      <c r="D21" s="16" t="s">
        <v>398</v>
      </c>
      <c r="E21" s="3">
        <f t="shared" si="0"/>
        <v>3</v>
      </c>
      <c r="G21" s="3">
        <v>2</v>
      </c>
      <c r="H21" s="3">
        <f t="shared" si="2"/>
        <v>1</v>
      </c>
      <c r="I21" s="3">
        <v>0</v>
      </c>
      <c r="K21" s="3">
        <f t="shared" si="1"/>
        <v>3</v>
      </c>
      <c r="L21" s="3">
        <v>2</v>
      </c>
      <c r="N21" s="3" t="s">
        <v>156</v>
      </c>
      <c r="O21" s="3" t="s">
        <v>396</v>
      </c>
      <c r="P21" s="3" t="s">
        <v>56</v>
      </c>
      <c r="Q21" s="3">
        <v>147</v>
      </c>
      <c r="R21" s="4">
        <v>3.2300000000000002E-2</v>
      </c>
      <c r="S21" s="3">
        <v>186</v>
      </c>
      <c r="T21" s="4">
        <v>2.98E-2</v>
      </c>
      <c r="U21" s="2">
        <v>0.99</v>
      </c>
      <c r="V21" s="3">
        <v>5</v>
      </c>
      <c r="W21" s="3">
        <v>0</v>
      </c>
      <c r="X21" s="4">
        <v>3.4000000000000002E-2</v>
      </c>
      <c r="Y21" s="4">
        <v>0</v>
      </c>
      <c r="Z21" s="5">
        <v>9400</v>
      </c>
      <c r="AA21" s="5">
        <v>0</v>
      </c>
      <c r="AB21" s="3">
        <v>5</v>
      </c>
      <c r="AC21" s="3">
        <v>0</v>
      </c>
    </row>
    <row r="22" spans="1:29" x14ac:dyDescent="0.2">
      <c r="C22" s="3" t="s">
        <v>38</v>
      </c>
      <c r="D22" s="16" t="s">
        <v>395</v>
      </c>
      <c r="E22" s="3">
        <f t="shared" si="0"/>
        <v>4</v>
      </c>
      <c r="G22" s="3">
        <v>0</v>
      </c>
      <c r="H22" s="3">
        <f t="shared" si="2"/>
        <v>0</v>
      </c>
      <c r="I22" s="3">
        <v>0</v>
      </c>
      <c r="K22" s="3">
        <f t="shared" si="1"/>
        <v>0</v>
      </c>
      <c r="L22" s="3">
        <v>2</v>
      </c>
      <c r="N22" s="3" t="s">
        <v>156</v>
      </c>
      <c r="O22" s="3" t="s">
        <v>397</v>
      </c>
      <c r="P22" s="3" t="s">
        <v>57</v>
      </c>
      <c r="Q22" s="3">
        <v>62</v>
      </c>
      <c r="R22" s="4">
        <v>1.3599999999999999E-2</v>
      </c>
      <c r="S22" s="3">
        <v>89</v>
      </c>
      <c r="T22" s="4">
        <v>1.4200000000000001E-2</v>
      </c>
      <c r="U22" s="2">
        <v>1</v>
      </c>
      <c r="V22" s="3">
        <v>5</v>
      </c>
      <c r="W22" s="3">
        <v>0</v>
      </c>
      <c r="X22" s="4">
        <v>8.0600000000000005E-2</v>
      </c>
      <c r="Y22" s="4">
        <v>0</v>
      </c>
      <c r="Z22" s="5">
        <v>9400</v>
      </c>
      <c r="AA22" s="5">
        <v>0</v>
      </c>
      <c r="AB22" s="3">
        <v>4</v>
      </c>
      <c r="AC22" s="3">
        <v>0</v>
      </c>
    </row>
    <row r="23" spans="1:29" x14ac:dyDescent="0.2">
      <c r="C23" s="3" t="s">
        <v>120</v>
      </c>
      <c r="D23" s="16" t="s">
        <v>403</v>
      </c>
      <c r="E23" s="3">
        <f t="shared" si="0"/>
        <v>5</v>
      </c>
      <c r="G23" s="3">
        <v>2</v>
      </c>
      <c r="H23" s="3">
        <f t="shared" si="2"/>
        <v>1</v>
      </c>
      <c r="I23" s="3">
        <v>0</v>
      </c>
      <c r="K23" s="3">
        <f t="shared" si="1"/>
        <v>3</v>
      </c>
      <c r="L23" s="3">
        <v>2</v>
      </c>
      <c r="N23" s="3" t="s">
        <v>218</v>
      </c>
      <c r="O23" s="3" t="s">
        <v>487</v>
      </c>
      <c r="P23" s="3" t="s">
        <v>488</v>
      </c>
      <c r="Q23" s="3">
        <v>4</v>
      </c>
      <c r="R23" s="4">
        <v>8.9999999999999998E-4</v>
      </c>
      <c r="S23" s="3">
        <v>5</v>
      </c>
      <c r="T23" s="4">
        <v>8.0000000000000004E-4</v>
      </c>
      <c r="U23" s="2">
        <v>0.8</v>
      </c>
      <c r="V23" s="3">
        <v>0</v>
      </c>
      <c r="W23" s="3">
        <v>0</v>
      </c>
      <c r="X23" s="4">
        <v>0</v>
      </c>
      <c r="Y23" s="4">
        <v>0</v>
      </c>
      <c r="Z23" s="5">
        <v>0</v>
      </c>
      <c r="AA23" s="5">
        <v>0</v>
      </c>
      <c r="AB23" s="3">
        <v>0</v>
      </c>
      <c r="AC23" s="3">
        <v>0</v>
      </c>
    </row>
    <row r="24" spans="1:29" x14ac:dyDescent="0.2">
      <c r="A24" s="3" t="s">
        <v>157</v>
      </c>
      <c r="B24" s="3" t="s">
        <v>450</v>
      </c>
      <c r="C24" s="3" t="s">
        <v>451</v>
      </c>
      <c r="D24" s="16" t="s">
        <v>256</v>
      </c>
      <c r="E24" s="3">
        <f t="shared" si="0"/>
        <v>0</v>
      </c>
      <c r="F24" s="20">
        <f ca="1">VLOOKUP(A24,INDIRECT($F$4&amp;"!$A$6:$K$21"),11,FALSE)</f>
        <v>0</v>
      </c>
      <c r="G24" s="3">
        <v>3</v>
      </c>
      <c r="H24" s="3">
        <f>ROUNDUP(G24*0.3,0)</f>
        <v>1</v>
      </c>
      <c r="I24" s="3">
        <v>0</v>
      </c>
      <c r="K24" s="3">
        <f t="shared" si="1"/>
        <v>4</v>
      </c>
      <c r="L24" s="3">
        <v>3</v>
      </c>
      <c r="N24" s="3" t="s">
        <v>220</v>
      </c>
      <c r="O24" s="3" t="s">
        <v>575</v>
      </c>
      <c r="P24" s="3" t="s">
        <v>576</v>
      </c>
      <c r="Q24" s="3">
        <v>3</v>
      </c>
      <c r="R24" s="4">
        <v>6.9999999999999999E-4</v>
      </c>
      <c r="S24" s="3">
        <v>4</v>
      </c>
      <c r="T24" s="4">
        <v>5.9999999999999995E-4</v>
      </c>
      <c r="U24" s="2">
        <v>1</v>
      </c>
      <c r="V24" s="3">
        <v>1</v>
      </c>
      <c r="W24" s="3">
        <v>0</v>
      </c>
      <c r="X24" s="4">
        <v>0.33329999999999999</v>
      </c>
      <c r="Y24" s="4">
        <v>0</v>
      </c>
      <c r="Z24" s="5">
        <v>1280</v>
      </c>
      <c r="AA24" s="5">
        <v>0</v>
      </c>
      <c r="AB24" s="3">
        <v>1</v>
      </c>
      <c r="AC24" s="3">
        <v>0</v>
      </c>
    </row>
    <row r="25" spans="1:29" x14ac:dyDescent="0.2">
      <c r="C25" s="3" t="s">
        <v>452</v>
      </c>
      <c r="D25" s="16" t="s">
        <v>258</v>
      </c>
      <c r="E25" s="3">
        <f t="shared" si="0"/>
        <v>0</v>
      </c>
      <c r="F25" s="20" t="str">
        <f>"("&amp;SUM(G24:G28)&amp;")"</f>
        <v>(15)</v>
      </c>
      <c r="G25" s="3">
        <v>3</v>
      </c>
      <c r="H25" s="3">
        <f>ROUNDUP(G25*0.3,0)</f>
        <v>1</v>
      </c>
      <c r="I25" s="3">
        <v>0</v>
      </c>
      <c r="K25" s="3">
        <f t="shared" si="1"/>
        <v>4</v>
      </c>
      <c r="L25" s="3">
        <v>3</v>
      </c>
      <c r="N25" s="3" t="s">
        <v>220</v>
      </c>
      <c r="O25" s="3" t="s">
        <v>388</v>
      </c>
      <c r="P25" s="3" t="s">
        <v>389</v>
      </c>
      <c r="Q25" s="3">
        <v>1</v>
      </c>
      <c r="R25" s="4">
        <v>2.0000000000000001E-4</v>
      </c>
      <c r="S25" s="3">
        <v>1</v>
      </c>
      <c r="T25" s="4">
        <v>2.0000000000000001E-4</v>
      </c>
      <c r="U25" s="2">
        <v>1</v>
      </c>
      <c r="V25" s="3">
        <v>0</v>
      </c>
      <c r="W25" s="3">
        <v>0</v>
      </c>
      <c r="X25" s="4">
        <v>0</v>
      </c>
      <c r="Y25" s="4">
        <v>0</v>
      </c>
      <c r="Z25" s="5">
        <v>0</v>
      </c>
      <c r="AA25" s="5">
        <v>0</v>
      </c>
      <c r="AB25" s="3">
        <v>0</v>
      </c>
      <c r="AC25" s="3">
        <v>0</v>
      </c>
    </row>
    <row r="26" spans="1:29" x14ac:dyDescent="0.2">
      <c r="C26" s="3" t="s">
        <v>453</v>
      </c>
      <c r="D26" s="16" t="s">
        <v>254</v>
      </c>
      <c r="E26" s="3">
        <f t="shared" si="0"/>
        <v>0</v>
      </c>
      <c r="G26" s="3">
        <v>3</v>
      </c>
      <c r="H26" s="3">
        <f>ROUNDUP(G26*0.3,0)</f>
        <v>1</v>
      </c>
      <c r="I26" s="3">
        <v>0</v>
      </c>
      <c r="K26" s="3">
        <f t="shared" si="1"/>
        <v>4</v>
      </c>
      <c r="L26" s="3">
        <v>5</v>
      </c>
      <c r="N26" s="3" t="s">
        <v>550</v>
      </c>
      <c r="O26" s="3" t="s">
        <v>557</v>
      </c>
      <c r="P26" s="3" t="s">
        <v>558</v>
      </c>
      <c r="Q26" s="3">
        <v>1</v>
      </c>
      <c r="R26" s="4">
        <v>2.0000000000000001E-4</v>
      </c>
      <c r="S26" s="3">
        <v>1</v>
      </c>
      <c r="T26" s="4">
        <v>2.0000000000000001E-4</v>
      </c>
      <c r="U26" s="2">
        <v>1</v>
      </c>
      <c r="V26" s="3">
        <v>0</v>
      </c>
      <c r="W26" s="3">
        <v>0</v>
      </c>
      <c r="X26" s="4">
        <v>0</v>
      </c>
      <c r="Y26" s="4">
        <v>0</v>
      </c>
      <c r="Z26" s="5">
        <v>0</v>
      </c>
      <c r="AA26" s="5">
        <v>0</v>
      </c>
      <c r="AB26" s="3">
        <v>0</v>
      </c>
      <c r="AC26" s="3">
        <v>0</v>
      </c>
    </row>
    <row r="27" spans="1:29" x14ac:dyDescent="0.2">
      <c r="C27" s="3" t="s">
        <v>454</v>
      </c>
      <c r="D27" s="16" t="s">
        <v>252</v>
      </c>
      <c r="E27" s="3">
        <f t="shared" si="0"/>
        <v>0</v>
      </c>
      <c r="G27" s="3">
        <v>3</v>
      </c>
      <c r="H27" s="3">
        <f>ROUNDUP(G27*0.3,0)</f>
        <v>1</v>
      </c>
      <c r="I27" s="3">
        <v>0</v>
      </c>
      <c r="K27" s="3">
        <f t="shared" si="1"/>
        <v>4</v>
      </c>
      <c r="L27" s="3">
        <v>5</v>
      </c>
      <c r="N27" s="3" t="s">
        <v>550</v>
      </c>
      <c r="O27" s="3" t="s">
        <v>577</v>
      </c>
      <c r="P27" s="3" t="s">
        <v>578</v>
      </c>
      <c r="Q27" s="3">
        <v>1</v>
      </c>
      <c r="R27" s="4">
        <v>2.0000000000000001E-4</v>
      </c>
      <c r="S27" s="3">
        <v>1</v>
      </c>
      <c r="T27" s="4">
        <v>2.0000000000000001E-4</v>
      </c>
      <c r="U27" s="2">
        <v>1</v>
      </c>
      <c r="V27" s="3">
        <v>0</v>
      </c>
      <c r="W27" s="3">
        <v>0</v>
      </c>
      <c r="X27" s="4">
        <v>0</v>
      </c>
      <c r="Y27" s="4">
        <v>0</v>
      </c>
      <c r="Z27" s="5">
        <v>0</v>
      </c>
      <c r="AA27" s="5">
        <v>0</v>
      </c>
      <c r="AB27" s="3">
        <v>0</v>
      </c>
      <c r="AC27" s="3">
        <v>0</v>
      </c>
    </row>
    <row r="28" spans="1:29" x14ac:dyDescent="0.2">
      <c r="C28" s="3" t="s">
        <v>536</v>
      </c>
      <c r="D28" s="16" t="s">
        <v>537</v>
      </c>
      <c r="E28" s="3">
        <f t="shared" si="0"/>
        <v>0</v>
      </c>
      <c r="G28" s="3">
        <v>3</v>
      </c>
      <c r="H28" s="3">
        <f>ROUNDUP(G28*0.3,0)</f>
        <v>1</v>
      </c>
      <c r="I28" s="3">
        <v>0</v>
      </c>
      <c r="K28" s="3">
        <f t="shared" si="1"/>
        <v>4</v>
      </c>
      <c r="L28" s="3">
        <v>5</v>
      </c>
      <c r="N28" s="3" t="s">
        <v>489</v>
      </c>
      <c r="O28" s="3" t="s">
        <v>527</v>
      </c>
      <c r="P28" s="3" t="s">
        <v>528</v>
      </c>
      <c r="Q28" s="3">
        <v>1</v>
      </c>
      <c r="R28" s="4">
        <v>2.0000000000000001E-4</v>
      </c>
      <c r="S28" s="3">
        <v>1</v>
      </c>
      <c r="T28" s="4">
        <v>2.0000000000000001E-4</v>
      </c>
      <c r="U28" s="2">
        <v>1</v>
      </c>
      <c r="V28" s="3">
        <v>0</v>
      </c>
      <c r="W28" s="3">
        <v>0</v>
      </c>
      <c r="X28" s="4">
        <v>0</v>
      </c>
      <c r="Y28" s="4">
        <v>0</v>
      </c>
      <c r="Z28" s="5">
        <v>0</v>
      </c>
      <c r="AA28" s="5">
        <v>0</v>
      </c>
      <c r="AB28" s="3">
        <v>0</v>
      </c>
      <c r="AC28" s="3">
        <v>0</v>
      </c>
    </row>
    <row r="29" spans="1:29" x14ac:dyDescent="0.2">
      <c r="A29" s="3" t="s">
        <v>164</v>
      </c>
      <c r="B29" s="3" t="s">
        <v>4</v>
      </c>
      <c r="C29" s="3" t="s">
        <v>35</v>
      </c>
      <c r="D29" s="16" t="s">
        <v>330</v>
      </c>
      <c r="E29" s="3">
        <f t="shared" si="0"/>
        <v>13</v>
      </c>
      <c r="F29" s="20">
        <f ca="1">VLOOKUP(A29,INDIRECT($F$4&amp;"!$A$6:$K$21"),11,FALSE)</f>
        <v>25.510204081632654</v>
      </c>
      <c r="G29" s="3">
        <v>10</v>
      </c>
      <c r="H29" s="3">
        <f t="shared" si="2"/>
        <v>3</v>
      </c>
      <c r="I29" s="3">
        <v>0</v>
      </c>
      <c r="K29" s="3">
        <f t="shared" si="1"/>
        <v>13</v>
      </c>
      <c r="L29" s="3">
        <v>15</v>
      </c>
      <c r="N29" s="3" t="s">
        <v>489</v>
      </c>
      <c r="O29" s="3" t="s">
        <v>490</v>
      </c>
      <c r="P29" s="3" t="s">
        <v>491</v>
      </c>
      <c r="Q29" s="3">
        <v>3</v>
      </c>
      <c r="R29" s="4">
        <v>6.9999999999999999E-4</v>
      </c>
      <c r="S29" s="3">
        <v>3</v>
      </c>
      <c r="T29" s="4">
        <v>5.0000000000000001E-4</v>
      </c>
      <c r="U29" s="2">
        <v>1</v>
      </c>
      <c r="V29" s="3">
        <v>0</v>
      </c>
      <c r="W29" s="3">
        <v>0</v>
      </c>
      <c r="X29" s="4">
        <v>0</v>
      </c>
      <c r="Y29" s="4">
        <v>0</v>
      </c>
      <c r="Z29" s="5">
        <v>0</v>
      </c>
      <c r="AA29" s="5">
        <v>0</v>
      </c>
      <c r="AB29" s="3">
        <v>0</v>
      </c>
      <c r="AC29" s="3">
        <v>0</v>
      </c>
    </row>
    <row r="30" spans="1:29" x14ac:dyDescent="0.2">
      <c r="C30" s="3" t="s">
        <v>121</v>
      </c>
      <c r="D30" s="16" t="s">
        <v>331</v>
      </c>
      <c r="E30" s="3">
        <f t="shared" si="0"/>
        <v>0</v>
      </c>
      <c r="F30" s="20" t="str">
        <f>"("&amp;SUM(G29:G33)&amp;")"</f>
        <v>(27)</v>
      </c>
      <c r="G30" s="3">
        <v>10</v>
      </c>
      <c r="H30" s="3">
        <f t="shared" si="2"/>
        <v>3</v>
      </c>
      <c r="I30" s="3">
        <v>0</v>
      </c>
      <c r="K30" s="3">
        <f t="shared" si="1"/>
        <v>13</v>
      </c>
      <c r="L30" s="3">
        <v>15</v>
      </c>
      <c r="N30" s="3" t="s">
        <v>156</v>
      </c>
      <c r="O30" s="3" t="s">
        <v>398</v>
      </c>
      <c r="P30" s="3" t="s">
        <v>58</v>
      </c>
      <c r="Q30" s="3">
        <v>111</v>
      </c>
      <c r="R30" s="4">
        <v>2.4400000000000002E-2</v>
      </c>
      <c r="S30" s="3">
        <v>148</v>
      </c>
      <c r="T30" s="4">
        <v>2.3699999999999999E-2</v>
      </c>
      <c r="U30" s="2">
        <v>0.99</v>
      </c>
      <c r="V30" s="3">
        <v>3</v>
      </c>
      <c r="W30" s="3">
        <v>0</v>
      </c>
      <c r="X30" s="4">
        <v>2.7E-2</v>
      </c>
      <c r="Y30" s="4">
        <v>0</v>
      </c>
      <c r="Z30" s="5">
        <v>5040</v>
      </c>
      <c r="AA30" s="5">
        <v>0</v>
      </c>
      <c r="AB30" s="3">
        <v>3</v>
      </c>
      <c r="AC30" s="3">
        <v>0</v>
      </c>
    </row>
    <row r="31" spans="1:29" x14ac:dyDescent="0.2">
      <c r="C31" s="3" t="s">
        <v>122</v>
      </c>
      <c r="D31" s="16" t="s">
        <v>336</v>
      </c>
      <c r="E31" s="3">
        <f t="shared" si="0"/>
        <v>1</v>
      </c>
      <c r="G31" s="3">
        <v>1</v>
      </c>
      <c r="H31" s="3">
        <f t="shared" si="2"/>
        <v>1</v>
      </c>
      <c r="I31" s="3">
        <v>0</v>
      </c>
      <c r="K31" s="3">
        <f t="shared" si="1"/>
        <v>2</v>
      </c>
      <c r="L31" s="3">
        <v>3</v>
      </c>
      <c r="N31" s="3" t="s">
        <v>156</v>
      </c>
      <c r="O31" s="3" t="s">
        <v>399</v>
      </c>
      <c r="P31" s="3" t="s">
        <v>59</v>
      </c>
      <c r="Q31" s="3">
        <v>29</v>
      </c>
      <c r="R31" s="4">
        <v>6.4000000000000003E-3</v>
      </c>
      <c r="S31" s="3">
        <v>36</v>
      </c>
      <c r="T31" s="4">
        <v>5.7999999999999996E-3</v>
      </c>
      <c r="U31" s="2">
        <v>1</v>
      </c>
      <c r="V31" s="3">
        <v>1</v>
      </c>
      <c r="W31" s="3">
        <v>0</v>
      </c>
      <c r="X31" s="4">
        <v>3.4500000000000003E-2</v>
      </c>
      <c r="Y31" s="4">
        <v>0</v>
      </c>
      <c r="Z31" s="5">
        <v>1680</v>
      </c>
      <c r="AA31" s="5">
        <v>0</v>
      </c>
      <c r="AB31" s="3">
        <v>1</v>
      </c>
      <c r="AC31" s="3">
        <v>0</v>
      </c>
    </row>
    <row r="32" spans="1:29" x14ac:dyDescent="0.2">
      <c r="C32" s="3" t="s">
        <v>123</v>
      </c>
      <c r="D32" s="16" t="s">
        <v>332</v>
      </c>
      <c r="E32" s="3">
        <f t="shared" si="0"/>
        <v>4</v>
      </c>
      <c r="G32" s="3">
        <v>3</v>
      </c>
      <c r="H32" s="3">
        <f t="shared" si="2"/>
        <v>1</v>
      </c>
      <c r="I32" s="3">
        <v>0</v>
      </c>
      <c r="K32" s="3">
        <f t="shared" si="1"/>
        <v>4</v>
      </c>
      <c r="L32" s="3">
        <v>3</v>
      </c>
      <c r="N32" s="3" t="s">
        <v>156</v>
      </c>
      <c r="O32" s="3" t="s">
        <v>400</v>
      </c>
      <c r="P32" s="3" t="s">
        <v>401</v>
      </c>
      <c r="Q32" s="3">
        <v>188</v>
      </c>
      <c r="R32" s="4">
        <v>4.1300000000000003E-2</v>
      </c>
      <c r="S32" s="3">
        <v>293</v>
      </c>
      <c r="T32" s="4">
        <v>4.6899999999999997E-2</v>
      </c>
      <c r="U32" s="2">
        <v>0.99</v>
      </c>
      <c r="V32" s="3">
        <v>9</v>
      </c>
      <c r="W32" s="3">
        <v>0</v>
      </c>
      <c r="X32" s="4">
        <v>4.7899999999999998E-2</v>
      </c>
      <c r="Y32" s="4">
        <v>0</v>
      </c>
      <c r="Z32" s="5">
        <v>16920</v>
      </c>
      <c r="AA32" s="5">
        <v>0</v>
      </c>
      <c r="AB32" s="3">
        <v>9</v>
      </c>
      <c r="AC32" s="3">
        <v>0</v>
      </c>
    </row>
    <row r="33" spans="1:29" x14ac:dyDescent="0.2">
      <c r="C33" s="3" t="s">
        <v>124</v>
      </c>
      <c r="D33" s="16" t="s">
        <v>334</v>
      </c>
      <c r="E33" s="3">
        <f t="shared" si="0"/>
        <v>2</v>
      </c>
      <c r="G33" s="3">
        <v>3</v>
      </c>
      <c r="H33" s="3">
        <f t="shared" si="2"/>
        <v>1</v>
      </c>
      <c r="I33" s="3">
        <v>3</v>
      </c>
      <c r="K33" s="3">
        <f t="shared" si="1"/>
        <v>1</v>
      </c>
      <c r="L33" s="3">
        <v>2</v>
      </c>
      <c r="N33" s="3" t="s">
        <v>218</v>
      </c>
      <c r="O33" s="3" t="s">
        <v>407</v>
      </c>
      <c r="P33" s="3" t="s">
        <v>408</v>
      </c>
      <c r="Q33" s="3">
        <v>8</v>
      </c>
      <c r="R33" s="4">
        <v>1.8E-3</v>
      </c>
      <c r="S33" s="3">
        <v>13</v>
      </c>
      <c r="T33" s="4">
        <v>2.0999999999999999E-3</v>
      </c>
      <c r="U33" s="2">
        <v>1</v>
      </c>
      <c r="V33" s="3">
        <v>0</v>
      </c>
      <c r="W33" s="3">
        <v>0</v>
      </c>
      <c r="X33" s="4">
        <v>0</v>
      </c>
      <c r="Y33" s="4">
        <v>0</v>
      </c>
      <c r="Z33" s="5">
        <v>0</v>
      </c>
      <c r="AA33" s="5">
        <v>0</v>
      </c>
      <c r="AB33" s="3">
        <v>0</v>
      </c>
      <c r="AC33" s="3">
        <v>0</v>
      </c>
    </row>
    <row r="34" spans="1:29" x14ac:dyDescent="0.2">
      <c r="A34" s="3" t="s">
        <v>161</v>
      </c>
      <c r="B34" s="3" t="s">
        <v>5</v>
      </c>
      <c r="C34" s="3" t="s">
        <v>125</v>
      </c>
      <c r="D34" s="16" t="s">
        <v>251</v>
      </c>
      <c r="E34" s="3">
        <f t="shared" si="0"/>
        <v>31</v>
      </c>
      <c r="F34" s="20">
        <f ca="1">VLOOKUP(A34,INDIRECT($F$4&amp;"!$A$6:$K$21"),11,FALSE)</f>
        <v>88.495575221238937</v>
      </c>
      <c r="G34" s="3">
        <v>30</v>
      </c>
      <c r="H34" s="3">
        <f t="shared" si="2"/>
        <v>9</v>
      </c>
      <c r="I34" s="3">
        <v>0</v>
      </c>
      <c r="K34" s="3">
        <f t="shared" si="1"/>
        <v>37</v>
      </c>
      <c r="L34" s="3">
        <v>30</v>
      </c>
      <c r="N34" s="3" t="s">
        <v>228</v>
      </c>
      <c r="O34" s="3" t="s">
        <v>352</v>
      </c>
      <c r="P34" s="3" t="s">
        <v>67</v>
      </c>
      <c r="Q34" s="3">
        <v>9</v>
      </c>
      <c r="R34" s="4">
        <v>2E-3</v>
      </c>
      <c r="S34" s="3">
        <v>13</v>
      </c>
      <c r="T34" s="4">
        <v>2.0999999999999999E-3</v>
      </c>
      <c r="U34" s="2">
        <v>1</v>
      </c>
      <c r="V34" s="3">
        <v>0</v>
      </c>
      <c r="W34" s="3">
        <v>0</v>
      </c>
      <c r="X34" s="4">
        <v>0</v>
      </c>
      <c r="Y34" s="4">
        <v>0</v>
      </c>
      <c r="Z34" s="5">
        <v>0</v>
      </c>
      <c r="AA34" s="5">
        <v>0</v>
      </c>
      <c r="AB34" s="3">
        <v>0</v>
      </c>
      <c r="AC34" s="3">
        <v>0</v>
      </c>
    </row>
    <row r="35" spans="1:29" x14ac:dyDescent="0.2">
      <c r="C35" s="10" t="s">
        <v>126</v>
      </c>
      <c r="D35" s="16" t="s">
        <v>339</v>
      </c>
      <c r="E35" s="3">
        <f t="shared" si="0"/>
        <v>29</v>
      </c>
      <c r="F35" s="20" t="str">
        <f>"("&amp;SUM(G34:G40)&amp;")"</f>
        <v>(89)</v>
      </c>
      <c r="G35" s="3">
        <v>30</v>
      </c>
      <c r="H35" s="3">
        <f t="shared" si="2"/>
        <v>9</v>
      </c>
      <c r="I35" s="3">
        <v>0</v>
      </c>
      <c r="K35" s="3">
        <f t="shared" si="1"/>
        <v>37</v>
      </c>
      <c r="L35" s="3">
        <v>30</v>
      </c>
      <c r="N35" s="3" t="s">
        <v>185</v>
      </c>
      <c r="O35" s="3" t="s">
        <v>367</v>
      </c>
      <c r="P35" s="3" t="s">
        <v>368</v>
      </c>
      <c r="Q35" s="3">
        <v>5</v>
      </c>
      <c r="R35" s="4">
        <v>1.1000000000000001E-3</v>
      </c>
      <c r="S35" s="3">
        <v>5</v>
      </c>
      <c r="T35" s="4">
        <v>8.0000000000000004E-4</v>
      </c>
      <c r="U35" s="2">
        <v>1</v>
      </c>
      <c r="V35" s="3">
        <v>0</v>
      </c>
      <c r="W35" s="3">
        <v>0</v>
      </c>
      <c r="X35" s="4">
        <v>0</v>
      </c>
      <c r="Y35" s="4">
        <v>0</v>
      </c>
      <c r="Z35" s="5">
        <v>0</v>
      </c>
      <c r="AA35" s="5">
        <v>0</v>
      </c>
      <c r="AB35" s="3">
        <v>0</v>
      </c>
      <c r="AC35" s="3">
        <v>0</v>
      </c>
    </row>
    <row r="36" spans="1:29" x14ac:dyDescent="0.2">
      <c r="C36" s="11" t="s">
        <v>127</v>
      </c>
      <c r="D36" s="16" t="s">
        <v>340</v>
      </c>
      <c r="E36" s="3">
        <f t="shared" si="0"/>
        <v>10</v>
      </c>
      <c r="G36" s="3">
        <v>10</v>
      </c>
      <c r="H36" s="3">
        <f t="shared" si="2"/>
        <v>3</v>
      </c>
      <c r="I36" s="3">
        <v>5</v>
      </c>
      <c r="K36" s="3">
        <f t="shared" si="1"/>
        <v>8</v>
      </c>
      <c r="L36" s="3">
        <v>10</v>
      </c>
      <c r="N36" s="3" t="s">
        <v>185</v>
      </c>
      <c r="O36" s="3" t="s">
        <v>579</v>
      </c>
      <c r="P36" s="3" t="s">
        <v>580</v>
      </c>
      <c r="Q36" s="3">
        <v>1</v>
      </c>
      <c r="R36" s="4">
        <v>2.0000000000000001E-4</v>
      </c>
      <c r="S36" s="3">
        <v>1</v>
      </c>
      <c r="T36" s="4">
        <v>2.0000000000000001E-4</v>
      </c>
      <c r="U36" s="2">
        <v>1</v>
      </c>
      <c r="V36" s="3">
        <v>0</v>
      </c>
      <c r="W36" s="3">
        <v>0</v>
      </c>
      <c r="X36" s="4">
        <v>0</v>
      </c>
      <c r="Y36" s="4">
        <v>0</v>
      </c>
      <c r="Z36" s="5">
        <v>0</v>
      </c>
      <c r="AA36" s="5">
        <v>0</v>
      </c>
      <c r="AB36" s="3">
        <v>0</v>
      </c>
      <c r="AC36" s="3">
        <v>0</v>
      </c>
    </row>
    <row r="37" spans="1:29" x14ac:dyDescent="0.2">
      <c r="C37" s="11" t="s">
        <v>455</v>
      </c>
      <c r="D37" s="16" t="s">
        <v>461</v>
      </c>
      <c r="E37" s="3">
        <f t="shared" si="0"/>
        <v>9</v>
      </c>
      <c r="G37" s="3">
        <v>10</v>
      </c>
      <c r="H37" s="3">
        <f>ROUNDUP(G37*0.3,0)</f>
        <v>3</v>
      </c>
      <c r="I37" s="3">
        <v>4</v>
      </c>
      <c r="K37" s="3">
        <f t="shared" si="1"/>
        <v>9</v>
      </c>
      <c r="L37" s="3">
        <v>10</v>
      </c>
      <c r="N37" s="3" t="s">
        <v>171</v>
      </c>
      <c r="O37" s="3" t="s">
        <v>359</v>
      </c>
      <c r="P37" s="3" t="s">
        <v>360</v>
      </c>
      <c r="Q37" s="3">
        <v>3</v>
      </c>
      <c r="R37" s="4">
        <v>6.9999999999999999E-4</v>
      </c>
      <c r="S37" s="3">
        <v>3</v>
      </c>
      <c r="T37" s="4">
        <v>5.0000000000000001E-4</v>
      </c>
      <c r="U37" s="2">
        <v>1</v>
      </c>
      <c r="V37" s="3">
        <v>1</v>
      </c>
      <c r="W37" s="3">
        <v>0</v>
      </c>
      <c r="X37" s="4">
        <v>0.33329999999999999</v>
      </c>
      <c r="Y37" s="4">
        <v>0</v>
      </c>
      <c r="Z37" s="5">
        <v>980</v>
      </c>
      <c r="AA37" s="5">
        <v>0</v>
      </c>
      <c r="AB37" s="3">
        <v>1</v>
      </c>
      <c r="AC37" s="3">
        <v>0</v>
      </c>
    </row>
    <row r="38" spans="1:29" x14ac:dyDescent="0.2">
      <c r="C38" s="11" t="s">
        <v>456</v>
      </c>
      <c r="D38" s="16" t="s">
        <v>462</v>
      </c>
      <c r="E38" s="3">
        <f t="shared" si="0"/>
        <v>0</v>
      </c>
      <c r="G38" s="3">
        <v>0</v>
      </c>
      <c r="H38" s="3">
        <f>ROUNDUP(G38*0.3,0)</f>
        <v>0</v>
      </c>
      <c r="I38" s="3">
        <v>15</v>
      </c>
      <c r="K38" s="3">
        <f t="shared" si="1"/>
        <v>-15</v>
      </c>
      <c r="N38" s="3" t="s">
        <v>224</v>
      </c>
      <c r="O38" s="3" t="s">
        <v>224</v>
      </c>
      <c r="P38" s="3" t="s">
        <v>225</v>
      </c>
      <c r="Q38" s="3">
        <v>5</v>
      </c>
      <c r="R38" s="4">
        <v>1.1000000000000001E-3</v>
      </c>
      <c r="S38" s="3">
        <v>5</v>
      </c>
      <c r="T38" s="4">
        <v>8.0000000000000004E-4</v>
      </c>
      <c r="U38" s="2">
        <v>0.8</v>
      </c>
      <c r="V38" s="3">
        <v>3</v>
      </c>
      <c r="W38" s="3">
        <v>0</v>
      </c>
      <c r="X38" s="4">
        <v>0.6</v>
      </c>
      <c r="Y38" s="4">
        <v>0</v>
      </c>
      <c r="Z38" s="5">
        <v>2940</v>
      </c>
      <c r="AA38" s="5">
        <v>0</v>
      </c>
      <c r="AB38" s="3">
        <v>3</v>
      </c>
      <c r="AC38" s="3">
        <v>0</v>
      </c>
    </row>
    <row r="39" spans="1:29" x14ac:dyDescent="0.2">
      <c r="C39" s="11" t="s">
        <v>457</v>
      </c>
      <c r="D39" s="16" t="s">
        <v>460</v>
      </c>
      <c r="E39" s="3">
        <f t="shared" si="0"/>
        <v>7</v>
      </c>
      <c r="G39" s="3">
        <v>7</v>
      </c>
      <c r="H39" s="3">
        <f>ROUNDUP(G39*0.3,0)</f>
        <v>3</v>
      </c>
      <c r="I39" s="3">
        <v>4</v>
      </c>
      <c r="K39" s="3">
        <f t="shared" si="1"/>
        <v>6</v>
      </c>
      <c r="L39" s="3">
        <v>5</v>
      </c>
      <c r="N39" s="3" t="s">
        <v>166</v>
      </c>
      <c r="O39" s="3" t="s">
        <v>166</v>
      </c>
      <c r="P39" s="3" t="s">
        <v>629</v>
      </c>
      <c r="Q39" s="3">
        <v>23</v>
      </c>
      <c r="R39" s="4">
        <v>5.1000000000000004E-3</v>
      </c>
      <c r="S39" s="3">
        <v>40</v>
      </c>
      <c r="T39" s="4">
        <v>6.4000000000000003E-3</v>
      </c>
      <c r="U39" s="2">
        <v>1</v>
      </c>
      <c r="V39" s="3">
        <v>5</v>
      </c>
      <c r="W39" s="3">
        <v>0</v>
      </c>
      <c r="X39" s="4">
        <v>0.21740000000000001</v>
      </c>
      <c r="Y39" s="4">
        <v>0</v>
      </c>
      <c r="Z39" s="5">
        <v>6200</v>
      </c>
      <c r="AA39" s="5">
        <v>0</v>
      </c>
      <c r="AB39" s="3">
        <v>4</v>
      </c>
      <c r="AC39" s="3">
        <v>0</v>
      </c>
    </row>
    <row r="40" spans="1:29" x14ac:dyDescent="0.2">
      <c r="C40" s="11" t="s">
        <v>458</v>
      </c>
      <c r="D40" s="16" t="s">
        <v>459</v>
      </c>
      <c r="E40" s="3">
        <f t="shared" si="0"/>
        <v>1</v>
      </c>
      <c r="G40" s="3">
        <v>2</v>
      </c>
      <c r="H40" s="3">
        <f>ROUNDUP(G40*0.3,0)</f>
        <v>1</v>
      </c>
      <c r="I40" s="3">
        <v>6</v>
      </c>
      <c r="K40" s="3">
        <f t="shared" si="1"/>
        <v>-4</v>
      </c>
      <c r="N40" s="3" t="s">
        <v>185</v>
      </c>
      <c r="O40" s="3" t="s">
        <v>371</v>
      </c>
      <c r="P40" s="3" t="s">
        <v>372</v>
      </c>
      <c r="Q40" s="3">
        <v>2</v>
      </c>
      <c r="R40" s="4">
        <v>4.0000000000000002E-4</v>
      </c>
      <c r="S40" s="3">
        <v>2</v>
      </c>
      <c r="T40" s="4">
        <v>2.9999999999999997E-4</v>
      </c>
      <c r="U40" s="2">
        <v>1</v>
      </c>
      <c r="V40" s="3">
        <v>0</v>
      </c>
      <c r="W40" s="3">
        <v>0</v>
      </c>
      <c r="X40" s="4">
        <v>0</v>
      </c>
      <c r="Y40" s="4">
        <v>0</v>
      </c>
      <c r="Z40" s="5">
        <v>0</v>
      </c>
      <c r="AA40" s="5">
        <v>0</v>
      </c>
      <c r="AB40" s="3">
        <v>0</v>
      </c>
      <c r="AC40" s="3">
        <v>0</v>
      </c>
    </row>
    <row r="41" spans="1:29" x14ac:dyDescent="0.2">
      <c r="A41" s="3" t="s">
        <v>173</v>
      </c>
      <c r="B41" s="3" t="s">
        <v>7</v>
      </c>
      <c r="C41" s="3" t="s">
        <v>128</v>
      </c>
      <c r="D41" s="16" t="s">
        <v>410</v>
      </c>
      <c r="E41" s="3">
        <f t="shared" si="0"/>
        <v>1</v>
      </c>
      <c r="F41" s="20">
        <f ca="1">VLOOKUP(A41,INDIRECT($F$4&amp;"!$A$6:$K$21"),11,FALSE)</f>
        <v>3.1055900621118013</v>
      </c>
      <c r="G41" s="3">
        <v>3</v>
      </c>
      <c r="H41" s="3">
        <f t="shared" si="2"/>
        <v>1</v>
      </c>
      <c r="I41" s="3">
        <v>1</v>
      </c>
      <c r="K41" s="3">
        <f t="shared" si="1"/>
        <v>3</v>
      </c>
      <c r="N41" s="3" t="s">
        <v>228</v>
      </c>
      <c r="O41" s="3" t="s">
        <v>494</v>
      </c>
      <c r="P41" s="3" t="s">
        <v>495</v>
      </c>
      <c r="Q41" s="3">
        <v>20</v>
      </c>
      <c r="R41" s="4">
        <v>4.4000000000000003E-3</v>
      </c>
      <c r="S41" s="3">
        <v>22</v>
      </c>
      <c r="T41" s="4">
        <v>3.5000000000000001E-3</v>
      </c>
      <c r="U41" s="2">
        <v>1</v>
      </c>
      <c r="V41" s="3">
        <v>2</v>
      </c>
      <c r="W41" s="3">
        <v>0</v>
      </c>
      <c r="X41" s="4">
        <v>0.1</v>
      </c>
      <c r="Y41" s="4">
        <v>0</v>
      </c>
      <c r="Z41" s="5">
        <v>1960</v>
      </c>
      <c r="AA41" s="5">
        <v>0</v>
      </c>
      <c r="AB41" s="3">
        <v>2</v>
      </c>
      <c r="AC41" s="3">
        <v>0</v>
      </c>
    </row>
    <row r="42" spans="1:29" x14ac:dyDescent="0.2">
      <c r="C42" s="3" t="s">
        <v>129</v>
      </c>
      <c r="D42" s="16" t="s">
        <v>411</v>
      </c>
      <c r="E42" s="3">
        <f t="shared" si="0"/>
        <v>1</v>
      </c>
      <c r="F42" s="20" t="str">
        <f>"("&amp;SUM(G41:G42)&amp;")"</f>
        <v>(4)</v>
      </c>
      <c r="G42" s="3">
        <v>1</v>
      </c>
      <c r="H42" s="3">
        <f t="shared" si="2"/>
        <v>1</v>
      </c>
      <c r="I42" s="3">
        <v>9</v>
      </c>
      <c r="K42" s="3">
        <f t="shared" si="1"/>
        <v>-8</v>
      </c>
      <c r="N42" s="3" t="s">
        <v>185</v>
      </c>
      <c r="O42" s="3" t="s">
        <v>373</v>
      </c>
      <c r="P42" s="3" t="s">
        <v>374</v>
      </c>
      <c r="Q42" s="3">
        <v>13</v>
      </c>
      <c r="R42" s="4">
        <v>2.8999999999999998E-3</v>
      </c>
      <c r="S42" s="3">
        <v>18</v>
      </c>
      <c r="T42" s="4">
        <v>2.8999999999999998E-3</v>
      </c>
      <c r="U42" s="2">
        <v>1</v>
      </c>
      <c r="V42" s="3">
        <v>2</v>
      </c>
      <c r="W42" s="3">
        <v>0</v>
      </c>
      <c r="X42" s="4">
        <v>0.15379999999999999</v>
      </c>
      <c r="Y42" s="4">
        <v>0</v>
      </c>
      <c r="Z42" s="5">
        <v>2360</v>
      </c>
      <c r="AA42" s="5">
        <v>0</v>
      </c>
      <c r="AB42" s="3">
        <v>2</v>
      </c>
      <c r="AC42" s="3">
        <v>0</v>
      </c>
    </row>
    <row r="43" spans="1:29" x14ac:dyDescent="0.2">
      <c r="A43" s="3" t="s">
        <v>166</v>
      </c>
      <c r="B43" s="3" t="s">
        <v>8</v>
      </c>
      <c r="C43" s="3" t="s">
        <v>130</v>
      </c>
      <c r="D43" s="16" t="s">
        <v>166</v>
      </c>
      <c r="E43" s="3">
        <f t="shared" si="0"/>
        <v>5</v>
      </c>
      <c r="F43" s="20">
        <f ca="1">VLOOKUP(A43,INDIRECT($F$4&amp;"!$A$6:$K$21"),11,FALSE)</f>
        <v>88.691796008869176</v>
      </c>
      <c r="G43" s="3">
        <v>100</v>
      </c>
      <c r="H43" s="3">
        <f t="shared" si="2"/>
        <v>30</v>
      </c>
      <c r="I43" s="3">
        <v>100</v>
      </c>
      <c r="K43" s="3">
        <f t="shared" si="1"/>
        <v>24</v>
      </c>
      <c r="N43" s="3" t="s">
        <v>160</v>
      </c>
      <c r="O43" s="3" t="s">
        <v>351</v>
      </c>
      <c r="P43" s="3" t="s">
        <v>68</v>
      </c>
      <c r="Q43" s="3">
        <v>19</v>
      </c>
      <c r="R43" s="4">
        <v>4.1999999999999997E-3</v>
      </c>
      <c r="S43" s="3">
        <v>23</v>
      </c>
      <c r="T43" s="4">
        <v>3.7000000000000002E-3</v>
      </c>
      <c r="U43" s="2">
        <v>1</v>
      </c>
      <c r="V43" s="3">
        <v>0</v>
      </c>
      <c r="W43" s="3">
        <v>0</v>
      </c>
      <c r="X43" s="4">
        <v>0</v>
      </c>
      <c r="Y43" s="4">
        <v>0</v>
      </c>
      <c r="Z43" s="5">
        <v>0</v>
      </c>
      <c r="AA43" s="5">
        <v>0</v>
      </c>
      <c r="AB43" s="3">
        <v>0</v>
      </c>
      <c r="AC43" s="3">
        <v>0</v>
      </c>
    </row>
    <row r="44" spans="1:29" hidden="1" x14ac:dyDescent="0.2">
      <c r="A44" s="3" t="s">
        <v>177</v>
      </c>
      <c r="B44" s="3" t="s">
        <v>10</v>
      </c>
      <c r="C44" s="3" t="s">
        <v>131</v>
      </c>
      <c r="D44" s="16" t="s">
        <v>307</v>
      </c>
      <c r="E44" s="3">
        <f t="shared" si="0"/>
        <v>0</v>
      </c>
      <c r="F44" s="20">
        <f ca="1">VLOOKUP(A44,INDIRECT($F$4&amp;"!$A$6:$K$21"),11,FALSE)</f>
        <v>5.6818181818181817</v>
      </c>
      <c r="G44" s="3">
        <v>0</v>
      </c>
      <c r="H44" s="3">
        <f t="shared" si="2"/>
        <v>0</v>
      </c>
      <c r="K44" s="3">
        <f t="shared" si="1"/>
        <v>0</v>
      </c>
      <c r="N44" s="3" t="s">
        <v>230</v>
      </c>
      <c r="O44" s="3" t="s">
        <v>342</v>
      </c>
      <c r="P44" s="3" t="s">
        <v>343</v>
      </c>
      <c r="Q44" s="3">
        <v>4</v>
      </c>
      <c r="R44" s="4">
        <v>8.9999999999999998E-4</v>
      </c>
      <c r="S44" s="3">
        <v>4</v>
      </c>
      <c r="T44" s="4">
        <v>5.9999999999999995E-4</v>
      </c>
      <c r="U44" s="2">
        <v>1</v>
      </c>
      <c r="V44" s="3">
        <v>0</v>
      </c>
      <c r="W44" s="3">
        <v>0</v>
      </c>
      <c r="X44" s="4">
        <v>0</v>
      </c>
      <c r="Y44" s="4">
        <v>0</v>
      </c>
      <c r="Z44" s="5">
        <v>0</v>
      </c>
      <c r="AA44" s="5">
        <v>0</v>
      </c>
      <c r="AB44" s="3">
        <v>0</v>
      </c>
      <c r="AC44" s="3">
        <v>0</v>
      </c>
    </row>
    <row r="45" spans="1:29" hidden="1" x14ac:dyDescent="0.2">
      <c r="C45" s="3" t="s">
        <v>132</v>
      </c>
      <c r="D45" s="16" t="s">
        <v>309</v>
      </c>
      <c r="E45" s="3">
        <f t="shared" si="0"/>
        <v>0</v>
      </c>
      <c r="F45" s="20" t="str">
        <f>"("&amp;SUM(G44:G46)&amp;")"</f>
        <v>(0)</v>
      </c>
      <c r="G45" s="3">
        <v>0</v>
      </c>
      <c r="H45" s="3">
        <f t="shared" si="2"/>
        <v>0</v>
      </c>
      <c r="K45" s="3">
        <f t="shared" si="1"/>
        <v>0</v>
      </c>
      <c r="N45" s="3" t="s">
        <v>226</v>
      </c>
      <c r="O45" s="3" t="s">
        <v>363</v>
      </c>
      <c r="P45" s="3" t="s">
        <v>65</v>
      </c>
      <c r="Q45" s="3">
        <v>21</v>
      </c>
      <c r="R45" s="4">
        <v>4.5999999999999999E-3</v>
      </c>
      <c r="S45" s="3">
        <v>26</v>
      </c>
      <c r="T45" s="4">
        <v>4.1999999999999997E-3</v>
      </c>
      <c r="U45" s="2">
        <v>0.81</v>
      </c>
      <c r="V45" s="3">
        <v>3</v>
      </c>
      <c r="W45" s="3">
        <v>0</v>
      </c>
      <c r="X45" s="4">
        <v>0.1429</v>
      </c>
      <c r="Y45" s="4">
        <v>0</v>
      </c>
      <c r="Z45" s="5">
        <v>2940</v>
      </c>
      <c r="AA45" s="5">
        <v>0</v>
      </c>
      <c r="AB45" s="3">
        <v>3</v>
      </c>
      <c r="AC45" s="3">
        <v>0</v>
      </c>
    </row>
    <row r="46" spans="1:29" hidden="1" x14ac:dyDescent="0.2">
      <c r="C46" s="3" t="s">
        <v>133</v>
      </c>
      <c r="D46" s="16" t="s">
        <v>308</v>
      </c>
      <c r="E46" s="3">
        <f t="shared" si="0"/>
        <v>0</v>
      </c>
      <c r="G46" s="3">
        <v>0</v>
      </c>
      <c r="H46" s="3">
        <f t="shared" si="2"/>
        <v>0</v>
      </c>
      <c r="K46" s="3">
        <f t="shared" si="1"/>
        <v>0</v>
      </c>
      <c r="N46" s="3" t="s">
        <v>155</v>
      </c>
      <c r="O46" s="3" t="s">
        <v>344</v>
      </c>
      <c r="P46" s="3" t="s">
        <v>69</v>
      </c>
      <c r="Q46" s="3">
        <v>386</v>
      </c>
      <c r="R46" s="4">
        <v>8.4900000000000003E-2</v>
      </c>
      <c r="S46" s="3">
        <v>547</v>
      </c>
      <c r="T46" s="4">
        <v>8.7599999999999997E-2</v>
      </c>
      <c r="U46" s="2">
        <v>1</v>
      </c>
      <c r="V46" s="3">
        <v>67</v>
      </c>
      <c r="W46" s="3">
        <v>0</v>
      </c>
      <c r="X46" s="4">
        <v>0.1736</v>
      </c>
      <c r="Y46" s="4">
        <v>0</v>
      </c>
      <c r="Z46" s="5">
        <v>60233</v>
      </c>
      <c r="AA46" s="5">
        <v>0</v>
      </c>
      <c r="AB46" s="3">
        <v>67</v>
      </c>
      <c r="AC46" s="3">
        <v>0</v>
      </c>
    </row>
    <row r="47" spans="1:29" x14ac:dyDescent="0.2">
      <c r="A47" s="3" t="s">
        <v>172</v>
      </c>
      <c r="B47" s="3" t="s">
        <v>23</v>
      </c>
      <c r="C47" s="3" t="s">
        <v>463</v>
      </c>
      <c r="D47" s="16" t="s">
        <v>299</v>
      </c>
      <c r="E47" s="3">
        <f t="shared" si="0"/>
        <v>0</v>
      </c>
      <c r="F47" s="20">
        <f ca="1">VLOOKUP(A47,INDIRECT($F$4&amp;"!$A$6:$K$21"),11,FALSE)</f>
        <v>10.033444816053512</v>
      </c>
      <c r="G47" s="3">
        <v>5</v>
      </c>
      <c r="H47" s="3">
        <f t="shared" si="2"/>
        <v>2</v>
      </c>
      <c r="K47" s="3">
        <f t="shared" si="1"/>
        <v>7</v>
      </c>
      <c r="N47" s="3" t="s">
        <v>155</v>
      </c>
      <c r="O47" s="3" t="s">
        <v>345</v>
      </c>
      <c r="P47" s="3" t="s">
        <v>70</v>
      </c>
      <c r="Q47" s="3">
        <v>147</v>
      </c>
      <c r="R47" s="4">
        <v>3.2300000000000002E-2</v>
      </c>
      <c r="S47" s="3">
        <v>188</v>
      </c>
      <c r="T47" s="4">
        <v>3.0099999999999998E-2</v>
      </c>
      <c r="U47" s="2">
        <v>0.99</v>
      </c>
      <c r="V47" s="3">
        <v>28</v>
      </c>
      <c r="W47" s="3">
        <v>0</v>
      </c>
      <c r="X47" s="4">
        <v>0.1905</v>
      </c>
      <c r="Y47" s="4">
        <v>0</v>
      </c>
      <c r="Z47" s="5">
        <v>25090</v>
      </c>
      <c r="AA47" s="5">
        <v>0</v>
      </c>
      <c r="AB47" s="3">
        <v>28</v>
      </c>
      <c r="AC47" s="3">
        <v>0</v>
      </c>
    </row>
    <row r="48" spans="1:29" x14ac:dyDescent="0.2">
      <c r="C48" s="3" t="s">
        <v>464</v>
      </c>
      <c r="D48" s="16" t="s">
        <v>465</v>
      </c>
      <c r="E48" s="3">
        <f t="shared" si="0"/>
        <v>0</v>
      </c>
      <c r="F48" s="20" t="str">
        <f>"("&amp;SUM(G47:G48)&amp;")"</f>
        <v>(10)</v>
      </c>
      <c r="G48" s="3">
        <v>5</v>
      </c>
      <c r="H48" s="3">
        <f>ROUNDUP(G48*0.3,0)</f>
        <v>2</v>
      </c>
      <c r="K48" s="3">
        <f t="shared" si="1"/>
        <v>7</v>
      </c>
      <c r="N48" s="3" t="s">
        <v>155</v>
      </c>
      <c r="O48" s="3" t="s">
        <v>346</v>
      </c>
      <c r="P48" s="3" t="s">
        <v>71</v>
      </c>
      <c r="Q48" s="3">
        <v>101</v>
      </c>
      <c r="R48" s="4">
        <v>2.2200000000000001E-2</v>
      </c>
      <c r="S48" s="3">
        <v>134</v>
      </c>
      <c r="T48" s="4">
        <v>2.1499999999999998E-2</v>
      </c>
      <c r="U48" s="2">
        <v>1</v>
      </c>
      <c r="V48" s="3">
        <v>5</v>
      </c>
      <c r="W48" s="3">
        <v>0</v>
      </c>
      <c r="X48" s="4">
        <v>4.9500000000000002E-2</v>
      </c>
      <c r="Y48" s="4">
        <v>0</v>
      </c>
      <c r="Z48" s="5">
        <v>4740</v>
      </c>
      <c r="AA48" s="5">
        <v>0</v>
      </c>
      <c r="AB48" s="3">
        <v>5</v>
      </c>
      <c r="AC48" s="3">
        <v>0</v>
      </c>
    </row>
    <row r="49" spans="1:29" hidden="1" x14ac:dyDescent="0.2">
      <c r="A49" s="3" t="s">
        <v>504</v>
      </c>
      <c r="B49" s="3" t="s">
        <v>11</v>
      </c>
      <c r="C49" s="3" t="s">
        <v>134</v>
      </c>
      <c r="D49" s="16" t="s">
        <v>297</v>
      </c>
      <c r="E49" s="3">
        <f t="shared" si="0"/>
        <v>4</v>
      </c>
      <c r="F49" s="20">
        <f ca="1">VLOOKUP(A49,INDIRECT($F$4&amp;"!$A$6:$K$21"),11,FALSE)</f>
        <v>7.9681274900398407</v>
      </c>
      <c r="G49" s="3">
        <v>5</v>
      </c>
      <c r="H49" s="3">
        <f t="shared" si="2"/>
        <v>2</v>
      </c>
      <c r="K49" s="3">
        <f t="shared" si="1"/>
        <v>7</v>
      </c>
      <c r="N49" s="3" t="s">
        <v>155</v>
      </c>
      <c r="O49" s="3" t="s">
        <v>347</v>
      </c>
      <c r="P49" s="3" t="s">
        <v>72</v>
      </c>
      <c r="Q49" s="3">
        <v>175</v>
      </c>
      <c r="R49" s="4">
        <v>3.85E-2</v>
      </c>
      <c r="S49" s="3">
        <v>232</v>
      </c>
      <c r="T49" s="4">
        <v>3.7100000000000001E-2</v>
      </c>
      <c r="U49" s="2">
        <v>1</v>
      </c>
      <c r="V49" s="3">
        <v>42</v>
      </c>
      <c r="W49" s="3">
        <v>0</v>
      </c>
      <c r="X49" s="4">
        <v>0.24</v>
      </c>
      <c r="Y49" s="4">
        <v>0</v>
      </c>
      <c r="Z49" s="5">
        <v>37758</v>
      </c>
      <c r="AA49" s="5">
        <v>0</v>
      </c>
      <c r="AB49" s="3">
        <v>42</v>
      </c>
      <c r="AC49" s="3">
        <v>0</v>
      </c>
    </row>
    <row r="50" spans="1:29" hidden="1" x14ac:dyDescent="0.2">
      <c r="C50" s="3" t="s">
        <v>135</v>
      </c>
      <c r="D50" s="16" t="s">
        <v>300</v>
      </c>
      <c r="E50" s="3">
        <f t="shared" si="0"/>
        <v>0</v>
      </c>
      <c r="F50" s="20" t="str">
        <f>"("&amp;SUM(G49:G51)&amp;")"</f>
        <v>(15)</v>
      </c>
      <c r="G50" s="3">
        <v>5</v>
      </c>
      <c r="H50" s="3">
        <f t="shared" si="2"/>
        <v>2</v>
      </c>
      <c r="K50" s="3">
        <f t="shared" si="1"/>
        <v>7</v>
      </c>
      <c r="N50" s="3" t="s">
        <v>164</v>
      </c>
      <c r="O50" s="3" t="s">
        <v>330</v>
      </c>
      <c r="P50" s="3" t="s">
        <v>81</v>
      </c>
      <c r="Q50" s="3">
        <v>143</v>
      </c>
      <c r="R50" s="4">
        <v>3.1399999999999997E-2</v>
      </c>
      <c r="S50" s="3">
        <v>167</v>
      </c>
      <c r="T50" s="4">
        <v>2.6700000000000002E-2</v>
      </c>
      <c r="U50" s="2">
        <v>1</v>
      </c>
      <c r="V50" s="3">
        <v>13</v>
      </c>
      <c r="W50" s="3">
        <v>0</v>
      </c>
      <c r="X50" s="4">
        <v>9.0899999999999995E-2</v>
      </c>
      <c r="Y50" s="4">
        <v>0</v>
      </c>
      <c r="Z50" s="5">
        <v>19240</v>
      </c>
      <c r="AA50" s="5">
        <v>0</v>
      </c>
      <c r="AB50" s="3">
        <v>13</v>
      </c>
      <c r="AC50" s="3">
        <v>0</v>
      </c>
    </row>
    <row r="51" spans="1:29" hidden="1" x14ac:dyDescent="0.2">
      <c r="C51" s="3" t="s">
        <v>136</v>
      </c>
      <c r="D51" s="16" t="s">
        <v>301</v>
      </c>
      <c r="E51" s="3">
        <f t="shared" si="0"/>
        <v>0</v>
      </c>
      <c r="G51" s="3">
        <v>5</v>
      </c>
      <c r="H51" s="3">
        <f t="shared" si="2"/>
        <v>2</v>
      </c>
      <c r="K51" s="3">
        <f t="shared" si="1"/>
        <v>7</v>
      </c>
      <c r="N51" s="3" t="s">
        <v>187</v>
      </c>
      <c r="O51" s="3" t="s">
        <v>625</v>
      </c>
      <c r="P51" s="3" t="s">
        <v>626</v>
      </c>
      <c r="Q51" s="3">
        <v>3</v>
      </c>
      <c r="R51" s="4">
        <v>6.9999999999999999E-4</v>
      </c>
      <c r="S51" s="3">
        <v>6</v>
      </c>
      <c r="T51" s="4">
        <v>1E-3</v>
      </c>
      <c r="U51" s="2">
        <v>0.17</v>
      </c>
      <c r="V51" s="3">
        <v>0</v>
      </c>
      <c r="W51" s="3">
        <v>0</v>
      </c>
      <c r="X51" s="4">
        <v>0</v>
      </c>
      <c r="Y51" s="4">
        <v>0</v>
      </c>
      <c r="Z51" s="5">
        <v>0</v>
      </c>
      <c r="AA51" s="5">
        <v>0</v>
      </c>
      <c r="AB51" s="3">
        <v>0</v>
      </c>
      <c r="AC51" s="3">
        <v>0</v>
      </c>
    </row>
    <row r="52" spans="1:29" x14ac:dyDescent="0.2">
      <c r="A52" s="3" t="s">
        <v>168</v>
      </c>
      <c r="B52" s="3" t="s">
        <v>12</v>
      </c>
      <c r="C52" s="3" t="s">
        <v>237</v>
      </c>
      <c r="D52" s="16" t="s">
        <v>277</v>
      </c>
      <c r="E52" s="3">
        <f t="shared" si="0"/>
        <v>0</v>
      </c>
      <c r="F52" s="20">
        <f ca="1">VLOOKUP(A52,INDIRECT($F$4&amp;"!$A$6:$K$21"),11,FALSE)</f>
        <v>34.883720930232556</v>
      </c>
      <c r="G52" s="3">
        <v>0</v>
      </c>
      <c r="H52" s="3">
        <f t="shared" si="2"/>
        <v>0</v>
      </c>
      <c r="I52" s="3">
        <v>20</v>
      </c>
      <c r="K52" s="3">
        <f t="shared" si="1"/>
        <v>-20</v>
      </c>
      <c r="N52" s="3" t="s">
        <v>161</v>
      </c>
      <c r="O52" s="3" t="s">
        <v>339</v>
      </c>
      <c r="P52" s="3" t="s">
        <v>76</v>
      </c>
      <c r="Q52" s="3">
        <v>127</v>
      </c>
      <c r="R52" s="4">
        <v>2.7900000000000001E-2</v>
      </c>
      <c r="S52" s="3">
        <v>184</v>
      </c>
      <c r="T52" s="4">
        <v>2.9499999999999998E-2</v>
      </c>
      <c r="U52" s="2">
        <v>1</v>
      </c>
      <c r="V52" s="3">
        <v>29</v>
      </c>
      <c r="W52" s="3">
        <v>0</v>
      </c>
      <c r="X52" s="4">
        <v>0.2283</v>
      </c>
      <c r="Y52" s="4">
        <v>0</v>
      </c>
      <c r="Z52" s="5">
        <v>37120</v>
      </c>
      <c r="AA52" s="5">
        <v>0</v>
      </c>
      <c r="AB52" s="3">
        <v>28</v>
      </c>
      <c r="AC52" s="3">
        <v>0</v>
      </c>
    </row>
    <row r="53" spans="1:29" x14ac:dyDescent="0.2">
      <c r="C53" s="3" t="s">
        <v>238</v>
      </c>
      <c r="D53" s="16" t="s">
        <v>273</v>
      </c>
      <c r="E53" s="3">
        <f t="shared" si="0"/>
        <v>11</v>
      </c>
      <c r="F53" s="20" t="str">
        <f>"("&amp;SUM(G52:G60)&amp;")"</f>
        <v>(37)</v>
      </c>
      <c r="G53" s="3">
        <v>10</v>
      </c>
      <c r="H53" s="3">
        <f t="shared" si="2"/>
        <v>3</v>
      </c>
      <c r="I53" s="3">
        <v>2</v>
      </c>
      <c r="K53" s="3">
        <f t="shared" si="1"/>
        <v>11</v>
      </c>
      <c r="L53" s="3">
        <v>10</v>
      </c>
      <c r="N53" s="3" t="s">
        <v>161</v>
      </c>
      <c r="O53" s="3" t="s">
        <v>340</v>
      </c>
      <c r="P53" s="3" t="s">
        <v>77</v>
      </c>
      <c r="Q53" s="3">
        <v>134</v>
      </c>
      <c r="R53" s="4">
        <v>2.9499999999999998E-2</v>
      </c>
      <c r="S53" s="3">
        <v>178</v>
      </c>
      <c r="T53" s="4">
        <v>2.8500000000000001E-2</v>
      </c>
      <c r="U53" s="2">
        <v>1</v>
      </c>
      <c r="V53" s="3">
        <v>10</v>
      </c>
      <c r="W53" s="3">
        <v>0</v>
      </c>
      <c r="X53" s="4">
        <v>7.46E-2</v>
      </c>
      <c r="Y53" s="4">
        <v>0</v>
      </c>
      <c r="Z53" s="5">
        <v>12800</v>
      </c>
      <c r="AA53" s="5">
        <v>0</v>
      </c>
      <c r="AB53" s="3">
        <v>10</v>
      </c>
      <c r="AC53" s="3">
        <v>0</v>
      </c>
    </row>
    <row r="54" spans="1:29" x14ac:dyDescent="0.2">
      <c r="C54" s="3" t="s">
        <v>239</v>
      </c>
      <c r="D54" s="16" t="s">
        <v>279</v>
      </c>
      <c r="E54" s="3">
        <f t="shared" si="0"/>
        <v>1</v>
      </c>
      <c r="G54" s="3">
        <v>1</v>
      </c>
      <c r="H54" s="3">
        <f t="shared" si="2"/>
        <v>1</v>
      </c>
      <c r="I54" s="3">
        <v>3</v>
      </c>
      <c r="K54" s="3">
        <f t="shared" si="1"/>
        <v>-2</v>
      </c>
      <c r="N54" s="3" t="s">
        <v>161</v>
      </c>
      <c r="O54" s="3" t="s">
        <v>251</v>
      </c>
      <c r="P54" s="3" t="s">
        <v>581</v>
      </c>
      <c r="Q54" s="3">
        <v>142</v>
      </c>
      <c r="R54" s="4">
        <v>3.1199999999999999E-2</v>
      </c>
      <c r="S54" s="3">
        <v>194</v>
      </c>
      <c r="T54" s="4">
        <v>3.1099999999999999E-2</v>
      </c>
      <c r="U54" s="2">
        <v>1</v>
      </c>
      <c r="V54" s="3">
        <v>31</v>
      </c>
      <c r="W54" s="3">
        <v>0</v>
      </c>
      <c r="X54" s="4">
        <v>0.21829999999999999</v>
      </c>
      <c r="Y54" s="4">
        <v>0</v>
      </c>
      <c r="Z54" s="5">
        <v>39680</v>
      </c>
      <c r="AA54" s="5">
        <v>0</v>
      </c>
      <c r="AB54" s="3">
        <v>31</v>
      </c>
      <c r="AC54" s="3">
        <v>0</v>
      </c>
    </row>
    <row r="55" spans="1:29" x14ac:dyDescent="0.2">
      <c r="C55" s="3" t="s">
        <v>240</v>
      </c>
      <c r="D55" s="16" t="s">
        <v>285</v>
      </c>
      <c r="E55" s="3">
        <f t="shared" si="0"/>
        <v>0</v>
      </c>
      <c r="G55" s="3">
        <v>5</v>
      </c>
      <c r="H55" s="3">
        <f t="shared" si="2"/>
        <v>2</v>
      </c>
      <c r="I55" s="3">
        <v>5</v>
      </c>
      <c r="K55" s="3">
        <f t="shared" si="1"/>
        <v>2</v>
      </c>
      <c r="L55" s="3">
        <v>3</v>
      </c>
      <c r="N55" s="3" t="s">
        <v>176</v>
      </c>
      <c r="O55" s="3" t="s">
        <v>323</v>
      </c>
      <c r="P55" s="3" t="s">
        <v>84</v>
      </c>
      <c r="Q55" s="3">
        <v>2</v>
      </c>
      <c r="R55" s="4">
        <v>4.0000000000000002E-4</v>
      </c>
      <c r="S55" s="3">
        <v>2</v>
      </c>
      <c r="T55" s="4">
        <v>2.9999999999999997E-4</v>
      </c>
      <c r="U55" s="2">
        <v>1</v>
      </c>
      <c r="V55" s="3">
        <v>0</v>
      </c>
      <c r="W55" s="3">
        <v>0</v>
      </c>
      <c r="X55" s="4">
        <v>0</v>
      </c>
      <c r="Y55" s="4">
        <v>0</v>
      </c>
      <c r="Z55" s="5">
        <v>0</v>
      </c>
      <c r="AA55" s="5">
        <v>0</v>
      </c>
      <c r="AB55" s="3">
        <v>0</v>
      </c>
      <c r="AC55" s="3">
        <v>0</v>
      </c>
    </row>
    <row r="56" spans="1:29" x14ac:dyDescent="0.2">
      <c r="C56" s="3" t="s">
        <v>241</v>
      </c>
      <c r="D56" s="16" t="s">
        <v>466</v>
      </c>
      <c r="E56" s="3">
        <f t="shared" si="0"/>
        <v>1</v>
      </c>
      <c r="G56" s="3">
        <v>5</v>
      </c>
      <c r="H56" s="3">
        <f t="shared" si="2"/>
        <v>2</v>
      </c>
      <c r="I56" s="3">
        <v>3</v>
      </c>
      <c r="K56" s="3">
        <f t="shared" si="1"/>
        <v>4</v>
      </c>
      <c r="L56" s="3">
        <v>3</v>
      </c>
      <c r="N56" s="3" t="s">
        <v>176</v>
      </c>
      <c r="O56" s="3" t="s">
        <v>325</v>
      </c>
      <c r="P56" s="3" t="s">
        <v>86</v>
      </c>
      <c r="Q56" s="3">
        <v>13</v>
      </c>
      <c r="R56" s="4">
        <v>2.8999999999999998E-3</v>
      </c>
      <c r="S56" s="3">
        <v>13</v>
      </c>
      <c r="T56" s="4">
        <v>2.0999999999999999E-3</v>
      </c>
      <c r="U56" s="2">
        <v>1</v>
      </c>
      <c r="V56" s="3">
        <v>1</v>
      </c>
      <c r="W56" s="3">
        <v>0</v>
      </c>
      <c r="X56" s="4">
        <v>7.6899999999999996E-2</v>
      </c>
      <c r="Y56" s="4">
        <v>0</v>
      </c>
      <c r="Z56" s="5">
        <v>980</v>
      </c>
      <c r="AA56" s="5">
        <v>0</v>
      </c>
      <c r="AB56" s="3">
        <v>1</v>
      </c>
      <c r="AC56" s="3">
        <v>0</v>
      </c>
    </row>
    <row r="57" spans="1:29" x14ac:dyDescent="0.2">
      <c r="C57" s="3" t="s">
        <v>242</v>
      </c>
      <c r="D57" s="16" t="s">
        <v>283</v>
      </c>
      <c r="E57" s="3">
        <f t="shared" si="0"/>
        <v>0</v>
      </c>
      <c r="G57" s="3">
        <v>0</v>
      </c>
      <c r="H57" s="3">
        <f t="shared" si="2"/>
        <v>0</v>
      </c>
      <c r="I57" s="3">
        <v>5</v>
      </c>
      <c r="K57" s="3">
        <f t="shared" si="1"/>
        <v>-5</v>
      </c>
      <c r="N57" s="3" t="s">
        <v>176</v>
      </c>
      <c r="O57" s="3" t="s">
        <v>327</v>
      </c>
      <c r="P57" s="3" t="s">
        <v>88</v>
      </c>
      <c r="Q57" s="3">
        <v>17</v>
      </c>
      <c r="R57" s="4">
        <v>3.7000000000000002E-3</v>
      </c>
      <c r="S57" s="3">
        <v>20</v>
      </c>
      <c r="T57" s="4">
        <v>3.2000000000000002E-3</v>
      </c>
      <c r="U57" s="2">
        <v>1</v>
      </c>
      <c r="V57" s="3">
        <v>5</v>
      </c>
      <c r="W57" s="3">
        <v>0</v>
      </c>
      <c r="X57" s="4">
        <v>0.29409999999999997</v>
      </c>
      <c r="Y57" s="4">
        <v>0</v>
      </c>
      <c r="Z57" s="5">
        <v>4900</v>
      </c>
      <c r="AA57" s="5">
        <v>0</v>
      </c>
      <c r="AB57" s="3">
        <v>5</v>
      </c>
      <c r="AC57" s="3">
        <v>0</v>
      </c>
    </row>
    <row r="58" spans="1:29" x14ac:dyDescent="0.2">
      <c r="C58" s="3" t="s">
        <v>243</v>
      </c>
      <c r="D58" s="16" t="s">
        <v>281</v>
      </c>
      <c r="E58" s="3">
        <f t="shared" si="0"/>
        <v>3</v>
      </c>
      <c r="G58" s="3">
        <v>5</v>
      </c>
      <c r="H58" s="3">
        <f t="shared" si="2"/>
        <v>2</v>
      </c>
      <c r="I58" s="3">
        <v>7</v>
      </c>
      <c r="K58" s="3">
        <f t="shared" si="1"/>
        <v>-1</v>
      </c>
      <c r="N58" s="3" t="s">
        <v>176</v>
      </c>
      <c r="O58" s="3" t="s">
        <v>328</v>
      </c>
      <c r="P58" s="3" t="s">
        <v>329</v>
      </c>
      <c r="Q58" s="3">
        <v>2</v>
      </c>
      <c r="R58" s="4">
        <v>4.0000000000000002E-4</v>
      </c>
      <c r="S58" s="3">
        <v>2</v>
      </c>
      <c r="T58" s="4">
        <v>2.9999999999999997E-4</v>
      </c>
      <c r="U58" s="2">
        <v>1</v>
      </c>
      <c r="V58" s="3">
        <v>2</v>
      </c>
      <c r="W58" s="3">
        <v>0</v>
      </c>
      <c r="X58" s="4">
        <v>1</v>
      </c>
      <c r="Y58" s="4">
        <v>0</v>
      </c>
      <c r="Z58" s="5">
        <v>1960</v>
      </c>
      <c r="AA58" s="5">
        <v>0</v>
      </c>
      <c r="AB58" s="3">
        <v>2</v>
      </c>
      <c r="AC58" s="3">
        <v>0</v>
      </c>
    </row>
    <row r="59" spans="1:29" x14ac:dyDescent="0.2">
      <c r="C59" s="3" t="s">
        <v>244</v>
      </c>
      <c r="D59" s="16" t="s">
        <v>272</v>
      </c>
      <c r="E59" s="3">
        <f t="shared" si="0"/>
        <v>8</v>
      </c>
      <c r="G59" s="3">
        <v>8</v>
      </c>
      <c r="H59" s="3">
        <f t="shared" si="2"/>
        <v>3</v>
      </c>
      <c r="I59" s="3">
        <v>3</v>
      </c>
      <c r="K59" s="3">
        <f t="shared" si="1"/>
        <v>8</v>
      </c>
      <c r="L59" s="3">
        <v>10</v>
      </c>
      <c r="N59" s="3" t="s">
        <v>232</v>
      </c>
      <c r="O59" s="3" t="s">
        <v>608</v>
      </c>
      <c r="P59" s="3" t="s">
        <v>609</v>
      </c>
      <c r="Q59" s="3">
        <v>1</v>
      </c>
      <c r="R59" s="4">
        <v>2.0000000000000001E-4</v>
      </c>
      <c r="S59" s="3">
        <v>1</v>
      </c>
      <c r="T59" s="4">
        <v>2.0000000000000001E-4</v>
      </c>
      <c r="U59" s="2">
        <v>1</v>
      </c>
      <c r="V59" s="3">
        <v>0</v>
      </c>
      <c r="W59" s="3">
        <v>0</v>
      </c>
      <c r="X59" s="4">
        <v>0</v>
      </c>
      <c r="Y59" s="4">
        <v>0</v>
      </c>
      <c r="Z59" s="5">
        <v>0</v>
      </c>
      <c r="AA59" s="5">
        <v>0</v>
      </c>
      <c r="AB59" s="3">
        <v>0</v>
      </c>
      <c r="AC59" s="3">
        <v>0</v>
      </c>
    </row>
    <row r="60" spans="1:29" x14ac:dyDescent="0.2">
      <c r="C60" s="3" t="s">
        <v>245</v>
      </c>
      <c r="D60" s="16" t="s">
        <v>275</v>
      </c>
      <c r="E60" s="3">
        <f t="shared" si="0"/>
        <v>1</v>
      </c>
      <c r="G60" s="3">
        <v>3</v>
      </c>
      <c r="H60" s="3">
        <f t="shared" si="2"/>
        <v>1</v>
      </c>
      <c r="I60" s="3">
        <v>7</v>
      </c>
      <c r="K60" s="3">
        <f t="shared" si="1"/>
        <v>-4</v>
      </c>
      <c r="N60" s="3" t="s">
        <v>232</v>
      </c>
      <c r="O60" s="3" t="s">
        <v>584</v>
      </c>
      <c r="P60" s="3" t="s">
        <v>585</v>
      </c>
      <c r="Q60" s="3">
        <v>1</v>
      </c>
      <c r="R60" s="4">
        <v>2.0000000000000001E-4</v>
      </c>
      <c r="S60" s="3">
        <v>1</v>
      </c>
      <c r="T60" s="4">
        <v>2.0000000000000001E-4</v>
      </c>
      <c r="U60" s="2">
        <v>1</v>
      </c>
      <c r="V60" s="3">
        <v>0</v>
      </c>
      <c r="W60" s="3">
        <v>0</v>
      </c>
      <c r="X60" s="4">
        <v>0</v>
      </c>
      <c r="Y60" s="4">
        <v>0</v>
      </c>
      <c r="Z60" s="5">
        <v>0</v>
      </c>
      <c r="AA60" s="5">
        <v>0</v>
      </c>
      <c r="AB60" s="3">
        <v>0</v>
      </c>
      <c r="AC60" s="3">
        <v>0</v>
      </c>
    </row>
    <row r="61" spans="1:29" x14ac:dyDescent="0.2">
      <c r="A61" s="3" t="s">
        <v>188</v>
      </c>
      <c r="B61" s="3" t="s">
        <v>13</v>
      </c>
      <c r="C61" s="3" t="s">
        <v>131</v>
      </c>
      <c r="D61" s="16" t="s">
        <v>306</v>
      </c>
      <c r="E61" s="3">
        <f t="shared" si="0"/>
        <v>1</v>
      </c>
      <c r="F61" s="20">
        <f ca="1">VLOOKUP(A61,INDIRECT($F$4&amp;"!$A$6:$K$21"),11,FALSE)</f>
        <v>4.166666666666667</v>
      </c>
      <c r="G61" s="3">
        <v>1</v>
      </c>
      <c r="H61" s="3">
        <f t="shared" si="2"/>
        <v>1</v>
      </c>
      <c r="K61" s="3">
        <f t="shared" si="1"/>
        <v>2</v>
      </c>
      <c r="N61" s="3" t="s">
        <v>232</v>
      </c>
      <c r="O61" s="3" t="s">
        <v>641</v>
      </c>
      <c r="P61" s="3" t="s">
        <v>642</v>
      </c>
      <c r="Q61" s="3">
        <v>1</v>
      </c>
      <c r="R61" s="4">
        <v>2.0000000000000001E-4</v>
      </c>
      <c r="S61" s="3">
        <v>1</v>
      </c>
      <c r="T61" s="4">
        <v>2.0000000000000001E-4</v>
      </c>
      <c r="U61" s="2">
        <v>1</v>
      </c>
      <c r="V61" s="3">
        <v>0</v>
      </c>
      <c r="W61" s="3">
        <v>0</v>
      </c>
      <c r="X61" s="4">
        <v>0</v>
      </c>
      <c r="Y61" s="4">
        <v>0</v>
      </c>
      <c r="Z61" s="5">
        <v>0</v>
      </c>
      <c r="AA61" s="5">
        <v>0</v>
      </c>
      <c r="AB61" s="3">
        <v>0</v>
      </c>
      <c r="AC61" s="3">
        <v>0</v>
      </c>
    </row>
    <row r="62" spans="1:29" x14ac:dyDescent="0.2">
      <c r="C62" s="3" t="s">
        <v>132</v>
      </c>
      <c r="D62" s="16" t="s">
        <v>305</v>
      </c>
      <c r="E62" s="3">
        <f t="shared" si="0"/>
        <v>0</v>
      </c>
      <c r="F62" s="20" t="str">
        <f>"("&amp;SUM(G61:G63)&amp;")"</f>
        <v>(3)</v>
      </c>
      <c r="G62" s="3">
        <v>1</v>
      </c>
      <c r="H62" s="3">
        <f t="shared" si="2"/>
        <v>1</v>
      </c>
      <c r="K62" s="3">
        <f t="shared" si="1"/>
        <v>2</v>
      </c>
      <c r="N62" s="3" t="s">
        <v>232</v>
      </c>
      <c r="O62" s="3" t="s">
        <v>311</v>
      </c>
      <c r="P62" s="3" t="s">
        <v>93</v>
      </c>
      <c r="Q62" s="3">
        <v>1</v>
      </c>
      <c r="R62" s="4">
        <v>2.0000000000000001E-4</v>
      </c>
      <c r="S62" s="3">
        <v>1</v>
      </c>
      <c r="T62" s="4">
        <v>2.0000000000000001E-4</v>
      </c>
      <c r="U62" s="2">
        <v>1</v>
      </c>
      <c r="V62" s="3">
        <v>0</v>
      </c>
      <c r="W62" s="3">
        <v>0</v>
      </c>
      <c r="X62" s="4">
        <v>0</v>
      </c>
      <c r="Y62" s="4">
        <v>0</v>
      </c>
      <c r="Z62" s="5">
        <v>0</v>
      </c>
      <c r="AA62" s="5">
        <v>0</v>
      </c>
      <c r="AB62" s="3">
        <v>0</v>
      </c>
      <c r="AC62" s="3">
        <v>0</v>
      </c>
    </row>
    <row r="63" spans="1:29" x14ac:dyDescent="0.2">
      <c r="C63" s="3" t="s">
        <v>133</v>
      </c>
      <c r="D63" s="16" t="s">
        <v>303</v>
      </c>
      <c r="E63" s="3">
        <f t="shared" si="0"/>
        <v>0</v>
      </c>
      <c r="G63" s="3">
        <v>1</v>
      </c>
      <c r="H63" s="3">
        <f t="shared" si="2"/>
        <v>1</v>
      </c>
      <c r="K63" s="3">
        <f t="shared" si="1"/>
        <v>2</v>
      </c>
      <c r="N63" s="3" t="s">
        <v>156</v>
      </c>
      <c r="O63" s="3" t="s">
        <v>402</v>
      </c>
      <c r="P63" s="3" t="s">
        <v>60</v>
      </c>
      <c r="Q63" s="3">
        <v>24</v>
      </c>
      <c r="R63" s="4">
        <v>5.3E-3</v>
      </c>
      <c r="S63" s="3">
        <v>42</v>
      </c>
      <c r="T63" s="4">
        <v>6.7000000000000002E-3</v>
      </c>
      <c r="U63" s="2">
        <v>1</v>
      </c>
      <c r="V63" s="3">
        <v>10</v>
      </c>
      <c r="W63" s="3">
        <v>0</v>
      </c>
      <c r="X63" s="4">
        <v>0.41670000000000001</v>
      </c>
      <c r="Y63" s="4">
        <v>0</v>
      </c>
      <c r="Z63" s="5">
        <v>18800</v>
      </c>
      <c r="AA63" s="5">
        <v>0</v>
      </c>
      <c r="AB63" s="3">
        <v>9</v>
      </c>
      <c r="AC63" s="3">
        <v>0</v>
      </c>
    </row>
    <row r="64" spans="1:29" x14ac:dyDescent="0.2">
      <c r="A64" s="3" t="s">
        <v>163</v>
      </c>
      <c r="B64" s="3" t="s">
        <v>14</v>
      </c>
      <c r="C64" s="3" t="s">
        <v>142</v>
      </c>
      <c r="D64" s="16" t="s">
        <v>262</v>
      </c>
      <c r="E64" s="3">
        <f t="shared" si="0"/>
        <v>5</v>
      </c>
      <c r="F64" s="20">
        <f ca="1">VLOOKUP(A64,INDIRECT($F$4&amp;"!$A$6:$K$21"),11,FALSE)</f>
        <v>15.576323987538942</v>
      </c>
      <c r="G64" s="3">
        <v>20</v>
      </c>
      <c r="H64" s="3">
        <f t="shared" si="2"/>
        <v>6</v>
      </c>
      <c r="I64" s="3">
        <v>23</v>
      </c>
      <c r="K64" s="3">
        <f t="shared" si="1"/>
        <v>2</v>
      </c>
      <c r="N64" s="3" t="s">
        <v>156</v>
      </c>
      <c r="O64" s="3" t="s">
        <v>403</v>
      </c>
      <c r="P64" s="3" t="s">
        <v>404</v>
      </c>
      <c r="Q64" s="3">
        <v>75</v>
      </c>
      <c r="R64" s="4">
        <v>1.6500000000000001E-2</v>
      </c>
      <c r="S64" s="3">
        <v>127</v>
      </c>
      <c r="T64" s="4">
        <v>2.0299999999999999E-2</v>
      </c>
      <c r="U64" s="2">
        <v>0.99</v>
      </c>
      <c r="V64" s="3">
        <v>5</v>
      </c>
      <c r="W64" s="3">
        <v>0</v>
      </c>
      <c r="X64" s="4">
        <v>6.6699999999999995E-2</v>
      </c>
      <c r="Y64" s="4">
        <v>0</v>
      </c>
      <c r="Z64" s="5">
        <v>8400</v>
      </c>
      <c r="AA64" s="5">
        <v>0</v>
      </c>
      <c r="AB64" s="3">
        <v>5</v>
      </c>
      <c r="AC64" s="3">
        <v>0</v>
      </c>
    </row>
    <row r="65" spans="1:29" x14ac:dyDescent="0.2">
      <c r="C65" s="3" t="s">
        <v>143</v>
      </c>
      <c r="D65" s="16" t="s">
        <v>260</v>
      </c>
      <c r="E65" s="3">
        <f t="shared" si="0"/>
        <v>3</v>
      </c>
      <c r="F65" s="20" t="str">
        <f>"("&amp;SUM(G64:G65)&amp;")"</f>
        <v>(21)</v>
      </c>
      <c r="G65" s="3">
        <v>1</v>
      </c>
      <c r="H65" s="3">
        <f t="shared" si="2"/>
        <v>1</v>
      </c>
      <c r="I65" s="3">
        <v>5</v>
      </c>
      <c r="K65" s="3">
        <f t="shared" si="1"/>
        <v>-4</v>
      </c>
      <c r="N65" s="3" t="s">
        <v>156</v>
      </c>
      <c r="O65" s="3" t="s">
        <v>405</v>
      </c>
      <c r="P65" s="3" t="s">
        <v>406</v>
      </c>
      <c r="Q65" s="3">
        <v>86</v>
      </c>
      <c r="R65" s="4">
        <v>1.89E-2</v>
      </c>
      <c r="S65" s="3">
        <v>120</v>
      </c>
      <c r="T65" s="4">
        <v>1.9199999999999998E-2</v>
      </c>
      <c r="U65" s="2">
        <v>0.97</v>
      </c>
      <c r="V65" s="3">
        <v>12</v>
      </c>
      <c r="W65" s="3">
        <v>0</v>
      </c>
      <c r="X65" s="4">
        <v>0.13950000000000001</v>
      </c>
      <c r="Y65" s="4">
        <v>0</v>
      </c>
      <c r="Z65" s="5">
        <v>22560</v>
      </c>
      <c r="AA65" s="5">
        <v>0</v>
      </c>
      <c r="AB65" s="3">
        <v>12</v>
      </c>
      <c r="AC65" s="3">
        <v>0</v>
      </c>
    </row>
    <row r="66" spans="1:29" x14ac:dyDescent="0.2">
      <c r="A66" s="3" t="s">
        <v>532</v>
      </c>
      <c r="B66" s="3" t="s">
        <v>531</v>
      </c>
      <c r="C66" s="3" t="s">
        <v>542</v>
      </c>
      <c r="D66" s="16" t="s">
        <v>540</v>
      </c>
      <c r="E66" s="3">
        <f t="shared" si="0"/>
        <v>0</v>
      </c>
      <c r="F66" s="20" t="e">
        <f ca="1">VLOOKUP(A66,INDIRECT($F$4&amp;"!$A$6:$K$21"),11,FALSE)</f>
        <v>#N/A</v>
      </c>
      <c r="G66" s="3">
        <v>5</v>
      </c>
      <c r="H66" s="3">
        <f>ROUNDUP(G66*0.3,0)</f>
        <v>2</v>
      </c>
      <c r="K66" s="3">
        <f t="shared" si="1"/>
        <v>7</v>
      </c>
      <c r="L66" s="3">
        <v>30</v>
      </c>
      <c r="N66" s="3" t="s">
        <v>188</v>
      </c>
      <c r="O66" s="3" t="s">
        <v>303</v>
      </c>
      <c r="P66" s="3" t="s">
        <v>304</v>
      </c>
      <c r="Q66" s="3">
        <v>2</v>
      </c>
      <c r="R66" s="4">
        <v>4.0000000000000002E-4</v>
      </c>
      <c r="S66" s="3">
        <v>2</v>
      </c>
      <c r="T66" s="4">
        <v>2.9999999999999997E-4</v>
      </c>
      <c r="U66" s="2">
        <v>1</v>
      </c>
      <c r="V66" s="3">
        <v>0</v>
      </c>
      <c r="W66" s="3">
        <v>0</v>
      </c>
      <c r="X66" s="4">
        <v>0</v>
      </c>
      <c r="Y66" s="4">
        <v>0</v>
      </c>
      <c r="Z66" s="5">
        <v>0</v>
      </c>
      <c r="AA66" s="5">
        <v>0</v>
      </c>
      <c r="AB66" s="3">
        <v>0</v>
      </c>
      <c r="AC66" s="3">
        <v>0</v>
      </c>
    </row>
    <row r="67" spans="1:29" x14ac:dyDescent="0.2">
      <c r="C67" s="3" t="s">
        <v>543</v>
      </c>
      <c r="D67" s="16" t="s">
        <v>541</v>
      </c>
      <c r="E67" s="3">
        <f t="shared" si="0"/>
        <v>0</v>
      </c>
      <c r="F67" s="20" t="str">
        <f>"("&amp;SUM(G66:G67)&amp;")"</f>
        <v>(5)</v>
      </c>
      <c r="G67" s="3">
        <v>0</v>
      </c>
      <c r="H67" s="3">
        <f>ROUNDUP(G67*0.3,0)</f>
        <v>0</v>
      </c>
      <c r="K67" s="3">
        <f t="shared" si="1"/>
        <v>0</v>
      </c>
      <c r="L67" s="3">
        <v>30</v>
      </c>
      <c r="N67" s="3" t="s">
        <v>177</v>
      </c>
      <c r="O67" s="3" t="s">
        <v>308</v>
      </c>
      <c r="P67" s="3" t="s">
        <v>95</v>
      </c>
      <c r="Q67" s="3">
        <v>8</v>
      </c>
      <c r="R67" s="4">
        <v>1.8E-3</v>
      </c>
      <c r="S67" s="3">
        <v>8</v>
      </c>
      <c r="T67" s="4">
        <v>1.2999999999999999E-3</v>
      </c>
      <c r="U67" s="2">
        <v>1</v>
      </c>
      <c r="V67" s="3">
        <v>0</v>
      </c>
      <c r="W67" s="3">
        <v>0</v>
      </c>
      <c r="X67" s="4">
        <v>0</v>
      </c>
      <c r="Y67" s="4">
        <v>0</v>
      </c>
      <c r="Z67" s="5">
        <v>0</v>
      </c>
      <c r="AA67" s="5">
        <v>0</v>
      </c>
      <c r="AB67" s="3">
        <v>0</v>
      </c>
      <c r="AC67" s="3">
        <v>0</v>
      </c>
    </row>
    <row r="68" spans="1:29" hidden="1" x14ac:dyDescent="0.2">
      <c r="A68" s="3" t="s">
        <v>176</v>
      </c>
      <c r="B68" s="3" t="s">
        <v>15</v>
      </c>
      <c r="C68" s="3" t="s">
        <v>131</v>
      </c>
      <c r="D68" s="16" t="s">
        <v>323</v>
      </c>
      <c r="E68" s="3">
        <f t="shared" si="0"/>
        <v>0</v>
      </c>
      <c r="F68" s="20">
        <f ca="1">VLOOKUP(A68,INDIRECT($F$4&amp;"!$A$6:$K$21"),11,FALSE)</f>
        <v>4.032258064516129</v>
      </c>
      <c r="G68" s="3">
        <v>0</v>
      </c>
      <c r="H68" s="3">
        <f t="shared" si="2"/>
        <v>0</v>
      </c>
      <c r="K68" s="3">
        <f t="shared" si="1"/>
        <v>0</v>
      </c>
      <c r="N68" s="3" t="s">
        <v>188</v>
      </c>
      <c r="O68" s="3" t="s">
        <v>305</v>
      </c>
      <c r="P68" s="3" t="s">
        <v>97</v>
      </c>
      <c r="Q68" s="3">
        <v>8</v>
      </c>
      <c r="R68" s="4">
        <v>1.8E-3</v>
      </c>
      <c r="S68" s="3">
        <v>9</v>
      </c>
      <c r="T68" s="4">
        <v>1.4E-3</v>
      </c>
      <c r="U68" s="2">
        <v>1</v>
      </c>
      <c r="V68" s="3">
        <v>0</v>
      </c>
      <c r="W68" s="3">
        <v>0</v>
      </c>
      <c r="X68" s="4">
        <v>0</v>
      </c>
      <c r="Y68" s="4">
        <v>0</v>
      </c>
      <c r="Z68" s="5">
        <v>0</v>
      </c>
      <c r="AA68" s="5">
        <v>0</v>
      </c>
      <c r="AB68" s="3">
        <v>0</v>
      </c>
      <c r="AC68" s="3">
        <v>0</v>
      </c>
    </row>
    <row r="69" spans="1:29" hidden="1" x14ac:dyDescent="0.2">
      <c r="C69" s="3" t="s">
        <v>133</v>
      </c>
      <c r="D69" s="16" t="s">
        <v>325</v>
      </c>
      <c r="E69" s="3">
        <f t="shared" si="0"/>
        <v>1</v>
      </c>
      <c r="F69" s="20" t="str">
        <f>"("&amp;SUM(G68:G74)&amp;")"</f>
        <v>(0)</v>
      </c>
      <c r="G69" s="3">
        <v>0</v>
      </c>
      <c r="H69" s="3">
        <f t="shared" si="2"/>
        <v>0</v>
      </c>
      <c r="K69" s="3">
        <f t="shared" si="1"/>
        <v>0</v>
      </c>
      <c r="N69" s="3" t="s">
        <v>188</v>
      </c>
      <c r="O69" s="3" t="s">
        <v>306</v>
      </c>
      <c r="P69" s="3" t="s">
        <v>98</v>
      </c>
      <c r="Q69" s="3">
        <v>11</v>
      </c>
      <c r="R69" s="4">
        <v>2.3999999999999998E-3</v>
      </c>
      <c r="S69" s="3">
        <v>14</v>
      </c>
      <c r="T69" s="4">
        <v>2.2000000000000001E-3</v>
      </c>
      <c r="U69" s="2">
        <v>0.86</v>
      </c>
      <c r="V69" s="3">
        <v>1</v>
      </c>
      <c r="W69" s="3">
        <v>0</v>
      </c>
      <c r="X69" s="4">
        <v>9.0899999999999995E-2</v>
      </c>
      <c r="Y69" s="4">
        <v>0</v>
      </c>
      <c r="Z69" s="5">
        <v>1680</v>
      </c>
      <c r="AA69" s="5">
        <v>0</v>
      </c>
      <c r="AB69" s="3">
        <v>1</v>
      </c>
      <c r="AC69" s="3">
        <v>0</v>
      </c>
    </row>
    <row r="70" spans="1:29" hidden="1" x14ac:dyDescent="0.2">
      <c r="C70" s="3" t="s">
        <v>137</v>
      </c>
      <c r="D70" s="16" t="s">
        <v>324</v>
      </c>
      <c r="E70" s="3">
        <f t="shared" ref="E70:E86" si="3">IF(ISNA(VLOOKUP(D70,$O$2:$Y$200,8,FALSE)),0,VLOOKUP(D70,$O$2:$Y$200,8,FALSE))</f>
        <v>0</v>
      </c>
      <c r="G70" s="3">
        <v>0</v>
      </c>
      <c r="H70" s="3">
        <f t="shared" si="2"/>
        <v>0</v>
      </c>
      <c r="K70" s="3">
        <f t="shared" ref="K70:K87" si="4">ROUNDUP((14+14)*(G70/30)+H70-I70-J70,0)</f>
        <v>0</v>
      </c>
      <c r="N70" s="3" t="s">
        <v>164</v>
      </c>
      <c r="O70" s="3" t="s">
        <v>332</v>
      </c>
      <c r="P70" s="3" t="s">
        <v>333</v>
      </c>
      <c r="Q70" s="3">
        <v>26</v>
      </c>
      <c r="R70" s="4">
        <v>5.7000000000000002E-3</v>
      </c>
      <c r="S70" s="3">
        <v>30</v>
      </c>
      <c r="T70" s="4">
        <v>4.7999999999999996E-3</v>
      </c>
      <c r="U70" s="2">
        <v>1</v>
      </c>
      <c r="V70" s="3">
        <v>4</v>
      </c>
      <c r="W70" s="3">
        <v>0</v>
      </c>
      <c r="X70" s="4">
        <v>0.15379999999999999</v>
      </c>
      <c r="Y70" s="4">
        <v>0</v>
      </c>
      <c r="Z70" s="5">
        <v>5785</v>
      </c>
      <c r="AA70" s="5">
        <v>0</v>
      </c>
      <c r="AB70" s="3">
        <v>4</v>
      </c>
      <c r="AC70" s="3">
        <v>0</v>
      </c>
    </row>
    <row r="71" spans="1:29" hidden="1" x14ac:dyDescent="0.2">
      <c r="C71" s="3" t="s">
        <v>129</v>
      </c>
      <c r="D71" s="16" t="s">
        <v>467</v>
      </c>
      <c r="E71" s="3">
        <f t="shared" si="3"/>
        <v>0</v>
      </c>
      <c r="G71" s="3">
        <v>0</v>
      </c>
      <c r="H71" s="3">
        <f t="shared" si="2"/>
        <v>0</v>
      </c>
      <c r="K71" s="3">
        <f t="shared" si="4"/>
        <v>0</v>
      </c>
      <c r="N71" s="3" t="s">
        <v>172</v>
      </c>
      <c r="O71" s="3" t="s">
        <v>297</v>
      </c>
      <c r="P71" s="3" t="s">
        <v>298</v>
      </c>
      <c r="Q71" s="3">
        <v>34</v>
      </c>
      <c r="R71" s="4">
        <v>7.4999999999999997E-3</v>
      </c>
      <c r="S71" s="3">
        <v>38</v>
      </c>
      <c r="T71" s="4">
        <v>6.1000000000000004E-3</v>
      </c>
      <c r="U71" s="2">
        <v>0.97</v>
      </c>
      <c r="V71" s="3">
        <v>4</v>
      </c>
      <c r="W71" s="3">
        <v>0</v>
      </c>
      <c r="X71" s="4">
        <v>0.1176</v>
      </c>
      <c r="Y71" s="4">
        <v>0</v>
      </c>
      <c r="Z71" s="5">
        <v>3560</v>
      </c>
      <c r="AA71" s="5">
        <v>0</v>
      </c>
      <c r="AB71" s="3">
        <v>4</v>
      </c>
      <c r="AC71" s="3">
        <v>0</v>
      </c>
    </row>
    <row r="72" spans="1:29" hidden="1" x14ac:dyDescent="0.2">
      <c r="C72" s="3" t="s">
        <v>139</v>
      </c>
      <c r="D72" s="16" t="s">
        <v>327</v>
      </c>
      <c r="E72" s="3">
        <f t="shared" si="3"/>
        <v>5</v>
      </c>
      <c r="G72" s="3">
        <v>0</v>
      </c>
      <c r="H72" s="3">
        <f t="shared" si="2"/>
        <v>0</v>
      </c>
      <c r="K72" s="3">
        <f t="shared" si="4"/>
        <v>0</v>
      </c>
      <c r="N72" s="3" t="s">
        <v>226</v>
      </c>
      <c r="O72" s="3" t="s">
        <v>364</v>
      </c>
      <c r="P72" s="3" t="s">
        <v>66</v>
      </c>
      <c r="Q72" s="3">
        <v>20</v>
      </c>
      <c r="R72" s="4">
        <v>4.4000000000000003E-3</v>
      </c>
      <c r="S72" s="3">
        <v>25</v>
      </c>
      <c r="T72" s="4">
        <v>4.0000000000000001E-3</v>
      </c>
      <c r="U72" s="2">
        <v>0.96</v>
      </c>
      <c r="V72" s="3">
        <v>0</v>
      </c>
      <c r="W72" s="3">
        <v>0</v>
      </c>
      <c r="X72" s="4">
        <v>0</v>
      </c>
      <c r="Y72" s="4">
        <v>0</v>
      </c>
      <c r="Z72" s="5">
        <v>0</v>
      </c>
      <c r="AA72" s="5">
        <v>0</v>
      </c>
      <c r="AB72" s="3">
        <v>0</v>
      </c>
      <c r="AC72" s="3">
        <v>0</v>
      </c>
    </row>
    <row r="73" spans="1:29" hidden="1" x14ac:dyDescent="0.2">
      <c r="C73" s="3" t="s">
        <v>140</v>
      </c>
      <c r="D73" s="16" t="s">
        <v>328</v>
      </c>
      <c r="E73" s="3">
        <f t="shared" si="3"/>
        <v>2</v>
      </c>
      <c r="G73" s="3">
        <v>0</v>
      </c>
      <c r="H73" s="3">
        <f t="shared" si="2"/>
        <v>0</v>
      </c>
      <c r="K73" s="3">
        <f t="shared" si="4"/>
        <v>0</v>
      </c>
      <c r="N73" s="3" t="s">
        <v>164</v>
      </c>
      <c r="O73" s="3" t="s">
        <v>334</v>
      </c>
      <c r="P73" s="3" t="s">
        <v>335</v>
      </c>
      <c r="Q73" s="3">
        <v>51</v>
      </c>
      <c r="R73" s="4">
        <v>1.12E-2</v>
      </c>
      <c r="S73" s="3">
        <v>71</v>
      </c>
      <c r="T73" s="4">
        <v>1.14E-2</v>
      </c>
      <c r="U73" s="2">
        <v>1</v>
      </c>
      <c r="V73" s="3">
        <v>2</v>
      </c>
      <c r="W73" s="3">
        <v>0</v>
      </c>
      <c r="X73" s="4">
        <v>3.9199999999999999E-2</v>
      </c>
      <c r="Y73" s="4">
        <v>0</v>
      </c>
      <c r="Z73" s="5">
        <v>2960</v>
      </c>
      <c r="AA73" s="5">
        <v>0</v>
      </c>
      <c r="AB73" s="3">
        <v>2</v>
      </c>
      <c r="AC73" s="3">
        <v>0</v>
      </c>
    </row>
    <row r="74" spans="1:29" hidden="1" x14ac:dyDescent="0.2">
      <c r="C74" s="3" t="s">
        <v>141</v>
      </c>
      <c r="D74" s="16" t="s">
        <v>326</v>
      </c>
      <c r="E74" s="3">
        <f t="shared" si="3"/>
        <v>0</v>
      </c>
      <c r="G74" s="3">
        <v>0</v>
      </c>
      <c r="H74" s="3">
        <f t="shared" si="2"/>
        <v>0</v>
      </c>
      <c r="K74" s="3">
        <f t="shared" si="4"/>
        <v>0</v>
      </c>
      <c r="N74" s="3" t="s">
        <v>164</v>
      </c>
      <c r="O74" s="3" t="s">
        <v>336</v>
      </c>
      <c r="P74" s="3" t="s">
        <v>83</v>
      </c>
      <c r="Q74" s="3">
        <v>24</v>
      </c>
      <c r="R74" s="4">
        <v>5.3E-3</v>
      </c>
      <c r="S74" s="3">
        <v>30</v>
      </c>
      <c r="T74" s="4">
        <v>4.7999999999999996E-3</v>
      </c>
      <c r="U74" s="2">
        <v>1</v>
      </c>
      <c r="V74" s="3">
        <v>1</v>
      </c>
      <c r="W74" s="3">
        <v>0</v>
      </c>
      <c r="X74" s="4">
        <v>4.1700000000000001E-2</v>
      </c>
      <c r="Y74" s="4">
        <v>0</v>
      </c>
      <c r="Z74" s="5">
        <v>1345</v>
      </c>
      <c r="AA74" s="5">
        <v>0</v>
      </c>
      <c r="AB74" s="3">
        <v>1</v>
      </c>
      <c r="AC74" s="3">
        <v>0</v>
      </c>
    </row>
    <row r="75" spans="1:29" x14ac:dyDescent="0.2">
      <c r="A75" s="3" t="s">
        <v>179</v>
      </c>
      <c r="B75" s="3" t="s">
        <v>236</v>
      </c>
      <c r="C75" s="3" t="s">
        <v>246</v>
      </c>
      <c r="D75" s="16" t="s">
        <v>271</v>
      </c>
      <c r="E75" s="3">
        <f t="shared" si="3"/>
        <v>8</v>
      </c>
      <c r="F75" s="20">
        <f ca="1">VLOOKUP(A75,INDIRECT($F$4&amp;"!$A$6:$K$21"),11,FALSE)</f>
        <v>13.822336896424625</v>
      </c>
      <c r="G75" s="3">
        <v>30</v>
      </c>
      <c r="H75" s="3">
        <f t="shared" ref="H75:H85" si="5">ROUNDUP(G75*0.3,0)</f>
        <v>9</v>
      </c>
      <c r="I75" s="3">
        <v>21</v>
      </c>
      <c r="K75" s="3">
        <f t="shared" si="4"/>
        <v>16</v>
      </c>
      <c r="L75" s="3">
        <v>30</v>
      </c>
      <c r="N75" s="3" t="s">
        <v>172</v>
      </c>
      <c r="O75" s="3" t="s">
        <v>299</v>
      </c>
      <c r="P75" s="3" t="s">
        <v>99</v>
      </c>
      <c r="Q75" s="3">
        <v>15</v>
      </c>
      <c r="R75" s="4">
        <v>3.3E-3</v>
      </c>
      <c r="S75" s="3">
        <v>16</v>
      </c>
      <c r="T75" s="4">
        <v>2.5999999999999999E-3</v>
      </c>
      <c r="U75" s="2">
        <v>0.88</v>
      </c>
      <c r="V75" s="3">
        <v>0</v>
      </c>
      <c r="W75" s="3">
        <v>0</v>
      </c>
      <c r="X75" s="4">
        <v>0</v>
      </c>
      <c r="Y75" s="4">
        <v>0</v>
      </c>
      <c r="Z75" s="5">
        <v>0</v>
      </c>
      <c r="AA75" s="5">
        <v>0</v>
      </c>
      <c r="AB75" s="3">
        <v>0</v>
      </c>
      <c r="AC75" s="3">
        <v>0</v>
      </c>
    </row>
    <row r="76" spans="1:29" x14ac:dyDescent="0.2">
      <c r="C76" s="3" t="s">
        <v>129</v>
      </c>
      <c r="D76" s="16" t="s">
        <v>263</v>
      </c>
      <c r="E76" s="3">
        <f t="shared" si="3"/>
        <v>1</v>
      </c>
      <c r="F76" s="20" t="str">
        <f>"("&amp;SUM(G75:G79)&amp;")"</f>
        <v>(70)</v>
      </c>
      <c r="G76" s="3">
        <v>5</v>
      </c>
      <c r="H76" s="3">
        <f t="shared" si="5"/>
        <v>2</v>
      </c>
      <c r="I76" s="3">
        <v>5</v>
      </c>
      <c r="K76" s="3">
        <f t="shared" si="4"/>
        <v>2</v>
      </c>
      <c r="L76" s="3">
        <v>10</v>
      </c>
      <c r="N76" s="3" t="s">
        <v>172</v>
      </c>
      <c r="O76" s="3" t="s">
        <v>300</v>
      </c>
      <c r="P76" s="3" t="s">
        <v>100</v>
      </c>
      <c r="Q76" s="3">
        <v>4</v>
      </c>
      <c r="R76" s="4">
        <v>8.9999999999999998E-4</v>
      </c>
      <c r="S76" s="3">
        <v>4</v>
      </c>
      <c r="T76" s="4">
        <v>5.9999999999999995E-4</v>
      </c>
      <c r="U76" s="2">
        <v>0.75</v>
      </c>
      <c r="V76" s="3">
        <v>0</v>
      </c>
      <c r="W76" s="3">
        <v>0</v>
      </c>
      <c r="X76" s="4">
        <v>0</v>
      </c>
      <c r="Y76" s="4">
        <v>0</v>
      </c>
      <c r="Z76" s="5">
        <v>0</v>
      </c>
      <c r="AA76" s="5">
        <v>0</v>
      </c>
      <c r="AB76" s="3">
        <v>0</v>
      </c>
      <c r="AC76" s="3">
        <v>0</v>
      </c>
    </row>
    <row r="77" spans="1:29" x14ac:dyDescent="0.2">
      <c r="C77" s="3" t="s">
        <v>247</v>
      </c>
      <c r="D77" s="16" t="s">
        <v>267</v>
      </c>
      <c r="E77" s="3">
        <f t="shared" si="3"/>
        <v>0</v>
      </c>
      <c r="G77" s="3">
        <v>10</v>
      </c>
      <c r="H77" s="3">
        <f t="shared" si="5"/>
        <v>3</v>
      </c>
      <c r="I77" s="3">
        <v>15</v>
      </c>
      <c r="K77" s="3">
        <f t="shared" si="4"/>
        <v>-3</v>
      </c>
      <c r="L77" s="3">
        <v>5</v>
      </c>
      <c r="N77" s="3" t="s">
        <v>172</v>
      </c>
      <c r="O77" s="3" t="s">
        <v>301</v>
      </c>
      <c r="P77" s="3" t="s">
        <v>302</v>
      </c>
      <c r="Q77" s="3">
        <v>11</v>
      </c>
      <c r="R77" s="4">
        <v>2.3999999999999998E-3</v>
      </c>
      <c r="S77" s="3">
        <v>12</v>
      </c>
      <c r="T77" s="4">
        <v>1.9E-3</v>
      </c>
      <c r="U77" s="2">
        <v>1</v>
      </c>
      <c r="V77" s="3">
        <v>0</v>
      </c>
      <c r="W77" s="3">
        <v>0</v>
      </c>
      <c r="X77" s="4">
        <v>0</v>
      </c>
      <c r="Y77" s="4">
        <v>0</v>
      </c>
      <c r="Z77" s="5">
        <v>0</v>
      </c>
      <c r="AA77" s="5">
        <v>0</v>
      </c>
      <c r="AB77" s="3">
        <v>0</v>
      </c>
      <c r="AC77" s="3">
        <v>0</v>
      </c>
    </row>
    <row r="78" spans="1:29" x14ac:dyDescent="0.2">
      <c r="C78" s="3" t="s">
        <v>128</v>
      </c>
      <c r="D78" s="16" t="s">
        <v>265</v>
      </c>
      <c r="E78" s="3">
        <f t="shared" si="3"/>
        <v>1</v>
      </c>
      <c r="G78" s="3">
        <v>10</v>
      </c>
      <c r="H78" s="3">
        <f t="shared" si="5"/>
        <v>3</v>
      </c>
      <c r="I78" s="3">
        <v>13</v>
      </c>
      <c r="K78" s="3">
        <f t="shared" si="4"/>
        <v>-1</v>
      </c>
      <c r="L78" s="3">
        <v>5</v>
      </c>
      <c r="N78" s="3" t="s">
        <v>178</v>
      </c>
      <c r="O78" s="3" t="s">
        <v>287</v>
      </c>
      <c r="P78" s="3" t="s">
        <v>288</v>
      </c>
      <c r="Q78" s="3">
        <v>1</v>
      </c>
      <c r="R78" s="4">
        <v>2.0000000000000001E-4</v>
      </c>
      <c r="S78" s="3">
        <v>1</v>
      </c>
      <c r="T78" s="4">
        <v>2.0000000000000001E-4</v>
      </c>
      <c r="U78" s="2">
        <v>0</v>
      </c>
      <c r="V78" s="3">
        <v>0</v>
      </c>
      <c r="W78" s="3">
        <v>0</v>
      </c>
      <c r="X78" s="4">
        <v>0</v>
      </c>
      <c r="Y78" s="4">
        <v>0</v>
      </c>
      <c r="Z78" s="5">
        <v>0</v>
      </c>
      <c r="AA78" s="5">
        <v>0</v>
      </c>
      <c r="AB78" s="3">
        <v>0</v>
      </c>
      <c r="AC78" s="3">
        <v>0</v>
      </c>
    </row>
    <row r="79" spans="1:29" x14ac:dyDescent="0.2">
      <c r="C79" s="3" t="s">
        <v>138</v>
      </c>
      <c r="D79" s="16" t="s">
        <v>269</v>
      </c>
      <c r="E79" s="3">
        <f t="shared" si="3"/>
        <v>6</v>
      </c>
      <c r="G79" s="3">
        <v>15</v>
      </c>
      <c r="H79" s="3">
        <f t="shared" si="5"/>
        <v>5</v>
      </c>
      <c r="I79" s="3">
        <v>10</v>
      </c>
      <c r="K79" s="3">
        <f t="shared" si="4"/>
        <v>9</v>
      </c>
      <c r="L79" s="3">
        <v>30</v>
      </c>
      <c r="N79" s="3" t="s">
        <v>178</v>
      </c>
      <c r="O79" s="3" t="s">
        <v>289</v>
      </c>
      <c r="P79" s="3" t="s">
        <v>290</v>
      </c>
      <c r="Q79" s="3">
        <v>2</v>
      </c>
      <c r="R79" s="4">
        <v>4.0000000000000002E-4</v>
      </c>
      <c r="S79" s="3">
        <v>2</v>
      </c>
      <c r="T79" s="4">
        <v>2.9999999999999997E-4</v>
      </c>
      <c r="U79" s="2">
        <v>1</v>
      </c>
      <c r="V79" s="3">
        <v>0</v>
      </c>
      <c r="W79" s="3">
        <v>0</v>
      </c>
      <c r="X79" s="4">
        <v>0</v>
      </c>
      <c r="Y79" s="4">
        <v>0</v>
      </c>
      <c r="Z79" s="5">
        <v>0</v>
      </c>
      <c r="AA79" s="5">
        <v>0</v>
      </c>
      <c r="AB79" s="3">
        <v>0</v>
      </c>
      <c r="AC79" s="3">
        <v>0</v>
      </c>
    </row>
    <row r="80" spans="1:29" x14ac:dyDescent="0.2">
      <c r="B80" s="3" t="s">
        <v>469</v>
      </c>
      <c r="C80" s="3" t="s">
        <v>605</v>
      </c>
      <c r="D80" s="17" t="s">
        <v>440</v>
      </c>
      <c r="E80" s="3">
        <f t="shared" si="3"/>
        <v>7</v>
      </c>
      <c r="G80" s="3">
        <v>10</v>
      </c>
      <c r="H80" s="3">
        <v>4</v>
      </c>
      <c r="K80" s="3">
        <f t="shared" si="4"/>
        <v>14</v>
      </c>
      <c r="L80" s="3">
        <v>15</v>
      </c>
      <c r="N80" s="3" t="s">
        <v>178</v>
      </c>
      <c r="O80" s="3" t="s">
        <v>291</v>
      </c>
      <c r="P80" s="3" t="s">
        <v>292</v>
      </c>
      <c r="Q80" s="3">
        <v>4</v>
      </c>
      <c r="R80" s="4">
        <v>8.9999999999999998E-4</v>
      </c>
      <c r="S80" s="3">
        <v>6</v>
      </c>
      <c r="T80" s="4">
        <v>1E-3</v>
      </c>
      <c r="U80" s="2">
        <v>1</v>
      </c>
      <c r="V80" s="3">
        <v>0</v>
      </c>
      <c r="W80" s="3">
        <v>0</v>
      </c>
      <c r="X80" s="4">
        <v>0</v>
      </c>
      <c r="Y80" s="4">
        <v>0</v>
      </c>
      <c r="Z80" s="5">
        <v>0</v>
      </c>
      <c r="AA80" s="5">
        <v>0</v>
      </c>
      <c r="AB80" s="3">
        <v>0</v>
      </c>
      <c r="AC80" s="3">
        <v>0</v>
      </c>
    </row>
    <row r="81" spans="3:29" x14ac:dyDescent="0.2">
      <c r="C81" s="3" t="s">
        <v>471</v>
      </c>
      <c r="D81" s="18" t="s">
        <v>442</v>
      </c>
      <c r="E81" s="3">
        <f t="shared" si="3"/>
        <v>8</v>
      </c>
      <c r="G81" s="3">
        <v>10</v>
      </c>
      <c r="H81" s="3">
        <v>0</v>
      </c>
      <c r="I81" s="3">
        <v>0</v>
      </c>
      <c r="K81" s="3">
        <f t="shared" si="4"/>
        <v>10</v>
      </c>
      <c r="L81" s="3">
        <v>10</v>
      </c>
      <c r="N81" s="3" t="s">
        <v>168</v>
      </c>
      <c r="O81" s="3" t="s">
        <v>272</v>
      </c>
      <c r="P81" s="3" t="s">
        <v>600</v>
      </c>
      <c r="Q81" s="3">
        <v>18</v>
      </c>
      <c r="R81" s="4">
        <v>4.0000000000000001E-3</v>
      </c>
      <c r="S81" s="3">
        <v>30</v>
      </c>
      <c r="T81" s="4">
        <v>4.7999999999999996E-3</v>
      </c>
      <c r="U81" s="2">
        <v>1</v>
      </c>
      <c r="V81" s="3">
        <v>8</v>
      </c>
      <c r="W81" s="3">
        <v>0</v>
      </c>
      <c r="X81" s="4">
        <v>0.44440000000000002</v>
      </c>
      <c r="Y81" s="4">
        <v>0</v>
      </c>
      <c r="Z81" s="5">
        <v>10240</v>
      </c>
      <c r="AA81" s="5">
        <v>0</v>
      </c>
      <c r="AB81" s="3">
        <v>8</v>
      </c>
      <c r="AC81" s="3">
        <v>0</v>
      </c>
    </row>
    <row r="82" spans="3:29" x14ac:dyDescent="0.2">
      <c r="C82" s="3" t="s">
        <v>472</v>
      </c>
      <c r="D82" s="18" t="s">
        <v>444</v>
      </c>
      <c r="E82" s="3">
        <f t="shared" si="3"/>
        <v>6</v>
      </c>
      <c r="G82" s="3">
        <v>10</v>
      </c>
      <c r="H82" s="3">
        <v>0</v>
      </c>
      <c r="K82" s="3">
        <f t="shared" si="4"/>
        <v>10</v>
      </c>
      <c r="L82" s="3">
        <v>10</v>
      </c>
      <c r="N82" s="3" t="s">
        <v>168</v>
      </c>
      <c r="O82" s="3" t="s">
        <v>466</v>
      </c>
      <c r="P82" s="3" t="s">
        <v>601</v>
      </c>
      <c r="Q82" s="3">
        <v>9</v>
      </c>
      <c r="R82" s="4">
        <v>2E-3</v>
      </c>
      <c r="S82" s="3">
        <v>10</v>
      </c>
      <c r="T82" s="4">
        <v>1.6000000000000001E-3</v>
      </c>
      <c r="U82" s="2">
        <v>1</v>
      </c>
      <c r="V82" s="3">
        <v>1</v>
      </c>
      <c r="W82" s="3">
        <v>0</v>
      </c>
      <c r="X82" s="4">
        <v>0.1111</v>
      </c>
      <c r="Y82" s="4">
        <v>0</v>
      </c>
      <c r="Z82" s="5">
        <v>1280</v>
      </c>
      <c r="AA82" s="5">
        <v>0</v>
      </c>
      <c r="AB82" s="3">
        <v>1</v>
      </c>
      <c r="AC82" s="3">
        <v>0</v>
      </c>
    </row>
    <row r="83" spans="3:29" x14ac:dyDescent="0.2">
      <c r="C83" s="3" t="s">
        <v>475</v>
      </c>
      <c r="D83" s="18" t="s">
        <v>445</v>
      </c>
      <c r="E83" s="3">
        <f t="shared" si="3"/>
        <v>3</v>
      </c>
      <c r="G83" s="3">
        <v>10</v>
      </c>
      <c r="H83" s="3">
        <v>10</v>
      </c>
      <c r="K83" s="3">
        <f t="shared" si="4"/>
        <v>20</v>
      </c>
      <c r="L83" s="3">
        <v>20</v>
      </c>
      <c r="N83" s="3" t="s">
        <v>168</v>
      </c>
      <c r="O83" s="3" t="s">
        <v>273</v>
      </c>
      <c r="P83" s="3" t="s">
        <v>274</v>
      </c>
      <c r="Q83" s="3">
        <v>199</v>
      </c>
      <c r="R83" s="4">
        <v>4.3799999999999999E-2</v>
      </c>
      <c r="S83" s="3">
        <v>266</v>
      </c>
      <c r="T83" s="4">
        <v>4.2599999999999999E-2</v>
      </c>
      <c r="U83" s="2">
        <v>1</v>
      </c>
      <c r="V83" s="3">
        <v>11</v>
      </c>
      <c r="W83" s="3">
        <v>0</v>
      </c>
      <c r="X83" s="4">
        <v>5.5300000000000002E-2</v>
      </c>
      <c r="Y83" s="4">
        <v>0</v>
      </c>
      <c r="Z83" s="5">
        <v>14080</v>
      </c>
      <c r="AA83" s="5">
        <v>0</v>
      </c>
      <c r="AB83" s="3">
        <v>11</v>
      </c>
      <c r="AC83" s="3">
        <v>0</v>
      </c>
    </row>
    <row r="84" spans="3:29" x14ac:dyDescent="0.2">
      <c r="C84" s="3" t="s">
        <v>473</v>
      </c>
      <c r="D84" s="17" t="s">
        <v>158</v>
      </c>
      <c r="E84" s="3">
        <f t="shared" si="3"/>
        <v>21</v>
      </c>
      <c r="G84" s="3">
        <v>30</v>
      </c>
      <c r="H84" s="3">
        <v>27</v>
      </c>
      <c r="K84" s="3">
        <f t="shared" si="4"/>
        <v>55</v>
      </c>
      <c r="L84" s="3">
        <v>30</v>
      </c>
      <c r="N84" s="3" t="s">
        <v>168</v>
      </c>
      <c r="O84" s="3" t="s">
        <v>275</v>
      </c>
      <c r="P84" s="3" t="s">
        <v>276</v>
      </c>
      <c r="Q84" s="3">
        <v>15</v>
      </c>
      <c r="R84" s="4">
        <v>3.3E-3</v>
      </c>
      <c r="S84" s="3">
        <v>22</v>
      </c>
      <c r="T84" s="4">
        <v>3.5000000000000001E-3</v>
      </c>
      <c r="U84" s="2">
        <v>0.91</v>
      </c>
      <c r="V84" s="3">
        <v>1</v>
      </c>
      <c r="W84" s="3">
        <v>0</v>
      </c>
      <c r="X84" s="4">
        <v>6.6699999999999995E-2</v>
      </c>
      <c r="Y84" s="4">
        <v>0</v>
      </c>
      <c r="Z84" s="5">
        <v>1280</v>
      </c>
      <c r="AA84" s="5">
        <v>0</v>
      </c>
      <c r="AB84" s="3">
        <v>1</v>
      </c>
      <c r="AC84" s="3">
        <v>0</v>
      </c>
    </row>
    <row r="85" spans="3:29" x14ac:dyDescent="0.2">
      <c r="C85" s="3" t="s">
        <v>474</v>
      </c>
      <c r="D85" s="17" t="s">
        <v>165</v>
      </c>
      <c r="E85" s="3">
        <f t="shared" si="3"/>
        <v>0</v>
      </c>
      <c r="G85" s="3">
        <v>0</v>
      </c>
      <c r="H85" s="3">
        <f t="shared" si="5"/>
        <v>0</v>
      </c>
      <c r="K85" s="3">
        <f t="shared" si="4"/>
        <v>0</v>
      </c>
      <c r="N85" s="3" t="s">
        <v>168</v>
      </c>
      <c r="O85" s="3" t="s">
        <v>277</v>
      </c>
      <c r="P85" s="3" t="s">
        <v>278</v>
      </c>
      <c r="Q85" s="3">
        <v>4</v>
      </c>
      <c r="R85" s="4">
        <v>8.9999999999999998E-4</v>
      </c>
      <c r="S85" s="3">
        <v>4</v>
      </c>
      <c r="T85" s="4">
        <v>5.9999999999999995E-4</v>
      </c>
      <c r="U85" s="2">
        <v>1</v>
      </c>
      <c r="V85" s="3">
        <v>0</v>
      </c>
      <c r="W85" s="3">
        <v>0</v>
      </c>
      <c r="X85" s="4">
        <v>0</v>
      </c>
      <c r="Y85" s="4">
        <v>0</v>
      </c>
      <c r="Z85" s="5">
        <v>0</v>
      </c>
      <c r="AA85" s="5">
        <v>0</v>
      </c>
      <c r="AB85" s="3">
        <v>0</v>
      </c>
      <c r="AC85" s="3">
        <v>0</v>
      </c>
    </row>
    <row r="86" spans="3:29" x14ac:dyDescent="0.2">
      <c r="C86" s="3" t="s">
        <v>545</v>
      </c>
      <c r="D86" s="17" t="s">
        <v>544</v>
      </c>
      <c r="E86" s="3">
        <f t="shared" si="3"/>
        <v>0</v>
      </c>
      <c r="G86" s="3">
        <v>5</v>
      </c>
      <c r="H86" s="3">
        <v>0</v>
      </c>
      <c r="K86" s="3">
        <f t="shared" si="4"/>
        <v>5</v>
      </c>
      <c r="N86" s="3" t="s">
        <v>168</v>
      </c>
      <c r="O86" s="3" t="s">
        <v>279</v>
      </c>
      <c r="P86" s="3" t="s">
        <v>280</v>
      </c>
      <c r="Q86" s="3">
        <v>18</v>
      </c>
      <c r="R86" s="4">
        <v>4.0000000000000001E-3</v>
      </c>
      <c r="S86" s="3">
        <v>23</v>
      </c>
      <c r="T86" s="4">
        <v>3.7000000000000002E-3</v>
      </c>
      <c r="U86" s="2">
        <v>0.96</v>
      </c>
      <c r="V86" s="3">
        <v>1</v>
      </c>
      <c r="W86" s="3">
        <v>0</v>
      </c>
      <c r="X86" s="4">
        <v>5.5599999999999997E-2</v>
      </c>
      <c r="Y86" s="4">
        <v>0</v>
      </c>
      <c r="Z86" s="5">
        <v>1280</v>
      </c>
      <c r="AA86" s="5">
        <v>0</v>
      </c>
      <c r="AB86" s="3">
        <v>1</v>
      </c>
      <c r="AC86" s="3">
        <v>0</v>
      </c>
    </row>
    <row r="87" spans="3:29" hidden="1" x14ac:dyDescent="0.2">
      <c r="C87" s="3" t="s">
        <v>564</v>
      </c>
      <c r="D87" s="17" t="s">
        <v>587</v>
      </c>
      <c r="E87" s="24">
        <f>IF(ISNA(VLOOKUP(D87,$O$2:$Y$200,8,FALSE)),0,VLOOKUP(D87,$O$2:$Y$200,8,FALSE))</f>
        <v>0</v>
      </c>
      <c r="H87" s="3">
        <f>ROUNDUP(G87*0.3,0)</f>
        <v>0</v>
      </c>
      <c r="K87" s="3">
        <f t="shared" si="4"/>
        <v>0</v>
      </c>
      <c r="N87" s="3" t="s">
        <v>168</v>
      </c>
      <c r="O87" s="3" t="s">
        <v>281</v>
      </c>
      <c r="P87" s="3" t="s">
        <v>282</v>
      </c>
      <c r="Q87" s="3">
        <v>56</v>
      </c>
      <c r="R87" s="4">
        <v>1.23E-2</v>
      </c>
      <c r="S87" s="3">
        <v>90</v>
      </c>
      <c r="T87" s="4">
        <v>1.44E-2</v>
      </c>
      <c r="U87" s="2">
        <v>1</v>
      </c>
      <c r="V87" s="3">
        <v>3</v>
      </c>
      <c r="W87" s="3">
        <v>0</v>
      </c>
      <c r="X87" s="4">
        <v>5.3600000000000002E-2</v>
      </c>
      <c r="Y87" s="4">
        <v>0</v>
      </c>
      <c r="Z87" s="5">
        <v>3840</v>
      </c>
      <c r="AA87" s="5">
        <v>0</v>
      </c>
      <c r="AB87" s="3">
        <v>3</v>
      </c>
      <c r="AC87" s="3">
        <v>0</v>
      </c>
    </row>
    <row r="88" spans="3:29" x14ac:dyDescent="0.2">
      <c r="N88" s="3" t="s">
        <v>168</v>
      </c>
      <c r="O88" s="3" t="s">
        <v>283</v>
      </c>
      <c r="P88" s="3" t="s">
        <v>284</v>
      </c>
      <c r="Q88" s="3">
        <v>26</v>
      </c>
      <c r="R88" s="4">
        <v>5.7000000000000002E-3</v>
      </c>
      <c r="S88" s="3">
        <v>30</v>
      </c>
      <c r="T88" s="4">
        <v>4.7999999999999996E-3</v>
      </c>
      <c r="U88" s="2">
        <v>1</v>
      </c>
      <c r="V88" s="3">
        <v>0</v>
      </c>
      <c r="W88" s="3">
        <v>0</v>
      </c>
      <c r="X88" s="4">
        <v>0</v>
      </c>
      <c r="Y88" s="4">
        <v>0</v>
      </c>
      <c r="Z88" s="5">
        <v>0</v>
      </c>
      <c r="AA88" s="5">
        <v>0</v>
      </c>
      <c r="AB88" s="3">
        <v>0</v>
      </c>
      <c r="AC88" s="3">
        <v>0</v>
      </c>
    </row>
    <row r="89" spans="3:29" x14ac:dyDescent="0.2">
      <c r="N89" s="3" t="s">
        <v>168</v>
      </c>
      <c r="O89" s="3" t="s">
        <v>285</v>
      </c>
      <c r="P89" s="3" t="s">
        <v>286</v>
      </c>
      <c r="Q89" s="3">
        <v>2</v>
      </c>
      <c r="R89" s="4">
        <v>4.0000000000000002E-4</v>
      </c>
      <c r="S89" s="3">
        <v>2</v>
      </c>
      <c r="T89" s="4">
        <v>2.9999999999999997E-4</v>
      </c>
      <c r="U89" s="2">
        <v>1</v>
      </c>
      <c r="V89" s="3">
        <v>0</v>
      </c>
      <c r="W89" s="3">
        <v>0</v>
      </c>
      <c r="X89" s="4">
        <v>0</v>
      </c>
      <c r="Y89" s="4">
        <v>0</v>
      </c>
      <c r="Z89" s="5">
        <v>0</v>
      </c>
      <c r="AA89" s="5">
        <v>0</v>
      </c>
      <c r="AB89" s="3">
        <v>0</v>
      </c>
      <c r="AC89" s="3">
        <v>0</v>
      </c>
    </row>
    <row r="90" spans="3:29" x14ac:dyDescent="0.2">
      <c r="N90" s="3" t="s">
        <v>179</v>
      </c>
      <c r="O90" s="3" t="s">
        <v>263</v>
      </c>
      <c r="P90" s="3" t="s">
        <v>264</v>
      </c>
      <c r="Q90" s="3">
        <v>7</v>
      </c>
      <c r="R90" s="4">
        <v>1.5E-3</v>
      </c>
      <c r="S90" s="3">
        <v>10</v>
      </c>
      <c r="T90" s="4">
        <v>1.6000000000000001E-3</v>
      </c>
      <c r="U90" s="2">
        <v>1</v>
      </c>
      <c r="V90" s="3">
        <v>1</v>
      </c>
      <c r="W90" s="3">
        <v>0</v>
      </c>
      <c r="X90" s="4">
        <v>0.1429</v>
      </c>
      <c r="Y90" s="4">
        <v>0</v>
      </c>
      <c r="Z90" s="5">
        <v>1000</v>
      </c>
      <c r="AA90" s="5">
        <v>0</v>
      </c>
      <c r="AB90" s="3">
        <v>1</v>
      </c>
      <c r="AC90" s="3">
        <v>0</v>
      </c>
    </row>
    <row r="91" spans="3:29" x14ac:dyDescent="0.2">
      <c r="N91" s="3" t="s">
        <v>179</v>
      </c>
      <c r="O91" s="3" t="s">
        <v>265</v>
      </c>
      <c r="P91" s="3" t="s">
        <v>266</v>
      </c>
      <c r="Q91" s="3">
        <v>4</v>
      </c>
      <c r="R91" s="4">
        <v>8.9999999999999998E-4</v>
      </c>
      <c r="S91" s="3">
        <v>4</v>
      </c>
      <c r="T91" s="4">
        <v>5.9999999999999995E-4</v>
      </c>
      <c r="U91" s="2">
        <v>1</v>
      </c>
      <c r="V91" s="3">
        <v>1</v>
      </c>
      <c r="W91" s="3">
        <v>0</v>
      </c>
      <c r="X91" s="4">
        <v>0.25</v>
      </c>
      <c r="Y91" s="4">
        <v>0</v>
      </c>
      <c r="Z91" s="5">
        <v>1000</v>
      </c>
      <c r="AA91" s="5">
        <v>0</v>
      </c>
      <c r="AB91" s="3">
        <v>1</v>
      </c>
      <c r="AC91" s="3">
        <v>0</v>
      </c>
    </row>
    <row r="92" spans="3:29" x14ac:dyDescent="0.2">
      <c r="N92" s="3" t="s">
        <v>179</v>
      </c>
      <c r="O92" s="3" t="s">
        <v>267</v>
      </c>
      <c r="P92" s="3" t="s">
        <v>268</v>
      </c>
      <c r="Q92" s="3">
        <v>11</v>
      </c>
      <c r="R92" s="4">
        <v>2.3999999999999998E-3</v>
      </c>
      <c r="S92" s="3">
        <v>22</v>
      </c>
      <c r="T92" s="4">
        <v>3.5000000000000001E-3</v>
      </c>
      <c r="U92" s="2">
        <v>1</v>
      </c>
      <c r="V92" s="3">
        <v>0</v>
      </c>
      <c r="W92" s="3">
        <v>0</v>
      </c>
      <c r="X92" s="4">
        <v>0</v>
      </c>
      <c r="Y92" s="4">
        <v>0</v>
      </c>
      <c r="Z92" s="5">
        <v>0</v>
      </c>
      <c r="AA92" s="5">
        <v>0</v>
      </c>
      <c r="AB92" s="3">
        <v>0</v>
      </c>
      <c r="AC92" s="3">
        <v>0</v>
      </c>
    </row>
    <row r="93" spans="3:29" x14ac:dyDescent="0.2">
      <c r="N93" s="3" t="s">
        <v>179</v>
      </c>
      <c r="O93" s="3" t="s">
        <v>269</v>
      </c>
      <c r="P93" s="3" t="s">
        <v>270</v>
      </c>
      <c r="Q93" s="3">
        <v>62</v>
      </c>
      <c r="R93" s="4">
        <v>1.3599999999999999E-2</v>
      </c>
      <c r="S93" s="3">
        <v>87</v>
      </c>
      <c r="T93" s="4">
        <v>1.3899999999999999E-2</v>
      </c>
      <c r="U93" s="2">
        <v>1</v>
      </c>
      <c r="V93" s="3">
        <v>6</v>
      </c>
      <c r="W93" s="3">
        <v>0</v>
      </c>
      <c r="X93" s="4">
        <v>9.6799999999999997E-2</v>
      </c>
      <c r="Y93" s="4">
        <v>0</v>
      </c>
      <c r="Z93" s="5">
        <v>6000</v>
      </c>
      <c r="AA93" s="5">
        <v>0</v>
      </c>
      <c r="AB93" s="3">
        <v>6</v>
      </c>
      <c r="AC93" s="3">
        <v>0</v>
      </c>
    </row>
    <row r="94" spans="3:29" x14ac:dyDescent="0.2">
      <c r="N94" s="3" t="s">
        <v>179</v>
      </c>
      <c r="O94" s="3" t="s">
        <v>271</v>
      </c>
      <c r="P94" s="3" t="s">
        <v>101</v>
      </c>
      <c r="Q94" s="3">
        <v>13</v>
      </c>
      <c r="R94" s="4">
        <v>2.8999999999999998E-3</v>
      </c>
      <c r="S94" s="3">
        <v>20</v>
      </c>
      <c r="T94" s="4">
        <v>3.2000000000000002E-3</v>
      </c>
      <c r="U94" s="2">
        <v>0.8</v>
      </c>
      <c r="V94" s="3">
        <v>8</v>
      </c>
      <c r="W94" s="3">
        <v>0</v>
      </c>
      <c r="X94" s="4">
        <v>0.61539999999999995</v>
      </c>
      <c r="Y94" s="4">
        <v>0</v>
      </c>
      <c r="Z94" s="5">
        <v>8000</v>
      </c>
      <c r="AA94" s="5">
        <v>0</v>
      </c>
      <c r="AB94" s="3">
        <v>6</v>
      </c>
      <c r="AC94" s="3">
        <v>0</v>
      </c>
    </row>
    <row r="95" spans="3:29" x14ac:dyDescent="0.2">
      <c r="N95" s="3" t="s">
        <v>163</v>
      </c>
      <c r="O95" s="3" t="s">
        <v>260</v>
      </c>
      <c r="P95" s="3" t="s">
        <v>261</v>
      </c>
      <c r="Q95" s="3">
        <v>6</v>
      </c>
      <c r="R95" s="4">
        <v>1.2999999999999999E-3</v>
      </c>
      <c r="S95" s="3">
        <v>8</v>
      </c>
      <c r="T95" s="4">
        <v>1.2999999999999999E-3</v>
      </c>
      <c r="U95" s="2">
        <v>1</v>
      </c>
      <c r="V95" s="3">
        <v>3</v>
      </c>
      <c r="W95" s="3">
        <v>0</v>
      </c>
      <c r="X95" s="4">
        <v>0.5</v>
      </c>
      <c r="Y95" s="4">
        <v>0</v>
      </c>
      <c r="Z95" s="5">
        <v>5640</v>
      </c>
      <c r="AA95" s="5">
        <v>0</v>
      </c>
      <c r="AB95" s="3">
        <v>3</v>
      </c>
      <c r="AC95" s="3">
        <v>0</v>
      </c>
    </row>
    <row r="96" spans="3:29" x14ac:dyDescent="0.2">
      <c r="N96" s="3" t="s">
        <v>163</v>
      </c>
      <c r="O96" s="3" t="s">
        <v>262</v>
      </c>
      <c r="P96" s="3" t="s">
        <v>102</v>
      </c>
      <c r="Q96" s="3">
        <v>174</v>
      </c>
      <c r="R96" s="4">
        <v>3.8300000000000001E-2</v>
      </c>
      <c r="S96" s="3">
        <v>276</v>
      </c>
      <c r="T96" s="4">
        <v>4.4200000000000003E-2</v>
      </c>
      <c r="U96" s="2">
        <v>0.12</v>
      </c>
      <c r="V96" s="3">
        <v>5</v>
      </c>
      <c r="W96" s="3">
        <v>0</v>
      </c>
      <c r="X96" s="4">
        <v>2.87E-2</v>
      </c>
      <c r="Y96" s="4">
        <v>0</v>
      </c>
      <c r="Z96" s="5">
        <v>5495</v>
      </c>
      <c r="AA96" s="5">
        <v>0</v>
      </c>
      <c r="AB96" s="3">
        <v>5</v>
      </c>
      <c r="AC96" s="3">
        <v>0</v>
      </c>
    </row>
    <row r="97" spans="14:29" x14ac:dyDescent="0.2">
      <c r="N97" s="3" t="s">
        <v>155</v>
      </c>
      <c r="O97" s="3" t="s">
        <v>349</v>
      </c>
      <c r="P97" s="3" t="s">
        <v>350</v>
      </c>
      <c r="Q97" s="3">
        <v>77</v>
      </c>
      <c r="R97" s="4">
        <v>1.6899999999999998E-2</v>
      </c>
      <c r="S97" s="3">
        <v>82</v>
      </c>
      <c r="T97" s="4">
        <v>1.3100000000000001E-2</v>
      </c>
      <c r="U97" s="2">
        <v>1</v>
      </c>
      <c r="V97" s="3">
        <v>1</v>
      </c>
      <c r="W97" s="3">
        <v>0</v>
      </c>
      <c r="X97" s="4">
        <v>1.2999999999999999E-2</v>
      </c>
      <c r="Y97" s="4">
        <v>0</v>
      </c>
      <c r="Z97" s="5">
        <v>948</v>
      </c>
      <c r="AA97" s="5">
        <v>0</v>
      </c>
      <c r="AB97" s="3">
        <v>1</v>
      </c>
      <c r="AC97" s="3">
        <v>0</v>
      </c>
    </row>
    <row r="98" spans="14:29" x14ac:dyDescent="0.2">
      <c r="N98" s="3" t="s">
        <v>161</v>
      </c>
      <c r="O98" s="3" t="s">
        <v>462</v>
      </c>
      <c r="P98" s="3" t="s">
        <v>498</v>
      </c>
      <c r="Q98" s="3">
        <v>2</v>
      </c>
      <c r="R98" s="4">
        <v>4.0000000000000002E-4</v>
      </c>
      <c r="S98" s="3">
        <v>5</v>
      </c>
      <c r="T98" s="4">
        <v>8.0000000000000004E-4</v>
      </c>
      <c r="U98" s="2">
        <v>1</v>
      </c>
      <c r="V98" s="3">
        <v>0</v>
      </c>
      <c r="W98" s="3">
        <v>0</v>
      </c>
      <c r="X98" s="4">
        <v>0</v>
      </c>
      <c r="Y98" s="4">
        <v>0</v>
      </c>
      <c r="Z98" s="5">
        <v>0</v>
      </c>
      <c r="AA98" s="5">
        <v>0</v>
      </c>
      <c r="AB98" s="3">
        <v>0</v>
      </c>
      <c r="AC98" s="3">
        <v>0</v>
      </c>
    </row>
    <row r="99" spans="14:29" x14ac:dyDescent="0.2">
      <c r="N99" s="3" t="s">
        <v>161</v>
      </c>
      <c r="O99" s="3" t="s">
        <v>459</v>
      </c>
      <c r="P99" s="3" t="s">
        <v>478</v>
      </c>
      <c r="Q99" s="3">
        <v>15</v>
      </c>
      <c r="R99" s="4">
        <v>3.3E-3</v>
      </c>
      <c r="S99" s="3">
        <v>21</v>
      </c>
      <c r="T99" s="4">
        <v>3.3999999999999998E-3</v>
      </c>
      <c r="U99" s="2">
        <v>0.76</v>
      </c>
      <c r="V99" s="3">
        <v>1</v>
      </c>
      <c r="W99" s="3">
        <v>0</v>
      </c>
      <c r="X99" s="4">
        <v>6.6699999999999995E-2</v>
      </c>
      <c r="Y99" s="4">
        <v>0</v>
      </c>
      <c r="Z99" s="5">
        <v>1280</v>
      </c>
      <c r="AA99" s="5">
        <v>0</v>
      </c>
      <c r="AB99" s="3">
        <v>1</v>
      </c>
      <c r="AC99" s="3">
        <v>0</v>
      </c>
    </row>
    <row r="100" spans="14:29" x14ac:dyDescent="0.2">
      <c r="N100" s="3" t="s">
        <v>161</v>
      </c>
      <c r="O100" s="3" t="s">
        <v>460</v>
      </c>
      <c r="P100" s="3" t="s">
        <v>499</v>
      </c>
      <c r="Q100" s="3">
        <v>7</v>
      </c>
      <c r="R100" s="4">
        <v>1.5E-3</v>
      </c>
      <c r="S100" s="3">
        <v>9</v>
      </c>
      <c r="T100" s="4">
        <v>1.4E-3</v>
      </c>
      <c r="U100" s="2">
        <v>1</v>
      </c>
      <c r="V100" s="3">
        <v>7</v>
      </c>
      <c r="W100" s="3">
        <v>0</v>
      </c>
      <c r="X100" s="4">
        <v>1</v>
      </c>
      <c r="Y100" s="4">
        <v>0</v>
      </c>
      <c r="Z100" s="5">
        <v>8960</v>
      </c>
      <c r="AA100" s="5">
        <v>0</v>
      </c>
      <c r="AB100" s="3">
        <v>7</v>
      </c>
      <c r="AC100" s="3">
        <v>0</v>
      </c>
    </row>
    <row r="101" spans="14:29" x14ac:dyDescent="0.2">
      <c r="N101" s="3" t="s">
        <v>161</v>
      </c>
      <c r="O101" s="3" t="s">
        <v>461</v>
      </c>
      <c r="P101" s="3" t="s">
        <v>476</v>
      </c>
      <c r="Q101" s="3">
        <v>16</v>
      </c>
      <c r="R101" s="4">
        <v>3.5000000000000001E-3</v>
      </c>
      <c r="S101" s="3">
        <v>25</v>
      </c>
      <c r="T101" s="4">
        <v>4.0000000000000001E-3</v>
      </c>
      <c r="U101" s="2">
        <v>1</v>
      </c>
      <c r="V101" s="3">
        <v>9</v>
      </c>
      <c r="W101" s="3">
        <v>0</v>
      </c>
      <c r="X101" s="4">
        <v>0.5625</v>
      </c>
      <c r="Y101" s="4">
        <v>0</v>
      </c>
      <c r="Z101" s="5">
        <v>11520</v>
      </c>
      <c r="AA101" s="5">
        <v>0</v>
      </c>
      <c r="AB101" s="3">
        <v>9</v>
      </c>
      <c r="AC101" s="3">
        <v>0</v>
      </c>
    </row>
    <row r="102" spans="14:29" x14ac:dyDescent="0.2">
      <c r="N102" s="3" t="s">
        <v>172</v>
      </c>
      <c r="O102" s="3" t="s">
        <v>465</v>
      </c>
      <c r="P102" s="3" t="s">
        <v>477</v>
      </c>
      <c r="Q102" s="3">
        <v>9</v>
      </c>
      <c r="R102" s="4">
        <v>2E-3</v>
      </c>
      <c r="S102" s="3">
        <v>9</v>
      </c>
      <c r="T102" s="4">
        <v>1.4E-3</v>
      </c>
      <c r="U102" s="2">
        <v>1</v>
      </c>
      <c r="V102" s="3">
        <v>0</v>
      </c>
      <c r="W102" s="3">
        <v>0</v>
      </c>
      <c r="X102" s="4">
        <v>0</v>
      </c>
      <c r="Y102" s="4">
        <v>0</v>
      </c>
      <c r="Z102" s="5">
        <v>0</v>
      </c>
      <c r="AA102" s="5">
        <v>0</v>
      </c>
      <c r="AB102" s="3">
        <v>0</v>
      </c>
      <c r="AC102" s="3">
        <v>0</v>
      </c>
    </row>
    <row r="103" spans="14:29" x14ac:dyDescent="0.2">
      <c r="N103" s="3" t="s">
        <v>630</v>
      </c>
      <c r="O103" s="3" t="s">
        <v>630</v>
      </c>
      <c r="P103" s="3" t="s">
        <v>631</v>
      </c>
      <c r="Q103" s="3">
        <v>25</v>
      </c>
      <c r="R103" s="4">
        <v>5.4999999999999997E-3</v>
      </c>
      <c r="S103" s="3">
        <v>27</v>
      </c>
      <c r="T103" s="4">
        <v>4.3E-3</v>
      </c>
      <c r="U103" s="2">
        <v>1</v>
      </c>
      <c r="V103" s="3">
        <v>2</v>
      </c>
      <c r="W103" s="3">
        <v>0</v>
      </c>
      <c r="X103" s="4">
        <v>0.08</v>
      </c>
      <c r="Y103" s="4">
        <v>0</v>
      </c>
      <c r="Z103" s="5">
        <v>1260</v>
      </c>
      <c r="AA103" s="5">
        <v>0</v>
      </c>
      <c r="AB103" s="3">
        <v>2</v>
      </c>
      <c r="AC103" s="3">
        <v>0</v>
      </c>
    </row>
    <row r="104" spans="14:29" x14ac:dyDescent="0.2">
      <c r="N104" s="3" t="s">
        <v>632</v>
      </c>
      <c r="O104" s="3" t="s">
        <v>632</v>
      </c>
      <c r="P104" s="3" t="s">
        <v>633</v>
      </c>
      <c r="Q104" s="3">
        <v>11</v>
      </c>
      <c r="R104" s="4">
        <v>2.3999999999999998E-3</v>
      </c>
      <c r="S104" s="3">
        <v>13</v>
      </c>
      <c r="T104" s="4">
        <v>2.0999999999999999E-3</v>
      </c>
      <c r="U104" s="2">
        <v>1</v>
      </c>
      <c r="V104" s="3">
        <v>2</v>
      </c>
      <c r="W104" s="3">
        <v>0</v>
      </c>
      <c r="X104" s="4">
        <v>0.18179999999999999</v>
      </c>
      <c r="Y104" s="4">
        <v>0</v>
      </c>
      <c r="Z104" s="5">
        <v>3460</v>
      </c>
      <c r="AA104" s="5">
        <v>0</v>
      </c>
      <c r="AB104" s="3">
        <v>2</v>
      </c>
      <c r="AC104" s="3">
        <v>0</v>
      </c>
    </row>
    <row r="105" spans="14:29" x14ac:dyDescent="0.2">
      <c r="N105" s="3" t="s">
        <v>634</v>
      </c>
      <c r="O105" s="3" t="s">
        <v>634</v>
      </c>
      <c r="P105" s="3" t="s">
        <v>635</v>
      </c>
      <c r="Q105" s="3">
        <v>48</v>
      </c>
      <c r="R105" s="4">
        <v>1.06E-2</v>
      </c>
      <c r="S105" s="3">
        <v>63</v>
      </c>
      <c r="T105" s="4">
        <v>1.01E-2</v>
      </c>
      <c r="U105" s="2">
        <v>0.97</v>
      </c>
      <c r="V105" s="3">
        <v>3</v>
      </c>
      <c r="W105" s="3">
        <v>0</v>
      </c>
      <c r="X105" s="4">
        <v>6.25E-2</v>
      </c>
      <c r="Y105" s="4">
        <v>0</v>
      </c>
      <c r="Z105" s="5">
        <v>4240</v>
      </c>
      <c r="AA105" s="5">
        <v>0</v>
      </c>
      <c r="AB105" s="3">
        <v>2</v>
      </c>
      <c r="AC105" s="3">
        <v>0</v>
      </c>
    </row>
    <row r="106" spans="14:29" x14ac:dyDescent="0.2">
      <c r="N106" s="3" t="s">
        <v>636</v>
      </c>
      <c r="O106" s="3" t="s">
        <v>636</v>
      </c>
      <c r="P106" s="3" t="s">
        <v>637</v>
      </c>
      <c r="Q106" s="3">
        <v>7</v>
      </c>
      <c r="R106" s="4">
        <v>1.5E-3</v>
      </c>
      <c r="S106" s="3">
        <v>7</v>
      </c>
      <c r="T106" s="4">
        <v>1.1000000000000001E-3</v>
      </c>
      <c r="U106" s="2">
        <v>1</v>
      </c>
      <c r="V106" s="3">
        <v>0</v>
      </c>
      <c r="W106" s="3">
        <v>0</v>
      </c>
      <c r="X106" s="4">
        <v>0</v>
      </c>
      <c r="Y106" s="4">
        <v>0</v>
      </c>
      <c r="Z106" s="5">
        <v>0</v>
      </c>
      <c r="AA106" s="5">
        <v>0</v>
      </c>
      <c r="AB106" s="3">
        <v>0</v>
      </c>
      <c r="AC106" s="3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23"/>
  <sheetViews>
    <sheetView workbookViewId="0">
      <selection activeCell="B18" sqref="B18"/>
    </sheetView>
  </sheetViews>
  <sheetFormatPr defaultColWidth="8.7265625" defaultRowHeight="13" x14ac:dyDescent="0.2"/>
  <cols>
    <col min="1" max="1" width="8.7265625" style="3"/>
    <col min="2" max="2" width="26.6328125" style="3" bestFit="1" customWidth="1"/>
    <col min="3" max="3" width="9" style="3" customWidth="1"/>
    <col min="4" max="4" width="11" style="3" customWidth="1"/>
    <col min="5" max="7" width="9" style="3" customWidth="1"/>
    <col min="8" max="8" width="8.7265625" style="3"/>
    <col min="9" max="9" width="2.08984375" style="3" customWidth="1"/>
    <col min="10" max="10" width="13" style="3" bestFit="1" customWidth="1"/>
    <col min="11" max="11" width="8.7265625" style="3"/>
    <col min="12" max="12" width="12.08984375" style="3" bestFit="1" customWidth="1"/>
    <col min="13" max="16" width="8.7265625" style="3"/>
    <col min="17" max="17" width="15.08984375" style="3" bestFit="1" customWidth="1"/>
    <col min="18" max="16384" width="8.7265625" style="3"/>
  </cols>
  <sheetData>
    <row r="1" spans="1:19" x14ac:dyDescent="0.2">
      <c r="P1" s="1" t="s">
        <v>30</v>
      </c>
      <c r="Q1" s="1" t="s">
        <v>31</v>
      </c>
    </row>
    <row r="2" spans="1:19" x14ac:dyDescent="0.2">
      <c r="P2" s="1">
        <v>2.5</v>
      </c>
      <c r="Q2" s="1">
        <v>1.96</v>
      </c>
    </row>
    <row r="3" spans="1:19" x14ac:dyDescent="0.2">
      <c r="B3" s="3" t="s">
        <v>27</v>
      </c>
      <c r="P3" s="1">
        <v>5</v>
      </c>
      <c r="Q3" s="1">
        <v>1.65</v>
      </c>
    </row>
    <row r="4" spans="1:19" x14ac:dyDescent="0.2">
      <c r="E4" s="3" t="s">
        <v>24</v>
      </c>
      <c r="J4" s="3" t="s">
        <v>22</v>
      </c>
      <c r="P4" s="1">
        <v>10</v>
      </c>
      <c r="Q4" s="1">
        <v>1.28</v>
      </c>
    </row>
    <row r="5" spans="1:19" x14ac:dyDescent="0.2">
      <c r="B5" s="3" t="s">
        <v>1</v>
      </c>
      <c r="C5" s="3" t="s">
        <v>16</v>
      </c>
      <c r="D5" s="3" t="s">
        <v>18</v>
      </c>
      <c r="E5" s="3" t="s">
        <v>19</v>
      </c>
      <c r="F5" s="3" t="s">
        <v>20</v>
      </c>
      <c r="G5" s="3" t="s">
        <v>17</v>
      </c>
      <c r="H5" s="3" t="s">
        <v>25</v>
      </c>
      <c r="J5" s="3" t="s">
        <v>17</v>
      </c>
      <c r="K5" s="3" t="s">
        <v>21</v>
      </c>
      <c r="L5" s="3" t="s">
        <v>28</v>
      </c>
      <c r="M5" s="3" t="s">
        <v>26</v>
      </c>
      <c r="N5" s="3" t="s">
        <v>19</v>
      </c>
      <c r="P5" s="3" t="s">
        <v>29</v>
      </c>
      <c r="Q5" s="3" t="s">
        <v>32</v>
      </c>
      <c r="R5" s="3" t="s">
        <v>33</v>
      </c>
    </row>
    <row r="6" spans="1:19" x14ac:dyDescent="0.2">
      <c r="A6" s="3" t="s">
        <v>155</v>
      </c>
      <c r="B6" s="3" t="s">
        <v>2</v>
      </c>
      <c r="C6" s="3">
        <v>899</v>
      </c>
      <c r="D6" s="3">
        <v>527</v>
      </c>
      <c r="E6" s="3">
        <f>18*6</f>
        <v>108</v>
      </c>
      <c r="F6" s="3">
        <v>150</v>
      </c>
      <c r="G6" s="3">
        <f t="shared" ref="G6:G21" si="0">D6-E6-$F$6</f>
        <v>269</v>
      </c>
      <c r="H6" s="3">
        <f t="shared" ref="H6:H21" si="1">G6/C6*100</f>
        <v>29.922135706340381</v>
      </c>
      <c r="J6" s="3">
        <v>30000</v>
      </c>
      <c r="K6" s="15">
        <f t="shared" ref="K6:K20" si="2">IF(J6="","",J6/G6)</f>
        <v>111.52416356877323</v>
      </c>
      <c r="L6" s="3">
        <f t="shared" ref="L6:L20" si="3">IF(K6="","",K6/30)</f>
        <v>3.7174721189591078</v>
      </c>
      <c r="M6" s="3">
        <f t="shared" ref="M6:M20" si="4">IF(K6="","",K6*C6)</f>
        <v>100260.22304832714</v>
      </c>
      <c r="N6" s="3">
        <f t="shared" ref="N6:N20" si="5">IF(K6="","",K6*E6+$F$6)</f>
        <v>12194.60966542751</v>
      </c>
      <c r="P6" s="3">
        <f>14*L6*0.1</f>
        <v>5.2044609665427508</v>
      </c>
      <c r="R6" s="3">
        <f>(14+14)*L6+P6-Q6</f>
        <v>109.29368029739777</v>
      </c>
      <c r="S6" s="3">
        <f>(E6+$F$6)*R6</f>
        <v>28197.769516728626</v>
      </c>
    </row>
    <row r="7" spans="1:19" x14ac:dyDescent="0.2">
      <c r="A7" s="3" t="s">
        <v>156</v>
      </c>
      <c r="B7" s="3" t="s">
        <v>3</v>
      </c>
      <c r="C7" s="3">
        <v>1680</v>
      </c>
      <c r="D7" s="3">
        <v>1048</v>
      </c>
      <c r="E7" s="3">
        <v>468</v>
      </c>
      <c r="G7" s="3">
        <f t="shared" si="0"/>
        <v>430</v>
      </c>
      <c r="H7" s="3">
        <f t="shared" si="1"/>
        <v>25.595238095238095</v>
      </c>
      <c r="J7" s="3">
        <v>10000</v>
      </c>
      <c r="K7" s="15">
        <f t="shared" si="2"/>
        <v>23.255813953488371</v>
      </c>
      <c r="L7" s="3">
        <f t="shared" si="3"/>
        <v>0.77519379844961234</v>
      </c>
      <c r="M7" s="3">
        <f t="shared" si="4"/>
        <v>39069.767441860466</v>
      </c>
      <c r="N7" s="3">
        <f t="shared" si="5"/>
        <v>11033.720930232557</v>
      </c>
      <c r="P7" s="3">
        <f t="shared" ref="P7:P20" si="6">14*L7*0.1</f>
        <v>1.0852713178294573</v>
      </c>
      <c r="R7" s="3">
        <f t="shared" ref="R7:R20" si="7">(14+14)*L7+P7-Q7</f>
        <v>22.790697674418603</v>
      </c>
      <c r="S7" s="3">
        <f t="shared" ref="S7:S19" si="8">(E7+$F$6)*R7</f>
        <v>14084.651162790697</v>
      </c>
    </row>
    <row r="8" spans="1:19" x14ac:dyDescent="0.2">
      <c r="A8" s="3" t="s">
        <v>157</v>
      </c>
      <c r="B8" s="3" t="s">
        <v>450</v>
      </c>
      <c r="C8" s="3">
        <v>1680</v>
      </c>
      <c r="D8" s="3">
        <v>1048</v>
      </c>
      <c r="E8" s="3">
        <v>468</v>
      </c>
      <c r="G8" s="3">
        <f t="shared" si="0"/>
        <v>430</v>
      </c>
      <c r="H8" s="3">
        <f t="shared" si="1"/>
        <v>25.595238095238095</v>
      </c>
      <c r="J8" s="3">
        <v>8000</v>
      </c>
      <c r="K8" s="15">
        <f t="shared" si="2"/>
        <v>18.604651162790699</v>
      </c>
      <c r="L8" s="3">
        <f t="shared" si="3"/>
        <v>0.62015503875968991</v>
      </c>
      <c r="M8" s="3">
        <f t="shared" si="4"/>
        <v>31255.813953488374</v>
      </c>
      <c r="N8" s="3">
        <f t="shared" si="5"/>
        <v>8856.9767441860477</v>
      </c>
      <c r="P8" s="3">
        <f t="shared" si="6"/>
        <v>0.86821705426356588</v>
      </c>
      <c r="R8" s="3">
        <f t="shared" si="7"/>
        <v>18.232558139534884</v>
      </c>
      <c r="S8" s="3">
        <f t="shared" si="8"/>
        <v>11267.720930232559</v>
      </c>
    </row>
    <row r="9" spans="1:19" x14ac:dyDescent="0.2">
      <c r="A9" s="3" t="s">
        <v>164</v>
      </c>
      <c r="B9" s="3" t="s">
        <v>4</v>
      </c>
      <c r="C9" s="3">
        <v>1380</v>
      </c>
      <c r="D9" s="3">
        <v>796</v>
      </c>
      <c r="E9" s="3">
        <v>450</v>
      </c>
      <c r="G9" s="3">
        <f t="shared" si="0"/>
        <v>196</v>
      </c>
      <c r="H9" s="3">
        <f t="shared" si="1"/>
        <v>14.202898550724639</v>
      </c>
      <c r="J9" s="3">
        <v>3000</v>
      </c>
      <c r="K9" s="15">
        <f t="shared" si="2"/>
        <v>15.306122448979592</v>
      </c>
      <c r="L9" s="3">
        <f t="shared" si="3"/>
        <v>0.51020408163265307</v>
      </c>
      <c r="M9" s="3">
        <f t="shared" si="4"/>
        <v>21122.448979591838</v>
      </c>
      <c r="N9" s="3">
        <f t="shared" si="5"/>
        <v>7037.7551020408164</v>
      </c>
      <c r="P9" s="3">
        <f t="shared" si="6"/>
        <v>0.71428571428571441</v>
      </c>
      <c r="R9" s="3">
        <f t="shared" si="7"/>
        <v>15</v>
      </c>
      <c r="S9" s="3">
        <f t="shared" si="8"/>
        <v>9000</v>
      </c>
    </row>
    <row r="10" spans="1:19" x14ac:dyDescent="0.2">
      <c r="A10" s="3" t="s">
        <v>161</v>
      </c>
      <c r="B10" s="3" t="s">
        <v>5</v>
      </c>
      <c r="C10" s="3">
        <v>1280</v>
      </c>
      <c r="D10" s="3">
        <v>782</v>
      </c>
      <c r="E10" s="3">
        <v>180</v>
      </c>
      <c r="G10" s="3">
        <f t="shared" si="0"/>
        <v>452</v>
      </c>
      <c r="H10" s="3">
        <f t="shared" si="1"/>
        <v>35.3125</v>
      </c>
      <c r="J10" s="3">
        <v>20000</v>
      </c>
      <c r="K10" s="15">
        <f t="shared" si="2"/>
        <v>44.247787610619469</v>
      </c>
      <c r="L10" s="3">
        <f t="shared" si="3"/>
        <v>1.4749262536873156</v>
      </c>
      <c r="M10" s="3">
        <f t="shared" si="4"/>
        <v>56637.16814159292</v>
      </c>
      <c r="N10" s="3">
        <f t="shared" si="5"/>
        <v>8114.6017699115046</v>
      </c>
      <c r="P10" s="3">
        <f t="shared" si="6"/>
        <v>2.0648967551622421</v>
      </c>
      <c r="R10" s="3">
        <f t="shared" si="7"/>
        <v>43.362831858407084</v>
      </c>
      <c r="S10" s="3">
        <f t="shared" si="8"/>
        <v>14309.734513274338</v>
      </c>
    </row>
    <row r="11" spans="1:19" x14ac:dyDescent="0.2">
      <c r="A11" s="3" t="s">
        <v>173</v>
      </c>
      <c r="B11" s="3" t="s">
        <v>7</v>
      </c>
      <c r="C11" s="3">
        <v>1680</v>
      </c>
      <c r="D11" s="3">
        <v>1048</v>
      </c>
      <c r="E11" s="3">
        <v>576</v>
      </c>
      <c r="G11" s="3">
        <f t="shared" si="0"/>
        <v>322</v>
      </c>
      <c r="H11" s="3">
        <f t="shared" si="1"/>
        <v>19.166666666666668</v>
      </c>
      <c r="J11" s="3">
        <v>3000</v>
      </c>
      <c r="K11" s="15">
        <f t="shared" si="2"/>
        <v>9.316770186335404</v>
      </c>
      <c r="L11" s="3">
        <f t="shared" si="3"/>
        <v>0.31055900621118016</v>
      </c>
      <c r="M11" s="3">
        <f t="shared" si="4"/>
        <v>15652.173913043478</v>
      </c>
      <c r="N11" s="3">
        <f t="shared" si="5"/>
        <v>5516.4596273291927</v>
      </c>
      <c r="P11" s="3">
        <f t="shared" si="6"/>
        <v>0.43478260869565227</v>
      </c>
      <c r="R11" s="3">
        <f t="shared" si="7"/>
        <v>9.1304347826086971</v>
      </c>
      <c r="S11" s="3">
        <f t="shared" si="8"/>
        <v>6628.6956521739139</v>
      </c>
    </row>
    <row r="12" spans="1:19" x14ac:dyDescent="0.2">
      <c r="A12" s="3" t="s">
        <v>166</v>
      </c>
      <c r="B12" s="3" t="s">
        <v>8</v>
      </c>
      <c r="C12" s="3">
        <v>1480</v>
      </c>
      <c r="D12" s="3">
        <v>898</v>
      </c>
      <c r="E12" s="3">
        <v>297</v>
      </c>
      <c r="G12" s="3">
        <f t="shared" si="0"/>
        <v>451</v>
      </c>
      <c r="H12" s="3">
        <f t="shared" si="1"/>
        <v>30.472972972972972</v>
      </c>
      <c r="J12" s="3">
        <v>8000</v>
      </c>
      <c r="K12" s="15">
        <f t="shared" si="2"/>
        <v>17.738359201773836</v>
      </c>
      <c r="L12" s="3">
        <f t="shared" si="3"/>
        <v>0.59127864005912789</v>
      </c>
      <c r="M12" s="3">
        <f t="shared" si="4"/>
        <v>26252.771618625276</v>
      </c>
      <c r="N12" s="3">
        <f t="shared" si="5"/>
        <v>5418.292682926829</v>
      </c>
      <c r="P12" s="3">
        <f t="shared" si="6"/>
        <v>0.82779009608277898</v>
      </c>
      <c r="R12" s="3">
        <f t="shared" si="7"/>
        <v>17.383592017738358</v>
      </c>
      <c r="S12" s="3">
        <f t="shared" si="8"/>
        <v>7770.4656319290461</v>
      </c>
    </row>
    <row r="13" spans="1:19" x14ac:dyDescent="0.2">
      <c r="A13" s="3" t="s">
        <v>177</v>
      </c>
      <c r="B13" s="3" t="s">
        <v>10</v>
      </c>
      <c r="C13" s="3">
        <v>980</v>
      </c>
      <c r="D13" s="3">
        <v>461</v>
      </c>
      <c r="E13" s="3">
        <v>135</v>
      </c>
      <c r="G13" s="3">
        <f t="shared" si="0"/>
        <v>176</v>
      </c>
      <c r="H13" s="3">
        <f t="shared" si="1"/>
        <v>17.959183673469386</v>
      </c>
      <c r="J13" s="3">
        <v>1000</v>
      </c>
      <c r="K13" s="15">
        <f t="shared" si="2"/>
        <v>5.6818181818181817</v>
      </c>
      <c r="L13" s="3">
        <f t="shared" si="3"/>
        <v>0.18939393939393939</v>
      </c>
      <c r="M13" s="3">
        <f t="shared" si="4"/>
        <v>5568.181818181818</v>
      </c>
      <c r="N13" s="3">
        <f t="shared" si="5"/>
        <v>917.0454545454545</v>
      </c>
      <c r="P13" s="3">
        <f t="shared" si="6"/>
        <v>0.26515151515151514</v>
      </c>
      <c r="R13" s="3">
        <f t="shared" si="7"/>
        <v>5.5681818181818183</v>
      </c>
      <c r="S13" s="3">
        <f t="shared" si="8"/>
        <v>1586.9318181818182</v>
      </c>
    </row>
    <row r="14" spans="1:19" x14ac:dyDescent="0.2">
      <c r="A14" s="3" t="s">
        <v>172</v>
      </c>
      <c r="B14" s="3" t="s">
        <v>23</v>
      </c>
      <c r="C14" s="3">
        <v>1180</v>
      </c>
      <c r="D14" s="3">
        <v>629</v>
      </c>
      <c r="E14" s="3">
        <v>180</v>
      </c>
      <c r="G14" s="3">
        <f t="shared" si="0"/>
        <v>299</v>
      </c>
      <c r="H14" s="3">
        <f t="shared" si="1"/>
        <v>25.338983050847457</v>
      </c>
      <c r="J14" s="3">
        <v>3000</v>
      </c>
      <c r="K14" s="15">
        <f t="shared" si="2"/>
        <v>10.033444816053512</v>
      </c>
      <c r="L14" s="3">
        <f t="shared" si="3"/>
        <v>0.33444816053511706</v>
      </c>
      <c r="M14" s="3">
        <f t="shared" si="4"/>
        <v>11839.464882943144</v>
      </c>
      <c r="N14" s="3">
        <f t="shared" si="5"/>
        <v>1956.0200668896323</v>
      </c>
      <c r="P14" s="3">
        <f t="shared" si="6"/>
        <v>0.46822742474916396</v>
      </c>
      <c r="R14" s="3">
        <f t="shared" si="7"/>
        <v>9.8327759197324429</v>
      </c>
      <c r="S14" s="3">
        <f t="shared" si="8"/>
        <v>3244.8160535117063</v>
      </c>
    </row>
    <row r="15" spans="1:19" x14ac:dyDescent="0.2">
      <c r="A15" s="3" t="s">
        <v>504</v>
      </c>
      <c r="B15" s="3" t="s">
        <v>11</v>
      </c>
      <c r="C15" s="3">
        <v>980</v>
      </c>
      <c r="D15" s="3">
        <v>473</v>
      </c>
      <c r="E15" s="3">
        <v>72</v>
      </c>
      <c r="G15" s="3">
        <f t="shared" si="0"/>
        <v>251</v>
      </c>
      <c r="H15" s="3">
        <f t="shared" si="1"/>
        <v>25.612244897959187</v>
      </c>
      <c r="J15" s="3">
        <v>2000</v>
      </c>
      <c r="K15" s="15">
        <f t="shared" si="2"/>
        <v>7.9681274900398407</v>
      </c>
      <c r="L15" s="3">
        <f t="shared" si="3"/>
        <v>0.26560424966799467</v>
      </c>
      <c r="M15" s="3">
        <f t="shared" si="4"/>
        <v>7808.7649402390434</v>
      </c>
      <c r="N15" s="3">
        <f t="shared" si="5"/>
        <v>723.70517928286858</v>
      </c>
      <c r="P15" s="3">
        <f t="shared" si="6"/>
        <v>0.37184594953519257</v>
      </c>
      <c r="R15" s="3">
        <f t="shared" si="7"/>
        <v>7.8087649402390431</v>
      </c>
      <c r="S15" s="3">
        <f t="shared" si="8"/>
        <v>1733.5458167330676</v>
      </c>
    </row>
    <row r="16" spans="1:19" x14ac:dyDescent="0.2">
      <c r="A16" s="3" t="s">
        <v>168</v>
      </c>
      <c r="B16" s="3" t="s">
        <v>12</v>
      </c>
      <c r="C16" s="3">
        <v>1280</v>
      </c>
      <c r="D16" s="3">
        <v>782</v>
      </c>
      <c r="E16" s="3">
        <v>288</v>
      </c>
      <c r="G16" s="3">
        <f t="shared" si="0"/>
        <v>344</v>
      </c>
      <c r="H16" s="3">
        <f t="shared" si="1"/>
        <v>26.875</v>
      </c>
      <c r="J16" s="3">
        <v>3000</v>
      </c>
      <c r="K16" s="15">
        <f t="shared" si="2"/>
        <v>8.720930232558139</v>
      </c>
      <c r="L16" s="3">
        <f t="shared" si="3"/>
        <v>0.29069767441860461</v>
      </c>
      <c r="M16" s="3">
        <f t="shared" si="4"/>
        <v>11162.790697674418</v>
      </c>
      <c r="N16" s="3">
        <f t="shared" si="5"/>
        <v>2661.6279069767443</v>
      </c>
      <c r="P16" s="3">
        <f t="shared" si="6"/>
        <v>0.40697674418604646</v>
      </c>
      <c r="R16" s="3">
        <f t="shared" si="7"/>
        <v>8.5465116279069751</v>
      </c>
      <c r="S16" s="3">
        <f t="shared" si="8"/>
        <v>3743.3720930232553</v>
      </c>
    </row>
    <row r="17" spans="1:19" x14ac:dyDescent="0.2">
      <c r="A17" s="3" t="s">
        <v>188</v>
      </c>
      <c r="B17" s="3" t="s">
        <v>13</v>
      </c>
      <c r="C17" s="3">
        <v>1480</v>
      </c>
      <c r="D17" s="3">
        <v>900</v>
      </c>
      <c r="E17" s="3">
        <v>270</v>
      </c>
      <c r="G17" s="3">
        <f t="shared" si="0"/>
        <v>480</v>
      </c>
      <c r="H17" s="3">
        <f t="shared" si="1"/>
        <v>32.432432432432435</v>
      </c>
      <c r="J17" s="3">
        <v>3000</v>
      </c>
      <c r="K17" s="15">
        <f t="shared" si="2"/>
        <v>6.25</v>
      </c>
      <c r="L17" s="3">
        <f t="shared" si="3"/>
        <v>0.20833333333333334</v>
      </c>
      <c r="M17" s="3">
        <f t="shared" si="4"/>
        <v>9250</v>
      </c>
      <c r="N17" s="3">
        <f t="shared" si="5"/>
        <v>1837.5</v>
      </c>
      <c r="P17" s="3">
        <f t="shared" si="6"/>
        <v>0.29166666666666669</v>
      </c>
      <c r="R17" s="3">
        <f t="shared" si="7"/>
        <v>6.1250000000000009</v>
      </c>
      <c r="S17" s="3">
        <f t="shared" si="8"/>
        <v>2572.5000000000005</v>
      </c>
    </row>
    <row r="18" spans="1:19" x14ac:dyDescent="0.2">
      <c r="A18" s="3" t="s">
        <v>163</v>
      </c>
      <c r="B18" s="3" t="s">
        <v>14</v>
      </c>
      <c r="C18" s="3">
        <v>1080</v>
      </c>
      <c r="D18" s="3">
        <v>558</v>
      </c>
      <c r="E18" s="3">
        <v>87</v>
      </c>
      <c r="G18" s="3">
        <f t="shared" si="0"/>
        <v>321</v>
      </c>
      <c r="H18" s="3">
        <f t="shared" si="1"/>
        <v>29.722222222222221</v>
      </c>
      <c r="J18" s="3">
        <v>8000</v>
      </c>
      <c r="K18" s="15">
        <f t="shared" si="2"/>
        <v>24.922118380062305</v>
      </c>
      <c r="L18" s="3">
        <f t="shared" si="3"/>
        <v>0.83073727933541019</v>
      </c>
      <c r="M18" s="3">
        <f t="shared" si="4"/>
        <v>26915.88785046729</v>
      </c>
      <c r="N18" s="3">
        <f t="shared" si="5"/>
        <v>2318.2242990654204</v>
      </c>
      <c r="P18" s="3">
        <f t="shared" si="6"/>
        <v>1.1630321910695745</v>
      </c>
      <c r="R18" s="3">
        <f t="shared" si="7"/>
        <v>24.423676012461062</v>
      </c>
      <c r="S18" s="3">
        <f t="shared" si="8"/>
        <v>5788.4112149532721</v>
      </c>
    </row>
    <row r="19" spans="1:19" x14ac:dyDescent="0.2">
      <c r="A19" s="3" t="s">
        <v>176</v>
      </c>
      <c r="B19" s="3" t="s">
        <v>15</v>
      </c>
      <c r="C19" s="3">
        <v>1280</v>
      </c>
      <c r="D19" s="3">
        <v>713</v>
      </c>
      <c r="E19" s="3">
        <v>315</v>
      </c>
      <c r="G19" s="3">
        <f t="shared" si="0"/>
        <v>248</v>
      </c>
      <c r="H19" s="3">
        <f t="shared" si="1"/>
        <v>19.375</v>
      </c>
      <c r="J19" s="3">
        <v>2000</v>
      </c>
      <c r="K19" s="15">
        <f t="shared" si="2"/>
        <v>8.064516129032258</v>
      </c>
      <c r="L19" s="3">
        <f t="shared" si="3"/>
        <v>0.26881720430107525</v>
      </c>
      <c r="M19" s="3">
        <f t="shared" si="4"/>
        <v>10322.58064516129</v>
      </c>
      <c r="N19" s="3">
        <f t="shared" si="5"/>
        <v>2690.3225806451615</v>
      </c>
      <c r="P19" s="3">
        <f t="shared" si="6"/>
        <v>0.37634408602150538</v>
      </c>
      <c r="R19" s="3">
        <f t="shared" si="7"/>
        <v>7.9032258064516121</v>
      </c>
      <c r="S19" s="3">
        <f t="shared" si="8"/>
        <v>3674.9999999999995</v>
      </c>
    </row>
    <row r="20" spans="1:19" x14ac:dyDescent="0.2">
      <c r="A20" s="3" t="s">
        <v>179</v>
      </c>
      <c r="B20" s="3" t="s">
        <v>236</v>
      </c>
      <c r="C20" s="3">
        <v>1148</v>
      </c>
      <c r="D20" s="3">
        <v>578</v>
      </c>
      <c r="E20" s="3">
        <f>(0.62+1.2+9.9)*18</f>
        <v>210.96</v>
      </c>
      <c r="G20" s="3">
        <f t="shared" si="0"/>
        <v>217.03999999999996</v>
      </c>
      <c r="H20" s="3">
        <f t="shared" si="1"/>
        <v>18.90592334494773</v>
      </c>
      <c r="J20" s="3">
        <v>3000</v>
      </c>
      <c r="K20" s="15">
        <f t="shared" si="2"/>
        <v>13.822336896424625</v>
      </c>
      <c r="L20" s="3">
        <f t="shared" si="3"/>
        <v>0.46074456321415419</v>
      </c>
      <c r="M20" s="3">
        <f t="shared" si="4"/>
        <v>15868.042757095469</v>
      </c>
      <c r="N20" s="3">
        <f t="shared" si="5"/>
        <v>3065.9601916697388</v>
      </c>
      <c r="P20" s="3">
        <f t="shared" si="6"/>
        <v>0.64504238849981599</v>
      </c>
      <c r="R20" s="3">
        <f t="shared" si="7"/>
        <v>13.545890158496134</v>
      </c>
    </row>
    <row r="21" spans="1:19" x14ac:dyDescent="0.2">
      <c r="A21" s="3" t="s">
        <v>532</v>
      </c>
      <c r="B21" s="3" t="s">
        <v>533</v>
      </c>
      <c r="C21" s="3">
        <v>1080</v>
      </c>
      <c r="D21" s="3">
        <v>558</v>
      </c>
      <c r="E21" s="3">
        <f>7.5*18</f>
        <v>135</v>
      </c>
      <c r="G21" s="3">
        <f t="shared" si="0"/>
        <v>273</v>
      </c>
      <c r="H21" s="3">
        <f t="shared" si="1"/>
        <v>25.277777777777779</v>
      </c>
      <c r="J21" s="3">
        <v>3000</v>
      </c>
      <c r="K21" s="15">
        <f>IF(J21="","",J21/G21)</f>
        <v>10.989010989010989</v>
      </c>
      <c r="L21" s="3">
        <f>IF(K21="","",K21/30)</f>
        <v>0.36630036630036628</v>
      </c>
      <c r="M21" s="3">
        <f>IF(K21="","",K21*C21)</f>
        <v>11868.131868131868</v>
      </c>
      <c r="N21" s="3">
        <f>IF(K21="","",K21*E21+$F$6)</f>
        <v>1633.5164835164835</v>
      </c>
    </row>
    <row r="22" spans="1:19" x14ac:dyDescent="0.2">
      <c r="C22" s="3">
        <f>SUM(C6:C21)</f>
        <v>20567</v>
      </c>
      <c r="D22" s="3">
        <f>SUM(D6:D21)</f>
        <v>11799</v>
      </c>
      <c r="E22" s="3">
        <f>SUM(E6:E19)</f>
        <v>3894</v>
      </c>
      <c r="F22" s="3">
        <f>SUM(F6:F19)</f>
        <v>150</v>
      </c>
      <c r="G22" s="3">
        <f>SUM(G6:G19)</f>
        <v>4669</v>
      </c>
      <c r="H22" s="3">
        <f>SUM(H6:H19)/COUNTA(H6:H19)</f>
        <v>25.54162259743654</v>
      </c>
      <c r="J22" s="3">
        <f>SUM(J6:J21)</f>
        <v>110000</v>
      </c>
      <c r="K22" s="15">
        <f>SUM(K6:K20)</f>
        <v>325.45696025874952</v>
      </c>
      <c r="L22" s="3">
        <f>SUM(L6:L20)</f>
        <v>10.848565341958318</v>
      </c>
      <c r="M22" s="3">
        <f>SUM(M6:M20)</f>
        <v>388986.08068829193</v>
      </c>
      <c r="N22" s="3">
        <f>SUM(N6:N19)</f>
        <v>71276.862009459743</v>
      </c>
      <c r="R22" s="3">
        <f>SUM(R6:R20)</f>
        <v>318.94782105357444</v>
      </c>
      <c r="S22" s="3">
        <f>SUM(S6:S19)</f>
        <v>113603.61440353231</v>
      </c>
    </row>
    <row r="23" spans="1:19" x14ac:dyDescent="0.2">
      <c r="K23" s="19" t="s">
        <v>503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</sheetPr>
  <dimension ref="A2:Y159"/>
  <sheetViews>
    <sheetView topLeftCell="B36" workbookViewId="0">
      <selection activeCell="E61" sqref="E61"/>
    </sheetView>
  </sheetViews>
  <sheetFormatPr defaultColWidth="8.7265625" defaultRowHeight="13" x14ac:dyDescent="0.2"/>
  <cols>
    <col min="1" max="1" width="2.90625" style="3" customWidth="1"/>
    <col min="2" max="2" width="26.6328125" style="3" bestFit="1" customWidth="1"/>
    <col min="3" max="3" width="18.7265625" style="3" customWidth="1"/>
    <col min="4" max="4" width="8.6328125" style="3" customWidth="1"/>
    <col min="5" max="5" width="9.7265625" style="3" bestFit="1" customWidth="1"/>
    <col min="6" max="6" width="11.7265625" style="20" bestFit="1" customWidth="1"/>
    <col min="7" max="7" width="12.90625" style="3" customWidth="1"/>
    <col min="8" max="8" width="12.6328125" style="3" customWidth="1"/>
    <col min="9" max="9" width="11.7265625" style="3" bestFit="1" customWidth="1"/>
    <col min="10" max="10" width="15.7265625" style="3" customWidth="1"/>
    <col min="11" max="12" width="11.7265625" style="3" bestFit="1" customWidth="1"/>
    <col min="13" max="13" width="15" style="3" bestFit="1" customWidth="1"/>
    <col min="14" max="16384" width="8.7265625" style="3"/>
  </cols>
  <sheetData>
    <row r="2" spans="1:25" x14ac:dyDescent="0.2">
      <c r="C2" s="3" t="s">
        <v>546</v>
      </c>
    </row>
    <row r="3" spans="1:25" x14ac:dyDescent="0.2">
      <c r="C3" s="3">
        <f>SUM(テーブル1345[実績])</f>
        <v>340</v>
      </c>
    </row>
    <row r="4" spans="1:25" x14ac:dyDescent="0.2">
      <c r="E4" s="3" t="s">
        <v>547</v>
      </c>
      <c r="F4" s="20" t="s">
        <v>548</v>
      </c>
      <c r="M4" s="3" t="s">
        <v>468</v>
      </c>
      <c r="N4" s="3" t="s">
        <v>149</v>
      </c>
      <c r="O4" s="3" t="s">
        <v>248</v>
      </c>
      <c r="P4" s="3" t="s">
        <v>39</v>
      </c>
      <c r="Q4" s="3" t="s">
        <v>40</v>
      </c>
      <c r="R4" s="3" t="s">
        <v>150</v>
      </c>
      <c r="S4" s="3" t="s">
        <v>151</v>
      </c>
      <c r="T4" s="3" t="s">
        <v>152</v>
      </c>
      <c r="U4" s="3" t="s">
        <v>153</v>
      </c>
      <c r="V4" s="3" t="s">
        <v>41</v>
      </c>
      <c r="W4" s="3" t="s">
        <v>42</v>
      </c>
      <c r="X4" s="3" t="s">
        <v>43</v>
      </c>
      <c r="Y4" s="3" t="s">
        <v>154</v>
      </c>
    </row>
    <row r="5" spans="1:25" x14ac:dyDescent="0.2">
      <c r="B5" s="12" t="s">
        <v>1</v>
      </c>
      <c r="C5" s="12" t="s">
        <v>106</v>
      </c>
      <c r="D5" s="12" t="s">
        <v>448</v>
      </c>
      <c r="E5" s="12" t="s">
        <v>147</v>
      </c>
      <c r="F5" s="20" t="s">
        <v>103</v>
      </c>
      <c r="G5" s="12" t="s">
        <v>148</v>
      </c>
      <c r="H5" s="12" t="s">
        <v>29</v>
      </c>
      <c r="I5" s="12" t="s">
        <v>144</v>
      </c>
      <c r="J5" s="12" t="s">
        <v>145</v>
      </c>
      <c r="K5" s="12" t="s">
        <v>33</v>
      </c>
      <c r="L5" s="12" t="s">
        <v>146</v>
      </c>
      <c r="N5" s="3" t="s">
        <v>155</v>
      </c>
      <c r="O5" s="3" t="s">
        <v>344</v>
      </c>
      <c r="P5" s="3" t="s">
        <v>69</v>
      </c>
      <c r="Q5" s="3">
        <v>250</v>
      </c>
      <c r="R5" s="4">
        <v>3.4000000000000002E-2</v>
      </c>
      <c r="S5" s="3">
        <v>356</v>
      </c>
      <c r="T5" s="4">
        <v>3.56E-2</v>
      </c>
      <c r="U5" s="2">
        <v>1</v>
      </c>
      <c r="V5" s="3">
        <v>49</v>
      </c>
      <c r="W5" s="4">
        <v>0.19600000000000001</v>
      </c>
      <c r="X5" s="5">
        <v>44051</v>
      </c>
      <c r="Y5" s="3">
        <v>49</v>
      </c>
    </row>
    <row r="6" spans="1:25" x14ac:dyDescent="0.2">
      <c r="A6" s="3" t="s">
        <v>155</v>
      </c>
      <c r="B6" s="3" t="s">
        <v>2</v>
      </c>
      <c r="C6" s="3" t="s">
        <v>107</v>
      </c>
      <c r="D6" s="16" t="s">
        <v>344</v>
      </c>
      <c r="E6" s="3">
        <f>IF(ISNA(VLOOKUP(D6,$O$4:$Y$172,8,FALSE)),0,VLOOKUP(D6,$O$4:$Y$172,8,FALSE))</f>
        <v>49</v>
      </c>
      <c r="F6" s="20">
        <f>VLOOKUP(A6,'1月目標'!$A$6:$K$21,11,FALSE)</f>
        <v>111.52416356877323</v>
      </c>
      <c r="G6" s="3">
        <v>50</v>
      </c>
      <c r="H6" s="3">
        <f>ROUNDUP(G6*0.3,0)</f>
        <v>15</v>
      </c>
      <c r="I6" s="3">
        <v>25</v>
      </c>
      <c r="J6" s="3">
        <v>50</v>
      </c>
      <c r="K6" s="3">
        <f>ROUNDUP((14+14)*(G6/30)+H6-I6-J6,0)</f>
        <v>-14</v>
      </c>
      <c r="N6" s="3" t="s">
        <v>160</v>
      </c>
      <c r="O6" s="3" t="s">
        <v>351</v>
      </c>
      <c r="P6" s="3" t="s">
        <v>68</v>
      </c>
      <c r="Q6" s="3">
        <v>112</v>
      </c>
      <c r="R6" s="4">
        <v>1.52E-2</v>
      </c>
      <c r="S6" s="3">
        <v>184</v>
      </c>
      <c r="T6" s="4">
        <v>1.84E-2</v>
      </c>
      <c r="U6" s="2">
        <v>0.98</v>
      </c>
      <c r="V6" s="3">
        <v>41</v>
      </c>
      <c r="W6" s="4">
        <v>0.36609999999999998</v>
      </c>
      <c r="X6" s="5">
        <v>20500</v>
      </c>
      <c r="Y6" s="3">
        <v>40</v>
      </c>
    </row>
    <row r="7" spans="1:25" x14ac:dyDescent="0.2">
      <c r="C7" s="3" t="s">
        <v>108</v>
      </c>
      <c r="D7" s="16" t="s">
        <v>347</v>
      </c>
      <c r="E7" s="3">
        <f>IF(ISNA(VLOOKUP(D7,$O$4:$Y$172,8,FALSE)),0,VLOOKUP(D7,$O$4:$Y$172,8,FALSE))</f>
        <v>20</v>
      </c>
      <c r="F7" s="20" t="str">
        <f>"("&amp;SUM(G6:G11)&amp;")"</f>
        <v>(130)</v>
      </c>
      <c r="G7" s="3">
        <v>20</v>
      </c>
      <c r="H7" s="3">
        <f t="shared" ref="H7:H74" si="0">ROUNDUP(G7*0.3,0)</f>
        <v>6</v>
      </c>
      <c r="I7" s="3">
        <v>7</v>
      </c>
      <c r="J7" s="3">
        <v>30</v>
      </c>
      <c r="K7" s="3">
        <f t="shared" ref="K7:K74" si="1">ROUNDUP((14+14)*(G7/30)+H7-I7-J7,0)</f>
        <v>-13</v>
      </c>
      <c r="N7" s="3" t="s">
        <v>155</v>
      </c>
      <c r="O7" s="3" t="s">
        <v>348</v>
      </c>
      <c r="P7" s="3" t="s">
        <v>73</v>
      </c>
      <c r="Q7" s="3">
        <v>166</v>
      </c>
      <c r="R7" s="4">
        <v>2.2499999999999999E-2</v>
      </c>
      <c r="S7" s="3">
        <v>221</v>
      </c>
      <c r="T7" s="4">
        <v>2.2100000000000002E-2</v>
      </c>
      <c r="U7" s="2">
        <v>1</v>
      </c>
      <c r="V7" s="3">
        <v>34</v>
      </c>
      <c r="W7" s="4">
        <v>0.20480000000000001</v>
      </c>
      <c r="X7" s="5">
        <v>33966</v>
      </c>
      <c r="Y7" s="3">
        <v>34</v>
      </c>
    </row>
    <row r="8" spans="1:25" x14ac:dyDescent="0.2">
      <c r="C8" s="3" t="s">
        <v>109</v>
      </c>
      <c r="D8" s="16" t="s">
        <v>345</v>
      </c>
      <c r="E8" s="3">
        <f t="shared" ref="E8:E74" si="2">IF(ISNA(VLOOKUP(D8,$O$4:$Y$172,8,FALSE)),0,VLOOKUP(D8,$O$4:$Y$172,8,FALSE))</f>
        <v>14</v>
      </c>
      <c r="G8" s="3">
        <v>15</v>
      </c>
      <c r="H8" s="3">
        <f t="shared" si="0"/>
        <v>5</v>
      </c>
      <c r="I8" s="3">
        <v>6</v>
      </c>
      <c r="J8" s="3">
        <v>30</v>
      </c>
      <c r="K8" s="3">
        <f t="shared" si="1"/>
        <v>-17</v>
      </c>
      <c r="N8" s="3" t="s">
        <v>163</v>
      </c>
      <c r="O8" s="3" t="s">
        <v>262</v>
      </c>
      <c r="P8" s="3" t="s">
        <v>102</v>
      </c>
      <c r="Q8" s="3">
        <v>85</v>
      </c>
      <c r="R8" s="4">
        <v>1.15E-2</v>
      </c>
      <c r="S8" s="3">
        <v>134</v>
      </c>
      <c r="T8" s="4">
        <v>1.34E-2</v>
      </c>
      <c r="U8" s="2">
        <v>0.99</v>
      </c>
      <c r="V8" s="3">
        <v>23</v>
      </c>
      <c r="W8" s="4">
        <v>0.27060000000000001</v>
      </c>
      <c r="X8" s="5">
        <v>27500</v>
      </c>
      <c r="Y8" s="3">
        <v>23</v>
      </c>
    </row>
    <row r="9" spans="1:25" x14ac:dyDescent="0.2">
      <c r="C9" s="3" t="s">
        <v>110</v>
      </c>
      <c r="D9" s="16" t="s">
        <v>349</v>
      </c>
      <c r="E9" s="3">
        <f t="shared" si="2"/>
        <v>3</v>
      </c>
      <c r="G9" s="3">
        <v>5</v>
      </c>
      <c r="H9" s="3">
        <f t="shared" si="0"/>
        <v>2</v>
      </c>
      <c r="I9" s="3">
        <v>4</v>
      </c>
      <c r="J9" s="3">
        <v>30</v>
      </c>
      <c r="K9" s="3">
        <f t="shared" si="1"/>
        <v>-28</v>
      </c>
      <c r="N9" s="3" t="s">
        <v>155</v>
      </c>
      <c r="O9" s="3" t="s">
        <v>347</v>
      </c>
      <c r="P9" s="3" t="s">
        <v>72</v>
      </c>
      <c r="Q9" s="3">
        <v>136</v>
      </c>
      <c r="R9" s="4">
        <v>1.8499999999999999E-2</v>
      </c>
      <c r="S9" s="3">
        <v>188</v>
      </c>
      <c r="T9" s="4">
        <v>1.8800000000000001E-2</v>
      </c>
      <c r="U9" s="2">
        <v>0.99</v>
      </c>
      <c r="V9" s="3">
        <v>20</v>
      </c>
      <c r="W9" s="4">
        <v>0.14710000000000001</v>
      </c>
      <c r="X9" s="5">
        <v>17980</v>
      </c>
      <c r="Y9" s="3">
        <v>20</v>
      </c>
    </row>
    <row r="10" spans="1:25" x14ac:dyDescent="0.2">
      <c r="C10" s="3" t="s">
        <v>111</v>
      </c>
      <c r="D10" s="16" t="s">
        <v>535</v>
      </c>
      <c r="E10" s="3">
        <f t="shared" si="2"/>
        <v>4</v>
      </c>
      <c r="G10" s="3">
        <v>5</v>
      </c>
      <c r="H10" s="3">
        <f t="shared" si="0"/>
        <v>2</v>
      </c>
      <c r="I10" s="3">
        <v>20</v>
      </c>
      <c r="K10" s="3">
        <f t="shared" si="1"/>
        <v>-14</v>
      </c>
      <c r="N10" s="3" t="s">
        <v>161</v>
      </c>
      <c r="O10" s="3" t="s">
        <v>251</v>
      </c>
      <c r="P10" s="3" t="s">
        <v>78</v>
      </c>
      <c r="Q10" s="3">
        <v>73</v>
      </c>
      <c r="R10" s="4">
        <v>9.9000000000000008E-3</v>
      </c>
      <c r="S10" s="3">
        <v>107</v>
      </c>
      <c r="T10" s="4">
        <v>1.0699999999999999E-2</v>
      </c>
      <c r="U10" s="2">
        <v>1</v>
      </c>
      <c r="V10" s="3">
        <v>17</v>
      </c>
      <c r="W10" s="4">
        <v>0.2329</v>
      </c>
      <c r="X10" s="5">
        <v>21760</v>
      </c>
      <c r="Y10" s="3">
        <v>17</v>
      </c>
    </row>
    <row r="11" spans="1:25" x14ac:dyDescent="0.2">
      <c r="C11" s="3" t="s">
        <v>34</v>
      </c>
      <c r="D11" s="16" t="s">
        <v>534</v>
      </c>
      <c r="E11" s="3">
        <f t="shared" si="2"/>
        <v>34</v>
      </c>
      <c r="G11" s="3">
        <v>35</v>
      </c>
      <c r="H11" s="3">
        <f t="shared" si="0"/>
        <v>11</v>
      </c>
      <c r="I11" s="3">
        <v>6</v>
      </c>
      <c r="J11" s="3">
        <v>30</v>
      </c>
      <c r="K11" s="3">
        <f t="shared" si="1"/>
        <v>8</v>
      </c>
      <c r="L11" s="3">
        <v>0</v>
      </c>
      <c r="N11" s="3" t="s">
        <v>166</v>
      </c>
      <c r="O11" s="3" t="s">
        <v>166</v>
      </c>
      <c r="P11" s="3" t="s">
        <v>62</v>
      </c>
      <c r="Q11" s="3">
        <v>112</v>
      </c>
      <c r="R11" s="4">
        <v>1.52E-2</v>
      </c>
      <c r="S11" s="3">
        <v>151</v>
      </c>
      <c r="T11" s="4">
        <v>1.5100000000000001E-2</v>
      </c>
      <c r="U11" s="2">
        <v>1</v>
      </c>
      <c r="V11" s="3">
        <v>15</v>
      </c>
      <c r="W11" s="4">
        <v>0.13389999999999999</v>
      </c>
      <c r="X11" s="5">
        <v>22200</v>
      </c>
      <c r="Y11" s="3">
        <v>15</v>
      </c>
    </row>
    <row r="12" spans="1:25" x14ac:dyDescent="0.2">
      <c r="A12" s="3" t="s">
        <v>156</v>
      </c>
      <c r="B12" s="3" t="s">
        <v>3</v>
      </c>
      <c r="C12" s="3" t="s">
        <v>112</v>
      </c>
      <c r="D12" s="16" t="s">
        <v>449</v>
      </c>
      <c r="E12" s="3">
        <f t="shared" si="2"/>
        <v>0</v>
      </c>
      <c r="F12" s="20">
        <f>VLOOKUP(A12,'1月目標'!$A$6:$K$21,11,FALSE)</f>
        <v>23.255813953488371</v>
      </c>
      <c r="G12" s="3">
        <v>5</v>
      </c>
      <c r="H12" s="3">
        <f t="shared" si="0"/>
        <v>2</v>
      </c>
      <c r="I12" s="3">
        <v>0</v>
      </c>
      <c r="K12" s="3">
        <f t="shared" si="1"/>
        <v>7</v>
      </c>
      <c r="L12" s="3">
        <v>0</v>
      </c>
      <c r="N12" s="3" t="s">
        <v>155</v>
      </c>
      <c r="O12" s="3" t="s">
        <v>345</v>
      </c>
      <c r="P12" s="3" t="s">
        <v>70</v>
      </c>
      <c r="Q12" s="3">
        <v>145</v>
      </c>
      <c r="R12" s="4">
        <v>1.9699999999999999E-2</v>
      </c>
      <c r="S12" s="3">
        <v>175</v>
      </c>
      <c r="T12" s="4">
        <v>1.7500000000000002E-2</v>
      </c>
      <c r="U12" s="2">
        <v>1</v>
      </c>
      <c r="V12" s="3">
        <v>14</v>
      </c>
      <c r="W12" s="4">
        <v>9.6600000000000005E-2</v>
      </c>
      <c r="X12" s="5">
        <v>12586</v>
      </c>
      <c r="Y12" s="3">
        <v>14</v>
      </c>
    </row>
    <row r="13" spans="1:25" x14ac:dyDescent="0.2">
      <c r="C13" s="3" t="s">
        <v>113</v>
      </c>
      <c r="D13" s="16" t="s">
        <v>400</v>
      </c>
      <c r="E13" s="3">
        <f t="shared" si="2"/>
        <v>3</v>
      </c>
      <c r="F13" s="20" t="str">
        <f>"("&amp;SUM(G12:G23)&amp;")"</f>
        <v>(36)</v>
      </c>
      <c r="G13" s="3">
        <v>5</v>
      </c>
      <c r="H13" s="3">
        <f t="shared" si="0"/>
        <v>2</v>
      </c>
      <c r="I13" s="3">
        <v>0</v>
      </c>
      <c r="K13" s="3">
        <f t="shared" si="1"/>
        <v>7</v>
      </c>
      <c r="L13" s="3">
        <v>10</v>
      </c>
      <c r="N13" s="3" t="s">
        <v>505</v>
      </c>
      <c r="O13" s="3" t="s">
        <v>505</v>
      </c>
      <c r="P13" s="3" t="s">
        <v>506</v>
      </c>
      <c r="Q13" s="3">
        <v>326</v>
      </c>
      <c r="R13" s="4">
        <v>4.4299999999999999E-2</v>
      </c>
      <c r="S13" s="3">
        <v>475</v>
      </c>
      <c r="T13" s="4">
        <v>4.7500000000000001E-2</v>
      </c>
      <c r="U13" s="2">
        <v>0.44</v>
      </c>
      <c r="V13" s="3">
        <v>13</v>
      </c>
      <c r="W13" s="4">
        <v>3.9899999999999998E-2</v>
      </c>
      <c r="X13" s="5">
        <v>33254</v>
      </c>
      <c r="Y13" s="3">
        <v>13</v>
      </c>
    </row>
    <row r="14" spans="1:25" x14ac:dyDescent="0.2">
      <c r="C14" s="3" t="s">
        <v>114</v>
      </c>
      <c r="D14" s="16" t="s">
        <v>392</v>
      </c>
      <c r="E14" s="3">
        <f t="shared" si="2"/>
        <v>5</v>
      </c>
      <c r="G14" s="3">
        <v>5</v>
      </c>
      <c r="H14" s="3">
        <f t="shared" si="0"/>
        <v>2</v>
      </c>
      <c r="I14" s="3">
        <v>0</v>
      </c>
      <c r="K14" s="3">
        <f t="shared" si="1"/>
        <v>7</v>
      </c>
      <c r="L14" s="3">
        <v>10</v>
      </c>
      <c r="N14" s="3" t="s">
        <v>162</v>
      </c>
      <c r="O14" s="3" t="s">
        <v>445</v>
      </c>
      <c r="P14" s="3" t="s">
        <v>446</v>
      </c>
      <c r="Q14" s="3">
        <v>161</v>
      </c>
      <c r="R14" s="4">
        <v>2.1899999999999999E-2</v>
      </c>
      <c r="S14" s="3">
        <v>224</v>
      </c>
      <c r="T14" s="4">
        <v>2.24E-2</v>
      </c>
      <c r="U14" s="2">
        <v>1</v>
      </c>
      <c r="V14" s="3">
        <v>14</v>
      </c>
      <c r="W14" s="4">
        <v>8.6999999999999994E-2</v>
      </c>
      <c r="X14" s="5">
        <v>17024</v>
      </c>
      <c r="Y14" s="3">
        <v>13</v>
      </c>
    </row>
    <row r="15" spans="1:25" x14ac:dyDescent="0.2">
      <c r="C15" s="3" t="s">
        <v>115</v>
      </c>
      <c r="D15" s="16" t="s">
        <v>405</v>
      </c>
      <c r="E15" s="3">
        <f t="shared" si="2"/>
        <v>5</v>
      </c>
      <c r="G15" s="3">
        <v>5</v>
      </c>
      <c r="H15" s="3">
        <f t="shared" si="0"/>
        <v>2</v>
      </c>
      <c r="I15" s="3">
        <v>0</v>
      </c>
      <c r="K15" s="3">
        <f t="shared" si="1"/>
        <v>7</v>
      </c>
      <c r="L15" s="3">
        <v>10</v>
      </c>
      <c r="N15" s="3" t="s">
        <v>507</v>
      </c>
      <c r="O15" s="3" t="s">
        <v>508</v>
      </c>
      <c r="P15" s="3" t="s">
        <v>509</v>
      </c>
      <c r="Q15" s="3">
        <v>401</v>
      </c>
      <c r="R15" s="4">
        <v>5.45E-2</v>
      </c>
      <c r="S15" s="3">
        <v>498</v>
      </c>
      <c r="T15" s="4">
        <v>4.9799999999999997E-2</v>
      </c>
      <c r="U15" s="2">
        <v>1</v>
      </c>
      <c r="V15" s="3">
        <v>13</v>
      </c>
      <c r="W15" s="4">
        <v>3.2399999999999998E-2</v>
      </c>
      <c r="X15" s="5">
        <v>115700</v>
      </c>
      <c r="Y15" s="3">
        <v>13</v>
      </c>
    </row>
    <row r="16" spans="1:25" x14ac:dyDescent="0.2">
      <c r="C16" s="3" t="s">
        <v>116</v>
      </c>
      <c r="D16" s="16" t="s">
        <v>396</v>
      </c>
      <c r="E16" s="3">
        <f t="shared" si="2"/>
        <v>0</v>
      </c>
      <c r="G16" s="3">
        <v>5</v>
      </c>
      <c r="H16" s="3">
        <f t="shared" si="0"/>
        <v>2</v>
      </c>
      <c r="I16" s="3">
        <v>5</v>
      </c>
      <c r="K16" s="3">
        <f t="shared" si="1"/>
        <v>2</v>
      </c>
      <c r="L16" s="3">
        <v>0</v>
      </c>
      <c r="N16" s="3" t="s">
        <v>510</v>
      </c>
      <c r="O16" s="3" t="s">
        <v>510</v>
      </c>
      <c r="P16" s="3" t="s">
        <v>506</v>
      </c>
      <c r="Q16" s="3">
        <v>442</v>
      </c>
      <c r="R16" s="4">
        <v>0.06</v>
      </c>
      <c r="S16" s="3">
        <v>700</v>
      </c>
      <c r="T16" s="4">
        <v>7.0000000000000007E-2</v>
      </c>
      <c r="U16" s="2">
        <v>0.42</v>
      </c>
      <c r="V16" s="3">
        <v>12</v>
      </c>
      <c r="W16" s="4">
        <v>2.7099999999999999E-2</v>
      </c>
      <c r="X16" s="5">
        <v>31160</v>
      </c>
      <c r="Y16" s="3">
        <v>12</v>
      </c>
    </row>
    <row r="17" spans="1:25" x14ac:dyDescent="0.2">
      <c r="C17" s="3" t="s">
        <v>117</v>
      </c>
      <c r="D17" s="16" t="s">
        <v>394</v>
      </c>
      <c r="E17" s="3">
        <f t="shared" si="2"/>
        <v>1</v>
      </c>
      <c r="G17" s="3">
        <v>1</v>
      </c>
      <c r="H17" s="3">
        <f t="shared" si="0"/>
        <v>1</v>
      </c>
      <c r="I17" s="3">
        <v>5</v>
      </c>
      <c r="K17" s="3">
        <f t="shared" si="1"/>
        <v>-4</v>
      </c>
      <c r="L17" s="3">
        <v>0</v>
      </c>
      <c r="N17" s="3" t="s">
        <v>222</v>
      </c>
      <c r="O17" s="3" t="s">
        <v>380</v>
      </c>
      <c r="P17" s="3" t="s">
        <v>381</v>
      </c>
      <c r="Q17" s="3">
        <v>56</v>
      </c>
      <c r="R17" s="4">
        <v>7.6E-3</v>
      </c>
      <c r="S17" s="3">
        <v>81</v>
      </c>
      <c r="T17" s="4">
        <v>8.0999999999999996E-3</v>
      </c>
      <c r="U17" s="2">
        <v>1</v>
      </c>
      <c r="V17" s="3">
        <v>11</v>
      </c>
      <c r="W17" s="4">
        <v>0.19639999999999999</v>
      </c>
      <c r="X17" s="5">
        <v>5478</v>
      </c>
      <c r="Y17" s="3">
        <v>11</v>
      </c>
    </row>
    <row r="18" spans="1:25" x14ac:dyDescent="0.2">
      <c r="C18" s="3" t="s">
        <v>118</v>
      </c>
      <c r="D18" s="16" t="s">
        <v>397</v>
      </c>
      <c r="E18" s="3">
        <f t="shared" si="2"/>
        <v>1</v>
      </c>
      <c r="G18" s="3">
        <v>1</v>
      </c>
      <c r="H18" s="3">
        <f t="shared" si="0"/>
        <v>1</v>
      </c>
      <c r="I18" s="3">
        <v>4</v>
      </c>
      <c r="K18" s="3">
        <f t="shared" si="1"/>
        <v>-3</v>
      </c>
      <c r="L18" s="3">
        <v>0</v>
      </c>
      <c r="N18" s="3" t="s">
        <v>161</v>
      </c>
      <c r="O18" s="3" t="s">
        <v>339</v>
      </c>
      <c r="P18" s="3" t="s">
        <v>76</v>
      </c>
      <c r="Q18" s="3">
        <v>49</v>
      </c>
      <c r="R18" s="4">
        <v>6.7000000000000002E-3</v>
      </c>
      <c r="S18" s="3">
        <v>57</v>
      </c>
      <c r="T18" s="4">
        <v>5.7000000000000002E-3</v>
      </c>
      <c r="U18" s="2">
        <v>1</v>
      </c>
      <c r="V18" s="3">
        <v>11</v>
      </c>
      <c r="W18" s="4">
        <v>0.22450000000000001</v>
      </c>
      <c r="X18" s="5">
        <v>14080</v>
      </c>
      <c r="Y18" s="3">
        <v>11</v>
      </c>
    </row>
    <row r="19" spans="1:25" x14ac:dyDescent="0.2">
      <c r="C19" s="3" t="s">
        <v>119</v>
      </c>
      <c r="D19" s="16" t="s">
        <v>402</v>
      </c>
      <c r="E19" s="3">
        <f t="shared" si="2"/>
        <v>5</v>
      </c>
      <c r="G19" s="3">
        <v>5</v>
      </c>
      <c r="H19" s="3">
        <f t="shared" si="0"/>
        <v>2</v>
      </c>
      <c r="I19" s="3">
        <v>0</v>
      </c>
      <c r="K19" s="3">
        <f t="shared" si="1"/>
        <v>7</v>
      </c>
      <c r="L19" s="3">
        <v>7</v>
      </c>
      <c r="N19" s="3" t="s">
        <v>162</v>
      </c>
      <c r="O19" s="3" t="s">
        <v>442</v>
      </c>
      <c r="P19" s="3" t="s">
        <v>443</v>
      </c>
      <c r="Q19" s="3">
        <v>113</v>
      </c>
      <c r="R19" s="4">
        <v>1.5299999999999999E-2</v>
      </c>
      <c r="S19" s="3">
        <v>151</v>
      </c>
      <c r="T19" s="4">
        <v>1.5100000000000001E-2</v>
      </c>
      <c r="U19" s="2">
        <v>0.56000000000000005</v>
      </c>
      <c r="V19" s="3">
        <v>10</v>
      </c>
      <c r="W19" s="4">
        <v>8.8499999999999995E-2</v>
      </c>
      <c r="X19" s="5">
        <v>12900</v>
      </c>
      <c r="Y19" s="3">
        <v>10</v>
      </c>
    </row>
    <row r="20" spans="1:25" x14ac:dyDescent="0.2">
      <c r="C20" s="3" t="s">
        <v>36</v>
      </c>
      <c r="D20" s="16" t="s">
        <v>399</v>
      </c>
      <c r="E20" s="3">
        <f t="shared" si="2"/>
        <v>1</v>
      </c>
      <c r="G20" s="3">
        <v>1</v>
      </c>
      <c r="H20" s="3">
        <f t="shared" si="0"/>
        <v>1</v>
      </c>
      <c r="I20" s="3">
        <v>2</v>
      </c>
      <c r="K20" s="3">
        <f t="shared" si="1"/>
        <v>-1</v>
      </c>
      <c r="L20" s="3">
        <v>0</v>
      </c>
      <c r="N20" s="3" t="s">
        <v>164</v>
      </c>
      <c r="O20" s="3" t="s">
        <v>331</v>
      </c>
      <c r="P20" s="3" t="s">
        <v>82</v>
      </c>
      <c r="Q20" s="3">
        <v>60</v>
      </c>
      <c r="R20" s="4">
        <v>8.0999999999999996E-3</v>
      </c>
      <c r="S20" s="3">
        <v>83</v>
      </c>
      <c r="T20" s="4">
        <v>8.3000000000000001E-3</v>
      </c>
      <c r="U20" s="2">
        <v>0.95</v>
      </c>
      <c r="V20" s="3">
        <v>10</v>
      </c>
      <c r="W20" s="4">
        <v>0.16669999999999999</v>
      </c>
      <c r="X20" s="5">
        <v>13800</v>
      </c>
      <c r="Y20" s="3">
        <v>10</v>
      </c>
    </row>
    <row r="21" spans="1:25" x14ac:dyDescent="0.2">
      <c r="C21" s="3" t="s">
        <v>37</v>
      </c>
      <c r="D21" s="16" t="s">
        <v>398</v>
      </c>
      <c r="E21" s="3">
        <f t="shared" si="2"/>
        <v>0</v>
      </c>
      <c r="G21" s="3">
        <v>1</v>
      </c>
      <c r="H21" s="3">
        <f t="shared" si="0"/>
        <v>1</v>
      </c>
      <c r="I21" s="3">
        <v>3</v>
      </c>
      <c r="K21" s="3">
        <f t="shared" si="1"/>
        <v>-2</v>
      </c>
      <c r="L21" s="3">
        <v>0</v>
      </c>
      <c r="N21" s="3" t="s">
        <v>162</v>
      </c>
      <c r="O21" s="3" t="s">
        <v>444</v>
      </c>
      <c r="P21" s="3" t="s">
        <v>46</v>
      </c>
      <c r="Q21" s="3">
        <v>57</v>
      </c>
      <c r="R21" s="4">
        <v>7.7000000000000002E-3</v>
      </c>
      <c r="S21" s="3">
        <v>66</v>
      </c>
      <c r="T21" s="4">
        <v>6.6E-3</v>
      </c>
      <c r="U21" s="2">
        <v>0.98</v>
      </c>
      <c r="V21" s="3">
        <v>10</v>
      </c>
      <c r="W21" s="4">
        <v>0.1754</v>
      </c>
      <c r="X21" s="5">
        <v>10000</v>
      </c>
      <c r="Y21" s="3">
        <v>9</v>
      </c>
    </row>
    <row r="22" spans="1:25" x14ac:dyDescent="0.2">
      <c r="C22" s="3" t="s">
        <v>38</v>
      </c>
      <c r="D22" s="16" t="s">
        <v>395</v>
      </c>
      <c r="E22" s="3">
        <f t="shared" si="2"/>
        <v>0</v>
      </c>
      <c r="G22" s="3">
        <v>1</v>
      </c>
      <c r="H22" s="3">
        <f t="shared" si="0"/>
        <v>1</v>
      </c>
      <c r="I22" s="3">
        <v>3</v>
      </c>
      <c r="K22" s="3">
        <f t="shared" si="1"/>
        <v>-2</v>
      </c>
      <c r="L22" s="3">
        <v>0</v>
      </c>
      <c r="N22" s="3" t="s">
        <v>181</v>
      </c>
      <c r="O22" s="3" t="s">
        <v>438</v>
      </c>
      <c r="P22" s="3" t="s">
        <v>439</v>
      </c>
      <c r="Q22" s="6">
        <v>1010</v>
      </c>
      <c r="R22" s="4">
        <v>0.13719999999999999</v>
      </c>
      <c r="S22" s="6">
        <v>1299</v>
      </c>
      <c r="T22" s="4">
        <v>0.12989999999999999</v>
      </c>
      <c r="U22" s="2">
        <v>0.03</v>
      </c>
      <c r="V22" s="3">
        <v>9</v>
      </c>
      <c r="W22" s="4">
        <v>8.8999999999999999E-3</v>
      </c>
      <c r="X22" s="5">
        <v>9000</v>
      </c>
      <c r="Y22" s="3">
        <v>9</v>
      </c>
    </row>
    <row r="23" spans="1:25" x14ac:dyDescent="0.2">
      <c r="C23" s="3" t="s">
        <v>120</v>
      </c>
      <c r="D23" s="16" t="s">
        <v>403</v>
      </c>
      <c r="E23" s="3">
        <f t="shared" si="2"/>
        <v>1</v>
      </c>
      <c r="G23" s="3">
        <v>1</v>
      </c>
      <c r="H23" s="3">
        <f t="shared" si="0"/>
        <v>1</v>
      </c>
      <c r="I23" s="3">
        <v>0</v>
      </c>
      <c r="K23" s="3">
        <f t="shared" si="1"/>
        <v>2</v>
      </c>
      <c r="L23" s="3">
        <v>0</v>
      </c>
      <c r="N23" s="3" t="s">
        <v>157</v>
      </c>
      <c r="O23" s="3" t="s">
        <v>256</v>
      </c>
      <c r="P23" s="3" t="s">
        <v>257</v>
      </c>
      <c r="Q23" s="3">
        <v>121</v>
      </c>
      <c r="R23" s="4">
        <v>1.6400000000000001E-2</v>
      </c>
      <c r="S23" s="3">
        <v>156</v>
      </c>
      <c r="T23" s="4">
        <v>1.5599999999999999E-2</v>
      </c>
      <c r="U23" s="2">
        <v>1</v>
      </c>
      <c r="V23" s="3">
        <v>8</v>
      </c>
      <c r="W23" s="4">
        <v>6.6100000000000006E-2</v>
      </c>
      <c r="X23" s="5">
        <v>13440</v>
      </c>
      <c r="Y23" s="3">
        <v>8</v>
      </c>
    </row>
    <row r="24" spans="1:25" x14ac:dyDescent="0.2">
      <c r="A24" s="3" t="s">
        <v>157</v>
      </c>
      <c r="B24" s="3" t="s">
        <v>450</v>
      </c>
      <c r="C24" s="3" t="s">
        <v>451</v>
      </c>
      <c r="D24" s="16" t="s">
        <v>256</v>
      </c>
      <c r="E24" s="3">
        <f t="shared" si="2"/>
        <v>8</v>
      </c>
      <c r="F24" s="20">
        <f>VLOOKUP(A24,'1月目標'!$A$6:$K$21,11,FALSE)</f>
        <v>18.604651162790699</v>
      </c>
      <c r="G24" s="3">
        <v>8</v>
      </c>
      <c r="H24" s="3">
        <f>ROUNDUP(G24*0.3,0)</f>
        <v>3</v>
      </c>
      <c r="I24" s="3">
        <v>0</v>
      </c>
      <c r="K24" s="3">
        <f>ROUNDUP((14+14)*(G24/30)+H24-I24-J24,0)</f>
        <v>11</v>
      </c>
      <c r="L24" s="3">
        <v>10</v>
      </c>
      <c r="N24" s="3" t="s">
        <v>167</v>
      </c>
      <c r="O24" s="3" t="s">
        <v>433</v>
      </c>
      <c r="P24" s="3" t="s">
        <v>48</v>
      </c>
      <c r="Q24" s="3">
        <v>36</v>
      </c>
      <c r="R24" s="4">
        <v>4.8999999999999998E-3</v>
      </c>
      <c r="S24" s="3">
        <v>48</v>
      </c>
      <c r="T24" s="4">
        <v>4.7999999999999996E-3</v>
      </c>
      <c r="U24" s="2">
        <v>1</v>
      </c>
      <c r="V24" s="3">
        <v>7</v>
      </c>
      <c r="W24" s="4">
        <v>0.19439999999999999</v>
      </c>
      <c r="X24" s="5">
        <v>6993</v>
      </c>
      <c r="Y24" s="3">
        <v>7</v>
      </c>
    </row>
    <row r="25" spans="1:25" x14ac:dyDescent="0.2">
      <c r="C25" s="3" t="s">
        <v>452</v>
      </c>
      <c r="D25" s="16" t="s">
        <v>258</v>
      </c>
      <c r="E25" s="3">
        <f t="shared" si="2"/>
        <v>1</v>
      </c>
      <c r="F25" s="20" t="str">
        <f>"("&amp;SUM(G24:G28)&amp;")"</f>
        <v>(20)</v>
      </c>
      <c r="G25" s="3">
        <v>3</v>
      </c>
      <c r="H25" s="3">
        <f>ROUNDUP(G25*0.3,0)</f>
        <v>1</v>
      </c>
      <c r="I25" s="3">
        <v>0</v>
      </c>
      <c r="K25" s="3">
        <f>ROUNDUP((14+14)*(G25/30)+H25-I25-J25,0)</f>
        <v>4</v>
      </c>
      <c r="L25" s="3">
        <v>5</v>
      </c>
      <c r="N25" s="3" t="s">
        <v>161</v>
      </c>
      <c r="O25" s="3" t="s">
        <v>340</v>
      </c>
      <c r="P25" s="3" t="s">
        <v>77</v>
      </c>
      <c r="Q25" s="3">
        <v>41</v>
      </c>
      <c r="R25" s="4">
        <v>5.5999999999999999E-3</v>
      </c>
      <c r="S25" s="3">
        <v>50</v>
      </c>
      <c r="T25" s="4">
        <v>5.0000000000000001E-3</v>
      </c>
      <c r="U25" s="2">
        <v>1</v>
      </c>
      <c r="V25" s="3">
        <v>6</v>
      </c>
      <c r="W25" s="4">
        <v>0.14630000000000001</v>
      </c>
      <c r="X25" s="5">
        <v>7680</v>
      </c>
      <c r="Y25" s="3">
        <v>6</v>
      </c>
    </row>
    <row r="26" spans="1:25" x14ac:dyDescent="0.2">
      <c r="C26" s="3" t="s">
        <v>453</v>
      </c>
      <c r="D26" s="16" t="s">
        <v>254</v>
      </c>
      <c r="E26" s="3">
        <f t="shared" si="2"/>
        <v>3</v>
      </c>
      <c r="G26" s="3">
        <v>3</v>
      </c>
      <c r="H26" s="3">
        <f>ROUNDUP(G26*0.3,0)</f>
        <v>1</v>
      </c>
      <c r="I26" s="3">
        <v>9</v>
      </c>
      <c r="K26" s="3">
        <f>ROUNDUP((14+14)*(G26/30)+H26-I26-J26,0)</f>
        <v>-6</v>
      </c>
      <c r="L26" s="3">
        <v>0</v>
      </c>
      <c r="N26" s="3" t="s">
        <v>169</v>
      </c>
      <c r="O26" s="3" t="s">
        <v>409</v>
      </c>
      <c r="P26" s="3" t="s">
        <v>53</v>
      </c>
      <c r="Q26" s="3">
        <v>179</v>
      </c>
      <c r="R26" s="4">
        <v>2.4299999999999999E-2</v>
      </c>
      <c r="S26" s="3">
        <v>241</v>
      </c>
      <c r="T26" s="4">
        <v>2.41E-2</v>
      </c>
      <c r="U26" s="2">
        <v>0.54</v>
      </c>
      <c r="V26" s="3">
        <v>5</v>
      </c>
      <c r="W26" s="4">
        <v>2.7900000000000001E-2</v>
      </c>
      <c r="X26" s="5">
        <v>5050</v>
      </c>
      <c r="Y26" s="3">
        <v>5</v>
      </c>
    </row>
    <row r="27" spans="1:25" x14ac:dyDescent="0.2">
      <c r="C27" s="3" t="s">
        <v>454</v>
      </c>
      <c r="D27" s="16" t="s">
        <v>252</v>
      </c>
      <c r="E27" s="3">
        <f t="shared" si="2"/>
        <v>1</v>
      </c>
      <c r="G27" s="3">
        <v>3</v>
      </c>
      <c r="H27" s="3">
        <f>ROUNDUP(G27*0.3,0)</f>
        <v>1</v>
      </c>
      <c r="I27" s="3">
        <v>10</v>
      </c>
      <c r="K27" s="3">
        <f>ROUNDUP((14+14)*(G27/30)+H27-I27-J27,0)</f>
        <v>-7</v>
      </c>
      <c r="L27" s="3">
        <v>0</v>
      </c>
      <c r="N27" s="3" t="s">
        <v>181</v>
      </c>
      <c r="O27" s="3" t="s">
        <v>436</v>
      </c>
      <c r="P27" s="3" t="s">
        <v>437</v>
      </c>
      <c r="Q27" s="3">
        <v>880</v>
      </c>
      <c r="R27" s="4">
        <v>0.1195</v>
      </c>
      <c r="S27" s="6">
        <v>1187</v>
      </c>
      <c r="T27" s="4">
        <v>0.1187</v>
      </c>
      <c r="U27" s="2">
        <v>0</v>
      </c>
      <c r="V27" s="3">
        <v>5</v>
      </c>
      <c r="W27" s="4">
        <v>5.7000000000000002E-3</v>
      </c>
      <c r="X27" s="5">
        <v>4625</v>
      </c>
      <c r="Y27" s="3">
        <v>5</v>
      </c>
    </row>
    <row r="28" spans="1:25" x14ac:dyDescent="0.2">
      <c r="C28" s="3" t="s">
        <v>536</v>
      </c>
      <c r="D28" s="16" t="s">
        <v>537</v>
      </c>
      <c r="E28" s="3">
        <f>IF(ISNA(VLOOKUP(D28,$O$4:$Y$172,8,FALSE)),0,VLOOKUP(D28,$O$4:$Y$172,8,FALSE))</f>
        <v>3</v>
      </c>
      <c r="G28" s="3">
        <v>3</v>
      </c>
      <c r="H28" s="3">
        <f>ROUNDUP(G28*0.3,0)</f>
        <v>1</v>
      </c>
      <c r="I28" s="3">
        <v>7</v>
      </c>
      <c r="K28" s="3">
        <f>ROUNDUP((14+14)*(G28/30)+H28-I28-J28,0)</f>
        <v>-4</v>
      </c>
      <c r="L28" s="3">
        <v>0</v>
      </c>
      <c r="R28" s="4"/>
      <c r="S28" s="6"/>
      <c r="T28" s="4"/>
      <c r="U28" s="2"/>
      <c r="W28" s="4"/>
      <c r="X28" s="5"/>
    </row>
    <row r="29" spans="1:25" x14ac:dyDescent="0.2">
      <c r="A29" s="3" t="s">
        <v>157</v>
      </c>
      <c r="B29" s="3" t="s">
        <v>4</v>
      </c>
      <c r="C29" s="3" t="s">
        <v>35</v>
      </c>
      <c r="D29" s="16" t="s">
        <v>330</v>
      </c>
      <c r="E29" s="3">
        <f t="shared" si="2"/>
        <v>3</v>
      </c>
      <c r="F29" s="20">
        <f>VLOOKUP(A29,'1月目標'!$A$6:$K$21,11,FALSE)</f>
        <v>18.604651162790699</v>
      </c>
      <c r="G29" s="3">
        <v>4</v>
      </c>
      <c r="H29" s="3">
        <f t="shared" si="0"/>
        <v>2</v>
      </c>
      <c r="I29" s="3">
        <v>14</v>
      </c>
      <c r="K29" s="3">
        <f t="shared" si="1"/>
        <v>-9</v>
      </c>
      <c r="L29" s="3">
        <v>0</v>
      </c>
      <c r="N29" s="3" t="s">
        <v>156</v>
      </c>
      <c r="O29" s="3" t="s">
        <v>392</v>
      </c>
      <c r="P29" s="3" t="s">
        <v>393</v>
      </c>
      <c r="Q29" s="3">
        <v>37</v>
      </c>
      <c r="R29" s="4">
        <v>5.0000000000000001E-3</v>
      </c>
      <c r="S29" s="3">
        <v>51</v>
      </c>
      <c r="T29" s="4">
        <v>5.1000000000000004E-3</v>
      </c>
      <c r="U29" s="2">
        <v>1</v>
      </c>
      <c r="V29" s="3">
        <v>5</v>
      </c>
      <c r="W29" s="4">
        <v>0.1351</v>
      </c>
      <c r="X29" s="5">
        <v>9400</v>
      </c>
      <c r="Y29" s="3">
        <v>5</v>
      </c>
    </row>
    <row r="30" spans="1:25" x14ac:dyDescent="0.2">
      <c r="C30" s="3" t="s">
        <v>121</v>
      </c>
      <c r="D30" s="16" t="s">
        <v>331</v>
      </c>
      <c r="E30" s="3">
        <f t="shared" si="2"/>
        <v>10</v>
      </c>
      <c r="F30" s="20" t="str">
        <f>"("&amp;SUM(G29:G33)&amp;")"</f>
        <v>(17)</v>
      </c>
      <c r="G30" s="3">
        <v>10</v>
      </c>
      <c r="H30" s="3">
        <f t="shared" si="0"/>
        <v>3</v>
      </c>
      <c r="I30" s="3">
        <v>5</v>
      </c>
      <c r="K30" s="3">
        <f t="shared" si="1"/>
        <v>8</v>
      </c>
      <c r="L30" s="3">
        <v>10</v>
      </c>
      <c r="N30" s="3" t="s">
        <v>156</v>
      </c>
      <c r="O30" s="3" t="s">
        <v>402</v>
      </c>
      <c r="P30" s="3" t="s">
        <v>60</v>
      </c>
      <c r="Q30" s="3">
        <v>28</v>
      </c>
      <c r="R30" s="4">
        <v>3.8E-3</v>
      </c>
      <c r="S30" s="3">
        <v>42</v>
      </c>
      <c r="T30" s="4">
        <v>4.1999999999999997E-3</v>
      </c>
      <c r="U30" s="2">
        <v>1</v>
      </c>
      <c r="V30" s="3">
        <v>5</v>
      </c>
      <c r="W30" s="4">
        <v>0.17860000000000001</v>
      </c>
      <c r="X30" s="5">
        <v>9400</v>
      </c>
      <c r="Y30" s="3">
        <v>5</v>
      </c>
    </row>
    <row r="31" spans="1:25" x14ac:dyDescent="0.2">
      <c r="C31" s="3" t="s">
        <v>122</v>
      </c>
      <c r="D31" s="16" t="s">
        <v>336</v>
      </c>
      <c r="E31" s="3">
        <f t="shared" si="2"/>
        <v>0</v>
      </c>
      <c r="G31" s="3">
        <v>1</v>
      </c>
      <c r="H31" s="3">
        <f t="shared" si="0"/>
        <v>1</v>
      </c>
      <c r="I31" s="3">
        <v>4</v>
      </c>
      <c r="K31" s="3">
        <f t="shared" si="1"/>
        <v>-3</v>
      </c>
      <c r="L31" s="3">
        <v>0</v>
      </c>
      <c r="N31" s="3" t="s">
        <v>156</v>
      </c>
      <c r="O31" s="3" t="s">
        <v>405</v>
      </c>
      <c r="P31" s="3" t="s">
        <v>406</v>
      </c>
      <c r="Q31" s="3">
        <v>41</v>
      </c>
      <c r="R31" s="4">
        <v>5.5999999999999999E-3</v>
      </c>
      <c r="S31" s="3">
        <v>49</v>
      </c>
      <c r="T31" s="4">
        <v>4.8999999999999998E-3</v>
      </c>
      <c r="U31" s="2">
        <v>1</v>
      </c>
      <c r="V31" s="3">
        <v>5</v>
      </c>
      <c r="W31" s="4">
        <v>0.122</v>
      </c>
      <c r="X31" s="5">
        <v>9400</v>
      </c>
      <c r="Y31" s="3">
        <v>5</v>
      </c>
    </row>
    <row r="32" spans="1:25" x14ac:dyDescent="0.2">
      <c r="C32" s="3" t="s">
        <v>123</v>
      </c>
      <c r="D32" s="16" t="s">
        <v>332</v>
      </c>
      <c r="E32" s="3">
        <f t="shared" si="2"/>
        <v>0</v>
      </c>
      <c r="G32" s="3">
        <v>1</v>
      </c>
      <c r="H32" s="3">
        <f t="shared" si="0"/>
        <v>1</v>
      </c>
      <c r="I32" s="3">
        <v>6</v>
      </c>
      <c r="K32" s="3">
        <f t="shared" si="1"/>
        <v>-5</v>
      </c>
      <c r="L32" s="3">
        <v>0</v>
      </c>
      <c r="N32" s="3" t="s">
        <v>188</v>
      </c>
      <c r="O32" s="3" t="s">
        <v>306</v>
      </c>
      <c r="P32" s="3" t="s">
        <v>98</v>
      </c>
      <c r="Q32" s="3">
        <v>16</v>
      </c>
      <c r="R32" s="4">
        <v>2.2000000000000001E-3</v>
      </c>
      <c r="S32" s="3">
        <v>17</v>
      </c>
      <c r="T32" s="4">
        <v>1.6999999999999999E-3</v>
      </c>
      <c r="U32" s="2">
        <v>0.94</v>
      </c>
      <c r="V32" s="3">
        <v>5</v>
      </c>
      <c r="W32" s="4">
        <v>0.3125</v>
      </c>
      <c r="X32" s="5">
        <v>8400</v>
      </c>
      <c r="Y32" s="3">
        <v>5</v>
      </c>
    </row>
    <row r="33" spans="1:25" x14ac:dyDescent="0.2">
      <c r="C33" s="3" t="s">
        <v>124</v>
      </c>
      <c r="D33" s="16" t="s">
        <v>334</v>
      </c>
      <c r="E33" s="3">
        <f t="shared" si="2"/>
        <v>0</v>
      </c>
      <c r="G33" s="3">
        <v>1</v>
      </c>
      <c r="H33" s="3">
        <f t="shared" si="0"/>
        <v>1</v>
      </c>
      <c r="I33" s="3">
        <v>10</v>
      </c>
      <c r="K33" s="3">
        <f t="shared" si="1"/>
        <v>-9</v>
      </c>
      <c r="L33" s="3">
        <v>0</v>
      </c>
      <c r="N33" s="3" t="s">
        <v>511</v>
      </c>
      <c r="O33" s="3" t="s">
        <v>511</v>
      </c>
      <c r="P33" s="3" t="s">
        <v>44</v>
      </c>
      <c r="Q33" s="3">
        <v>343</v>
      </c>
      <c r="R33" s="4">
        <v>4.6600000000000003E-2</v>
      </c>
      <c r="S33" s="3">
        <v>504</v>
      </c>
      <c r="T33" s="4">
        <v>5.04E-2</v>
      </c>
      <c r="U33" s="2">
        <v>0.28000000000000003</v>
      </c>
      <c r="V33" s="3">
        <v>4</v>
      </c>
      <c r="W33" s="4">
        <v>1.17E-2</v>
      </c>
      <c r="X33" s="5">
        <v>9920</v>
      </c>
      <c r="Y33" s="3">
        <v>4</v>
      </c>
    </row>
    <row r="34" spans="1:25" x14ac:dyDescent="0.2">
      <c r="A34" s="3" t="s">
        <v>161</v>
      </c>
      <c r="B34" s="3" t="s">
        <v>5</v>
      </c>
      <c r="C34" s="3" t="s">
        <v>125</v>
      </c>
      <c r="D34" s="16" t="s">
        <v>251</v>
      </c>
      <c r="E34" s="3">
        <f t="shared" si="2"/>
        <v>17</v>
      </c>
      <c r="F34" s="20">
        <f>VLOOKUP(A34,'1月目標'!$A$6:$K$21,11,FALSE)</f>
        <v>44.247787610619469</v>
      </c>
      <c r="G34" s="3">
        <v>17</v>
      </c>
      <c r="H34" s="3">
        <f t="shared" si="0"/>
        <v>6</v>
      </c>
      <c r="I34" s="3">
        <v>13</v>
      </c>
      <c r="K34" s="3">
        <f t="shared" si="1"/>
        <v>9</v>
      </c>
      <c r="L34" s="3">
        <v>25</v>
      </c>
      <c r="N34" s="3" t="s">
        <v>167</v>
      </c>
      <c r="O34" s="3" t="s">
        <v>432</v>
      </c>
      <c r="P34" s="3" t="s">
        <v>47</v>
      </c>
      <c r="Q34" s="3">
        <v>16</v>
      </c>
      <c r="R34" s="4">
        <v>2.2000000000000001E-3</v>
      </c>
      <c r="S34" s="3">
        <v>23</v>
      </c>
      <c r="T34" s="4">
        <v>2.3E-3</v>
      </c>
      <c r="U34" s="2">
        <v>1</v>
      </c>
      <c r="V34" s="3">
        <v>5</v>
      </c>
      <c r="W34" s="4">
        <v>0.3125</v>
      </c>
      <c r="X34" s="5">
        <v>4995</v>
      </c>
      <c r="Y34" s="3">
        <v>4</v>
      </c>
    </row>
    <row r="35" spans="1:25" x14ac:dyDescent="0.2">
      <c r="C35" s="10" t="s">
        <v>126</v>
      </c>
      <c r="D35" s="16" t="s">
        <v>339</v>
      </c>
      <c r="E35" s="3">
        <f t="shared" si="2"/>
        <v>11</v>
      </c>
      <c r="F35" s="20" t="str">
        <f>"("&amp;SUM(G34:G40)&amp;")"</f>
        <v>(45)</v>
      </c>
      <c r="G35" s="3">
        <v>11</v>
      </c>
      <c r="H35" s="3">
        <f t="shared" si="0"/>
        <v>4</v>
      </c>
      <c r="I35" s="3">
        <v>6</v>
      </c>
      <c r="K35" s="3">
        <f t="shared" si="1"/>
        <v>9</v>
      </c>
      <c r="L35" s="3">
        <v>25</v>
      </c>
      <c r="N35" s="3" t="s">
        <v>173</v>
      </c>
      <c r="O35" s="3" t="s">
        <v>410</v>
      </c>
      <c r="P35" s="3" t="s">
        <v>52</v>
      </c>
      <c r="Q35" s="3">
        <v>56</v>
      </c>
      <c r="R35" s="4">
        <v>7.6E-3</v>
      </c>
      <c r="S35" s="3">
        <v>80</v>
      </c>
      <c r="T35" s="4">
        <v>8.0000000000000002E-3</v>
      </c>
      <c r="U35" s="2">
        <v>0.98</v>
      </c>
      <c r="V35" s="3">
        <v>4</v>
      </c>
      <c r="W35" s="4">
        <v>7.1400000000000005E-2</v>
      </c>
      <c r="X35" s="5">
        <v>6720</v>
      </c>
      <c r="Y35" s="3">
        <v>4</v>
      </c>
    </row>
    <row r="36" spans="1:25" x14ac:dyDescent="0.2">
      <c r="C36" s="11" t="s">
        <v>127</v>
      </c>
      <c r="D36" s="16" t="s">
        <v>340</v>
      </c>
      <c r="E36" s="3">
        <f t="shared" si="2"/>
        <v>6</v>
      </c>
      <c r="G36" s="3">
        <v>6</v>
      </c>
      <c r="H36" s="3">
        <f t="shared" si="0"/>
        <v>2</v>
      </c>
      <c r="I36" s="3">
        <v>22</v>
      </c>
      <c r="K36" s="3">
        <f t="shared" si="1"/>
        <v>-15</v>
      </c>
      <c r="L36" s="3">
        <v>0</v>
      </c>
      <c r="N36" s="3" t="s">
        <v>155</v>
      </c>
      <c r="O36" s="3" t="s">
        <v>346</v>
      </c>
      <c r="P36" s="3" t="s">
        <v>71</v>
      </c>
      <c r="Q36" s="3">
        <v>121</v>
      </c>
      <c r="R36" s="4">
        <v>1.6400000000000001E-2</v>
      </c>
      <c r="S36" s="3">
        <v>165</v>
      </c>
      <c r="T36" s="4">
        <v>1.6500000000000001E-2</v>
      </c>
      <c r="U36" s="2">
        <v>1</v>
      </c>
      <c r="V36" s="3">
        <v>4</v>
      </c>
      <c r="W36" s="4">
        <v>3.3099999999999997E-2</v>
      </c>
      <c r="X36" s="5">
        <v>3792</v>
      </c>
      <c r="Y36" s="3">
        <v>4</v>
      </c>
    </row>
    <row r="37" spans="1:25" x14ac:dyDescent="0.2">
      <c r="C37" s="11" t="s">
        <v>455</v>
      </c>
      <c r="D37" s="16" t="s">
        <v>461</v>
      </c>
      <c r="E37" s="3">
        <f t="shared" si="2"/>
        <v>1</v>
      </c>
      <c r="G37" s="3">
        <v>1</v>
      </c>
      <c r="H37" s="3">
        <f>ROUNDUP(G37*0.3,0)</f>
        <v>1</v>
      </c>
      <c r="I37" s="3">
        <v>25</v>
      </c>
      <c r="K37" s="3">
        <f>ROUNDUP((14+14)*(G37/30)+H37-I37-J37,0)</f>
        <v>-24</v>
      </c>
      <c r="L37" s="3">
        <v>0</v>
      </c>
      <c r="N37" s="3" t="s">
        <v>172</v>
      </c>
      <c r="O37" s="3" t="s">
        <v>297</v>
      </c>
      <c r="P37" s="3" t="s">
        <v>298</v>
      </c>
      <c r="Q37" s="3">
        <v>42</v>
      </c>
      <c r="R37" s="4">
        <v>5.7000000000000002E-3</v>
      </c>
      <c r="S37" s="3">
        <v>51</v>
      </c>
      <c r="T37" s="4">
        <v>5.1000000000000004E-3</v>
      </c>
      <c r="U37" s="2">
        <v>1</v>
      </c>
      <c r="V37" s="3">
        <v>4</v>
      </c>
      <c r="W37" s="4">
        <v>9.5200000000000007E-2</v>
      </c>
      <c r="X37" s="5">
        <v>3560</v>
      </c>
      <c r="Y37" s="3">
        <v>4</v>
      </c>
    </row>
    <row r="38" spans="1:25" x14ac:dyDescent="0.2">
      <c r="C38" s="11" t="s">
        <v>456</v>
      </c>
      <c r="D38" s="16" t="s">
        <v>462</v>
      </c>
      <c r="E38" s="3">
        <f t="shared" si="2"/>
        <v>5</v>
      </c>
      <c r="G38" s="3">
        <v>5</v>
      </c>
      <c r="H38" s="3">
        <f>ROUNDUP(G38*0.3,0)</f>
        <v>2</v>
      </c>
      <c r="I38" s="3">
        <v>0</v>
      </c>
      <c r="K38" s="3">
        <f>ROUNDUP((14+14)*(G38/30)+H38-I38-J38,0)</f>
        <v>7</v>
      </c>
      <c r="L38" s="3">
        <v>10</v>
      </c>
      <c r="N38" s="3" t="s">
        <v>179</v>
      </c>
      <c r="O38" s="3" t="s">
        <v>269</v>
      </c>
      <c r="P38" s="3" t="s">
        <v>270</v>
      </c>
      <c r="Q38" s="3">
        <v>10</v>
      </c>
      <c r="R38" s="4">
        <v>1.4E-3</v>
      </c>
      <c r="S38" s="3">
        <v>14</v>
      </c>
      <c r="T38" s="4">
        <v>1.4E-3</v>
      </c>
      <c r="U38" s="2">
        <v>1</v>
      </c>
      <c r="V38" s="3">
        <v>4</v>
      </c>
      <c r="W38" s="4">
        <v>0.4</v>
      </c>
      <c r="X38" s="5">
        <v>4000</v>
      </c>
      <c r="Y38" s="3">
        <v>4</v>
      </c>
    </row>
    <row r="39" spans="1:25" x14ac:dyDescent="0.2">
      <c r="C39" s="11" t="s">
        <v>457</v>
      </c>
      <c r="D39" s="16" t="s">
        <v>460</v>
      </c>
      <c r="E39" s="3">
        <f t="shared" si="2"/>
        <v>4</v>
      </c>
      <c r="G39" s="3">
        <v>4</v>
      </c>
      <c r="H39" s="3">
        <f>ROUNDUP(G39*0.3,0)</f>
        <v>2</v>
      </c>
      <c r="I39" s="3">
        <v>1</v>
      </c>
      <c r="K39" s="3">
        <f>ROUNDUP((14+14)*(G39/30)+H39-I39-J39,0)</f>
        <v>5</v>
      </c>
      <c r="L39" s="3">
        <v>10</v>
      </c>
      <c r="N39" s="3" t="s">
        <v>161</v>
      </c>
      <c r="O39" s="3" t="s">
        <v>462</v>
      </c>
      <c r="P39" s="3" t="s">
        <v>498</v>
      </c>
      <c r="Q39" s="3">
        <v>18</v>
      </c>
      <c r="R39" s="4">
        <v>2.3999999999999998E-3</v>
      </c>
      <c r="S39" s="3">
        <v>23</v>
      </c>
      <c r="T39" s="4">
        <v>2.3E-3</v>
      </c>
      <c r="U39" s="2">
        <v>1</v>
      </c>
      <c r="V39" s="3">
        <v>5</v>
      </c>
      <c r="W39" s="4">
        <v>0.27779999999999999</v>
      </c>
      <c r="X39" s="5">
        <v>6400</v>
      </c>
      <c r="Y39" s="3">
        <v>4</v>
      </c>
    </row>
    <row r="40" spans="1:25" x14ac:dyDescent="0.2">
      <c r="C40" s="11" t="s">
        <v>458</v>
      </c>
      <c r="D40" s="16" t="s">
        <v>459</v>
      </c>
      <c r="E40" s="3">
        <f t="shared" si="2"/>
        <v>1</v>
      </c>
      <c r="G40" s="3">
        <v>1</v>
      </c>
      <c r="H40" s="3">
        <f>ROUNDUP(G40*0.3,0)</f>
        <v>1</v>
      </c>
      <c r="I40" s="3">
        <v>2</v>
      </c>
      <c r="K40" s="3">
        <f>ROUNDUP((14+14)*(G40/30)+H40-I40-J40,0)</f>
        <v>-1</v>
      </c>
      <c r="L40" s="3">
        <v>0</v>
      </c>
      <c r="N40" s="3" t="s">
        <v>161</v>
      </c>
      <c r="O40" s="3" t="s">
        <v>460</v>
      </c>
      <c r="P40" s="3" t="s">
        <v>499</v>
      </c>
      <c r="Q40" s="3">
        <v>21</v>
      </c>
      <c r="R40" s="4">
        <v>2.8999999999999998E-3</v>
      </c>
      <c r="S40" s="3">
        <v>27</v>
      </c>
      <c r="T40" s="4">
        <v>2.7000000000000001E-3</v>
      </c>
      <c r="U40" s="2">
        <v>1</v>
      </c>
      <c r="V40" s="3">
        <v>4</v>
      </c>
      <c r="W40" s="4">
        <v>0.1905</v>
      </c>
      <c r="X40" s="5">
        <v>5120</v>
      </c>
      <c r="Y40" s="3">
        <v>4</v>
      </c>
    </row>
    <row r="41" spans="1:25" x14ac:dyDescent="0.2">
      <c r="A41" s="3" t="s">
        <v>173</v>
      </c>
      <c r="B41" s="3" t="s">
        <v>7</v>
      </c>
      <c r="C41" s="3" t="s">
        <v>128</v>
      </c>
      <c r="D41" s="16" t="s">
        <v>410</v>
      </c>
      <c r="E41" s="3">
        <f t="shared" si="2"/>
        <v>4</v>
      </c>
      <c r="F41" s="20">
        <f>VLOOKUP(A41,'1月目標'!$A$6:$K$21,11,FALSE)</f>
        <v>9.316770186335404</v>
      </c>
      <c r="G41" s="3">
        <v>5</v>
      </c>
      <c r="H41" s="3">
        <f t="shared" si="0"/>
        <v>2</v>
      </c>
      <c r="I41" s="3">
        <v>9</v>
      </c>
      <c r="K41" s="3">
        <f t="shared" si="1"/>
        <v>-3</v>
      </c>
      <c r="L41" s="3">
        <v>0</v>
      </c>
      <c r="N41" s="3" t="s">
        <v>507</v>
      </c>
      <c r="O41" s="3" t="s">
        <v>512</v>
      </c>
      <c r="P41" s="3" t="s">
        <v>513</v>
      </c>
      <c r="Q41" s="3">
        <v>233</v>
      </c>
      <c r="R41" s="4">
        <v>3.1600000000000003E-2</v>
      </c>
      <c r="S41" s="3">
        <v>279</v>
      </c>
      <c r="T41" s="4">
        <v>2.7900000000000001E-2</v>
      </c>
      <c r="U41" s="2">
        <v>1</v>
      </c>
      <c r="V41" s="3">
        <v>4</v>
      </c>
      <c r="W41" s="4">
        <v>1.72E-2</v>
      </c>
      <c r="X41" s="5">
        <v>35600</v>
      </c>
      <c r="Y41" s="3">
        <v>4</v>
      </c>
    </row>
    <row r="42" spans="1:25" x14ac:dyDescent="0.2">
      <c r="C42" s="3" t="s">
        <v>129</v>
      </c>
      <c r="D42" s="16" t="s">
        <v>411</v>
      </c>
      <c r="E42" s="3">
        <f t="shared" si="2"/>
        <v>1</v>
      </c>
      <c r="F42" s="20" t="str">
        <f>"("&amp;SUM(G41:G42)&amp;")"</f>
        <v>(7)</v>
      </c>
      <c r="G42" s="3">
        <v>2</v>
      </c>
      <c r="H42" s="3">
        <f t="shared" si="0"/>
        <v>1</v>
      </c>
      <c r="I42" s="3">
        <v>0</v>
      </c>
      <c r="K42" s="3">
        <f t="shared" si="1"/>
        <v>3</v>
      </c>
      <c r="L42" s="3" t="s">
        <v>549</v>
      </c>
      <c r="N42" s="3" t="s">
        <v>167</v>
      </c>
      <c r="O42" s="3" t="s">
        <v>434</v>
      </c>
      <c r="P42" s="3" t="s">
        <v>435</v>
      </c>
      <c r="Q42" s="3">
        <v>7</v>
      </c>
      <c r="R42" s="4">
        <v>1E-3</v>
      </c>
      <c r="S42" s="3">
        <v>10</v>
      </c>
      <c r="T42" s="4">
        <v>1E-3</v>
      </c>
      <c r="U42" s="2">
        <v>0.9</v>
      </c>
      <c r="V42" s="3">
        <v>3</v>
      </c>
      <c r="W42" s="4">
        <v>0.42859999999999998</v>
      </c>
      <c r="X42" s="5">
        <v>2997</v>
      </c>
      <c r="Y42" s="3">
        <v>3</v>
      </c>
    </row>
    <row r="43" spans="1:25" x14ac:dyDescent="0.2">
      <c r="A43" s="3" t="s">
        <v>166</v>
      </c>
      <c r="B43" s="3" t="s">
        <v>8</v>
      </c>
      <c r="C43" s="3" t="s">
        <v>130</v>
      </c>
      <c r="D43" s="16" t="s">
        <v>166</v>
      </c>
      <c r="E43" s="3">
        <f t="shared" si="2"/>
        <v>15</v>
      </c>
      <c r="F43" s="20">
        <f>VLOOKUP(A43,'1月目標'!$A$6:$K$21,11,FALSE)</f>
        <v>17.738359201773836</v>
      </c>
      <c r="G43" s="3">
        <v>20</v>
      </c>
      <c r="H43" s="3">
        <f t="shared" si="0"/>
        <v>6</v>
      </c>
      <c r="I43" s="3">
        <v>44</v>
      </c>
      <c r="K43" s="3">
        <f t="shared" si="1"/>
        <v>-20</v>
      </c>
      <c r="L43" s="3">
        <v>0</v>
      </c>
      <c r="N43" s="3" t="s">
        <v>157</v>
      </c>
      <c r="O43" s="3" t="s">
        <v>183</v>
      </c>
      <c r="P43" s="3" t="s">
        <v>184</v>
      </c>
      <c r="Q43" s="3">
        <v>24</v>
      </c>
      <c r="R43" s="4">
        <v>3.3E-3</v>
      </c>
      <c r="S43" s="3">
        <v>35</v>
      </c>
      <c r="T43" s="4">
        <v>3.5000000000000001E-3</v>
      </c>
      <c r="U43" s="2">
        <v>1</v>
      </c>
      <c r="V43" s="3">
        <v>3</v>
      </c>
      <c r="W43" s="4">
        <v>0.125</v>
      </c>
      <c r="X43" s="5">
        <v>5640</v>
      </c>
      <c r="Y43" s="3">
        <v>3</v>
      </c>
    </row>
    <row r="44" spans="1:25" x14ac:dyDescent="0.2">
      <c r="A44" s="3" t="s">
        <v>177</v>
      </c>
      <c r="B44" s="3" t="s">
        <v>10</v>
      </c>
      <c r="C44" s="3" t="s">
        <v>131</v>
      </c>
      <c r="D44" s="16" t="s">
        <v>307</v>
      </c>
      <c r="E44" s="3">
        <f t="shared" si="2"/>
        <v>0</v>
      </c>
      <c r="F44" s="20">
        <f>VLOOKUP(A44,'1月目標'!$A$6:$K$21,11,FALSE)</f>
        <v>5.6818181818181817</v>
      </c>
      <c r="G44" s="3">
        <v>1</v>
      </c>
      <c r="H44" s="3">
        <f t="shared" si="0"/>
        <v>1</v>
      </c>
      <c r="I44" s="3">
        <v>5</v>
      </c>
      <c r="K44" s="3">
        <f t="shared" si="1"/>
        <v>-4</v>
      </c>
      <c r="N44" s="3" t="s">
        <v>156</v>
      </c>
      <c r="O44" s="3" t="s">
        <v>400</v>
      </c>
      <c r="P44" s="3" t="s">
        <v>401</v>
      </c>
      <c r="Q44" s="3">
        <v>27</v>
      </c>
      <c r="R44" s="4">
        <v>3.7000000000000002E-3</v>
      </c>
      <c r="S44" s="3">
        <v>28</v>
      </c>
      <c r="T44" s="4">
        <v>2.8E-3</v>
      </c>
      <c r="U44" s="2">
        <v>1</v>
      </c>
      <c r="V44" s="3">
        <v>3</v>
      </c>
      <c r="W44" s="4">
        <v>0.1111</v>
      </c>
      <c r="X44" s="5">
        <v>5640</v>
      </c>
      <c r="Y44" s="3">
        <v>3</v>
      </c>
    </row>
    <row r="45" spans="1:25" x14ac:dyDescent="0.2">
      <c r="C45" s="3" t="s">
        <v>132</v>
      </c>
      <c r="D45" s="16" t="s">
        <v>309</v>
      </c>
      <c r="E45" s="3">
        <f t="shared" si="2"/>
        <v>2</v>
      </c>
      <c r="F45" s="20" t="str">
        <f>"("&amp;SUM(G44:G46)&amp;")"</f>
        <v>(5)</v>
      </c>
      <c r="G45" s="3">
        <v>3</v>
      </c>
      <c r="H45" s="3">
        <f t="shared" si="0"/>
        <v>1</v>
      </c>
      <c r="I45" s="3">
        <v>6</v>
      </c>
      <c r="K45" s="3">
        <f t="shared" si="1"/>
        <v>-3</v>
      </c>
      <c r="N45" s="3" t="s">
        <v>164</v>
      </c>
      <c r="O45" s="3" t="s">
        <v>330</v>
      </c>
      <c r="P45" s="3" t="s">
        <v>81</v>
      </c>
      <c r="Q45" s="3">
        <v>36</v>
      </c>
      <c r="R45" s="4">
        <v>4.8999999999999998E-3</v>
      </c>
      <c r="S45" s="3">
        <v>52</v>
      </c>
      <c r="T45" s="4">
        <v>5.1999999999999998E-3</v>
      </c>
      <c r="U45" s="2">
        <v>1</v>
      </c>
      <c r="V45" s="3">
        <v>3</v>
      </c>
      <c r="W45" s="4">
        <v>8.3299999999999999E-2</v>
      </c>
      <c r="X45" s="5">
        <v>4440</v>
      </c>
      <c r="Y45" s="3">
        <v>3</v>
      </c>
    </row>
    <row r="46" spans="1:25" x14ac:dyDescent="0.2">
      <c r="C46" s="3" t="s">
        <v>133</v>
      </c>
      <c r="D46" s="16" t="s">
        <v>308</v>
      </c>
      <c r="E46" s="3">
        <f t="shared" si="2"/>
        <v>0</v>
      </c>
      <c r="G46" s="3">
        <v>1</v>
      </c>
      <c r="H46" s="3">
        <f t="shared" si="0"/>
        <v>1</v>
      </c>
      <c r="I46" s="3">
        <v>4</v>
      </c>
      <c r="K46" s="3">
        <f t="shared" si="1"/>
        <v>-3</v>
      </c>
      <c r="N46" s="3" t="s">
        <v>168</v>
      </c>
      <c r="O46" s="3" t="s">
        <v>281</v>
      </c>
      <c r="P46" s="3" t="s">
        <v>282</v>
      </c>
      <c r="Q46" s="3">
        <v>28</v>
      </c>
      <c r="R46" s="4">
        <v>3.8E-3</v>
      </c>
      <c r="S46" s="3">
        <v>35</v>
      </c>
      <c r="T46" s="4">
        <v>3.5000000000000001E-3</v>
      </c>
      <c r="U46" s="2">
        <v>1</v>
      </c>
      <c r="V46" s="3">
        <v>3</v>
      </c>
      <c r="W46" s="4">
        <v>0.1071</v>
      </c>
      <c r="X46" s="5">
        <v>3840</v>
      </c>
      <c r="Y46" s="3">
        <v>3</v>
      </c>
    </row>
    <row r="47" spans="1:25" x14ac:dyDescent="0.2">
      <c r="A47" s="3" t="s">
        <v>172</v>
      </c>
      <c r="B47" s="3" t="s">
        <v>23</v>
      </c>
      <c r="C47" s="3" t="s">
        <v>463</v>
      </c>
      <c r="D47" s="16" t="s">
        <v>299</v>
      </c>
      <c r="E47" s="3">
        <f t="shared" si="2"/>
        <v>2</v>
      </c>
      <c r="F47" s="20">
        <f>VLOOKUP(A47,'1月目標'!$A$6:$K$21,11,FALSE)</f>
        <v>10.033444816053512</v>
      </c>
      <c r="G47" s="3">
        <v>3</v>
      </c>
      <c r="H47" s="3">
        <f t="shared" si="0"/>
        <v>1</v>
      </c>
      <c r="I47" s="3">
        <v>12</v>
      </c>
      <c r="K47" s="3">
        <f t="shared" si="1"/>
        <v>-9</v>
      </c>
      <c r="N47" s="3" t="s">
        <v>179</v>
      </c>
      <c r="O47" s="3" t="s">
        <v>263</v>
      </c>
      <c r="P47" s="3" t="s">
        <v>264</v>
      </c>
      <c r="Q47" s="3">
        <v>7</v>
      </c>
      <c r="R47" s="4">
        <v>1E-3</v>
      </c>
      <c r="S47" s="3">
        <v>10</v>
      </c>
      <c r="T47" s="4">
        <v>1E-3</v>
      </c>
      <c r="U47" s="2">
        <v>1</v>
      </c>
      <c r="V47" s="3">
        <v>3</v>
      </c>
      <c r="W47" s="4">
        <v>0.42859999999999998</v>
      </c>
      <c r="X47" s="5">
        <v>3000</v>
      </c>
      <c r="Y47" s="3">
        <v>3</v>
      </c>
    </row>
    <row r="48" spans="1:25" x14ac:dyDescent="0.2">
      <c r="C48" s="3" t="s">
        <v>464</v>
      </c>
      <c r="D48" s="16" t="s">
        <v>465</v>
      </c>
      <c r="E48" s="3">
        <f t="shared" si="2"/>
        <v>1</v>
      </c>
      <c r="F48" s="20" t="str">
        <f>"("&amp;SUM(G47:G48)&amp;")"</f>
        <v>(4)</v>
      </c>
      <c r="G48" s="3">
        <v>1</v>
      </c>
      <c r="H48" s="3">
        <f>ROUNDUP(G48*0.3,0)</f>
        <v>1</v>
      </c>
      <c r="I48" s="3">
        <v>6</v>
      </c>
      <c r="K48" s="3">
        <f>ROUNDUP((14+14)*(G48/30)+H48-I48-J48,0)</f>
        <v>-5</v>
      </c>
      <c r="N48" s="3" t="s">
        <v>155</v>
      </c>
      <c r="O48" s="3" t="s">
        <v>349</v>
      </c>
      <c r="P48" s="3" t="s">
        <v>350</v>
      </c>
      <c r="Q48" s="3">
        <v>80</v>
      </c>
      <c r="R48" s="4">
        <v>1.09E-2</v>
      </c>
      <c r="S48" s="3">
        <v>92</v>
      </c>
      <c r="T48" s="4">
        <v>9.1999999999999998E-3</v>
      </c>
      <c r="U48" s="2">
        <v>0.99</v>
      </c>
      <c r="V48" s="3">
        <v>3</v>
      </c>
      <c r="W48" s="4">
        <v>3.7499999999999999E-2</v>
      </c>
      <c r="X48" s="5">
        <v>2844</v>
      </c>
      <c r="Y48" s="3">
        <v>3</v>
      </c>
    </row>
    <row r="49" spans="1:25" x14ac:dyDescent="0.2">
      <c r="A49" s="3" t="s">
        <v>504</v>
      </c>
      <c r="B49" s="3" t="s">
        <v>11</v>
      </c>
      <c r="C49" s="3" t="s">
        <v>134</v>
      </c>
      <c r="D49" s="16" t="s">
        <v>297</v>
      </c>
      <c r="E49" s="3">
        <f t="shared" si="2"/>
        <v>4</v>
      </c>
      <c r="F49" s="20">
        <f>VLOOKUP(A49,'1月目標'!$A$6:$K$21,11,FALSE)</f>
        <v>7.9681274900398407</v>
      </c>
      <c r="G49" s="3">
        <v>5</v>
      </c>
      <c r="H49" s="3">
        <f t="shared" si="0"/>
        <v>2</v>
      </c>
      <c r="I49" s="3">
        <v>8</v>
      </c>
      <c r="K49" s="3">
        <f t="shared" si="1"/>
        <v>-2</v>
      </c>
      <c r="N49" s="3" t="s">
        <v>157</v>
      </c>
      <c r="O49" s="3" t="s">
        <v>254</v>
      </c>
      <c r="P49" s="3" t="s">
        <v>255</v>
      </c>
      <c r="Q49" s="3">
        <v>12</v>
      </c>
      <c r="R49" s="4">
        <v>1.6000000000000001E-3</v>
      </c>
      <c r="S49" s="3">
        <v>19</v>
      </c>
      <c r="T49" s="4">
        <v>1.9E-3</v>
      </c>
      <c r="U49" s="2">
        <v>1</v>
      </c>
      <c r="V49" s="3">
        <v>3</v>
      </c>
      <c r="W49" s="4">
        <v>0.25</v>
      </c>
      <c r="X49" s="5">
        <v>5640</v>
      </c>
      <c r="Y49" s="3">
        <v>3</v>
      </c>
    </row>
    <row r="50" spans="1:25" x14ac:dyDescent="0.2">
      <c r="C50" s="3" t="s">
        <v>135</v>
      </c>
      <c r="D50" s="16" t="s">
        <v>300</v>
      </c>
      <c r="E50" s="3">
        <f t="shared" si="2"/>
        <v>0</v>
      </c>
      <c r="F50" s="20" t="str">
        <f>"("&amp;SUM(G49:G51)&amp;")"</f>
        <v>(9)</v>
      </c>
      <c r="G50" s="3">
        <v>1</v>
      </c>
      <c r="H50" s="3">
        <f t="shared" si="0"/>
        <v>1</v>
      </c>
      <c r="I50" s="3">
        <v>8</v>
      </c>
      <c r="K50" s="3">
        <f t="shared" si="1"/>
        <v>-7</v>
      </c>
      <c r="N50" s="3" t="s">
        <v>514</v>
      </c>
      <c r="O50" s="3" t="s">
        <v>515</v>
      </c>
      <c r="P50" s="3" t="s">
        <v>516</v>
      </c>
      <c r="Q50" s="3">
        <v>10</v>
      </c>
      <c r="R50" s="4">
        <v>1.4E-3</v>
      </c>
      <c r="S50" s="3">
        <v>46</v>
      </c>
      <c r="T50" s="4">
        <v>4.5999999999999999E-3</v>
      </c>
      <c r="U50" s="2">
        <v>1</v>
      </c>
      <c r="V50" s="3">
        <v>3</v>
      </c>
      <c r="W50" s="4">
        <v>0.3</v>
      </c>
      <c r="X50" s="5">
        <v>1497</v>
      </c>
      <c r="Y50" s="3">
        <v>3</v>
      </c>
    </row>
    <row r="51" spans="1:25" x14ac:dyDescent="0.2">
      <c r="C51" s="3" t="s">
        <v>136</v>
      </c>
      <c r="D51" s="16" t="s">
        <v>301</v>
      </c>
      <c r="E51" s="3">
        <f t="shared" si="2"/>
        <v>1</v>
      </c>
      <c r="G51" s="3">
        <v>3</v>
      </c>
      <c r="H51" s="3">
        <f t="shared" si="0"/>
        <v>1</v>
      </c>
      <c r="I51" s="3">
        <v>10</v>
      </c>
      <c r="K51" s="3">
        <f t="shared" si="1"/>
        <v>-7</v>
      </c>
      <c r="N51" s="3" t="s">
        <v>158</v>
      </c>
      <c r="O51" s="3" t="s">
        <v>158</v>
      </c>
      <c r="P51" s="3" t="s">
        <v>159</v>
      </c>
      <c r="Q51" s="3">
        <v>228</v>
      </c>
      <c r="R51" s="4">
        <v>3.1E-2</v>
      </c>
      <c r="S51" s="3">
        <v>288</v>
      </c>
      <c r="T51" s="4">
        <v>2.8799999999999999E-2</v>
      </c>
      <c r="U51" s="2">
        <v>0.19</v>
      </c>
      <c r="V51" s="3">
        <v>2</v>
      </c>
      <c r="W51" s="4">
        <v>8.8000000000000005E-3</v>
      </c>
      <c r="X51" s="5">
        <v>1600</v>
      </c>
      <c r="Y51" s="3">
        <v>2</v>
      </c>
    </row>
    <row r="52" spans="1:25" x14ac:dyDescent="0.2">
      <c r="A52" s="3" t="s">
        <v>168</v>
      </c>
      <c r="B52" s="3" t="s">
        <v>12</v>
      </c>
      <c r="C52" s="3" t="s">
        <v>237</v>
      </c>
      <c r="D52" s="16" t="s">
        <v>277</v>
      </c>
      <c r="E52" s="3">
        <f t="shared" si="2"/>
        <v>1</v>
      </c>
      <c r="F52" s="20">
        <f>VLOOKUP(A52,'1月目標'!$A$6:$K$21,11,FALSE)</f>
        <v>8.720930232558139</v>
      </c>
      <c r="H52" s="3">
        <f t="shared" si="0"/>
        <v>0</v>
      </c>
      <c r="I52" s="3">
        <v>21</v>
      </c>
      <c r="K52" s="3">
        <f t="shared" si="1"/>
        <v>-21</v>
      </c>
      <c r="N52" s="3" t="s">
        <v>182</v>
      </c>
      <c r="O52" s="3" t="s">
        <v>430</v>
      </c>
      <c r="P52" s="3" t="s">
        <v>431</v>
      </c>
      <c r="Q52" s="3">
        <v>3</v>
      </c>
      <c r="R52" s="4">
        <v>4.0000000000000002E-4</v>
      </c>
      <c r="S52" s="3">
        <v>3</v>
      </c>
      <c r="T52" s="4">
        <v>2.9999999999999997E-4</v>
      </c>
      <c r="U52" s="2">
        <v>1</v>
      </c>
      <c r="V52" s="3">
        <v>2</v>
      </c>
      <c r="W52" s="4">
        <v>0.66669999999999996</v>
      </c>
      <c r="X52" s="5">
        <v>2560</v>
      </c>
      <c r="Y52" s="3">
        <v>2</v>
      </c>
    </row>
    <row r="53" spans="1:25" x14ac:dyDescent="0.2">
      <c r="C53" s="3" t="s">
        <v>238</v>
      </c>
      <c r="D53" s="16" t="s">
        <v>273</v>
      </c>
      <c r="E53" s="3">
        <f t="shared" si="2"/>
        <v>2</v>
      </c>
      <c r="F53" s="20" t="str">
        <f>"("&amp;SUM(G52:G60)&amp;")"</f>
        <v>(0)</v>
      </c>
      <c r="H53" s="3">
        <f t="shared" si="0"/>
        <v>0</v>
      </c>
      <c r="I53" s="3">
        <v>5</v>
      </c>
      <c r="K53" s="3">
        <f t="shared" si="1"/>
        <v>-5</v>
      </c>
      <c r="N53" s="3" t="s">
        <v>176</v>
      </c>
      <c r="O53" s="3" t="s">
        <v>327</v>
      </c>
      <c r="P53" s="3" t="s">
        <v>88</v>
      </c>
      <c r="Q53" s="3">
        <v>11</v>
      </c>
      <c r="R53" s="4">
        <v>1.5E-3</v>
      </c>
      <c r="S53" s="3">
        <v>15</v>
      </c>
      <c r="T53" s="4">
        <v>1.5E-3</v>
      </c>
      <c r="U53" s="2">
        <v>1</v>
      </c>
      <c r="V53" s="3">
        <v>2</v>
      </c>
      <c r="W53" s="4">
        <v>0.18179999999999999</v>
      </c>
      <c r="X53" s="5">
        <v>2560</v>
      </c>
      <c r="Y53" s="3">
        <v>2</v>
      </c>
    </row>
    <row r="54" spans="1:25" x14ac:dyDescent="0.2">
      <c r="C54" s="3" t="s">
        <v>239</v>
      </c>
      <c r="D54" s="16" t="s">
        <v>279</v>
      </c>
      <c r="E54" s="3">
        <f t="shared" si="2"/>
        <v>0</v>
      </c>
      <c r="H54" s="3">
        <f t="shared" si="0"/>
        <v>0</v>
      </c>
      <c r="I54" s="3">
        <v>7</v>
      </c>
      <c r="K54" s="3">
        <f t="shared" si="1"/>
        <v>-7</v>
      </c>
      <c r="N54" s="3" t="s">
        <v>177</v>
      </c>
      <c r="O54" s="3" t="s">
        <v>309</v>
      </c>
      <c r="P54" s="3" t="s">
        <v>96</v>
      </c>
      <c r="Q54" s="3">
        <v>14</v>
      </c>
      <c r="R54" s="4">
        <v>1.9E-3</v>
      </c>
      <c r="S54" s="3">
        <v>18</v>
      </c>
      <c r="T54" s="4">
        <v>1.8E-3</v>
      </c>
      <c r="U54" s="2">
        <v>1</v>
      </c>
      <c r="V54" s="3">
        <v>2</v>
      </c>
      <c r="W54" s="4">
        <v>0.1429</v>
      </c>
      <c r="X54" s="5">
        <v>2360</v>
      </c>
      <c r="Y54" s="3">
        <v>2</v>
      </c>
    </row>
    <row r="55" spans="1:25" x14ac:dyDescent="0.2">
      <c r="C55" s="3" t="s">
        <v>240</v>
      </c>
      <c r="D55" s="16" t="s">
        <v>285</v>
      </c>
      <c r="E55" s="3">
        <f t="shared" si="2"/>
        <v>2</v>
      </c>
      <c r="H55" s="3">
        <f t="shared" si="0"/>
        <v>0</v>
      </c>
      <c r="I55" s="3">
        <v>16</v>
      </c>
      <c r="K55" s="3">
        <f t="shared" si="1"/>
        <v>-16</v>
      </c>
      <c r="N55" s="3" t="s">
        <v>172</v>
      </c>
      <c r="O55" s="3" t="s">
        <v>299</v>
      </c>
      <c r="P55" s="3" t="s">
        <v>99</v>
      </c>
      <c r="Q55" s="3">
        <v>43</v>
      </c>
      <c r="R55" s="4">
        <v>5.7999999999999996E-3</v>
      </c>
      <c r="S55" s="3">
        <v>68</v>
      </c>
      <c r="T55" s="4">
        <v>6.7999999999999996E-3</v>
      </c>
      <c r="U55" s="2">
        <v>1</v>
      </c>
      <c r="V55" s="3">
        <v>2</v>
      </c>
      <c r="W55" s="4">
        <v>4.65E-2</v>
      </c>
      <c r="X55" s="5">
        <v>2360</v>
      </c>
      <c r="Y55" s="3">
        <v>2</v>
      </c>
    </row>
    <row r="56" spans="1:25" x14ac:dyDescent="0.2">
      <c r="C56" s="3" t="s">
        <v>241</v>
      </c>
      <c r="D56" s="16" t="s">
        <v>466</v>
      </c>
      <c r="E56" s="3">
        <f t="shared" si="2"/>
        <v>0</v>
      </c>
      <c r="H56" s="3">
        <f t="shared" si="0"/>
        <v>0</v>
      </c>
      <c r="I56" s="3">
        <v>0</v>
      </c>
      <c r="K56" s="3">
        <f t="shared" si="1"/>
        <v>0</v>
      </c>
      <c r="N56" s="3" t="s">
        <v>168</v>
      </c>
      <c r="O56" s="3" t="s">
        <v>273</v>
      </c>
      <c r="P56" s="3" t="s">
        <v>274</v>
      </c>
      <c r="Q56" s="3">
        <v>64</v>
      </c>
      <c r="R56" s="4">
        <v>8.6999999999999994E-3</v>
      </c>
      <c r="S56" s="3">
        <v>81</v>
      </c>
      <c r="T56" s="4">
        <v>8.0999999999999996E-3</v>
      </c>
      <c r="U56" s="2">
        <v>0.99</v>
      </c>
      <c r="V56" s="3">
        <v>2</v>
      </c>
      <c r="W56" s="4">
        <v>3.1300000000000001E-2</v>
      </c>
      <c r="X56" s="5">
        <v>2560</v>
      </c>
      <c r="Y56" s="3">
        <v>2</v>
      </c>
    </row>
    <row r="57" spans="1:25" x14ac:dyDescent="0.2">
      <c r="C57" s="3" t="s">
        <v>242</v>
      </c>
      <c r="D57" s="16" t="s">
        <v>283</v>
      </c>
      <c r="E57" s="3">
        <f t="shared" si="2"/>
        <v>0</v>
      </c>
      <c r="H57" s="3">
        <f t="shared" si="0"/>
        <v>0</v>
      </c>
      <c r="I57" s="3">
        <v>9</v>
      </c>
      <c r="K57" s="3">
        <f t="shared" si="1"/>
        <v>-9</v>
      </c>
      <c r="N57" s="3" t="s">
        <v>168</v>
      </c>
      <c r="O57" s="3" t="s">
        <v>285</v>
      </c>
      <c r="P57" s="3" t="s">
        <v>286</v>
      </c>
      <c r="Q57" s="3">
        <v>19</v>
      </c>
      <c r="R57" s="4">
        <v>2.5999999999999999E-3</v>
      </c>
      <c r="S57" s="3">
        <v>20</v>
      </c>
      <c r="T57" s="4">
        <v>2E-3</v>
      </c>
      <c r="U57" s="2">
        <v>1</v>
      </c>
      <c r="V57" s="3">
        <v>2</v>
      </c>
      <c r="W57" s="4">
        <v>0.1053</v>
      </c>
      <c r="X57" s="5">
        <v>2560</v>
      </c>
      <c r="Y57" s="3">
        <v>2</v>
      </c>
    </row>
    <row r="58" spans="1:25" x14ac:dyDescent="0.2">
      <c r="C58" s="3" t="s">
        <v>243</v>
      </c>
      <c r="D58" s="16" t="s">
        <v>281</v>
      </c>
      <c r="E58" s="3">
        <f t="shared" si="2"/>
        <v>3</v>
      </c>
      <c r="H58" s="3">
        <f t="shared" si="0"/>
        <v>0</v>
      </c>
      <c r="I58" s="3">
        <v>8</v>
      </c>
      <c r="K58" s="3">
        <f t="shared" si="1"/>
        <v>-8</v>
      </c>
      <c r="N58" s="3" t="s">
        <v>173</v>
      </c>
      <c r="O58" s="3" t="s">
        <v>411</v>
      </c>
      <c r="P58" s="3" t="s">
        <v>412</v>
      </c>
      <c r="Q58" s="3">
        <v>3</v>
      </c>
      <c r="R58" s="4">
        <v>4.0000000000000002E-4</v>
      </c>
      <c r="S58" s="3">
        <v>4</v>
      </c>
      <c r="T58" s="4">
        <v>4.0000000000000002E-4</v>
      </c>
      <c r="U58" s="2">
        <v>1</v>
      </c>
      <c r="V58" s="3">
        <v>1</v>
      </c>
      <c r="W58" s="4">
        <v>0.33329999999999999</v>
      </c>
      <c r="X58" s="5">
        <v>1680</v>
      </c>
      <c r="Y58" s="3">
        <v>1</v>
      </c>
    </row>
    <row r="59" spans="1:25" x14ac:dyDescent="0.2">
      <c r="C59" s="3" t="s">
        <v>244</v>
      </c>
      <c r="D59" s="16" t="s">
        <v>272</v>
      </c>
      <c r="E59" s="3">
        <f t="shared" si="2"/>
        <v>0</v>
      </c>
      <c r="H59" s="3">
        <f t="shared" si="0"/>
        <v>0</v>
      </c>
      <c r="I59" s="3">
        <v>0</v>
      </c>
      <c r="K59" s="3">
        <f t="shared" si="1"/>
        <v>0</v>
      </c>
      <c r="N59" s="3" t="s">
        <v>156</v>
      </c>
      <c r="O59" s="3" t="s">
        <v>394</v>
      </c>
      <c r="P59" s="3" t="s">
        <v>54</v>
      </c>
      <c r="Q59" s="3">
        <v>5</v>
      </c>
      <c r="R59" s="4">
        <v>6.9999999999999999E-4</v>
      </c>
      <c r="S59" s="3">
        <v>7</v>
      </c>
      <c r="T59" s="4">
        <v>6.9999999999999999E-4</v>
      </c>
      <c r="U59" s="2">
        <v>1</v>
      </c>
      <c r="V59" s="3">
        <v>1</v>
      </c>
      <c r="W59" s="4">
        <v>0.2</v>
      </c>
      <c r="X59" s="5">
        <v>1880</v>
      </c>
      <c r="Y59" s="3">
        <v>1</v>
      </c>
    </row>
    <row r="60" spans="1:25" x14ac:dyDescent="0.2">
      <c r="C60" s="3" t="s">
        <v>245</v>
      </c>
      <c r="D60" s="16" t="s">
        <v>275</v>
      </c>
      <c r="E60" s="3">
        <f t="shared" si="2"/>
        <v>0</v>
      </c>
      <c r="H60" s="3">
        <f t="shared" si="0"/>
        <v>0</v>
      </c>
      <c r="I60" s="3">
        <v>7</v>
      </c>
      <c r="K60" s="3">
        <f t="shared" si="1"/>
        <v>-7</v>
      </c>
      <c r="N60" s="3" t="s">
        <v>156</v>
      </c>
      <c r="O60" s="3" t="s">
        <v>397</v>
      </c>
      <c r="P60" s="3" t="s">
        <v>57</v>
      </c>
      <c r="Q60" s="3">
        <v>6</v>
      </c>
      <c r="R60" s="4">
        <v>8.0000000000000004E-4</v>
      </c>
      <c r="S60" s="3">
        <v>11</v>
      </c>
      <c r="T60" s="4">
        <v>1.1000000000000001E-3</v>
      </c>
      <c r="U60" s="2">
        <v>0.64</v>
      </c>
      <c r="V60" s="3">
        <v>1</v>
      </c>
      <c r="W60" s="4">
        <v>0.16669999999999999</v>
      </c>
      <c r="X60" s="5">
        <v>1880</v>
      </c>
      <c r="Y60" s="3">
        <v>1</v>
      </c>
    </row>
    <row r="61" spans="1:25" x14ac:dyDescent="0.2">
      <c r="A61" s="3" t="s">
        <v>188</v>
      </c>
      <c r="B61" s="3" t="s">
        <v>13</v>
      </c>
      <c r="C61" s="3" t="s">
        <v>131</v>
      </c>
      <c r="D61" s="16" t="s">
        <v>306</v>
      </c>
      <c r="E61" s="3">
        <f t="shared" si="2"/>
        <v>5</v>
      </c>
      <c r="F61" s="20">
        <f>VLOOKUP(A61,'1月目標'!$A$6:$K$21,11,FALSE)</f>
        <v>6.25</v>
      </c>
      <c r="G61" s="3">
        <v>5</v>
      </c>
      <c r="H61" s="3">
        <f t="shared" si="0"/>
        <v>2</v>
      </c>
      <c r="I61" s="3">
        <v>4</v>
      </c>
      <c r="K61" s="3">
        <f t="shared" si="1"/>
        <v>3</v>
      </c>
      <c r="L61" s="3">
        <v>5</v>
      </c>
      <c r="N61" s="3" t="s">
        <v>222</v>
      </c>
      <c r="O61" s="3" t="s">
        <v>479</v>
      </c>
      <c r="P61" s="3" t="s">
        <v>480</v>
      </c>
      <c r="Q61" s="3">
        <v>23</v>
      </c>
      <c r="R61" s="4">
        <v>3.0999999999999999E-3</v>
      </c>
      <c r="S61" s="3">
        <v>28</v>
      </c>
      <c r="T61" s="4">
        <v>2.8E-3</v>
      </c>
      <c r="U61" s="2">
        <v>0.96</v>
      </c>
      <c r="V61" s="3">
        <v>1</v>
      </c>
      <c r="W61" s="4">
        <v>4.3499999999999997E-2</v>
      </c>
      <c r="X61" s="5">
        <v>498</v>
      </c>
      <c r="Y61" s="3">
        <v>1</v>
      </c>
    </row>
    <row r="62" spans="1:25" x14ac:dyDescent="0.2">
      <c r="C62" s="3" t="s">
        <v>132</v>
      </c>
      <c r="D62" s="16" t="s">
        <v>305</v>
      </c>
      <c r="E62" s="3">
        <f t="shared" si="2"/>
        <v>1</v>
      </c>
      <c r="F62" s="20" t="str">
        <f>"("&amp;SUM(G61:G63)&amp;")"</f>
        <v>(9)</v>
      </c>
      <c r="G62" s="3">
        <v>3</v>
      </c>
      <c r="H62" s="3">
        <f t="shared" si="0"/>
        <v>1</v>
      </c>
      <c r="I62" s="3">
        <v>9</v>
      </c>
      <c r="K62" s="3">
        <f t="shared" si="1"/>
        <v>-6</v>
      </c>
      <c r="N62" s="3" t="s">
        <v>156</v>
      </c>
      <c r="O62" s="3" t="s">
        <v>399</v>
      </c>
      <c r="P62" s="3" t="s">
        <v>59</v>
      </c>
      <c r="Q62" s="3">
        <v>24</v>
      </c>
      <c r="R62" s="4">
        <v>3.3E-3</v>
      </c>
      <c r="S62" s="3">
        <v>29</v>
      </c>
      <c r="T62" s="4">
        <v>2.8999999999999998E-3</v>
      </c>
      <c r="U62" s="2">
        <v>1</v>
      </c>
      <c r="V62" s="3">
        <v>1</v>
      </c>
      <c r="W62" s="4">
        <v>4.1700000000000001E-2</v>
      </c>
      <c r="X62" s="5">
        <v>1680</v>
      </c>
      <c r="Y62" s="3">
        <v>1</v>
      </c>
    </row>
    <row r="63" spans="1:25" x14ac:dyDescent="0.2">
      <c r="C63" s="3" t="s">
        <v>133</v>
      </c>
      <c r="D63" s="16" t="s">
        <v>303</v>
      </c>
      <c r="E63" s="3">
        <f t="shared" si="2"/>
        <v>0</v>
      </c>
      <c r="G63" s="3">
        <v>1</v>
      </c>
      <c r="H63" s="3">
        <f t="shared" si="0"/>
        <v>1</v>
      </c>
      <c r="I63" s="3">
        <v>6</v>
      </c>
      <c r="K63" s="3">
        <f t="shared" si="1"/>
        <v>-5</v>
      </c>
      <c r="N63" s="3" t="s">
        <v>220</v>
      </c>
      <c r="O63" s="3" t="s">
        <v>390</v>
      </c>
      <c r="P63" s="3" t="s">
        <v>391</v>
      </c>
      <c r="Q63" s="3">
        <v>14</v>
      </c>
      <c r="R63" s="4">
        <v>1.9E-3</v>
      </c>
      <c r="S63" s="3">
        <v>14</v>
      </c>
      <c r="T63" s="4">
        <v>1.4E-3</v>
      </c>
      <c r="U63" s="2">
        <v>1</v>
      </c>
      <c r="V63" s="3">
        <v>1</v>
      </c>
      <c r="W63" s="4">
        <v>7.1400000000000005E-2</v>
      </c>
      <c r="X63" s="5">
        <v>1280</v>
      </c>
      <c r="Y63" s="3">
        <v>1</v>
      </c>
    </row>
    <row r="64" spans="1:25" x14ac:dyDescent="0.2">
      <c r="A64" s="3" t="s">
        <v>163</v>
      </c>
      <c r="B64" s="3" t="s">
        <v>14</v>
      </c>
      <c r="C64" s="3" t="s">
        <v>142</v>
      </c>
      <c r="D64" s="16" t="s">
        <v>262</v>
      </c>
      <c r="E64" s="3">
        <f t="shared" si="2"/>
        <v>23</v>
      </c>
      <c r="F64" s="20">
        <f>VLOOKUP(A64,'1月目標'!$A$6:$K$21,11,FALSE)</f>
        <v>24.922118380062305</v>
      </c>
      <c r="G64" s="3">
        <v>25</v>
      </c>
      <c r="H64" s="3">
        <f t="shared" si="0"/>
        <v>8</v>
      </c>
      <c r="I64" s="3">
        <v>26</v>
      </c>
      <c r="K64" s="3">
        <f t="shared" si="1"/>
        <v>6</v>
      </c>
      <c r="L64" s="3">
        <v>25</v>
      </c>
      <c r="N64" s="3" t="s">
        <v>218</v>
      </c>
      <c r="O64" s="3" t="s">
        <v>407</v>
      </c>
      <c r="P64" s="3" t="s">
        <v>408</v>
      </c>
      <c r="Q64" s="3">
        <v>10</v>
      </c>
      <c r="R64" s="4">
        <v>1.4E-3</v>
      </c>
      <c r="S64" s="3">
        <v>13</v>
      </c>
      <c r="T64" s="4">
        <v>1.2999999999999999E-3</v>
      </c>
      <c r="U64" s="2">
        <v>1</v>
      </c>
      <c r="V64" s="3">
        <v>1</v>
      </c>
      <c r="W64" s="4">
        <v>0.1</v>
      </c>
      <c r="X64" s="5">
        <v>980</v>
      </c>
      <c r="Y64" s="3">
        <v>1</v>
      </c>
    </row>
    <row r="65" spans="1:25" x14ac:dyDescent="0.2">
      <c r="C65" s="3" t="s">
        <v>143</v>
      </c>
      <c r="D65" s="16" t="s">
        <v>260</v>
      </c>
      <c r="E65" s="3">
        <f t="shared" si="2"/>
        <v>0</v>
      </c>
      <c r="F65" s="20" t="str">
        <f>"("&amp;SUM(G64:G65)&amp;")"</f>
        <v>(26)</v>
      </c>
      <c r="G65" s="3">
        <v>1</v>
      </c>
      <c r="H65" s="3">
        <f t="shared" si="0"/>
        <v>1</v>
      </c>
      <c r="I65" s="3">
        <v>8</v>
      </c>
      <c r="K65" s="3">
        <f t="shared" si="1"/>
        <v>-7</v>
      </c>
      <c r="N65" s="3" t="s">
        <v>226</v>
      </c>
      <c r="O65" s="3" t="s">
        <v>361</v>
      </c>
      <c r="P65" s="3" t="s">
        <v>63</v>
      </c>
      <c r="Q65" s="3">
        <v>11</v>
      </c>
      <c r="R65" s="4">
        <v>1.5E-3</v>
      </c>
      <c r="S65" s="3">
        <v>12</v>
      </c>
      <c r="T65" s="4">
        <v>1.1999999999999999E-3</v>
      </c>
      <c r="U65" s="2">
        <v>1</v>
      </c>
      <c r="V65" s="3">
        <v>1</v>
      </c>
      <c r="W65" s="4">
        <v>9.0899999999999995E-2</v>
      </c>
      <c r="X65" s="5">
        <v>980</v>
      </c>
      <c r="Y65" s="3">
        <v>1</v>
      </c>
    </row>
    <row r="66" spans="1:25" x14ac:dyDescent="0.2">
      <c r="A66" s="3" t="s">
        <v>539</v>
      </c>
      <c r="B66" s="3" t="s">
        <v>538</v>
      </c>
      <c r="C66" s="3" t="s">
        <v>542</v>
      </c>
      <c r="D66" s="16" t="s">
        <v>540</v>
      </c>
      <c r="E66" s="3">
        <f>IF(ISNA(VLOOKUP(D66,$O$4:$Y$172,8,FALSE)),0,VLOOKUP(D66,$O$4:$Y$172,8,FALSE))</f>
        <v>3</v>
      </c>
      <c r="F66" s="20">
        <f>VLOOKUP(A66,'1月目標'!$A$6:$K$21,11,FALSE)</f>
        <v>10.989010989010989</v>
      </c>
      <c r="G66" s="3">
        <v>5</v>
      </c>
      <c r="H66" s="3">
        <f>ROUNDUP(G66*0.3,0)</f>
        <v>2</v>
      </c>
      <c r="I66" s="3">
        <v>22</v>
      </c>
      <c r="K66" s="3">
        <f>ROUNDUP((14+14)*(G66/30)+H66-I66-J66,0)</f>
        <v>-16</v>
      </c>
      <c r="R66" s="4"/>
      <c r="T66" s="4"/>
      <c r="U66" s="2"/>
      <c r="W66" s="4"/>
      <c r="X66" s="5"/>
    </row>
    <row r="67" spans="1:25" x14ac:dyDescent="0.2">
      <c r="C67" s="3" t="s">
        <v>543</v>
      </c>
      <c r="D67" s="16" t="s">
        <v>541</v>
      </c>
      <c r="E67" s="3">
        <f>IF(ISNA(VLOOKUP(D67,$O$4:$Y$172,8,FALSE)),0,VLOOKUP(D67,$O$4:$Y$172,8,FALSE))</f>
        <v>1</v>
      </c>
      <c r="F67" s="20" t="str">
        <f>"("&amp;SUM(G66:G67)&amp;")"</f>
        <v>(10)</v>
      </c>
      <c r="G67" s="3">
        <v>5</v>
      </c>
      <c r="H67" s="3">
        <f>ROUNDUP(G67*0.3,0)</f>
        <v>2</v>
      </c>
      <c r="I67" s="3">
        <v>24</v>
      </c>
      <c r="K67" s="3">
        <f>ROUNDUP((14+14)*(G67/30)+H67-I67-J67,0)</f>
        <v>-18</v>
      </c>
      <c r="R67" s="4"/>
      <c r="T67" s="4"/>
      <c r="U67" s="2"/>
      <c r="W67" s="4"/>
      <c r="X67" s="5"/>
    </row>
    <row r="68" spans="1:25" x14ac:dyDescent="0.2">
      <c r="A68" s="3" t="s">
        <v>176</v>
      </c>
      <c r="B68" s="3" t="s">
        <v>15</v>
      </c>
      <c r="C68" s="3" t="s">
        <v>131</v>
      </c>
      <c r="D68" s="16" t="s">
        <v>323</v>
      </c>
      <c r="E68" s="3">
        <f t="shared" si="2"/>
        <v>0</v>
      </c>
      <c r="F68" s="20">
        <f>VLOOKUP(A68,'1月目標'!$A$6:$K$21,11,FALSE)</f>
        <v>8.064516129032258</v>
      </c>
      <c r="G68" s="3">
        <v>1</v>
      </c>
      <c r="H68" s="3">
        <f t="shared" si="0"/>
        <v>1</v>
      </c>
      <c r="I68" s="3">
        <v>12</v>
      </c>
      <c r="K68" s="3">
        <f t="shared" si="1"/>
        <v>-11</v>
      </c>
      <c r="N68" s="3" t="s">
        <v>185</v>
      </c>
      <c r="O68" s="3" t="s">
        <v>375</v>
      </c>
      <c r="P68" s="3" t="s">
        <v>376</v>
      </c>
      <c r="Q68" s="3">
        <v>8</v>
      </c>
      <c r="R68" s="4">
        <v>1.1000000000000001E-3</v>
      </c>
      <c r="S68" s="3">
        <v>11</v>
      </c>
      <c r="T68" s="4">
        <v>1.1000000000000001E-3</v>
      </c>
      <c r="U68" s="2">
        <v>1</v>
      </c>
      <c r="V68" s="3">
        <v>1</v>
      </c>
      <c r="W68" s="4">
        <v>0.125</v>
      </c>
      <c r="X68" s="5">
        <v>1380</v>
      </c>
      <c r="Y68" s="3">
        <v>1</v>
      </c>
    </row>
    <row r="69" spans="1:25" x14ac:dyDescent="0.2">
      <c r="C69" s="3" t="s">
        <v>133</v>
      </c>
      <c r="D69" s="16" t="s">
        <v>325</v>
      </c>
      <c r="E69" s="3">
        <f t="shared" si="2"/>
        <v>0</v>
      </c>
      <c r="F69" s="20" t="str">
        <f>"("&amp;SUM(G68:G74)&amp;")"</f>
        <v>(8)</v>
      </c>
      <c r="G69" s="3">
        <v>1</v>
      </c>
      <c r="H69" s="3">
        <f t="shared" si="0"/>
        <v>1</v>
      </c>
      <c r="I69" s="3">
        <v>9</v>
      </c>
      <c r="K69" s="3">
        <f t="shared" si="1"/>
        <v>-8</v>
      </c>
      <c r="N69" s="3" t="s">
        <v>230</v>
      </c>
      <c r="O69" s="3" t="s">
        <v>341</v>
      </c>
      <c r="P69" s="3" t="s">
        <v>74</v>
      </c>
      <c r="Q69" s="3">
        <v>20</v>
      </c>
      <c r="R69" s="4">
        <v>2.7000000000000001E-3</v>
      </c>
      <c r="S69" s="3">
        <v>25</v>
      </c>
      <c r="T69" s="4">
        <v>2.5000000000000001E-3</v>
      </c>
      <c r="U69" s="2">
        <v>1</v>
      </c>
      <c r="V69" s="3">
        <v>1</v>
      </c>
      <c r="W69" s="4">
        <v>0.05</v>
      </c>
      <c r="X69" s="5">
        <v>2980</v>
      </c>
      <c r="Y69" s="3">
        <v>1</v>
      </c>
    </row>
    <row r="70" spans="1:25" x14ac:dyDescent="0.2">
      <c r="C70" s="3" t="s">
        <v>137</v>
      </c>
      <c r="D70" s="16" t="s">
        <v>324</v>
      </c>
      <c r="E70" s="3">
        <f t="shared" si="2"/>
        <v>0</v>
      </c>
      <c r="G70" s="3">
        <v>1</v>
      </c>
      <c r="H70" s="3">
        <f t="shared" si="0"/>
        <v>1</v>
      </c>
      <c r="I70" s="3">
        <v>5</v>
      </c>
      <c r="K70" s="3">
        <f t="shared" si="1"/>
        <v>-4</v>
      </c>
      <c r="N70" s="3" t="s">
        <v>226</v>
      </c>
      <c r="O70" s="3" t="s">
        <v>362</v>
      </c>
      <c r="P70" s="3" t="s">
        <v>64</v>
      </c>
      <c r="Q70" s="3">
        <v>12</v>
      </c>
      <c r="R70" s="4">
        <v>1.6000000000000001E-3</v>
      </c>
      <c r="S70" s="3">
        <v>15</v>
      </c>
      <c r="T70" s="4">
        <v>1.5E-3</v>
      </c>
      <c r="U70" s="2">
        <v>1</v>
      </c>
      <c r="V70" s="3">
        <v>1</v>
      </c>
      <c r="W70" s="4">
        <v>8.3299999999999999E-2</v>
      </c>
      <c r="X70" s="5">
        <v>980</v>
      </c>
      <c r="Y70" s="3">
        <v>1</v>
      </c>
    </row>
    <row r="71" spans="1:25" x14ac:dyDescent="0.2">
      <c r="C71" s="3" t="s">
        <v>129</v>
      </c>
      <c r="D71" s="16" t="s">
        <v>467</v>
      </c>
      <c r="E71" s="3">
        <f t="shared" si="2"/>
        <v>0</v>
      </c>
      <c r="G71" s="3">
        <v>1</v>
      </c>
      <c r="H71" s="3">
        <f t="shared" si="0"/>
        <v>1</v>
      </c>
      <c r="I71" s="3">
        <v>5</v>
      </c>
      <c r="K71" s="3">
        <f t="shared" si="1"/>
        <v>-4</v>
      </c>
      <c r="N71" s="3" t="s">
        <v>186</v>
      </c>
      <c r="O71" s="3" t="s">
        <v>186</v>
      </c>
      <c r="P71" s="3" t="s">
        <v>75</v>
      </c>
      <c r="Q71" s="3">
        <v>8</v>
      </c>
      <c r="R71" s="4">
        <v>1.1000000000000001E-3</v>
      </c>
      <c r="S71" s="3">
        <v>9</v>
      </c>
      <c r="T71" s="4">
        <v>8.9999999999999998E-4</v>
      </c>
      <c r="U71" s="2">
        <v>1</v>
      </c>
      <c r="V71" s="3">
        <v>1</v>
      </c>
      <c r="W71" s="4">
        <v>0.125</v>
      </c>
      <c r="X71" s="5">
        <v>980</v>
      </c>
      <c r="Y71" s="3">
        <v>1</v>
      </c>
    </row>
    <row r="72" spans="1:25" x14ac:dyDescent="0.2">
      <c r="C72" s="3" t="s">
        <v>139</v>
      </c>
      <c r="D72" s="16" t="s">
        <v>327</v>
      </c>
      <c r="E72" s="3">
        <f t="shared" si="2"/>
        <v>2</v>
      </c>
      <c r="G72" s="3">
        <v>2</v>
      </c>
      <c r="H72" s="3">
        <f t="shared" si="0"/>
        <v>1</v>
      </c>
      <c r="I72" s="3">
        <v>12</v>
      </c>
      <c r="K72" s="3">
        <f t="shared" si="1"/>
        <v>-10</v>
      </c>
      <c r="N72" s="3" t="s">
        <v>176</v>
      </c>
      <c r="O72" s="3" t="s">
        <v>326</v>
      </c>
      <c r="P72" s="3" t="s">
        <v>87</v>
      </c>
      <c r="Q72" s="3">
        <v>0</v>
      </c>
      <c r="R72" s="4">
        <v>0</v>
      </c>
      <c r="S72" s="3">
        <v>0</v>
      </c>
      <c r="T72" s="4">
        <v>0</v>
      </c>
      <c r="U72" s="2">
        <v>0</v>
      </c>
      <c r="V72" s="3">
        <v>1</v>
      </c>
      <c r="W72" s="4">
        <v>0</v>
      </c>
      <c r="X72" s="5">
        <v>1280</v>
      </c>
      <c r="Y72" s="3">
        <v>1</v>
      </c>
    </row>
    <row r="73" spans="1:25" x14ac:dyDescent="0.2">
      <c r="C73" s="3" t="s">
        <v>140</v>
      </c>
      <c r="D73" s="16" t="s">
        <v>328</v>
      </c>
      <c r="E73" s="3">
        <f t="shared" si="2"/>
        <v>0</v>
      </c>
      <c r="G73" s="3">
        <v>1</v>
      </c>
      <c r="H73" s="3">
        <f t="shared" si="0"/>
        <v>1</v>
      </c>
      <c r="I73" s="3">
        <v>5</v>
      </c>
      <c r="K73" s="3">
        <f t="shared" si="1"/>
        <v>-4</v>
      </c>
      <c r="N73" s="3" t="s">
        <v>156</v>
      </c>
      <c r="O73" s="3" t="s">
        <v>403</v>
      </c>
      <c r="P73" s="3" t="s">
        <v>404</v>
      </c>
      <c r="Q73" s="3">
        <v>21</v>
      </c>
      <c r="R73" s="4">
        <v>2.8999999999999998E-3</v>
      </c>
      <c r="S73" s="3">
        <v>27</v>
      </c>
      <c r="T73" s="4">
        <v>2.7000000000000001E-3</v>
      </c>
      <c r="U73" s="2">
        <v>1</v>
      </c>
      <c r="V73" s="3">
        <v>1</v>
      </c>
      <c r="W73" s="4">
        <v>4.7600000000000003E-2</v>
      </c>
      <c r="X73" s="5">
        <v>1680</v>
      </c>
      <c r="Y73" s="3">
        <v>1</v>
      </c>
    </row>
    <row r="74" spans="1:25" x14ac:dyDescent="0.2">
      <c r="C74" s="3" t="s">
        <v>141</v>
      </c>
      <c r="D74" s="16" t="s">
        <v>326</v>
      </c>
      <c r="E74" s="3">
        <f t="shared" si="2"/>
        <v>1</v>
      </c>
      <c r="G74" s="3">
        <v>1</v>
      </c>
      <c r="H74" s="3">
        <f t="shared" si="0"/>
        <v>1</v>
      </c>
      <c r="I74" s="3">
        <v>4</v>
      </c>
      <c r="K74" s="3">
        <f t="shared" si="1"/>
        <v>-3</v>
      </c>
      <c r="N74" s="3" t="s">
        <v>188</v>
      </c>
      <c r="O74" s="3" t="s">
        <v>305</v>
      </c>
      <c r="P74" s="3" t="s">
        <v>97</v>
      </c>
      <c r="Q74" s="3">
        <v>6</v>
      </c>
      <c r="R74" s="4">
        <v>8.0000000000000004E-4</v>
      </c>
      <c r="S74" s="3">
        <v>6</v>
      </c>
      <c r="T74" s="4">
        <v>5.9999999999999995E-4</v>
      </c>
      <c r="U74" s="2">
        <v>1</v>
      </c>
      <c r="V74" s="3">
        <v>1</v>
      </c>
      <c r="W74" s="4">
        <v>0.16669999999999999</v>
      </c>
      <c r="X74" s="5">
        <v>1680</v>
      </c>
      <c r="Y74" s="3">
        <v>1</v>
      </c>
    </row>
    <row r="75" spans="1:25" x14ac:dyDescent="0.2">
      <c r="A75" s="3" t="s">
        <v>179</v>
      </c>
      <c r="B75" s="3" t="s">
        <v>236</v>
      </c>
      <c r="C75" s="3" t="s">
        <v>246</v>
      </c>
      <c r="D75" s="16" t="s">
        <v>271</v>
      </c>
      <c r="E75" s="3">
        <f t="shared" ref="E75:E85" si="3">IF(ISNA(VLOOKUP(D75,$O$4:$Y$172,8,FALSE)),0,VLOOKUP(D75,$O$4:$Y$172,8,FALSE))</f>
        <v>1</v>
      </c>
      <c r="F75" s="20">
        <f>VLOOKUP(A75,'1月目標'!$A$6:$K$21,11,FALSE)</f>
        <v>13.822336896424625</v>
      </c>
      <c r="G75" s="3">
        <v>10</v>
      </c>
      <c r="H75" s="3">
        <f t="shared" ref="H75:H85" si="4">ROUNDUP(G75*0.3,0)</f>
        <v>3</v>
      </c>
      <c r="K75" s="3">
        <f t="shared" ref="K75:K85" si="5">ROUNDUP((14+14)*(G75/30)+H75-I75-J75,0)</f>
        <v>13</v>
      </c>
      <c r="N75" s="3" t="s">
        <v>172</v>
      </c>
      <c r="O75" s="3" t="s">
        <v>301</v>
      </c>
      <c r="P75" s="3" t="s">
        <v>302</v>
      </c>
      <c r="Q75" s="3">
        <v>15</v>
      </c>
      <c r="R75" s="4">
        <v>2E-3</v>
      </c>
      <c r="S75" s="3">
        <v>17</v>
      </c>
      <c r="T75" s="4">
        <v>1.6999999999999999E-3</v>
      </c>
      <c r="U75" s="2">
        <v>1</v>
      </c>
      <c r="V75" s="3">
        <v>1</v>
      </c>
      <c r="W75" s="4">
        <v>6.6699999999999995E-2</v>
      </c>
      <c r="X75" s="5">
        <v>890</v>
      </c>
      <c r="Y75" s="3">
        <v>1</v>
      </c>
    </row>
    <row r="76" spans="1:25" x14ac:dyDescent="0.2">
      <c r="C76" s="3" t="s">
        <v>129</v>
      </c>
      <c r="D76" s="16" t="s">
        <v>263</v>
      </c>
      <c r="E76" s="3">
        <f t="shared" si="3"/>
        <v>3</v>
      </c>
      <c r="F76" s="20" t="str">
        <f>"("&amp;SUM(G75:G79)&amp;")"</f>
        <v>(24)</v>
      </c>
      <c r="G76" s="3">
        <v>3</v>
      </c>
      <c r="H76" s="3">
        <f t="shared" si="4"/>
        <v>1</v>
      </c>
      <c r="K76" s="3">
        <f t="shared" si="5"/>
        <v>4</v>
      </c>
      <c r="N76" s="3" t="s">
        <v>168</v>
      </c>
      <c r="O76" s="3" t="s">
        <v>277</v>
      </c>
      <c r="P76" s="3" t="s">
        <v>278</v>
      </c>
      <c r="Q76" s="3">
        <v>46</v>
      </c>
      <c r="R76" s="4">
        <v>6.1999999999999998E-3</v>
      </c>
      <c r="S76" s="3">
        <v>67</v>
      </c>
      <c r="T76" s="4">
        <v>6.7000000000000002E-3</v>
      </c>
      <c r="U76" s="2">
        <v>0.99</v>
      </c>
      <c r="V76" s="3">
        <v>1</v>
      </c>
      <c r="W76" s="4">
        <v>2.1700000000000001E-2</v>
      </c>
      <c r="X76" s="5">
        <v>1280</v>
      </c>
      <c r="Y76" s="3">
        <v>1</v>
      </c>
    </row>
    <row r="77" spans="1:25" x14ac:dyDescent="0.2">
      <c r="C77" s="3" t="s">
        <v>247</v>
      </c>
      <c r="D77" s="16" t="s">
        <v>267</v>
      </c>
      <c r="E77" s="3">
        <f t="shared" si="3"/>
        <v>1</v>
      </c>
      <c r="G77" s="3">
        <v>3</v>
      </c>
      <c r="H77" s="3">
        <f t="shared" si="4"/>
        <v>1</v>
      </c>
      <c r="K77" s="3">
        <f t="shared" si="5"/>
        <v>4</v>
      </c>
      <c r="N77" s="3" t="s">
        <v>179</v>
      </c>
      <c r="O77" s="3" t="s">
        <v>265</v>
      </c>
      <c r="P77" s="3" t="s">
        <v>266</v>
      </c>
      <c r="Q77" s="3">
        <v>2</v>
      </c>
      <c r="R77" s="4">
        <v>2.9999999999999997E-4</v>
      </c>
      <c r="S77" s="3">
        <v>4</v>
      </c>
      <c r="T77" s="4">
        <v>4.0000000000000002E-4</v>
      </c>
      <c r="U77" s="2">
        <v>1</v>
      </c>
      <c r="V77" s="3">
        <v>1</v>
      </c>
      <c r="W77" s="4">
        <v>0.5</v>
      </c>
      <c r="X77" s="5">
        <v>1000</v>
      </c>
      <c r="Y77" s="3">
        <v>1</v>
      </c>
    </row>
    <row r="78" spans="1:25" x14ac:dyDescent="0.2">
      <c r="C78" s="3" t="s">
        <v>128</v>
      </c>
      <c r="D78" s="16" t="s">
        <v>265</v>
      </c>
      <c r="E78" s="3">
        <f t="shared" si="3"/>
        <v>1</v>
      </c>
      <c r="G78" s="3">
        <v>3</v>
      </c>
      <c r="H78" s="3">
        <f t="shared" si="4"/>
        <v>1</v>
      </c>
      <c r="K78" s="3">
        <f t="shared" si="5"/>
        <v>4</v>
      </c>
      <c r="N78" s="3" t="s">
        <v>179</v>
      </c>
      <c r="O78" s="3" t="s">
        <v>267</v>
      </c>
      <c r="P78" s="3" t="s">
        <v>268</v>
      </c>
      <c r="Q78" s="3">
        <v>5</v>
      </c>
      <c r="R78" s="4">
        <v>6.9999999999999999E-4</v>
      </c>
      <c r="S78" s="3">
        <v>15</v>
      </c>
      <c r="T78" s="4">
        <v>1.5E-3</v>
      </c>
      <c r="U78" s="2">
        <v>1</v>
      </c>
      <c r="V78" s="3">
        <v>1</v>
      </c>
      <c r="W78" s="4">
        <v>0.2</v>
      </c>
      <c r="X78" s="5">
        <v>1000</v>
      </c>
      <c r="Y78" s="3">
        <v>1</v>
      </c>
    </row>
    <row r="79" spans="1:25" x14ac:dyDescent="0.2">
      <c r="C79" s="3" t="s">
        <v>138</v>
      </c>
      <c r="D79" s="16" t="s">
        <v>269</v>
      </c>
      <c r="E79" s="3">
        <f t="shared" si="3"/>
        <v>4</v>
      </c>
      <c r="G79" s="3">
        <v>5</v>
      </c>
      <c r="H79" s="3">
        <f t="shared" si="4"/>
        <v>2</v>
      </c>
      <c r="K79" s="3">
        <f t="shared" si="5"/>
        <v>7</v>
      </c>
      <c r="N79" s="3" t="s">
        <v>179</v>
      </c>
      <c r="O79" s="3" t="s">
        <v>271</v>
      </c>
      <c r="P79" s="3" t="s">
        <v>101</v>
      </c>
      <c r="Q79" s="3">
        <v>11</v>
      </c>
      <c r="R79" s="4">
        <v>1.5E-3</v>
      </c>
      <c r="S79" s="3">
        <v>13</v>
      </c>
      <c r="T79" s="4">
        <v>1.2999999999999999E-3</v>
      </c>
      <c r="U79" s="2">
        <v>1</v>
      </c>
      <c r="V79" s="3">
        <v>1</v>
      </c>
      <c r="W79" s="4">
        <v>9.0899999999999995E-2</v>
      </c>
      <c r="X79" s="5">
        <v>1000</v>
      </c>
      <c r="Y79" s="3">
        <v>1</v>
      </c>
    </row>
    <row r="80" spans="1:25" x14ac:dyDescent="0.2">
      <c r="B80" s="3" t="s">
        <v>469</v>
      </c>
      <c r="C80" s="3" t="s">
        <v>470</v>
      </c>
      <c r="D80" s="17" t="s">
        <v>440</v>
      </c>
      <c r="E80" s="3">
        <f t="shared" si="3"/>
        <v>0</v>
      </c>
      <c r="G80" s="3">
        <v>5</v>
      </c>
      <c r="H80" s="3">
        <f t="shared" si="4"/>
        <v>2</v>
      </c>
      <c r="I80" s="3">
        <v>17</v>
      </c>
      <c r="K80" s="3">
        <f t="shared" si="5"/>
        <v>-11</v>
      </c>
      <c r="N80" s="3" t="s">
        <v>157</v>
      </c>
      <c r="O80" s="3" t="s">
        <v>252</v>
      </c>
      <c r="P80" s="3" t="s">
        <v>253</v>
      </c>
      <c r="Q80" s="3">
        <v>4</v>
      </c>
      <c r="R80" s="4">
        <v>5.0000000000000001E-4</v>
      </c>
      <c r="S80" s="3">
        <v>6</v>
      </c>
      <c r="T80" s="4">
        <v>5.9999999999999995E-4</v>
      </c>
      <c r="U80" s="2">
        <v>1</v>
      </c>
      <c r="V80" s="3">
        <v>1</v>
      </c>
      <c r="W80" s="4">
        <v>0.25</v>
      </c>
      <c r="X80" s="5">
        <v>1880</v>
      </c>
      <c r="Y80" s="3">
        <v>1</v>
      </c>
    </row>
    <row r="81" spans="3:25" x14ac:dyDescent="0.2">
      <c r="C81" s="3" t="s">
        <v>471</v>
      </c>
      <c r="D81" s="18" t="s">
        <v>442</v>
      </c>
      <c r="E81" s="3">
        <f t="shared" si="3"/>
        <v>10</v>
      </c>
      <c r="G81" s="3">
        <v>10</v>
      </c>
      <c r="H81" s="3">
        <f t="shared" si="4"/>
        <v>3</v>
      </c>
      <c r="I81" s="3">
        <v>0</v>
      </c>
      <c r="K81" s="3">
        <f t="shared" si="5"/>
        <v>13</v>
      </c>
      <c r="L81" s="3">
        <v>20</v>
      </c>
      <c r="N81" s="3" t="s">
        <v>157</v>
      </c>
      <c r="O81" s="3" t="s">
        <v>258</v>
      </c>
      <c r="P81" s="3" t="s">
        <v>259</v>
      </c>
      <c r="Q81" s="3">
        <v>9</v>
      </c>
      <c r="R81" s="4">
        <v>1.1999999999999999E-3</v>
      </c>
      <c r="S81" s="3">
        <v>9</v>
      </c>
      <c r="T81" s="4">
        <v>8.9999999999999998E-4</v>
      </c>
      <c r="U81" s="2">
        <v>1</v>
      </c>
      <c r="V81" s="3">
        <v>1</v>
      </c>
      <c r="W81" s="4">
        <v>0.1111</v>
      </c>
      <c r="X81" s="5">
        <v>1680</v>
      </c>
      <c r="Y81" s="3">
        <v>1</v>
      </c>
    </row>
    <row r="82" spans="3:25" x14ac:dyDescent="0.2">
      <c r="C82" s="3" t="s">
        <v>472</v>
      </c>
      <c r="D82" s="18" t="s">
        <v>444</v>
      </c>
      <c r="E82" s="3">
        <f t="shared" si="3"/>
        <v>10</v>
      </c>
      <c r="G82" s="3">
        <v>10</v>
      </c>
      <c r="H82" s="3">
        <f t="shared" si="4"/>
        <v>3</v>
      </c>
      <c r="I82" s="3">
        <v>0</v>
      </c>
      <c r="K82" s="3">
        <f t="shared" si="5"/>
        <v>13</v>
      </c>
      <c r="L82" s="3">
        <v>20</v>
      </c>
      <c r="N82" s="3" t="s">
        <v>161</v>
      </c>
      <c r="O82" s="3" t="s">
        <v>459</v>
      </c>
      <c r="P82" s="3" t="s">
        <v>478</v>
      </c>
      <c r="Q82" s="3">
        <v>14</v>
      </c>
      <c r="R82" s="4">
        <v>1.9E-3</v>
      </c>
      <c r="S82" s="3">
        <v>17</v>
      </c>
      <c r="T82" s="4">
        <v>1.6999999999999999E-3</v>
      </c>
      <c r="U82" s="2">
        <v>0.82</v>
      </c>
      <c r="V82" s="3">
        <v>1</v>
      </c>
      <c r="W82" s="4">
        <v>7.1400000000000005E-2</v>
      </c>
      <c r="X82" s="5">
        <v>1280</v>
      </c>
      <c r="Y82" s="3">
        <v>1</v>
      </c>
    </row>
    <row r="83" spans="3:25" x14ac:dyDescent="0.2">
      <c r="C83" s="3" t="s">
        <v>475</v>
      </c>
      <c r="D83" s="18" t="s">
        <v>445</v>
      </c>
      <c r="E83" s="3">
        <f t="shared" si="3"/>
        <v>14</v>
      </c>
      <c r="G83" s="3">
        <v>15</v>
      </c>
      <c r="H83" s="3">
        <f t="shared" si="4"/>
        <v>5</v>
      </c>
      <c r="I83" s="3">
        <v>2</v>
      </c>
      <c r="K83" s="3">
        <f t="shared" si="5"/>
        <v>17</v>
      </c>
      <c r="L83" s="3">
        <v>20</v>
      </c>
      <c r="N83" s="3" t="s">
        <v>161</v>
      </c>
      <c r="O83" s="3" t="s">
        <v>461</v>
      </c>
      <c r="P83" s="3" t="s">
        <v>476</v>
      </c>
      <c r="Q83" s="3">
        <v>4</v>
      </c>
      <c r="R83" s="4">
        <v>5.0000000000000001E-4</v>
      </c>
      <c r="S83" s="3">
        <v>4</v>
      </c>
      <c r="T83" s="4">
        <v>4.0000000000000002E-4</v>
      </c>
      <c r="U83" s="2">
        <v>1</v>
      </c>
      <c r="V83" s="3">
        <v>1</v>
      </c>
      <c r="W83" s="4">
        <v>0.25</v>
      </c>
      <c r="X83" s="5">
        <v>1280</v>
      </c>
      <c r="Y83" s="3">
        <v>1</v>
      </c>
    </row>
    <row r="84" spans="3:25" x14ac:dyDescent="0.2">
      <c r="C84" s="3" t="s">
        <v>473</v>
      </c>
      <c r="D84" s="17" t="s">
        <v>158</v>
      </c>
      <c r="E84" s="3">
        <f t="shared" si="3"/>
        <v>2</v>
      </c>
      <c r="G84" s="3">
        <v>2</v>
      </c>
      <c r="H84" s="3">
        <f t="shared" si="4"/>
        <v>1</v>
      </c>
      <c r="K84" s="3">
        <f t="shared" si="5"/>
        <v>3</v>
      </c>
      <c r="L84" s="3">
        <v>0</v>
      </c>
      <c r="N84" s="3" t="s">
        <v>172</v>
      </c>
      <c r="O84" s="3" t="s">
        <v>465</v>
      </c>
      <c r="P84" s="3" t="s">
        <v>477</v>
      </c>
      <c r="Q84" s="3">
        <v>24</v>
      </c>
      <c r="R84" s="4">
        <v>3.3E-3</v>
      </c>
      <c r="S84" s="3">
        <v>32</v>
      </c>
      <c r="T84" s="4">
        <v>3.2000000000000002E-3</v>
      </c>
      <c r="U84" s="2">
        <v>0.97</v>
      </c>
      <c r="V84" s="3">
        <v>1</v>
      </c>
      <c r="W84" s="4">
        <v>4.1700000000000001E-2</v>
      </c>
      <c r="X84" s="5">
        <v>1180</v>
      </c>
      <c r="Y84" s="3">
        <v>1</v>
      </c>
    </row>
    <row r="85" spans="3:25" x14ac:dyDescent="0.2">
      <c r="C85" s="3" t="s">
        <v>474</v>
      </c>
      <c r="D85" s="17" t="s">
        <v>165</v>
      </c>
      <c r="E85" s="3">
        <f t="shared" si="3"/>
        <v>0</v>
      </c>
      <c r="H85" s="3">
        <f t="shared" si="4"/>
        <v>0</v>
      </c>
      <c r="K85" s="3">
        <f t="shared" si="5"/>
        <v>0</v>
      </c>
      <c r="L85" s="3">
        <v>0</v>
      </c>
      <c r="N85" s="3" t="s">
        <v>514</v>
      </c>
      <c r="O85" s="3" t="s">
        <v>517</v>
      </c>
      <c r="P85" s="3" t="s">
        <v>518</v>
      </c>
      <c r="Q85" s="3">
        <v>6</v>
      </c>
      <c r="R85" s="4">
        <v>8.0000000000000004E-4</v>
      </c>
      <c r="S85" s="3">
        <v>29</v>
      </c>
      <c r="T85" s="4">
        <v>2.8999999999999998E-3</v>
      </c>
      <c r="U85" s="2">
        <v>1</v>
      </c>
      <c r="V85" s="3">
        <v>1</v>
      </c>
      <c r="W85" s="4">
        <v>0.16669999999999999</v>
      </c>
      <c r="X85" s="5">
        <v>499</v>
      </c>
      <c r="Y85" s="3">
        <v>1</v>
      </c>
    </row>
    <row r="86" spans="3:25" x14ac:dyDescent="0.2">
      <c r="C86" s="3" t="s">
        <v>545</v>
      </c>
      <c r="D86" s="17" t="s">
        <v>544</v>
      </c>
      <c r="E86" s="3">
        <f>IF(ISNA(VLOOKUP(D86,$O$4:$Y$172,8,FALSE)),0,VLOOKUP(D86,$O$4:$Y$172,8,FALSE))</f>
        <v>0</v>
      </c>
      <c r="H86" s="3">
        <f>ROUNDUP(G86*0.3,0)</f>
        <v>0</v>
      </c>
      <c r="K86" s="3">
        <f>ROUNDUP((14+14)*(G86/30)+H86-I86-J86,0)</f>
        <v>0</v>
      </c>
      <c r="L86" s="3">
        <v>10</v>
      </c>
      <c r="N86" s="3" t="s">
        <v>180</v>
      </c>
      <c r="O86" s="3" t="s">
        <v>447</v>
      </c>
      <c r="P86" s="3" t="s">
        <v>45</v>
      </c>
      <c r="Q86" s="3">
        <v>65</v>
      </c>
      <c r="R86" s="4">
        <v>8.8000000000000005E-3</v>
      </c>
      <c r="S86" s="3">
        <v>97</v>
      </c>
      <c r="T86" s="4">
        <v>9.7000000000000003E-3</v>
      </c>
      <c r="U86" s="2">
        <v>0</v>
      </c>
      <c r="V86" s="3">
        <v>0</v>
      </c>
      <c r="W86" s="4">
        <v>0</v>
      </c>
      <c r="X86" s="5">
        <v>0</v>
      </c>
      <c r="Y86" s="3">
        <v>0</v>
      </c>
    </row>
    <row r="87" spans="3:25" x14ac:dyDescent="0.2">
      <c r="N87" s="3" t="s">
        <v>162</v>
      </c>
      <c r="O87" s="3" t="s">
        <v>440</v>
      </c>
      <c r="P87" s="3" t="s">
        <v>441</v>
      </c>
      <c r="Q87" s="3">
        <v>74</v>
      </c>
      <c r="R87" s="4">
        <v>1.01E-2</v>
      </c>
      <c r="S87" s="3">
        <v>121</v>
      </c>
      <c r="T87" s="4">
        <v>1.21E-2</v>
      </c>
      <c r="U87" s="2">
        <v>7.0000000000000007E-2</v>
      </c>
      <c r="V87" s="3">
        <v>0</v>
      </c>
      <c r="W87" s="4">
        <v>0</v>
      </c>
      <c r="X87" s="5">
        <v>0</v>
      </c>
      <c r="Y87" s="3">
        <v>0</v>
      </c>
    </row>
    <row r="88" spans="3:25" x14ac:dyDescent="0.2">
      <c r="N88" s="3" t="s">
        <v>182</v>
      </c>
      <c r="O88" s="3" t="s">
        <v>415</v>
      </c>
      <c r="P88" s="3" t="s">
        <v>416</v>
      </c>
      <c r="Q88" s="3">
        <v>1</v>
      </c>
      <c r="R88" s="4">
        <v>1E-4</v>
      </c>
      <c r="S88" s="3">
        <v>1</v>
      </c>
      <c r="T88" s="4">
        <v>1E-4</v>
      </c>
      <c r="U88" s="2">
        <v>1</v>
      </c>
      <c r="V88" s="3">
        <v>0</v>
      </c>
      <c r="W88" s="4">
        <v>0</v>
      </c>
      <c r="X88" s="5">
        <v>0</v>
      </c>
      <c r="Y88" s="3">
        <v>0</v>
      </c>
    </row>
    <row r="89" spans="3:25" x14ac:dyDescent="0.2">
      <c r="N89" s="3" t="s">
        <v>182</v>
      </c>
      <c r="O89" s="3" t="s">
        <v>417</v>
      </c>
      <c r="P89" s="3" t="s">
        <v>418</v>
      </c>
      <c r="Q89" s="3">
        <v>1</v>
      </c>
      <c r="R89" s="4">
        <v>1E-4</v>
      </c>
      <c r="S89" s="3">
        <v>1</v>
      </c>
      <c r="T89" s="4">
        <v>1E-4</v>
      </c>
      <c r="U89" s="2">
        <v>1</v>
      </c>
      <c r="V89" s="3">
        <v>0</v>
      </c>
      <c r="W89" s="4">
        <v>0</v>
      </c>
      <c r="X89" s="5">
        <v>0</v>
      </c>
      <c r="Y89" s="3">
        <v>0</v>
      </c>
    </row>
    <row r="90" spans="3:25" x14ac:dyDescent="0.2">
      <c r="N90" s="3" t="s">
        <v>182</v>
      </c>
      <c r="O90" s="3" t="s">
        <v>419</v>
      </c>
      <c r="P90" s="3" t="s">
        <v>420</v>
      </c>
      <c r="Q90" s="3">
        <v>3</v>
      </c>
      <c r="R90" s="4">
        <v>4.0000000000000002E-4</v>
      </c>
      <c r="S90" s="3">
        <v>3</v>
      </c>
      <c r="T90" s="4">
        <v>2.9999999999999997E-4</v>
      </c>
      <c r="U90" s="2">
        <v>1</v>
      </c>
      <c r="V90" s="3">
        <v>0</v>
      </c>
      <c r="W90" s="4">
        <v>0</v>
      </c>
      <c r="X90" s="5">
        <v>0</v>
      </c>
      <c r="Y90" s="3">
        <v>0</v>
      </c>
    </row>
    <row r="91" spans="3:25" x14ac:dyDescent="0.2">
      <c r="N91" s="3" t="s">
        <v>182</v>
      </c>
      <c r="O91" s="3" t="s">
        <v>421</v>
      </c>
      <c r="P91" s="3" t="s">
        <v>49</v>
      </c>
      <c r="Q91" s="3">
        <v>7</v>
      </c>
      <c r="R91" s="4">
        <v>1E-3</v>
      </c>
      <c r="S91" s="3">
        <v>10</v>
      </c>
      <c r="T91" s="4">
        <v>1E-3</v>
      </c>
      <c r="U91" s="2">
        <v>0.7</v>
      </c>
      <c r="V91" s="3">
        <v>0</v>
      </c>
      <c r="W91" s="4">
        <v>0</v>
      </c>
      <c r="X91" s="5">
        <v>0</v>
      </c>
      <c r="Y91" s="3">
        <v>0</v>
      </c>
    </row>
    <row r="92" spans="3:25" x14ac:dyDescent="0.2">
      <c r="N92" s="3" t="s">
        <v>182</v>
      </c>
      <c r="O92" s="3" t="s">
        <v>422</v>
      </c>
      <c r="P92" s="3" t="s">
        <v>423</v>
      </c>
      <c r="Q92" s="3">
        <v>2</v>
      </c>
      <c r="R92" s="4">
        <v>2.9999999999999997E-4</v>
      </c>
      <c r="S92" s="3">
        <v>2</v>
      </c>
      <c r="T92" s="4">
        <v>2.0000000000000001E-4</v>
      </c>
      <c r="U92" s="2">
        <v>0.5</v>
      </c>
      <c r="V92" s="3">
        <v>0</v>
      </c>
      <c r="W92" s="4">
        <v>0</v>
      </c>
      <c r="X92" s="5">
        <v>0</v>
      </c>
      <c r="Y92" s="3">
        <v>0</v>
      </c>
    </row>
    <row r="93" spans="3:25" x14ac:dyDescent="0.2">
      <c r="N93" s="3" t="s">
        <v>182</v>
      </c>
      <c r="O93" s="3" t="s">
        <v>424</v>
      </c>
      <c r="P93" s="3" t="s">
        <v>50</v>
      </c>
      <c r="Q93" s="3">
        <v>4</v>
      </c>
      <c r="R93" s="4">
        <v>5.0000000000000001E-4</v>
      </c>
      <c r="S93" s="3">
        <v>6</v>
      </c>
      <c r="T93" s="4">
        <v>5.9999999999999995E-4</v>
      </c>
      <c r="U93" s="2">
        <v>1</v>
      </c>
      <c r="V93" s="3">
        <v>0</v>
      </c>
      <c r="W93" s="4">
        <v>0</v>
      </c>
      <c r="X93" s="5">
        <v>0</v>
      </c>
      <c r="Y93" s="3">
        <v>0</v>
      </c>
    </row>
    <row r="94" spans="3:25" x14ac:dyDescent="0.2">
      <c r="N94" s="3" t="s">
        <v>182</v>
      </c>
      <c r="O94" s="3" t="s">
        <v>425</v>
      </c>
      <c r="P94" s="3" t="s">
        <v>426</v>
      </c>
      <c r="Q94" s="3">
        <v>1</v>
      </c>
      <c r="R94" s="4">
        <v>1E-4</v>
      </c>
      <c r="S94" s="3">
        <v>1</v>
      </c>
      <c r="T94" s="4">
        <v>1E-4</v>
      </c>
      <c r="U94" s="2">
        <v>0</v>
      </c>
      <c r="V94" s="3">
        <v>0</v>
      </c>
      <c r="W94" s="4">
        <v>0</v>
      </c>
      <c r="X94" s="5">
        <v>0</v>
      </c>
      <c r="Y94" s="3">
        <v>0</v>
      </c>
    </row>
    <row r="95" spans="3:25" x14ac:dyDescent="0.2">
      <c r="N95" s="3" t="s">
        <v>182</v>
      </c>
      <c r="O95" s="3" t="s">
        <v>427</v>
      </c>
      <c r="P95" s="3" t="s">
        <v>428</v>
      </c>
      <c r="Q95" s="3">
        <v>1</v>
      </c>
      <c r="R95" s="4">
        <v>1E-4</v>
      </c>
      <c r="S95" s="3">
        <v>1</v>
      </c>
      <c r="T95" s="4">
        <v>1E-4</v>
      </c>
      <c r="U95" s="2">
        <v>0</v>
      </c>
      <c r="V95" s="3">
        <v>0</v>
      </c>
      <c r="W95" s="4">
        <v>0</v>
      </c>
      <c r="X95" s="5">
        <v>0</v>
      </c>
      <c r="Y95" s="3">
        <v>0</v>
      </c>
    </row>
    <row r="96" spans="3:25" x14ac:dyDescent="0.2">
      <c r="N96" s="3" t="s">
        <v>182</v>
      </c>
      <c r="O96" s="3" t="s">
        <v>429</v>
      </c>
      <c r="P96" s="3" t="s">
        <v>51</v>
      </c>
      <c r="Q96" s="3">
        <v>16</v>
      </c>
      <c r="R96" s="4">
        <v>2.2000000000000001E-3</v>
      </c>
      <c r="S96" s="3">
        <v>18</v>
      </c>
      <c r="T96" s="4">
        <v>1.8E-3</v>
      </c>
      <c r="U96" s="2">
        <v>1</v>
      </c>
      <c r="V96" s="3">
        <v>0</v>
      </c>
      <c r="W96" s="4">
        <v>0</v>
      </c>
      <c r="X96" s="5">
        <v>0</v>
      </c>
      <c r="Y96" s="3">
        <v>0</v>
      </c>
    </row>
    <row r="97" spans="14:25" x14ac:dyDescent="0.2">
      <c r="N97" s="3" t="s">
        <v>167</v>
      </c>
      <c r="O97" s="3" t="s">
        <v>249</v>
      </c>
      <c r="P97" s="3" t="s">
        <v>250</v>
      </c>
      <c r="Q97" s="3">
        <v>5</v>
      </c>
      <c r="R97" s="4">
        <v>6.9999999999999999E-4</v>
      </c>
      <c r="S97" s="3">
        <v>6</v>
      </c>
      <c r="T97" s="4">
        <v>5.9999999999999995E-4</v>
      </c>
      <c r="U97" s="2">
        <v>1</v>
      </c>
      <c r="V97" s="3">
        <v>0</v>
      </c>
      <c r="W97" s="4">
        <v>0</v>
      </c>
      <c r="X97" s="5">
        <v>0</v>
      </c>
      <c r="Y97" s="3">
        <v>0</v>
      </c>
    </row>
    <row r="98" spans="14:25" x14ac:dyDescent="0.2">
      <c r="N98" s="3" t="s">
        <v>220</v>
      </c>
      <c r="O98" s="3" t="s">
        <v>519</v>
      </c>
      <c r="P98" s="3" t="s">
        <v>520</v>
      </c>
      <c r="Q98" s="3">
        <v>1</v>
      </c>
      <c r="R98" s="4">
        <v>1E-4</v>
      </c>
      <c r="S98" s="3">
        <v>1</v>
      </c>
      <c r="T98" s="4">
        <v>1E-4</v>
      </c>
      <c r="U98" s="2">
        <v>1</v>
      </c>
      <c r="V98" s="3">
        <v>0</v>
      </c>
      <c r="W98" s="4">
        <v>0</v>
      </c>
      <c r="X98" s="5">
        <v>0</v>
      </c>
      <c r="Y98" s="3">
        <v>0</v>
      </c>
    </row>
    <row r="99" spans="14:25" x14ac:dyDescent="0.2">
      <c r="N99" s="3" t="s">
        <v>220</v>
      </c>
      <c r="O99" s="3" t="s">
        <v>382</v>
      </c>
      <c r="P99" s="3" t="s">
        <v>383</v>
      </c>
      <c r="Q99" s="3">
        <v>1</v>
      </c>
      <c r="R99" s="4">
        <v>1E-4</v>
      </c>
      <c r="S99" s="3">
        <v>1</v>
      </c>
      <c r="T99" s="4">
        <v>1E-4</v>
      </c>
      <c r="U99" s="2">
        <v>1</v>
      </c>
      <c r="V99" s="3">
        <v>0</v>
      </c>
      <c r="W99" s="4">
        <v>0</v>
      </c>
      <c r="X99" s="5">
        <v>0</v>
      </c>
      <c r="Y99" s="3">
        <v>0</v>
      </c>
    </row>
    <row r="100" spans="14:25" x14ac:dyDescent="0.2">
      <c r="N100" s="3" t="s">
        <v>220</v>
      </c>
      <c r="O100" s="3" t="s">
        <v>521</v>
      </c>
      <c r="P100" s="3" t="s">
        <v>522</v>
      </c>
      <c r="Q100" s="3">
        <v>2</v>
      </c>
      <c r="R100" s="4">
        <v>2.9999999999999997E-4</v>
      </c>
      <c r="S100" s="3">
        <v>2</v>
      </c>
      <c r="T100" s="4">
        <v>2.0000000000000001E-4</v>
      </c>
      <c r="U100" s="2">
        <v>1</v>
      </c>
      <c r="V100" s="3">
        <v>0</v>
      </c>
      <c r="W100" s="4">
        <v>0</v>
      </c>
      <c r="X100" s="5">
        <v>0</v>
      </c>
      <c r="Y100" s="3">
        <v>0</v>
      </c>
    </row>
    <row r="101" spans="14:25" x14ac:dyDescent="0.2">
      <c r="N101" s="3" t="s">
        <v>220</v>
      </c>
      <c r="O101" s="3" t="s">
        <v>483</v>
      </c>
      <c r="P101" s="3" t="s">
        <v>484</v>
      </c>
      <c r="Q101" s="3">
        <v>1</v>
      </c>
      <c r="R101" s="4">
        <v>1E-4</v>
      </c>
      <c r="S101" s="3">
        <v>1</v>
      </c>
      <c r="T101" s="4">
        <v>1E-4</v>
      </c>
      <c r="U101" s="2">
        <v>1</v>
      </c>
      <c r="V101" s="3">
        <v>0</v>
      </c>
      <c r="W101" s="4">
        <v>0</v>
      </c>
      <c r="X101" s="5">
        <v>0</v>
      </c>
      <c r="Y101" s="3">
        <v>0</v>
      </c>
    </row>
    <row r="102" spans="14:25" x14ac:dyDescent="0.2">
      <c r="N102" s="3" t="s">
        <v>220</v>
      </c>
      <c r="O102" s="3" t="s">
        <v>384</v>
      </c>
      <c r="P102" s="3" t="s">
        <v>385</v>
      </c>
      <c r="Q102" s="3">
        <v>1</v>
      </c>
      <c r="R102" s="4">
        <v>1E-4</v>
      </c>
      <c r="S102" s="3">
        <v>1</v>
      </c>
      <c r="T102" s="4">
        <v>1E-4</v>
      </c>
      <c r="U102" s="2">
        <v>1</v>
      </c>
      <c r="V102" s="3">
        <v>0</v>
      </c>
      <c r="W102" s="4">
        <v>0</v>
      </c>
      <c r="X102" s="5">
        <v>0</v>
      </c>
      <c r="Y102" s="3">
        <v>0</v>
      </c>
    </row>
    <row r="103" spans="14:25" x14ac:dyDescent="0.2">
      <c r="N103" s="3" t="s">
        <v>156</v>
      </c>
      <c r="O103" s="3" t="s">
        <v>395</v>
      </c>
      <c r="P103" s="3" t="s">
        <v>55</v>
      </c>
      <c r="Q103" s="3">
        <v>18</v>
      </c>
      <c r="R103" s="4">
        <v>2.3999999999999998E-3</v>
      </c>
      <c r="S103" s="3">
        <v>23</v>
      </c>
      <c r="T103" s="4">
        <v>2.3E-3</v>
      </c>
      <c r="U103" s="2">
        <v>0.91</v>
      </c>
      <c r="V103" s="3">
        <v>0</v>
      </c>
      <c r="W103" s="4">
        <v>0</v>
      </c>
      <c r="X103" s="5">
        <v>0</v>
      </c>
      <c r="Y103" s="3">
        <v>0</v>
      </c>
    </row>
    <row r="104" spans="14:25" x14ac:dyDescent="0.2">
      <c r="N104" s="3" t="s">
        <v>220</v>
      </c>
      <c r="O104" s="3" t="s">
        <v>485</v>
      </c>
      <c r="P104" s="3" t="s">
        <v>486</v>
      </c>
      <c r="Q104" s="3">
        <v>2</v>
      </c>
      <c r="R104" s="4">
        <v>2.9999999999999997E-4</v>
      </c>
      <c r="S104" s="3">
        <v>6</v>
      </c>
      <c r="T104" s="4">
        <v>5.9999999999999995E-4</v>
      </c>
      <c r="U104" s="2">
        <v>1</v>
      </c>
      <c r="V104" s="3">
        <v>0</v>
      </c>
      <c r="W104" s="4">
        <v>0</v>
      </c>
      <c r="X104" s="5">
        <v>0</v>
      </c>
      <c r="Y104" s="3">
        <v>0</v>
      </c>
    </row>
    <row r="105" spans="14:25" x14ac:dyDescent="0.2">
      <c r="N105" s="3" t="s">
        <v>220</v>
      </c>
      <c r="O105" s="3" t="s">
        <v>523</v>
      </c>
      <c r="P105" s="3" t="s">
        <v>524</v>
      </c>
      <c r="Q105" s="3">
        <v>1</v>
      </c>
      <c r="R105" s="4">
        <v>1E-4</v>
      </c>
      <c r="S105" s="3">
        <v>1</v>
      </c>
      <c r="T105" s="4">
        <v>1E-4</v>
      </c>
      <c r="U105" s="2">
        <v>1</v>
      </c>
      <c r="V105" s="3">
        <v>0</v>
      </c>
      <c r="W105" s="4">
        <v>0</v>
      </c>
      <c r="X105" s="5">
        <v>0</v>
      </c>
      <c r="Y105" s="3">
        <v>0</v>
      </c>
    </row>
    <row r="106" spans="14:25" x14ac:dyDescent="0.2">
      <c r="N106" s="3" t="s">
        <v>156</v>
      </c>
      <c r="O106" s="3" t="s">
        <v>396</v>
      </c>
      <c r="P106" s="3" t="s">
        <v>56</v>
      </c>
      <c r="Q106" s="3">
        <v>2</v>
      </c>
      <c r="R106" s="4">
        <v>2.9999999999999997E-4</v>
      </c>
      <c r="S106" s="3">
        <v>2</v>
      </c>
      <c r="T106" s="4">
        <v>2.0000000000000001E-4</v>
      </c>
      <c r="U106" s="2">
        <v>1</v>
      </c>
      <c r="V106" s="3">
        <v>0</v>
      </c>
      <c r="W106" s="4">
        <v>0</v>
      </c>
      <c r="X106" s="5">
        <v>0</v>
      </c>
      <c r="Y106" s="3">
        <v>0</v>
      </c>
    </row>
    <row r="107" spans="14:25" x14ac:dyDescent="0.2">
      <c r="N107" s="3" t="s">
        <v>218</v>
      </c>
      <c r="O107" s="3" t="s">
        <v>487</v>
      </c>
      <c r="P107" s="3" t="s">
        <v>488</v>
      </c>
      <c r="Q107" s="3">
        <v>2</v>
      </c>
      <c r="R107" s="4">
        <v>2.9999999999999997E-4</v>
      </c>
      <c r="S107" s="3">
        <v>2</v>
      </c>
      <c r="T107" s="4">
        <v>2.0000000000000001E-4</v>
      </c>
      <c r="U107" s="2">
        <v>1</v>
      </c>
      <c r="V107" s="3">
        <v>0</v>
      </c>
      <c r="W107" s="4">
        <v>0</v>
      </c>
      <c r="X107" s="5">
        <v>0</v>
      </c>
      <c r="Y107" s="3">
        <v>0</v>
      </c>
    </row>
    <row r="108" spans="14:25" x14ac:dyDescent="0.2">
      <c r="N108" s="3" t="s">
        <v>220</v>
      </c>
      <c r="O108" s="3" t="s">
        <v>388</v>
      </c>
      <c r="P108" s="3" t="s">
        <v>389</v>
      </c>
      <c r="Q108" s="3">
        <v>1</v>
      </c>
      <c r="R108" s="4">
        <v>1E-4</v>
      </c>
      <c r="S108" s="3">
        <v>1</v>
      </c>
      <c r="T108" s="4">
        <v>1E-4</v>
      </c>
      <c r="U108" s="2">
        <v>1</v>
      </c>
      <c r="V108" s="3">
        <v>0</v>
      </c>
      <c r="W108" s="4">
        <v>0</v>
      </c>
      <c r="X108" s="5">
        <v>0</v>
      </c>
      <c r="Y108" s="3">
        <v>0</v>
      </c>
    </row>
    <row r="109" spans="14:25" x14ac:dyDescent="0.2">
      <c r="N109" s="3" t="s">
        <v>222</v>
      </c>
      <c r="O109" s="3" t="s">
        <v>378</v>
      </c>
      <c r="P109" s="3" t="s">
        <v>379</v>
      </c>
      <c r="Q109" s="3">
        <v>9</v>
      </c>
      <c r="R109" s="4">
        <v>1.1999999999999999E-3</v>
      </c>
      <c r="S109" s="3">
        <v>9</v>
      </c>
      <c r="T109" s="4">
        <v>8.9999999999999998E-4</v>
      </c>
      <c r="U109" s="2">
        <v>0.89</v>
      </c>
      <c r="V109" s="3">
        <v>0</v>
      </c>
      <c r="W109" s="4">
        <v>0</v>
      </c>
      <c r="X109" s="5">
        <v>0</v>
      </c>
      <c r="Y109" s="3">
        <v>0</v>
      </c>
    </row>
    <row r="110" spans="14:25" x14ac:dyDescent="0.2">
      <c r="N110" s="3" t="s">
        <v>170</v>
      </c>
      <c r="O110" s="3" t="s">
        <v>377</v>
      </c>
      <c r="P110" s="3" t="s">
        <v>61</v>
      </c>
      <c r="Q110" s="3">
        <v>10</v>
      </c>
      <c r="R110" s="4">
        <v>1.4E-3</v>
      </c>
      <c r="S110" s="3">
        <v>10</v>
      </c>
      <c r="T110" s="4">
        <v>1E-3</v>
      </c>
      <c r="U110" s="2">
        <v>1</v>
      </c>
      <c r="V110" s="3">
        <v>0</v>
      </c>
      <c r="W110" s="4">
        <v>0</v>
      </c>
      <c r="X110" s="5">
        <v>0</v>
      </c>
      <c r="Y110" s="3">
        <v>0</v>
      </c>
    </row>
    <row r="111" spans="14:25" x14ac:dyDescent="0.2">
      <c r="N111" s="3" t="s">
        <v>489</v>
      </c>
      <c r="O111" s="3" t="s">
        <v>525</v>
      </c>
      <c r="P111" s="3" t="s">
        <v>526</v>
      </c>
      <c r="Q111" s="3">
        <v>1</v>
      </c>
      <c r="R111" s="4">
        <v>1E-4</v>
      </c>
      <c r="S111" s="3">
        <v>1</v>
      </c>
      <c r="T111" s="4">
        <v>1E-4</v>
      </c>
      <c r="U111" s="2">
        <v>1</v>
      </c>
      <c r="V111" s="3">
        <v>0</v>
      </c>
      <c r="W111" s="4">
        <v>0</v>
      </c>
      <c r="X111" s="5">
        <v>0</v>
      </c>
      <c r="Y111" s="3">
        <v>0</v>
      </c>
    </row>
    <row r="112" spans="14:25" x14ac:dyDescent="0.2">
      <c r="N112" s="3" t="s">
        <v>489</v>
      </c>
      <c r="O112" s="3" t="s">
        <v>527</v>
      </c>
      <c r="P112" s="3" t="s">
        <v>528</v>
      </c>
      <c r="Q112" s="3">
        <v>1</v>
      </c>
      <c r="R112" s="4">
        <v>1E-4</v>
      </c>
      <c r="S112" s="3">
        <v>1</v>
      </c>
      <c r="T112" s="4">
        <v>1E-4</v>
      </c>
      <c r="U112" s="2">
        <v>1</v>
      </c>
      <c r="V112" s="3">
        <v>0</v>
      </c>
      <c r="W112" s="4">
        <v>0</v>
      </c>
      <c r="X112" s="5">
        <v>0</v>
      </c>
      <c r="Y112" s="3">
        <v>0</v>
      </c>
    </row>
    <row r="113" spans="14:25" x14ac:dyDescent="0.2">
      <c r="N113" s="3" t="s">
        <v>489</v>
      </c>
      <c r="O113" s="3" t="s">
        <v>490</v>
      </c>
      <c r="P113" s="3" t="s">
        <v>491</v>
      </c>
      <c r="Q113" s="3">
        <v>1</v>
      </c>
      <c r="R113" s="4">
        <v>1E-4</v>
      </c>
      <c r="S113" s="3">
        <v>3</v>
      </c>
      <c r="T113" s="4">
        <v>2.9999999999999997E-4</v>
      </c>
      <c r="U113" s="2">
        <v>1</v>
      </c>
      <c r="V113" s="3">
        <v>0</v>
      </c>
      <c r="W113" s="4">
        <v>0</v>
      </c>
      <c r="X113" s="5">
        <v>0</v>
      </c>
      <c r="Y113" s="3">
        <v>0</v>
      </c>
    </row>
    <row r="114" spans="14:25" x14ac:dyDescent="0.2">
      <c r="N114" s="3" t="s">
        <v>156</v>
      </c>
      <c r="O114" s="3" t="s">
        <v>398</v>
      </c>
      <c r="P114" s="3" t="s">
        <v>58</v>
      </c>
      <c r="Q114" s="3">
        <v>18</v>
      </c>
      <c r="R114" s="4">
        <v>2.3999999999999998E-3</v>
      </c>
      <c r="S114" s="3">
        <v>25</v>
      </c>
      <c r="T114" s="4">
        <v>2.5000000000000001E-3</v>
      </c>
      <c r="U114" s="2">
        <v>1</v>
      </c>
      <c r="V114" s="3">
        <v>0</v>
      </c>
      <c r="W114" s="4">
        <v>0</v>
      </c>
      <c r="X114" s="5">
        <v>0</v>
      </c>
      <c r="Y114" s="3">
        <v>0</v>
      </c>
    </row>
    <row r="115" spans="14:25" x14ac:dyDescent="0.2">
      <c r="N115" s="3" t="s">
        <v>220</v>
      </c>
      <c r="O115" s="3" t="s">
        <v>492</v>
      </c>
      <c r="P115" s="3" t="s">
        <v>493</v>
      </c>
      <c r="Q115" s="3">
        <v>2</v>
      </c>
      <c r="R115" s="4">
        <v>2.9999999999999997E-4</v>
      </c>
      <c r="S115" s="3">
        <v>2</v>
      </c>
      <c r="T115" s="4">
        <v>2.0000000000000001E-4</v>
      </c>
      <c r="U115" s="2">
        <v>1</v>
      </c>
      <c r="V115" s="3">
        <v>0</v>
      </c>
      <c r="W115" s="4">
        <v>0</v>
      </c>
      <c r="X115" s="5">
        <v>0</v>
      </c>
      <c r="Y115" s="3">
        <v>0</v>
      </c>
    </row>
    <row r="116" spans="14:25" x14ac:dyDescent="0.2">
      <c r="N116" s="3" t="s">
        <v>171</v>
      </c>
      <c r="O116" s="3" t="s">
        <v>353</v>
      </c>
      <c r="P116" s="3" t="s">
        <v>354</v>
      </c>
      <c r="Q116" s="3">
        <v>1</v>
      </c>
      <c r="R116" s="4">
        <v>1E-4</v>
      </c>
      <c r="S116" s="3">
        <v>1</v>
      </c>
      <c r="T116" s="4">
        <v>1E-4</v>
      </c>
      <c r="U116" s="2">
        <v>1</v>
      </c>
      <c r="V116" s="3">
        <v>0</v>
      </c>
      <c r="W116" s="4">
        <v>0</v>
      </c>
      <c r="X116" s="5">
        <v>0</v>
      </c>
      <c r="Y116" s="3">
        <v>0</v>
      </c>
    </row>
    <row r="117" spans="14:25" x14ac:dyDescent="0.2">
      <c r="N117" s="3" t="s">
        <v>228</v>
      </c>
      <c r="O117" s="3" t="s">
        <v>352</v>
      </c>
      <c r="P117" s="3" t="s">
        <v>67</v>
      </c>
      <c r="Q117" s="3">
        <v>4</v>
      </c>
      <c r="R117" s="4">
        <v>5.0000000000000001E-4</v>
      </c>
      <c r="S117" s="3">
        <v>4</v>
      </c>
      <c r="T117" s="4">
        <v>4.0000000000000002E-4</v>
      </c>
      <c r="U117" s="2">
        <v>1</v>
      </c>
      <c r="V117" s="3">
        <v>0</v>
      </c>
      <c r="W117" s="4">
        <v>0</v>
      </c>
      <c r="X117" s="5">
        <v>0</v>
      </c>
      <c r="Y117" s="3">
        <v>0</v>
      </c>
    </row>
    <row r="118" spans="14:25" x14ac:dyDescent="0.2">
      <c r="N118" s="3" t="s">
        <v>174</v>
      </c>
      <c r="O118" s="3" t="s">
        <v>365</v>
      </c>
      <c r="P118" s="3" t="s">
        <v>366</v>
      </c>
      <c r="Q118" s="3">
        <v>15</v>
      </c>
      <c r="R118" s="4">
        <v>2E-3</v>
      </c>
      <c r="S118" s="3">
        <v>23</v>
      </c>
      <c r="T118" s="4">
        <v>2.3E-3</v>
      </c>
      <c r="U118" s="2">
        <v>0.91</v>
      </c>
      <c r="V118" s="3">
        <v>0</v>
      </c>
      <c r="W118" s="4">
        <v>0</v>
      </c>
      <c r="X118" s="5">
        <v>0</v>
      </c>
      <c r="Y118" s="3">
        <v>0</v>
      </c>
    </row>
    <row r="119" spans="14:25" x14ac:dyDescent="0.2">
      <c r="N119" s="3" t="s">
        <v>171</v>
      </c>
      <c r="O119" s="3" t="s">
        <v>355</v>
      </c>
      <c r="P119" s="3" t="s">
        <v>356</v>
      </c>
      <c r="Q119" s="3">
        <v>1</v>
      </c>
      <c r="R119" s="4">
        <v>1E-4</v>
      </c>
      <c r="S119" s="3">
        <v>1</v>
      </c>
      <c r="T119" s="4">
        <v>1E-4</v>
      </c>
      <c r="U119" s="2">
        <v>1</v>
      </c>
      <c r="V119" s="3">
        <v>0</v>
      </c>
      <c r="W119" s="4">
        <v>0</v>
      </c>
      <c r="X119" s="5">
        <v>0</v>
      </c>
      <c r="Y119" s="3">
        <v>0</v>
      </c>
    </row>
    <row r="120" spans="14:25" x14ac:dyDescent="0.2">
      <c r="N120" s="3" t="s">
        <v>171</v>
      </c>
      <c r="O120" s="3" t="s">
        <v>357</v>
      </c>
      <c r="P120" s="3" t="s">
        <v>358</v>
      </c>
      <c r="Q120" s="3">
        <v>1</v>
      </c>
      <c r="R120" s="4">
        <v>1E-4</v>
      </c>
      <c r="S120" s="3">
        <v>1</v>
      </c>
      <c r="T120" s="4">
        <v>1E-4</v>
      </c>
      <c r="U120" s="2">
        <v>1</v>
      </c>
      <c r="V120" s="3">
        <v>0</v>
      </c>
      <c r="W120" s="4">
        <v>0</v>
      </c>
      <c r="X120" s="5">
        <v>0</v>
      </c>
      <c r="Y120" s="3">
        <v>0</v>
      </c>
    </row>
    <row r="121" spans="14:25" x14ac:dyDescent="0.2">
      <c r="N121" s="3" t="s">
        <v>185</v>
      </c>
      <c r="O121" s="3" t="s">
        <v>367</v>
      </c>
      <c r="P121" s="3" t="s">
        <v>368</v>
      </c>
      <c r="Q121" s="3">
        <v>3</v>
      </c>
      <c r="R121" s="4">
        <v>4.0000000000000002E-4</v>
      </c>
      <c r="S121" s="3">
        <v>3</v>
      </c>
      <c r="T121" s="4">
        <v>2.9999999999999997E-4</v>
      </c>
      <c r="U121" s="2">
        <v>1</v>
      </c>
      <c r="V121" s="3">
        <v>0</v>
      </c>
      <c r="W121" s="4">
        <v>0</v>
      </c>
      <c r="X121" s="5">
        <v>0</v>
      </c>
      <c r="Y121" s="3">
        <v>0</v>
      </c>
    </row>
    <row r="122" spans="14:25" x14ac:dyDescent="0.2">
      <c r="N122" s="3" t="s">
        <v>185</v>
      </c>
      <c r="O122" s="3" t="s">
        <v>369</v>
      </c>
      <c r="P122" s="3" t="s">
        <v>370</v>
      </c>
      <c r="Q122" s="3">
        <v>2</v>
      </c>
      <c r="R122" s="4">
        <v>2.9999999999999997E-4</v>
      </c>
      <c r="S122" s="3">
        <v>2</v>
      </c>
      <c r="T122" s="4">
        <v>2.0000000000000001E-4</v>
      </c>
      <c r="U122" s="2">
        <v>1</v>
      </c>
      <c r="V122" s="3">
        <v>0</v>
      </c>
      <c r="W122" s="4">
        <v>0</v>
      </c>
      <c r="X122" s="5">
        <v>0</v>
      </c>
      <c r="Y122" s="3">
        <v>0</v>
      </c>
    </row>
    <row r="123" spans="14:25" x14ac:dyDescent="0.2">
      <c r="N123" s="3" t="s">
        <v>171</v>
      </c>
      <c r="O123" s="3" t="s">
        <v>359</v>
      </c>
      <c r="P123" s="3" t="s">
        <v>360</v>
      </c>
      <c r="Q123" s="3">
        <v>2</v>
      </c>
      <c r="R123" s="4">
        <v>2.9999999999999997E-4</v>
      </c>
      <c r="S123" s="3">
        <v>3</v>
      </c>
      <c r="T123" s="4">
        <v>2.9999999999999997E-4</v>
      </c>
      <c r="U123" s="2">
        <v>1</v>
      </c>
      <c r="V123" s="3">
        <v>0</v>
      </c>
      <c r="W123" s="4">
        <v>0</v>
      </c>
      <c r="X123" s="5">
        <v>0</v>
      </c>
      <c r="Y123" s="3">
        <v>0</v>
      </c>
    </row>
    <row r="124" spans="14:25" x14ac:dyDescent="0.2">
      <c r="N124" s="3" t="s">
        <v>224</v>
      </c>
      <c r="O124" s="3" t="s">
        <v>224</v>
      </c>
      <c r="P124" s="3" t="s">
        <v>225</v>
      </c>
      <c r="Q124" s="3">
        <v>1</v>
      </c>
      <c r="R124" s="4">
        <v>1E-4</v>
      </c>
      <c r="S124" s="3">
        <v>2</v>
      </c>
      <c r="T124" s="4">
        <v>2.0000000000000001E-4</v>
      </c>
      <c r="U124" s="2">
        <v>1</v>
      </c>
      <c r="V124" s="3">
        <v>0</v>
      </c>
      <c r="W124" s="4">
        <v>0</v>
      </c>
      <c r="X124" s="5">
        <v>0</v>
      </c>
      <c r="Y124" s="3">
        <v>0</v>
      </c>
    </row>
    <row r="125" spans="14:25" x14ac:dyDescent="0.2">
      <c r="N125" s="3" t="s">
        <v>185</v>
      </c>
      <c r="O125" s="3" t="s">
        <v>371</v>
      </c>
      <c r="P125" s="3" t="s">
        <v>372</v>
      </c>
      <c r="Q125" s="3">
        <v>2</v>
      </c>
      <c r="R125" s="4">
        <v>2.9999999999999997E-4</v>
      </c>
      <c r="S125" s="3">
        <v>2</v>
      </c>
      <c r="T125" s="4">
        <v>2.0000000000000001E-4</v>
      </c>
      <c r="U125" s="2">
        <v>1</v>
      </c>
      <c r="V125" s="3">
        <v>0</v>
      </c>
      <c r="W125" s="4">
        <v>0</v>
      </c>
      <c r="X125" s="5">
        <v>0</v>
      </c>
      <c r="Y125" s="3">
        <v>0</v>
      </c>
    </row>
    <row r="126" spans="14:25" x14ac:dyDescent="0.2">
      <c r="N126" s="3" t="s">
        <v>228</v>
      </c>
      <c r="O126" s="3" t="s">
        <v>494</v>
      </c>
      <c r="P126" s="3" t="s">
        <v>495</v>
      </c>
      <c r="Q126" s="3">
        <v>2</v>
      </c>
      <c r="R126" s="4">
        <v>2.9999999999999997E-4</v>
      </c>
      <c r="S126" s="3">
        <v>3</v>
      </c>
      <c r="T126" s="4">
        <v>2.9999999999999997E-4</v>
      </c>
      <c r="U126" s="2">
        <v>1</v>
      </c>
      <c r="V126" s="3">
        <v>0</v>
      </c>
      <c r="W126" s="4">
        <v>0</v>
      </c>
      <c r="X126" s="5">
        <v>0</v>
      </c>
      <c r="Y126" s="3">
        <v>0</v>
      </c>
    </row>
    <row r="127" spans="14:25" x14ac:dyDescent="0.2">
      <c r="N127" s="3" t="s">
        <v>185</v>
      </c>
      <c r="O127" s="3" t="s">
        <v>373</v>
      </c>
      <c r="P127" s="3" t="s">
        <v>374</v>
      </c>
      <c r="Q127" s="3">
        <v>2</v>
      </c>
      <c r="R127" s="4">
        <v>2.9999999999999997E-4</v>
      </c>
      <c r="S127" s="3">
        <v>2</v>
      </c>
      <c r="T127" s="4">
        <v>2.0000000000000001E-4</v>
      </c>
      <c r="U127" s="2">
        <v>1</v>
      </c>
      <c r="V127" s="3">
        <v>0</v>
      </c>
      <c r="W127" s="4">
        <v>0</v>
      </c>
      <c r="X127" s="5">
        <v>0</v>
      </c>
      <c r="Y127" s="3">
        <v>0</v>
      </c>
    </row>
    <row r="128" spans="14:25" x14ac:dyDescent="0.2">
      <c r="N128" s="3" t="s">
        <v>230</v>
      </c>
      <c r="O128" s="3" t="s">
        <v>342</v>
      </c>
      <c r="P128" s="3" t="s">
        <v>343</v>
      </c>
      <c r="Q128" s="3">
        <v>8</v>
      </c>
      <c r="R128" s="4">
        <v>1.1000000000000001E-3</v>
      </c>
      <c r="S128" s="3">
        <v>14</v>
      </c>
      <c r="T128" s="4">
        <v>1.4E-3</v>
      </c>
      <c r="U128" s="2">
        <v>1</v>
      </c>
      <c r="V128" s="3">
        <v>0</v>
      </c>
      <c r="W128" s="4">
        <v>0</v>
      </c>
      <c r="X128" s="5">
        <v>0</v>
      </c>
      <c r="Y128" s="3">
        <v>0</v>
      </c>
    </row>
    <row r="129" spans="14:25" x14ac:dyDescent="0.2">
      <c r="N129" s="3" t="s">
        <v>226</v>
      </c>
      <c r="O129" s="3" t="s">
        <v>363</v>
      </c>
      <c r="P129" s="3" t="s">
        <v>65</v>
      </c>
      <c r="Q129" s="3">
        <v>8</v>
      </c>
      <c r="R129" s="4">
        <v>1.1000000000000001E-3</v>
      </c>
      <c r="S129" s="3">
        <v>10</v>
      </c>
      <c r="T129" s="4">
        <v>1E-3</v>
      </c>
      <c r="U129" s="2">
        <v>1</v>
      </c>
      <c r="V129" s="3">
        <v>0</v>
      </c>
      <c r="W129" s="4">
        <v>0</v>
      </c>
      <c r="X129" s="5">
        <v>0</v>
      </c>
      <c r="Y129" s="3">
        <v>0</v>
      </c>
    </row>
    <row r="130" spans="14:25" x14ac:dyDescent="0.2">
      <c r="N130" s="3" t="s">
        <v>187</v>
      </c>
      <c r="O130" s="3" t="s">
        <v>337</v>
      </c>
      <c r="P130" s="3" t="s">
        <v>79</v>
      </c>
      <c r="Q130" s="3">
        <v>3</v>
      </c>
      <c r="R130" s="4">
        <v>4.0000000000000002E-4</v>
      </c>
      <c r="S130" s="3">
        <v>4</v>
      </c>
      <c r="T130" s="4">
        <v>4.0000000000000002E-4</v>
      </c>
      <c r="U130" s="2">
        <v>1</v>
      </c>
      <c r="V130" s="3">
        <v>0</v>
      </c>
      <c r="W130" s="4">
        <v>0</v>
      </c>
      <c r="X130" s="5">
        <v>0</v>
      </c>
      <c r="Y130" s="3">
        <v>0</v>
      </c>
    </row>
    <row r="131" spans="14:25" x14ac:dyDescent="0.2">
      <c r="N131" s="3" t="s">
        <v>175</v>
      </c>
      <c r="O131" s="3" t="s">
        <v>314</v>
      </c>
      <c r="P131" s="3" t="s">
        <v>315</v>
      </c>
      <c r="Q131" s="3">
        <v>4</v>
      </c>
      <c r="R131" s="4">
        <v>5.0000000000000001E-4</v>
      </c>
      <c r="S131" s="3">
        <v>4</v>
      </c>
      <c r="T131" s="4">
        <v>4.0000000000000002E-4</v>
      </c>
      <c r="U131" s="2">
        <v>1</v>
      </c>
      <c r="V131" s="3">
        <v>0</v>
      </c>
      <c r="W131" s="4">
        <v>0</v>
      </c>
      <c r="X131" s="5">
        <v>0</v>
      </c>
      <c r="Y131" s="3">
        <v>0</v>
      </c>
    </row>
    <row r="132" spans="14:25" x14ac:dyDescent="0.2">
      <c r="N132" s="3" t="s">
        <v>176</v>
      </c>
      <c r="O132" s="3" t="s">
        <v>323</v>
      </c>
      <c r="P132" s="3" t="s">
        <v>84</v>
      </c>
      <c r="Q132" s="3">
        <v>4</v>
      </c>
      <c r="R132" s="4">
        <v>5.0000000000000001E-4</v>
      </c>
      <c r="S132" s="3">
        <v>7</v>
      </c>
      <c r="T132" s="4">
        <v>6.9999999999999999E-4</v>
      </c>
      <c r="U132" s="2">
        <v>0.56999999999999995</v>
      </c>
      <c r="V132" s="3">
        <v>0</v>
      </c>
      <c r="W132" s="4">
        <v>0</v>
      </c>
      <c r="X132" s="5">
        <v>0</v>
      </c>
      <c r="Y132" s="3">
        <v>0</v>
      </c>
    </row>
    <row r="133" spans="14:25" x14ac:dyDescent="0.2">
      <c r="N133" s="3" t="s">
        <v>175</v>
      </c>
      <c r="O133" s="3" t="s">
        <v>317</v>
      </c>
      <c r="P133" s="3" t="s">
        <v>90</v>
      </c>
      <c r="Q133" s="3">
        <v>13</v>
      </c>
      <c r="R133" s="4">
        <v>1.8E-3</v>
      </c>
      <c r="S133" s="3">
        <v>15</v>
      </c>
      <c r="T133" s="4">
        <v>1.5E-3</v>
      </c>
      <c r="U133" s="2">
        <v>1</v>
      </c>
      <c r="V133" s="3">
        <v>0</v>
      </c>
      <c r="W133" s="4">
        <v>0</v>
      </c>
      <c r="X133" s="5">
        <v>0</v>
      </c>
      <c r="Y133" s="3">
        <v>0</v>
      </c>
    </row>
    <row r="134" spans="14:25" x14ac:dyDescent="0.2">
      <c r="N134" s="3" t="s">
        <v>175</v>
      </c>
      <c r="O134" s="3" t="s">
        <v>318</v>
      </c>
      <c r="P134" s="3" t="s">
        <v>91</v>
      </c>
      <c r="Q134" s="3">
        <v>6</v>
      </c>
      <c r="R134" s="4">
        <v>8.0000000000000004E-4</v>
      </c>
      <c r="S134" s="3">
        <v>8</v>
      </c>
      <c r="T134" s="4">
        <v>8.0000000000000004E-4</v>
      </c>
      <c r="U134" s="2">
        <v>1</v>
      </c>
      <c r="V134" s="3">
        <v>0</v>
      </c>
      <c r="W134" s="4">
        <v>0</v>
      </c>
      <c r="X134" s="5">
        <v>0</v>
      </c>
      <c r="Y134" s="3">
        <v>0</v>
      </c>
    </row>
    <row r="135" spans="14:25" x14ac:dyDescent="0.2">
      <c r="N135" s="3" t="s">
        <v>175</v>
      </c>
      <c r="O135" s="3" t="s">
        <v>319</v>
      </c>
      <c r="P135" s="3" t="s">
        <v>320</v>
      </c>
      <c r="Q135" s="3">
        <v>5</v>
      </c>
      <c r="R135" s="4">
        <v>6.9999999999999999E-4</v>
      </c>
      <c r="S135" s="3">
        <v>7</v>
      </c>
      <c r="T135" s="4">
        <v>6.9999999999999999E-4</v>
      </c>
      <c r="U135" s="2">
        <v>1</v>
      </c>
      <c r="V135" s="3">
        <v>0</v>
      </c>
      <c r="W135" s="4">
        <v>0</v>
      </c>
      <c r="X135" s="5">
        <v>0</v>
      </c>
      <c r="Y135" s="3">
        <v>0</v>
      </c>
    </row>
    <row r="136" spans="14:25" x14ac:dyDescent="0.2">
      <c r="N136" s="3" t="s">
        <v>176</v>
      </c>
      <c r="O136" s="3" t="s">
        <v>324</v>
      </c>
      <c r="P136" s="3" t="s">
        <v>85</v>
      </c>
      <c r="Q136" s="3">
        <v>1</v>
      </c>
      <c r="R136" s="4">
        <v>1E-4</v>
      </c>
      <c r="S136" s="3">
        <v>1</v>
      </c>
      <c r="T136" s="4">
        <v>1E-4</v>
      </c>
      <c r="U136" s="2">
        <v>1</v>
      </c>
      <c r="V136" s="3">
        <v>0</v>
      </c>
      <c r="W136" s="4">
        <v>0</v>
      </c>
      <c r="X136" s="5">
        <v>0</v>
      </c>
      <c r="Y136" s="3">
        <v>0</v>
      </c>
    </row>
    <row r="137" spans="14:25" x14ac:dyDescent="0.2">
      <c r="N137" s="3" t="s">
        <v>175</v>
      </c>
      <c r="O137" s="3" t="s">
        <v>321</v>
      </c>
      <c r="P137" s="3" t="s">
        <v>322</v>
      </c>
      <c r="Q137" s="3">
        <v>4</v>
      </c>
      <c r="R137" s="4">
        <v>5.0000000000000001E-4</v>
      </c>
      <c r="S137" s="3">
        <v>4</v>
      </c>
      <c r="T137" s="4">
        <v>4.0000000000000002E-4</v>
      </c>
      <c r="U137" s="2">
        <v>1</v>
      </c>
      <c r="V137" s="3">
        <v>0</v>
      </c>
      <c r="W137" s="4">
        <v>0</v>
      </c>
      <c r="X137" s="5">
        <v>0</v>
      </c>
      <c r="Y137" s="3">
        <v>0</v>
      </c>
    </row>
    <row r="138" spans="14:25" x14ac:dyDescent="0.2">
      <c r="N138" s="3" t="s">
        <v>176</v>
      </c>
      <c r="O138" s="3" t="s">
        <v>328</v>
      </c>
      <c r="P138" s="3" t="s">
        <v>329</v>
      </c>
      <c r="Q138" s="3">
        <v>1</v>
      </c>
      <c r="R138" s="4">
        <v>1E-4</v>
      </c>
      <c r="S138" s="3">
        <v>1</v>
      </c>
      <c r="T138" s="4">
        <v>1E-4</v>
      </c>
      <c r="U138" s="2">
        <v>1</v>
      </c>
      <c r="V138" s="3">
        <v>0</v>
      </c>
      <c r="W138" s="4">
        <v>0</v>
      </c>
      <c r="X138" s="5">
        <v>0</v>
      </c>
      <c r="Y138" s="3">
        <v>0</v>
      </c>
    </row>
    <row r="139" spans="14:25" x14ac:dyDescent="0.2">
      <c r="N139" s="3" t="s">
        <v>232</v>
      </c>
      <c r="O139" s="3" t="s">
        <v>310</v>
      </c>
      <c r="P139" s="3" t="s">
        <v>92</v>
      </c>
      <c r="Q139" s="3">
        <v>1</v>
      </c>
      <c r="R139" s="4">
        <v>1E-4</v>
      </c>
      <c r="S139" s="3">
        <v>1</v>
      </c>
      <c r="T139" s="4">
        <v>1E-4</v>
      </c>
      <c r="U139" s="2">
        <v>1</v>
      </c>
      <c r="V139" s="3">
        <v>0</v>
      </c>
      <c r="W139" s="4">
        <v>0</v>
      </c>
      <c r="X139" s="5">
        <v>0</v>
      </c>
      <c r="Y139" s="3">
        <v>0</v>
      </c>
    </row>
    <row r="140" spans="14:25" x14ac:dyDescent="0.2">
      <c r="N140" s="3" t="s">
        <v>232</v>
      </c>
      <c r="O140" s="3" t="s">
        <v>311</v>
      </c>
      <c r="P140" s="3" t="s">
        <v>93</v>
      </c>
      <c r="Q140" s="3">
        <v>3</v>
      </c>
      <c r="R140" s="4">
        <v>4.0000000000000002E-4</v>
      </c>
      <c r="S140" s="3">
        <v>4</v>
      </c>
      <c r="T140" s="4">
        <v>4.0000000000000002E-4</v>
      </c>
      <c r="U140" s="2">
        <v>1</v>
      </c>
      <c r="V140" s="3">
        <v>0</v>
      </c>
      <c r="W140" s="4">
        <v>0</v>
      </c>
      <c r="X140" s="5">
        <v>0</v>
      </c>
      <c r="Y140" s="3">
        <v>0</v>
      </c>
    </row>
    <row r="141" spans="14:25" x14ac:dyDescent="0.2">
      <c r="N141" s="3" t="s">
        <v>188</v>
      </c>
      <c r="O141" s="3" t="s">
        <v>303</v>
      </c>
      <c r="P141" s="3" t="s">
        <v>304</v>
      </c>
      <c r="Q141" s="3">
        <v>1</v>
      </c>
      <c r="R141" s="4">
        <v>1E-4</v>
      </c>
      <c r="S141" s="3">
        <v>1</v>
      </c>
      <c r="T141" s="4">
        <v>1E-4</v>
      </c>
      <c r="U141" s="2">
        <v>1</v>
      </c>
      <c r="V141" s="3">
        <v>0</v>
      </c>
      <c r="W141" s="4">
        <v>0</v>
      </c>
      <c r="X141" s="5">
        <v>0</v>
      </c>
      <c r="Y141" s="3">
        <v>0</v>
      </c>
    </row>
    <row r="142" spans="14:25" x14ac:dyDescent="0.2">
      <c r="N142" s="3" t="s">
        <v>177</v>
      </c>
      <c r="O142" s="3" t="s">
        <v>307</v>
      </c>
      <c r="P142" s="3" t="s">
        <v>94</v>
      </c>
      <c r="Q142" s="3">
        <v>5</v>
      </c>
      <c r="R142" s="4">
        <v>6.9999999999999999E-4</v>
      </c>
      <c r="S142" s="3">
        <v>5</v>
      </c>
      <c r="T142" s="4">
        <v>5.0000000000000001E-4</v>
      </c>
      <c r="U142" s="2">
        <v>1</v>
      </c>
      <c r="V142" s="3">
        <v>0</v>
      </c>
      <c r="W142" s="4">
        <v>0</v>
      </c>
      <c r="X142" s="5">
        <v>0</v>
      </c>
      <c r="Y142" s="3">
        <v>0</v>
      </c>
    </row>
    <row r="143" spans="14:25" x14ac:dyDescent="0.2">
      <c r="N143" s="3" t="s">
        <v>177</v>
      </c>
      <c r="O143" s="3" t="s">
        <v>308</v>
      </c>
      <c r="P143" s="3" t="s">
        <v>95</v>
      </c>
      <c r="Q143" s="3">
        <v>8</v>
      </c>
      <c r="R143" s="4">
        <v>1.1000000000000001E-3</v>
      </c>
      <c r="S143" s="3">
        <v>9</v>
      </c>
      <c r="T143" s="4">
        <v>8.9999999999999998E-4</v>
      </c>
      <c r="U143" s="2">
        <v>1</v>
      </c>
      <c r="V143" s="3">
        <v>0</v>
      </c>
      <c r="W143" s="4">
        <v>0</v>
      </c>
      <c r="X143" s="5">
        <v>0</v>
      </c>
      <c r="Y143" s="3">
        <v>0</v>
      </c>
    </row>
    <row r="144" spans="14:25" x14ac:dyDescent="0.2">
      <c r="N144" s="3" t="s">
        <v>164</v>
      </c>
      <c r="O144" s="3" t="s">
        <v>332</v>
      </c>
      <c r="P144" s="3" t="s">
        <v>333</v>
      </c>
      <c r="Q144" s="3">
        <v>6</v>
      </c>
      <c r="R144" s="4">
        <v>8.0000000000000004E-4</v>
      </c>
      <c r="S144" s="3">
        <v>6</v>
      </c>
      <c r="T144" s="4">
        <v>5.9999999999999995E-4</v>
      </c>
      <c r="U144" s="2">
        <v>0.83</v>
      </c>
      <c r="V144" s="3">
        <v>0</v>
      </c>
      <c r="W144" s="4">
        <v>0</v>
      </c>
      <c r="X144" s="5">
        <v>0</v>
      </c>
      <c r="Y144" s="3">
        <v>0</v>
      </c>
    </row>
    <row r="145" spans="14:25" x14ac:dyDescent="0.2">
      <c r="N145" s="3" t="s">
        <v>226</v>
      </c>
      <c r="O145" s="3" t="s">
        <v>364</v>
      </c>
      <c r="P145" s="3" t="s">
        <v>66</v>
      </c>
      <c r="Q145" s="3">
        <v>22</v>
      </c>
      <c r="R145" s="4">
        <v>3.0000000000000001E-3</v>
      </c>
      <c r="S145" s="3">
        <v>28</v>
      </c>
      <c r="T145" s="4">
        <v>2.8E-3</v>
      </c>
      <c r="U145" s="2">
        <v>1</v>
      </c>
      <c r="V145" s="3">
        <v>0</v>
      </c>
      <c r="W145" s="4">
        <v>0</v>
      </c>
      <c r="X145" s="5">
        <v>0</v>
      </c>
      <c r="Y145" s="3">
        <v>0</v>
      </c>
    </row>
    <row r="146" spans="14:25" x14ac:dyDescent="0.2">
      <c r="N146" s="3" t="s">
        <v>164</v>
      </c>
      <c r="O146" s="3" t="s">
        <v>334</v>
      </c>
      <c r="P146" s="3" t="s">
        <v>335</v>
      </c>
      <c r="Q146" s="3">
        <v>9</v>
      </c>
      <c r="R146" s="4">
        <v>1.1999999999999999E-3</v>
      </c>
      <c r="S146" s="3">
        <v>11</v>
      </c>
      <c r="T146" s="4">
        <v>1.1000000000000001E-3</v>
      </c>
      <c r="U146" s="2">
        <v>0.82</v>
      </c>
      <c r="V146" s="3">
        <v>0</v>
      </c>
      <c r="W146" s="4">
        <v>0</v>
      </c>
      <c r="X146" s="5">
        <v>0</v>
      </c>
      <c r="Y146" s="3">
        <v>0</v>
      </c>
    </row>
    <row r="147" spans="14:25" x14ac:dyDescent="0.2">
      <c r="N147" s="3" t="s">
        <v>164</v>
      </c>
      <c r="O147" s="3" t="s">
        <v>336</v>
      </c>
      <c r="P147" s="3" t="s">
        <v>83</v>
      </c>
      <c r="Q147" s="3">
        <v>9</v>
      </c>
      <c r="R147" s="4">
        <v>1.1999999999999999E-3</v>
      </c>
      <c r="S147" s="3">
        <v>15</v>
      </c>
      <c r="T147" s="4">
        <v>1.5E-3</v>
      </c>
      <c r="U147" s="2">
        <v>0.93</v>
      </c>
      <c r="V147" s="3">
        <v>0</v>
      </c>
      <c r="W147" s="4">
        <v>0</v>
      </c>
      <c r="X147" s="5">
        <v>0</v>
      </c>
      <c r="Y147" s="3">
        <v>0</v>
      </c>
    </row>
    <row r="148" spans="14:25" x14ac:dyDescent="0.2">
      <c r="N148" s="3" t="s">
        <v>172</v>
      </c>
      <c r="O148" s="3" t="s">
        <v>300</v>
      </c>
      <c r="P148" s="3" t="s">
        <v>100</v>
      </c>
      <c r="Q148" s="3">
        <v>14</v>
      </c>
      <c r="R148" s="4">
        <v>1.9E-3</v>
      </c>
      <c r="S148" s="3">
        <v>15</v>
      </c>
      <c r="T148" s="4">
        <v>1.5E-3</v>
      </c>
      <c r="U148" s="2">
        <v>1</v>
      </c>
      <c r="V148" s="3">
        <v>0</v>
      </c>
      <c r="W148" s="4">
        <v>0</v>
      </c>
      <c r="X148" s="5">
        <v>0</v>
      </c>
      <c r="Y148" s="3">
        <v>0</v>
      </c>
    </row>
    <row r="149" spans="14:25" x14ac:dyDescent="0.2">
      <c r="N149" s="3" t="s">
        <v>178</v>
      </c>
      <c r="O149" s="3" t="s">
        <v>287</v>
      </c>
      <c r="P149" s="3" t="s">
        <v>288</v>
      </c>
      <c r="Q149" s="3">
        <v>1</v>
      </c>
      <c r="R149" s="4">
        <v>1E-4</v>
      </c>
      <c r="S149" s="3">
        <v>1</v>
      </c>
      <c r="T149" s="4">
        <v>1E-4</v>
      </c>
      <c r="U149" s="2">
        <v>1</v>
      </c>
      <c r="V149" s="3">
        <v>0</v>
      </c>
      <c r="W149" s="4">
        <v>0</v>
      </c>
      <c r="X149" s="5">
        <v>0</v>
      </c>
      <c r="Y149" s="3">
        <v>0</v>
      </c>
    </row>
    <row r="150" spans="14:25" x14ac:dyDescent="0.2">
      <c r="N150" s="3" t="s">
        <v>178</v>
      </c>
      <c r="O150" s="3" t="s">
        <v>289</v>
      </c>
      <c r="P150" s="3" t="s">
        <v>290</v>
      </c>
      <c r="Q150" s="3">
        <v>2</v>
      </c>
      <c r="R150" s="4">
        <v>2.9999999999999997E-4</v>
      </c>
      <c r="S150" s="3">
        <v>2</v>
      </c>
      <c r="T150" s="4">
        <v>2.0000000000000001E-4</v>
      </c>
      <c r="U150" s="2">
        <v>1</v>
      </c>
      <c r="V150" s="3">
        <v>0</v>
      </c>
      <c r="W150" s="4">
        <v>0</v>
      </c>
      <c r="X150" s="5">
        <v>0</v>
      </c>
      <c r="Y150" s="3">
        <v>0</v>
      </c>
    </row>
    <row r="151" spans="14:25" x14ac:dyDescent="0.2">
      <c r="N151" s="3" t="s">
        <v>178</v>
      </c>
      <c r="O151" s="3" t="s">
        <v>291</v>
      </c>
      <c r="P151" s="3" t="s">
        <v>292</v>
      </c>
      <c r="Q151" s="3">
        <v>2</v>
      </c>
      <c r="R151" s="4">
        <v>2.9999999999999997E-4</v>
      </c>
      <c r="S151" s="3">
        <v>2</v>
      </c>
      <c r="T151" s="4">
        <v>2.0000000000000001E-4</v>
      </c>
      <c r="U151" s="2">
        <v>1</v>
      </c>
      <c r="V151" s="3">
        <v>0</v>
      </c>
      <c r="W151" s="4">
        <v>0</v>
      </c>
      <c r="X151" s="5">
        <v>0</v>
      </c>
      <c r="Y151" s="3">
        <v>0</v>
      </c>
    </row>
    <row r="152" spans="14:25" x14ac:dyDescent="0.2">
      <c r="N152" s="3" t="s">
        <v>178</v>
      </c>
      <c r="O152" s="3" t="s">
        <v>496</v>
      </c>
      <c r="P152" s="3" t="s">
        <v>497</v>
      </c>
      <c r="Q152" s="3">
        <v>2</v>
      </c>
      <c r="R152" s="4">
        <v>2.9999999999999997E-4</v>
      </c>
      <c r="S152" s="3">
        <v>2</v>
      </c>
      <c r="T152" s="4">
        <v>2.0000000000000001E-4</v>
      </c>
      <c r="U152" s="2">
        <v>1</v>
      </c>
      <c r="V152" s="3">
        <v>0</v>
      </c>
      <c r="W152" s="4">
        <v>0</v>
      </c>
      <c r="X152" s="5">
        <v>0</v>
      </c>
      <c r="Y152" s="3">
        <v>0</v>
      </c>
    </row>
    <row r="153" spans="14:25" x14ac:dyDescent="0.2">
      <c r="N153" s="3" t="s">
        <v>178</v>
      </c>
      <c r="O153" s="3" t="s">
        <v>293</v>
      </c>
      <c r="P153" s="3" t="s">
        <v>294</v>
      </c>
      <c r="Q153" s="3">
        <v>1</v>
      </c>
      <c r="R153" s="4">
        <v>1E-4</v>
      </c>
      <c r="S153" s="3">
        <v>1</v>
      </c>
      <c r="T153" s="4">
        <v>1E-4</v>
      </c>
      <c r="U153" s="2">
        <v>1</v>
      </c>
      <c r="V153" s="3">
        <v>0</v>
      </c>
      <c r="W153" s="4">
        <v>0</v>
      </c>
      <c r="X153" s="5">
        <v>0</v>
      </c>
      <c r="Y153" s="3">
        <v>0</v>
      </c>
    </row>
    <row r="154" spans="14:25" x14ac:dyDescent="0.2">
      <c r="N154" s="3" t="s">
        <v>178</v>
      </c>
      <c r="O154" s="3" t="s">
        <v>295</v>
      </c>
      <c r="P154" s="3" t="s">
        <v>296</v>
      </c>
      <c r="Q154" s="3">
        <v>1</v>
      </c>
      <c r="R154" s="4">
        <v>1E-4</v>
      </c>
      <c r="S154" s="3">
        <v>2</v>
      </c>
      <c r="T154" s="4">
        <v>2.0000000000000001E-4</v>
      </c>
      <c r="U154" s="2">
        <v>1</v>
      </c>
      <c r="V154" s="3">
        <v>0</v>
      </c>
      <c r="W154" s="4">
        <v>0</v>
      </c>
      <c r="X154" s="5">
        <v>0</v>
      </c>
      <c r="Y154" s="3">
        <v>0</v>
      </c>
    </row>
    <row r="155" spans="14:25" x14ac:dyDescent="0.2">
      <c r="N155" s="3" t="s">
        <v>168</v>
      </c>
      <c r="O155" s="3" t="s">
        <v>275</v>
      </c>
      <c r="P155" s="3" t="s">
        <v>276</v>
      </c>
      <c r="Q155" s="3">
        <v>3</v>
      </c>
      <c r="R155" s="4">
        <v>4.0000000000000002E-4</v>
      </c>
      <c r="S155" s="3">
        <v>3</v>
      </c>
      <c r="T155" s="4">
        <v>2.9999999999999997E-4</v>
      </c>
      <c r="U155" s="2">
        <v>1</v>
      </c>
      <c r="V155" s="3">
        <v>0</v>
      </c>
      <c r="W155" s="4">
        <v>0</v>
      </c>
      <c r="X155" s="5">
        <v>0</v>
      </c>
      <c r="Y155" s="3">
        <v>0</v>
      </c>
    </row>
    <row r="156" spans="14:25" x14ac:dyDescent="0.2">
      <c r="N156" s="3" t="s">
        <v>168</v>
      </c>
      <c r="O156" s="3" t="s">
        <v>279</v>
      </c>
      <c r="P156" s="3" t="s">
        <v>280</v>
      </c>
      <c r="Q156" s="3">
        <v>4</v>
      </c>
      <c r="R156" s="4">
        <v>5.0000000000000001E-4</v>
      </c>
      <c r="S156" s="3">
        <v>4</v>
      </c>
      <c r="T156" s="4">
        <v>4.0000000000000002E-4</v>
      </c>
      <c r="U156" s="2">
        <v>1</v>
      </c>
      <c r="V156" s="3">
        <v>0</v>
      </c>
      <c r="W156" s="4">
        <v>0</v>
      </c>
      <c r="X156" s="5">
        <v>0</v>
      </c>
      <c r="Y156" s="3">
        <v>0</v>
      </c>
    </row>
    <row r="157" spans="14:25" x14ac:dyDescent="0.2">
      <c r="N157" s="3" t="s">
        <v>168</v>
      </c>
      <c r="O157" s="3" t="s">
        <v>283</v>
      </c>
      <c r="P157" s="3" t="s">
        <v>284</v>
      </c>
      <c r="Q157" s="3">
        <v>2</v>
      </c>
      <c r="R157" s="4">
        <v>2.9999999999999997E-4</v>
      </c>
      <c r="S157" s="3">
        <v>2</v>
      </c>
      <c r="T157" s="4">
        <v>2.0000000000000001E-4</v>
      </c>
      <c r="U157" s="2">
        <v>1</v>
      </c>
      <c r="V157" s="3">
        <v>0</v>
      </c>
      <c r="W157" s="4">
        <v>0</v>
      </c>
      <c r="X157" s="5">
        <v>0</v>
      </c>
      <c r="Y157" s="3">
        <v>0</v>
      </c>
    </row>
    <row r="158" spans="14:25" x14ac:dyDescent="0.2">
      <c r="N158" s="3" t="s">
        <v>163</v>
      </c>
      <c r="O158" s="3" t="s">
        <v>260</v>
      </c>
      <c r="P158" s="3" t="s">
        <v>261</v>
      </c>
      <c r="Q158" s="3">
        <v>2</v>
      </c>
      <c r="R158" s="4">
        <v>2.9999999999999997E-4</v>
      </c>
      <c r="S158" s="3">
        <v>2</v>
      </c>
      <c r="T158" s="4">
        <v>2.0000000000000001E-4</v>
      </c>
      <c r="U158" s="2">
        <v>1</v>
      </c>
      <c r="V158" s="3">
        <v>0</v>
      </c>
      <c r="W158" s="4">
        <v>0</v>
      </c>
      <c r="X158" s="5">
        <v>0</v>
      </c>
      <c r="Y158" s="3">
        <v>0</v>
      </c>
    </row>
    <row r="159" spans="14:25" x14ac:dyDescent="0.2">
      <c r="N159" s="3" t="s">
        <v>176</v>
      </c>
      <c r="O159" s="3" t="s">
        <v>467</v>
      </c>
      <c r="P159" s="3" t="s">
        <v>500</v>
      </c>
      <c r="Q159" s="3">
        <v>1</v>
      </c>
      <c r="R159" s="4">
        <v>1E-4</v>
      </c>
      <c r="S159" s="3">
        <v>2</v>
      </c>
      <c r="T159" s="4">
        <v>2.0000000000000001E-4</v>
      </c>
      <c r="U159" s="2">
        <v>1</v>
      </c>
      <c r="V159" s="3">
        <v>0</v>
      </c>
      <c r="W159" s="4">
        <v>0</v>
      </c>
      <c r="X159" s="5">
        <v>0</v>
      </c>
      <c r="Y159" s="3">
        <v>0</v>
      </c>
    </row>
  </sheetData>
  <autoFilter ref="N4:Y159"/>
  <phoneticPr fontId="1"/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Q56"/>
  <sheetViews>
    <sheetView workbookViewId="0">
      <selection activeCell="B18" sqref="B18:E18"/>
    </sheetView>
  </sheetViews>
  <sheetFormatPr defaultColWidth="8.7265625" defaultRowHeight="13" x14ac:dyDescent="0.2"/>
  <cols>
    <col min="1" max="1" width="8.7265625" style="3"/>
    <col min="2" max="2" width="18.453125" style="3" bestFit="1" customWidth="1"/>
    <col min="3" max="3" width="8.7265625" style="3"/>
    <col min="4" max="4" width="12" style="3" customWidth="1"/>
    <col min="5" max="5" width="8.7265625" style="2"/>
    <col min="6" max="6" width="15" style="3" bestFit="1" customWidth="1"/>
    <col min="7" max="7" width="8.7265625" style="3"/>
    <col min="8" max="8" width="23.81640625" style="3" customWidth="1"/>
    <col min="9" max="16384" width="8.7265625" style="3"/>
  </cols>
  <sheetData>
    <row r="1" spans="1:17" ht="14" x14ac:dyDescent="0.2">
      <c r="A1" s="22" t="s">
        <v>554</v>
      </c>
      <c r="B1" s="21" t="s">
        <v>555</v>
      </c>
      <c r="C1" s="19"/>
      <c r="F1" s="3" t="s">
        <v>189</v>
      </c>
      <c r="G1" s="3" t="s">
        <v>149</v>
      </c>
      <c r="H1" s="3" t="s">
        <v>39</v>
      </c>
      <c r="I1" s="3" t="s">
        <v>40</v>
      </c>
      <c r="J1" s="3" t="s">
        <v>150</v>
      </c>
      <c r="K1" s="3" t="s">
        <v>151</v>
      </c>
      <c r="L1" s="3" t="s">
        <v>152</v>
      </c>
      <c r="M1" s="3" t="s">
        <v>153</v>
      </c>
      <c r="N1" s="3" t="s">
        <v>41</v>
      </c>
      <c r="O1" s="3" t="s">
        <v>42</v>
      </c>
      <c r="P1" s="3" t="s">
        <v>43</v>
      </c>
      <c r="Q1" s="3" t="s">
        <v>154</v>
      </c>
    </row>
    <row r="2" spans="1:17" x14ac:dyDescent="0.2">
      <c r="B2" s="8"/>
      <c r="C2" s="8" t="s">
        <v>103</v>
      </c>
      <c r="D2" s="8" t="s">
        <v>104</v>
      </c>
      <c r="E2" s="9" t="s">
        <v>105</v>
      </c>
      <c r="G2" s="3" t="s">
        <v>155</v>
      </c>
      <c r="H2" s="3" t="s">
        <v>191</v>
      </c>
      <c r="I2" s="3">
        <v>536</v>
      </c>
      <c r="J2" s="4">
        <v>0.13150000000000001</v>
      </c>
      <c r="K2" s="3">
        <v>727</v>
      </c>
      <c r="L2" s="4">
        <v>0.13070000000000001</v>
      </c>
      <c r="M2" s="2">
        <v>1</v>
      </c>
      <c r="N2" s="3">
        <v>99</v>
      </c>
      <c r="O2" s="4">
        <v>0.1847</v>
      </c>
      <c r="P2" s="5">
        <v>91589</v>
      </c>
      <c r="Q2" s="3">
        <v>99</v>
      </c>
    </row>
    <row r="3" spans="1:17" x14ac:dyDescent="0.2">
      <c r="A3" s="3" t="s">
        <v>155</v>
      </c>
      <c r="B3" s="8" t="s">
        <v>2</v>
      </c>
      <c r="C3" s="1">
        <f ca="1">VLOOKUP(A3,INDIRECT($A$1&amp;"!$A$6:$K$100"),11,0)</f>
        <v>111.52416356877323</v>
      </c>
      <c r="D3" s="1">
        <f t="shared" ref="D3:D17" si="0">VLOOKUP(A3,$G:$Q,8,FALSE)</f>
        <v>99</v>
      </c>
      <c r="E3" s="7">
        <f ca="1">D3/C3</f>
        <v>0.88770000000000004</v>
      </c>
      <c r="G3" s="3" t="s">
        <v>166</v>
      </c>
      <c r="H3" s="3" t="s">
        <v>62</v>
      </c>
      <c r="I3" s="3">
        <v>210</v>
      </c>
      <c r="J3" s="4">
        <v>5.1499999999999997E-2</v>
      </c>
      <c r="K3" s="3">
        <v>304</v>
      </c>
      <c r="L3" s="4">
        <v>5.4699999999999999E-2</v>
      </c>
      <c r="M3" s="2">
        <v>1</v>
      </c>
      <c r="N3" s="3">
        <v>26</v>
      </c>
      <c r="O3" s="4">
        <v>0.12379999999999999</v>
      </c>
      <c r="P3" s="5">
        <v>38480</v>
      </c>
      <c r="Q3" s="3">
        <v>26</v>
      </c>
    </row>
    <row r="4" spans="1:17" x14ac:dyDescent="0.2">
      <c r="A4" s="3" t="s">
        <v>156</v>
      </c>
      <c r="B4" s="8" t="s">
        <v>3</v>
      </c>
      <c r="C4" s="1">
        <f t="shared" ref="C4:C17" ca="1" si="1">VLOOKUP(A4,INDIRECT($A$1&amp;"!$A$6:$K$100"),11,0)</f>
        <v>23.255813953488371</v>
      </c>
      <c r="D4" s="1">
        <f t="shared" si="0"/>
        <v>8</v>
      </c>
      <c r="E4" s="7">
        <f t="shared" ref="E4:E18" ca="1" si="2">D4/C4</f>
        <v>0.34400000000000003</v>
      </c>
      <c r="G4" s="3" t="s">
        <v>168</v>
      </c>
      <c r="H4" s="3" t="s">
        <v>197</v>
      </c>
      <c r="I4" s="3">
        <v>210</v>
      </c>
      <c r="J4" s="4">
        <v>5.1499999999999997E-2</v>
      </c>
      <c r="K4" s="3">
        <v>279</v>
      </c>
      <c r="L4" s="4">
        <v>5.0200000000000002E-2</v>
      </c>
      <c r="M4" s="2">
        <v>0.99</v>
      </c>
      <c r="N4" s="3">
        <v>21</v>
      </c>
      <c r="O4" s="4">
        <v>0.1</v>
      </c>
      <c r="P4" s="5">
        <v>26880</v>
      </c>
      <c r="Q4" s="3">
        <v>21</v>
      </c>
    </row>
    <row r="5" spans="1:17" x14ac:dyDescent="0.2">
      <c r="A5" s="3" t="s">
        <v>157</v>
      </c>
      <c r="B5" s="8" t="s">
        <v>450</v>
      </c>
      <c r="C5" s="1">
        <f t="shared" ca="1" si="1"/>
        <v>18.604651162790699</v>
      </c>
      <c r="D5" s="1">
        <f t="shared" si="0"/>
        <v>9</v>
      </c>
      <c r="E5" s="7">
        <f t="shared" ca="1" si="2"/>
        <v>0.48374999999999996</v>
      </c>
      <c r="G5" s="3" t="s">
        <v>172</v>
      </c>
      <c r="H5" s="3" t="s">
        <v>200</v>
      </c>
      <c r="I5" s="3">
        <v>221</v>
      </c>
      <c r="J5" s="4">
        <v>5.4199999999999998E-2</v>
      </c>
      <c r="K5" s="3">
        <v>284</v>
      </c>
      <c r="L5" s="4">
        <v>5.11E-2</v>
      </c>
      <c r="M5" s="2">
        <v>1</v>
      </c>
      <c r="N5" s="3">
        <v>19</v>
      </c>
      <c r="O5" s="4">
        <v>8.5999999999999993E-2</v>
      </c>
      <c r="P5" s="5">
        <v>20100</v>
      </c>
      <c r="Q5" s="3">
        <v>19</v>
      </c>
    </row>
    <row r="6" spans="1:17" x14ac:dyDescent="0.2">
      <c r="A6" s="3" t="s">
        <v>164</v>
      </c>
      <c r="B6" s="8" t="s">
        <v>4</v>
      </c>
      <c r="C6" s="1">
        <f t="shared" ca="1" si="1"/>
        <v>15.306122448979592</v>
      </c>
      <c r="D6" s="1">
        <f t="shared" si="0"/>
        <v>10</v>
      </c>
      <c r="E6" s="7">
        <f t="shared" ca="1" si="2"/>
        <v>0.65333333333333332</v>
      </c>
      <c r="G6" s="3" t="s">
        <v>505</v>
      </c>
      <c r="H6" s="3" t="s">
        <v>506</v>
      </c>
      <c r="I6" s="3">
        <v>136</v>
      </c>
      <c r="J6" s="4">
        <v>3.3399999999999999E-2</v>
      </c>
      <c r="K6" s="3">
        <v>239</v>
      </c>
      <c r="L6" s="4">
        <v>4.2999999999999997E-2</v>
      </c>
      <c r="M6" s="2">
        <v>0.99</v>
      </c>
      <c r="N6" s="3">
        <v>15</v>
      </c>
      <c r="O6" s="4">
        <v>0.1103</v>
      </c>
      <c r="P6" s="5">
        <v>37200</v>
      </c>
      <c r="Q6" s="3">
        <v>13</v>
      </c>
    </row>
    <row r="7" spans="1:17" x14ac:dyDescent="0.2">
      <c r="A7" s="3" t="s">
        <v>161</v>
      </c>
      <c r="B7" s="8" t="s">
        <v>5</v>
      </c>
      <c r="C7" s="1">
        <f t="shared" ca="1" si="1"/>
        <v>44.247787610619469</v>
      </c>
      <c r="D7" s="1">
        <f t="shared" si="0"/>
        <v>3</v>
      </c>
      <c r="E7" s="7">
        <f t="shared" ca="1" si="2"/>
        <v>6.7799999999999999E-2</v>
      </c>
      <c r="G7" s="3" t="s">
        <v>181</v>
      </c>
      <c r="H7" s="3" t="s">
        <v>212</v>
      </c>
      <c r="I7" s="6">
        <v>1001</v>
      </c>
      <c r="J7" s="4">
        <v>0.2455</v>
      </c>
      <c r="K7" s="6">
        <v>1341</v>
      </c>
      <c r="L7" s="4">
        <v>0.24110000000000001</v>
      </c>
      <c r="M7" s="2">
        <v>0.16</v>
      </c>
      <c r="N7" s="3">
        <v>11</v>
      </c>
      <c r="O7" s="4">
        <v>1.0999999999999999E-2</v>
      </c>
      <c r="P7" s="5">
        <v>10325</v>
      </c>
      <c r="Q7" s="3">
        <v>11</v>
      </c>
    </row>
    <row r="8" spans="1:17" x14ac:dyDescent="0.2">
      <c r="A8" s="3" t="s">
        <v>173</v>
      </c>
      <c r="B8" s="8" t="s">
        <v>7</v>
      </c>
      <c r="C8" s="1">
        <f t="shared" ca="1" si="1"/>
        <v>9.316770186335404</v>
      </c>
      <c r="D8" s="1">
        <f t="shared" si="0"/>
        <v>4</v>
      </c>
      <c r="E8" s="7">
        <f t="shared" ca="1" si="2"/>
        <v>0.42933333333333334</v>
      </c>
      <c r="G8" s="3" t="s">
        <v>164</v>
      </c>
      <c r="H8" s="3" t="s">
        <v>193</v>
      </c>
      <c r="I8" s="3">
        <v>165</v>
      </c>
      <c r="J8" s="4">
        <v>4.0500000000000001E-2</v>
      </c>
      <c r="K8" s="3">
        <v>206</v>
      </c>
      <c r="L8" s="4">
        <v>3.6999999999999998E-2</v>
      </c>
      <c r="M8" s="2">
        <v>1</v>
      </c>
      <c r="N8" s="3">
        <v>10</v>
      </c>
      <c r="O8" s="4">
        <v>6.0600000000000001E-2</v>
      </c>
      <c r="P8" s="5">
        <v>14500</v>
      </c>
      <c r="Q8" s="3">
        <v>10</v>
      </c>
    </row>
    <row r="9" spans="1:17" x14ac:dyDescent="0.2">
      <c r="A9" s="3" t="s">
        <v>166</v>
      </c>
      <c r="B9" s="8" t="s">
        <v>8</v>
      </c>
      <c r="C9" s="1">
        <f t="shared" ca="1" si="1"/>
        <v>17.738359201773836</v>
      </c>
      <c r="D9" s="1">
        <f t="shared" si="0"/>
        <v>26</v>
      </c>
      <c r="E9" s="7">
        <f t="shared" ca="1" si="2"/>
        <v>1.4657500000000001</v>
      </c>
      <c r="G9" s="3" t="s">
        <v>157</v>
      </c>
      <c r="H9" s="3" t="s">
        <v>192</v>
      </c>
      <c r="I9" s="3">
        <v>96</v>
      </c>
      <c r="J9" s="4">
        <v>2.35E-2</v>
      </c>
      <c r="K9" s="3">
        <v>129</v>
      </c>
      <c r="L9" s="4">
        <v>2.3199999999999998E-2</v>
      </c>
      <c r="M9" s="2">
        <v>0.99</v>
      </c>
      <c r="N9" s="3">
        <v>9</v>
      </c>
      <c r="O9" s="4">
        <v>9.3799999999999994E-2</v>
      </c>
      <c r="P9" s="5">
        <v>16920</v>
      </c>
      <c r="Q9" s="3">
        <v>9</v>
      </c>
    </row>
    <row r="10" spans="1:17" x14ac:dyDescent="0.2">
      <c r="A10" s="3" t="s">
        <v>177</v>
      </c>
      <c r="B10" s="8" t="s">
        <v>10</v>
      </c>
      <c r="C10" s="1">
        <f t="shared" ca="1" si="1"/>
        <v>5.6818181818181817</v>
      </c>
      <c r="D10" s="1">
        <f t="shared" si="0"/>
        <v>2</v>
      </c>
      <c r="E10" s="7">
        <f t="shared" ca="1" si="2"/>
        <v>0.35200000000000004</v>
      </c>
      <c r="G10" s="3" t="s">
        <v>511</v>
      </c>
      <c r="H10" s="3" t="s">
        <v>44</v>
      </c>
      <c r="I10" s="3">
        <v>351</v>
      </c>
      <c r="J10" s="4">
        <v>8.6099999999999996E-2</v>
      </c>
      <c r="K10" s="3">
        <v>553</v>
      </c>
      <c r="L10" s="4">
        <v>9.9400000000000002E-2</v>
      </c>
      <c r="M10" s="2">
        <v>0.42</v>
      </c>
      <c r="N10" s="3">
        <v>8</v>
      </c>
      <c r="O10" s="4">
        <v>2.2800000000000001E-2</v>
      </c>
      <c r="P10" s="5">
        <v>19840</v>
      </c>
      <c r="Q10" s="3">
        <v>8</v>
      </c>
    </row>
    <row r="11" spans="1:17" x14ac:dyDescent="0.2">
      <c r="A11" s="3" t="s">
        <v>172</v>
      </c>
      <c r="B11" s="8" t="s">
        <v>23</v>
      </c>
      <c r="C11" s="1">
        <f t="shared" ca="1" si="1"/>
        <v>10.033444816053512</v>
      </c>
      <c r="D11" s="1">
        <f t="shared" si="0"/>
        <v>19</v>
      </c>
      <c r="E11" s="7">
        <f t="shared" ca="1" si="2"/>
        <v>1.8936666666666666</v>
      </c>
      <c r="G11" s="3" t="s">
        <v>156</v>
      </c>
      <c r="H11" s="3" t="s">
        <v>190</v>
      </c>
      <c r="I11" s="3">
        <v>72</v>
      </c>
      <c r="J11" s="4">
        <v>1.77E-2</v>
      </c>
      <c r="K11" s="3">
        <v>81</v>
      </c>
      <c r="L11" s="4">
        <v>1.46E-2</v>
      </c>
      <c r="M11" s="2">
        <v>1</v>
      </c>
      <c r="N11" s="3">
        <v>8</v>
      </c>
      <c r="O11" s="4">
        <v>0.1111</v>
      </c>
      <c r="P11" s="5">
        <v>14840</v>
      </c>
      <c r="Q11" s="3">
        <v>8</v>
      </c>
    </row>
    <row r="12" spans="1:17" x14ac:dyDescent="0.2">
      <c r="A12" s="3" t="s">
        <v>168</v>
      </c>
      <c r="B12" s="8" t="s">
        <v>12</v>
      </c>
      <c r="C12" s="1">
        <f t="shared" ca="1" si="1"/>
        <v>8.720930232558139</v>
      </c>
      <c r="D12" s="1">
        <f t="shared" si="0"/>
        <v>21</v>
      </c>
      <c r="E12" s="7">
        <f t="shared" ca="1" si="2"/>
        <v>2.4079999999999999</v>
      </c>
      <c r="G12" s="3" t="s">
        <v>160</v>
      </c>
      <c r="H12" s="3" t="s">
        <v>195</v>
      </c>
      <c r="I12" s="3">
        <v>53</v>
      </c>
      <c r="J12" s="4">
        <v>1.2999999999999999E-2</v>
      </c>
      <c r="K12" s="3">
        <v>60</v>
      </c>
      <c r="L12" s="4">
        <v>1.0800000000000001E-2</v>
      </c>
      <c r="M12" s="2">
        <v>0.27</v>
      </c>
      <c r="N12" s="3">
        <v>6</v>
      </c>
      <c r="O12" s="4">
        <v>0.1132</v>
      </c>
      <c r="P12" s="5">
        <v>3580</v>
      </c>
      <c r="Q12" s="3">
        <v>6</v>
      </c>
    </row>
    <row r="13" spans="1:17" x14ac:dyDescent="0.2">
      <c r="A13" s="3" t="s">
        <v>188</v>
      </c>
      <c r="B13" s="8" t="s">
        <v>13</v>
      </c>
      <c r="C13" s="1">
        <f t="shared" ca="1" si="1"/>
        <v>6.25</v>
      </c>
      <c r="D13" s="1">
        <f t="shared" si="0"/>
        <v>3</v>
      </c>
      <c r="E13" s="7">
        <f t="shared" ca="1" si="2"/>
        <v>0.48</v>
      </c>
      <c r="G13" s="3" t="s">
        <v>163</v>
      </c>
      <c r="H13" s="3" t="s">
        <v>552</v>
      </c>
      <c r="I13" s="3">
        <v>79</v>
      </c>
      <c r="J13" s="4">
        <v>1.9400000000000001E-2</v>
      </c>
      <c r="K13" s="3">
        <v>121</v>
      </c>
      <c r="L13" s="4">
        <v>2.18E-2</v>
      </c>
      <c r="M13" s="2">
        <v>0.51</v>
      </c>
      <c r="N13" s="3">
        <v>6</v>
      </c>
      <c r="O13" s="4">
        <v>7.5899999999999995E-2</v>
      </c>
      <c r="P13" s="5">
        <v>7780</v>
      </c>
      <c r="Q13" s="3">
        <v>6</v>
      </c>
    </row>
    <row r="14" spans="1:17" x14ac:dyDescent="0.2">
      <c r="A14" s="3" t="s">
        <v>163</v>
      </c>
      <c r="B14" s="8" t="s">
        <v>14</v>
      </c>
      <c r="C14" s="1">
        <f t="shared" ca="1" si="1"/>
        <v>24.922118380062305</v>
      </c>
      <c r="D14" s="1">
        <f t="shared" si="0"/>
        <v>6</v>
      </c>
      <c r="E14" s="7">
        <f t="shared" ca="1" si="2"/>
        <v>0.24075000000000002</v>
      </c>
      <c r="G14" s="3" t="s">
        <v>162</v>
      </c>
      <c r="H14" s="3" t="s">
        <v>196</v>
      </c>
      <c r="I14" s="3">
        <v>77</v>
      </c>
      <c r="J14" s="4">
        <v>1.89E-2</v>
      </c>
      <c r="K14" s="3">
        <v>94</v>
      </c>
      <c r="L14" s="4">
        <v>1.6899999999999998E-2</v>
      </c>
      <c r="M14" s="2">
        <v>0.51</v>
      </c>
      <c r="N14" s="3">
        <v>5</v>
      </c>
      <c r="O14" s="4">
        <v>6.4899999999999999E-2</v>
      </c>
      <c r="P14" s="5">
        <v>7100</v>
      </c>
      <c r="Q14" s="3">
        <v>5</v>
      </c>
    </row>
    <row r="15" spans="1:17" x14ac:dyDescent="0.2">
      <c r="A15" s="3" t="s">
        <v>176</v>
      </c>
      <c r="B15" s="8" t="s">
        <v>15</v>
      </c>
      <c r="C15" s="1">
        <f t="shared" ca="1" si="1"/>
        <v>8.064516129032258</v>
      </c>
      <c r="D15" s="1">
        <f t="shared" si="0"/>
        <v>2</v>
      </c>
      <c r="E15" s="7">
        <f t="shared" ca="1" si="2"/>
        <v>0.248</v>
      </c>
      <c r="G15" s="3" t="s">
        <v>173</v>
      </c>
      <c r="H15" s="3" t="s">
        <v>205</v>
      </c>
      <c r="I15" s="3">
        <v>46</v>
      </c>
      <c r="J15" s="4">
        <v>1.1299999999999999E-2</v>
      </c>
      <c r="K15" s="3">
        <v>64</v>
      </c>
      <c r="L15" s="4">
        <v>1.15E-2</v>
      </c>
      <c r="M15" s="2">
        <v>1</v>
      </c>
      <c r="N15" s="3">
        <v>4</v>
      </c>
      <c r="O15" s="4">
        <v>8.6999999999999994E-2</v>
      </c>
      <c r="P15" s="5">
        <v>6720</v>
      </c>
      <c r="Q15" s="3">
        <v>4</v>
      </c>
    </row>
    <row r="16" spans="1:17" x14ac:dyDescent="0.2">
      <c r="A16" s="3" t="s">
        <v>179</v>
      </c>
      <c r="B16" s="8" t="s">
        <v>234</v>
      </c>
      <c r="C16" s="1">
        <f t="shared" ca="1" si="1"/>
        <v>13.822336896424625</v>
      </c>
      <c r="D16" s="1">
        <f t="shared" si="0"/>
        <v>2</v>
      </c>
      <c r="E16" s="7">
        <f t="shared" ca="1" si="2"/>
        <v>0.14469333333333331</v>
      </c>
      <c r="G16" s="3" t="s">
        <v>169</v>
      </c>
      <c r="H16" s="3" t="s">
        <v>53</v>
      </c>
      <c r="I16" s="3">
        <v>32</v>
      </c>
      <c r="J16" s="4">
        <v>7.7999999999999996E-3</v>
      </c>
      <c r="K16" s="3">
        <v>47</v>
      </c>
      <c r="L16" s="4">
        <v>8.5000000000000006E-3</v>
      </c>
      <c r="M16" s="2">
        <v>0.89</v>
      </c>
      <c r="N16" s="3">
        <v>3</v>
      </c>
      <c r="O16" s="4">
        <v>9.3799999999999994E-2</v>
      </c>
      <c r="P16" s="5">
        <v>3030</v>
      </c>
      <c r="Q16" s="3">
        <v>3</v>
      </c>
    </row>
    <row r="17" spans="1:17" x14ac:dyDescent="0.2">
      <c r="A17" s="3" t="s">
        <v>532</v>
      </c>
      <c r="B17" s="8" t="s">
        <v>531</v>
      </c>
      <c r="C17" s="1">
        <f t="shared" ca="1" si="1"/>
        <v>10.989010989010989</v>
      </c>
      <c r="D17" s="1">
        <f t="shared" si="0"/>
        <v>2</v>
      </c>
      <c r="E17" s="7">
        <f t="shared" ca="1" si="2"/>
        <v>0.182</v>
      </c>
      <c r="G17" s="3" t="s">
        <v>226</v>
      </c>
      <c r="H17" s="3" t="s">
        <v>227</v>
      </c>
      <c r="I17" s="3">
        <v>26</v>
      </c>
      <c r="J17" s="4">
        <v>6.4000000000000003E-3</v>
      </c>
      <c r="K17" s="3">
        <v>30</v>
      </c>
      <c r="L17" s="4">
        <v>5.4000000000000003E-3</v>
      </c>
      <c r="M17" s="2">
        <v>0.9</v>
      </c>
      <c r="N17" s="3">
        <v>3</v>
      </c>
      <c r="O17" s="4">
        <v>0.1154</v>
      </c>
      <c r="P17" s="5">
        <v>2940</v>
      </c>
      <c r="Q17" s="3">
        <v>3</v>
      </c>
    </row>
    <row r="18" spans="1:17" x14ac:dyDescent="0.2">
      <c r="B18" s="8"/>
      <c r="C18" s="1">
        <f ca="1">SUM(C3:C17)</f>
        <v>328.47784375772062</v>
      </c>
      <c r="D18" s="1">
        <f>SUM(D3:D17)</f>
        <v>216</v>
      </c>
      <c r="E18" s="7">
        <f t="shared" ca="1" si="2"/>
        <v>0.65757859808443497</v>
      </c>
      <c r="G18" s="3" t="s">
        <v>186</v>
      </c>
      <c r="H18" s="3" t="s">
        <v>75</v>
      </c>
      <c r="I18" s="3">
        <v>10</v>
      </c>
      <c r="J18" s="4">
        <v>2.5000000000000001E-3</v>
      </c>
      <c r="K18" s="3">
        <v>14</v>
      </c>
      <c r="L18" s="4">
        <v>2.5000000000000001E-3</v>
      </c>
      <c r="M18" s="2">
        <v>1</v>
      </c>
      <c r="N18" s="3">
        <v>3</v>
      </c>
      <c r="O18" s="4">
        <v>0.3</v>
      </c>
      <c r="P18" s="5">
        <v>2940</v>
      </c>
      <c r="Q18" s="3">
        <v>3</v>
      </c>
    </row>
    <row r="19" spans="1:17" x14ac:dyDescent="0.2">
      <c r="G19" s="3" t="s">
        <v>188</v>
      </c>
      <c r="H19" s="3" t="s">
        <v>217</v>
      </c>
      <c r="I19" s="3">
        <v>20</v>
      </c>
      <c r="J19" s="4">
        <v>4.8999999999999998E-3</v>
      </c>
      <c r="K19" s="3">
        <v>25</v>
      </c>
      <c r="L19" s="4">
        <v>4.4999999999999997E-3</v>
      </c>
      <c r="M19" s="2">
        <v>1</v>
      </c>
      <c r="N19" s="3">
        <v>3</v>
      </c>
      <c r="O19" s="4">
        <v>0.15</v>
      </c>
      <c r="P19" s="5">
        <v>5040</v>
      </c>
      <c r="Q19" s="3">
        <v>3</v>
      </c>
    </row>
    <row r="20" spans="1:17" x14ac:dyDescent="0.2">
      <c r="G20" s="3" t="s">
        <v>161</v>
      </c>
      <c r="H20" s="3" t="s">
        <v>194</v>
      </c>
      <c r="I20" s="3">
        <v>53</v>
      </c>
      <c r="J20" s="4">
        <v>1.2999999999999999E-2</v>
      </c>
      <c r="K20" s="3">
        <v>66</v>
      </c>
      <c r="L20" s="4">
        <v>1.1900000000000001E-2</v>
      </c>
      <c r="M20" s="2">
        <v>1</v>
      </c>
      <c r="N20" s="3">
        <v>3</v>
      </c>
      <c r="O20" s="4">
        <v>5.6599999999999998E-2</v>
      </c>
      <c r="P20" s="5">
        <v>3840</v>
      </c>
      <c r="Q20" s="3">
        <v>2</v>
      </c>
    </row>
    <row r="21" spans="1:17" x14ac:dyDescent="0.2">
      <c r="G21" s="3" t="s">
        <v>176</v>
      </c>
      <c r="H21" s="3" t="s">
        <v>201</v>
      </c>
      <c r="I21" s="3">
        <v>32</v>
      </c>
      <c r="J21" s="4">
        <v>7.7999999999999996E-3</v>
      </c>
      <c r="K21" s="3">
        <v>57</v>
      </c>
      <c r="L21" s="4">
        <v>1.0200000000000001E-2</v>
      </c>
      <c r="M21" s="2">
        <v>0.96</v>
      </c>
      <c r="N21" s="3">
        <v>2</v>
      </c>
      <c r="O21" s="4">
        <v>6.25E-2</v>
      </c>
      <c r="P21" s="5">
        <v>2560</v>
      </c>
      <c r="Q21" s="3">
        <v>2</v>
      </c>
    </row>
    <row r="22" spans="1:17" x14ac:dyDescent="0.2">
      <c r="B22" s="14"/>
      <c r="C22" s="3" t="s">
        <v>235</v>
      </c>
      <c r="G22" s="3" t="s">
        <v>177</v>
      </c>
      <c r="H22" s="3" t="s">
        <v>211</v>
      </c>
      <c r="I22" s="3">
        <v>15</v>
      </c>
      <c r="J22" s="4">
        <v>3.7000000000000002E-3</v>
      </c>
      <c r="K22" s="3">
        <v>16</v>
      </c>
      <c r="L22" s="4">
        <v>2.8999999999999998E-3</v>
      </c>
      <c r="M22" s="2">
        <v>1</v>
      </c>
      <c r="N22" s="3">
        <v>2</v>
      </c>
      <c r="O22" s="4">
        <v>0.1333</v>
      </c>
      <c r="P22" s="5">
        <v>2360</v>
      </c>
      <c r="Q22" s="3">
        <v>2</v>
      </c>
    </row>
    <row r="23" spans="1:17" x14ac:dyDescent="0.2">
      <c r="G23" s="3" t="s">
        <v>299</v>
      </c>
      <c r="H23" s="3" t="s">
        <v>99</v>
      </c>
      <c r="I23" s="3">
        <v>0</v>
      </c>
      <c r="J23" s="4">
        <v>0</v>
      </c>
      <c r="K23" s="3">
        <v>0</v>
      </c>
      <c r="L23" s="4">
        <v>0</v>
      </c>
      <c r="M23" s="2">
        <v>0</v>
      </c>
      <c r="N23" s="3">
        <v>2</v>
      </c>
      <c r="O23" s="4">
        <v>0</v>
      </c>
      <c r="P23" s="5">
        <v>2360</v>
      </c>
      <c r="Q23" s="3">
        <v>2</v>
      </c>
    </row>
    <row r="24" spans="1:17" x14ac:dyDescent="0.2">
      <c r="G24" s="3" t="s">
        <v>179</v>
      </c>
      <c r="H24" s="3" t="s">
        <v>204</v>
      </c>
      <c r="I24" s="3">
        <v>25</v>
      </c>
      <c r="J24" s="4">
        <v>6.1000000000000004E-3</v>
      </c>
      <c r="K24" s="3">
        <v>35</v>
      </c>
      <c r="L24" s="4">
        <v>6.3E-3</v>
      </c>
      <c r="M24" s="2">
        <v>0.97</v>
      </c>
      <c r="N24" s="3">
        <v>2</v>
      </c>
      <c r="O24" s="4">
        <v>0.08</v>
      </c>
      <c r="P24" s="5">
        <v>2000</v>
      </c>
      <c r="Q24" s="3">
        <v>2</v>
      </c>
    </row>
    <row r="25" spans="1:17" x14ac:dyDescent="0.2">
      <c r="G25" s="3" t="s">
        <v>514</v>
      </c>
      <c r="H25" s="3" t="s">
        <v>530</v>
      </c>
      <c r="I25" s="3">
        <v>29</v>
      </c>
      <c r="J25" s="4">
        <v>7.1000000000000004E-3</v>
      </c>
      <c r="K25" s="3">
        <v>40</v>
      </c>
      <c r="L25" s="4">
        <v>7.1999999999999998E-3</v>
      </c>
      <c r="M25" s="2">
        <v>0.62</v>
      </c>
      <c r="N25" s="3">
        <v>2</v>
      </c>
      <c r="O25" s="4">
        <v>6.9000000000000006E-2</v>
      </c>
      <c r="P25" s="5">
        <v>1360</v>
      </c>
      <c r="Q25" s="3">
        <v>2</v>
      </c>
    </row>
    <row r="26" spans="1:17" x14ac:dyDescent="0.2">
      <c r="G26" s="3" t="s">
        <v>158</v>
      </c>
      <c r="H26" s="3" t="s">
        <v>159</v>
      </c>
      <c r="I26" s="3">
        <v>260</v>
      </c>
      <c r="J26" s="4">
        <v>6.3799999999999996E-2</v>
      </c>
      <c r="K26" s="3">
        <v>337</v>
      </c>
      <c r="L26" s="4">
        <v>6.0600000000000001E-2</v>
      </c>
      <c r="M26" s="2">
        <v>0</v>
      </c>
      <c r="N26" s="3">
        <v>1</v>
      </c>
      <c r="O26" s="4">
        <v>3.8E-3</v>
      </c>
      <c r="P26" s="5">
        <v>800</v>
      </c>
      <c r="Q26" s="3">
        <v>1</v>
      </c>
    </row>
    <row r="27" spans="1:17" x14ac:dyDescent="0.2">
      <c r="G27" s="3" t="s">
        <v>410</v>
      </c>
      <c r="H27" s="3" t="s">
        <v>52</v>
      </c>
      <c r="I27" s="3">
        <v>0</v>
      </c>
      <c r="J27" s="4">
        <v>0</v>
      </c>
      <c r="K27" s="3">
        <v>0</v>
      </c>
      <c r="L27" s="4">
        <v>0</v>
      </c>
      <c r="M27" s="2">
        <v>0</v>
      </c>
      <c r="N27" s="3">
        <v>1</v>
      </c>
      <c r="O27" s="4">
        <v>0</v>
      </c>
      <c r="P27" s="5">
        <v>1680</v>
      </c>
      <c r="Q27" s="3">
        <v>1</v>
      </c>
    </row>
    <row r="28" spans="1:17" x14ac:dyDescent="0.2">
      <c r="G28" s="3" t="s">
        <v>167</v>
      </c>
      <c r="H28" s="3" t="s">
        <v>199</v>
      </c>
      <c r="I28" s="3">
        <v>19</v>
      </c>
      <c r="J28" s="4">
        <v>4.7000000000000002E-3</v>
      </c>
      <c r="K28" s="3">
        <v>29</v>
      </c>
      <c r="L28" s="4">
        <v>5.1999999999999998E-3</v>
      </c>
      <c r="M28" s="2">
        <v>1</v>
      </c>
      <c r="N28" s="3">
        <v>1</v>
      </c>
      <c r="O28" s="4">
        <v>5.2600000000000001E-2</v>
      </c>
      <c r="P28" s="5">
        <v>999</v>
      </c>
      <c r="Q28" s="3">
        <v>1</v>
      </c>
    </row>
    <row r="29" spans="1:17" x14ac:dyDescent="0.2">
      <c r="G29" s="3" t="s">
        <v>386</v>
      </c>
      <c r="H29" s="3" t="s">
        <v>387</v>
      </c>
      <c r="I29" s="3">
        <v>0</v>
      </c>
      <c r="J29" s="4">
        <v>0</v>
      </c>
      <c r="K29" s="3">
        <v>0</v>
      </c>
      <c r="L29" s="4">
        <v>0</v>
      </c>
      <c r="M29" s="2">
        <v>0</v>
      </c>
      <c r="N29" s="3">
        <v>1</v>
      </c>
      <c r="O29" s="4">
        <v>0</v>
      </c>
      <c r="P29" s="5">
        <v>1280</v>
      </c>
      <c r="Q29" s="3">
        <v>1</v>
      </c>
    </row>
    <row r="30" spans="1:17" x14ac:dyDescent="0.2">
      <c r="G30" s="3" t="s">
        <v>183</v>
      </c>
      <c r="H30" s="3" t="s">
        <v>184</v>
      </c>
      <c r="I30" s="3">
        <v>0</v>
      </c>
      <c r="J30" s="4">
        <v>0</v>
      </c>
      <c r="K30" s="3">
        <v>0</v>
      </c>
      <c r="L30" s="4">
        <v>0</v>
      </c>
      <c r="M30" s="2">
        <v>0</v>
      </c>
      <c r="N30" s="3">
        <v>1</v>
      </c>
      <c r="O30" s="4">
        <v>0</v>
      </c>
      <c r="P30" s="5">
        <v>1880</v>
      </c>
      <c r="Q30" s="3">
        <v>1</v>
      </c>
    </row>
    <row r="31" spans="1:17" x14ac:dyDescent="0.2">
      <c r="G31" s="3" t="s">
        <v>222</v>
      </c>
      <c r="H31" s="3" t="s">
        <v>223</v>
      </c>
      <c r="I31" s="3">
        <v>12</v>
      </c>
      <c r="J31" s="4">
        <v>2.8999999999999998E-3</v>
      </c>
      <c r="K31" s="3">
        <v>14</v>
      </c>
      <c r="L31" s="4">
        <v>2.5000000000000001E-3</v>
      </c>
      <c r="M31" s="2">
        <v>1</v>
      </c>
      <c r="N31" s="3">
        <v>1</v>
      </c>
      <c r="O31" s="4">
        <v>8.3299999999999999E-2</v>
      </c>
      <c r="P31" s="5">
        <v>498</v>
      </c>
      <c r="Q31" s="3">
        <v>1</v>
      </c>
    </row>
    <row r="32" spans="1:17" x14ac:dyDescent="0.2">
      <c r="G32" s="3" t="s">
        <v>398</v>
      </c>
      <c r="H32" s="3" t="s">
        <v>58</v>
      </c>
      <c r="I32" s="3">
        <v>0</v>
      </c>
      <c r="J32" s="4">
        <v>0</v>
      </c>
      <c r="K32" s="3">
        <v>0</v>
      </c>
      <c r="L32" s="4">
        <v>0</v>
      </c>
      <c r="M32" s="2">
        <v>0</v>
      </c>
      <c r="N32" s="3">
        <v>1</v>
      </c>
      <c r="O32" s="4">
        <v>0</v>
      </c>
      <c r="P32" s="5">
        <v>1680</v>
      </c>
      <c r="Q32" s="3">
        <v>1</v>
      </c>
    </row>
    <row r="33" spans="7:17" x14ac:dyDescent="0.2">
      <c r="G33" s="3" t="s">
        <v>170</v>
      </c>
      <c r="H33" s="3" t="s">
        <v>203</v>
      </c>
      <c r="I33" s="3">
        <v>24</v>
      </c>
      <c r="J33" s="4">
        <v>5.8999999999999999E-3</v>
      </c>
      <c r="K33" s="3">
        <v>36</v>
      </c>
      <c r="L33" s="4">
        <v>6.4999999999999997E-3</v>
      </c>
      <c r="M33" s="2">
        <v>1</v>
      </c>
      <c r="N33" s="3">
        <v>1</v>
      </c>
      <c r="O33" s="4">
        <v>4.1700000000000001E-2</v>
      </c>
      <c r="P33" s="5">
        <v>1480</v>
      </c>
      <c r="Q33" s="3">
        <v>1</v>
      </c>
    </row>
    <row r="34" spans="7:17" x14ac:dyDescent="0.2">
      <c r="G34" s="3" t="s">
        <v>185</v>
      </c>
      <c r="H34" s="3" t="s">
        <v>209</v>
      </c>
      <c r="I34" s="3">
        <v>14</v>
      </c>
      <c r="J34" s="4">
        <v>3.3999999999999998E-3</v>
      </c>
      <c r="K34" s="3">
        <v>20</v>
      </c>
      <c r="L34" s="4">
        <v>3.5999999999999999E-3</v>
      </c>
      <c r="M34" s="2">
        <v>1</v>
      </c>
      <c r="N34" s="3">
        <v>1</v>
      </c>
      <c r="O34" s="4">
        <v>7.1400000000000005E-2</v>
      </c>
      <c r="P34" s="5">
        <v>1180</v>
      </c>
      <c r="Q34" s="3">
        <v>1</v>
      </c>
    </row>
    <row r="35" spans="7:17" x14ac:dyDescent="0.2">
      <c r="G35" s="3" t="s">
        <v>344</v>
      </c>
      <c r="H35" s="3" t="s">
        <v>69</v>
      </c>
      <c r="I35" s="3">
        <v>0</v>
      </c>
      <c r="J35" s="4">
        <v>0</v>
      </c>
      <c r="K35" s="3">
        <v>0</v>
      </c>
      <c r="L35" s="4">
        <v>0</v>
      </c>
      <c r="M35" s="2">
        <v>0</v>
      </c>
      <c r="N35" s="3">
        <v>1</v>
      </c>
      <c r="O35" s="4">
        <v>0</v>
      </c>
      <c r="P35" s="5">
        <v>899</v>
      </c>
      <c r="Q35" s="3">
        <v>1</v>
      </c>
    </row>
    <row r="36" spans="7:17" x14ac:dyDescent="0.2">
      <c r="G36" s="3" t="s">
        <v>346</v>
      </c>
      <c r="H36" s="3" t="s">
        <v>71</v>
      </c>
      <c r="I36" s="3">
        <v>0</v>
      </c>
      <c r="J36" s="4">
        <v>0</v>
      </c>
      <c r="K36" s="3">
        <v>0</v>
      </c>
      <c r="L36" s="4">
        <v>0</v>
      </c>
      <c r="M36" s="2">
        <v>0</v>
      </c>
      <c r="N36" s="3">
        <v>1</v>
      </c>
      <c r="O36" s="4">
        <v>0</v>
      </c>
      <c r="P36" s="5">
        <v>948</v>
      </c>
      <c r="Q36" s="3">
        <v>1</v>
      </c>
    </row>
    <row r="37" spans="7:17" x14ac:dyDescent="0.2">
      <c r="G37" s="3" t="s">
        <v>324</v>
      </c>
      <c r="H37" s="3" t="s">
        <v>85</v>
      </c>
      <c r="I37" s="3">
        <v>0</v>
      </c>
      <c r="J37" s="4">
        <v>0</v>
      </c>
      <c r="K37" s="3">
        <v>0</v>
      </c>
      <c r="L37" s="4">
        <v>0</v>
      </c>
      <c r="M37" s="2">
        <v>0</v>
      </c>
      <c r="N37" s="3">
        <v>1</v>
      </c>
      <c r="O37" s="4">
        <v>0</v>
      </c>
      <c r="P37" s="5">
        <v>1280</v>
      </c>
      <c r="Q37" s="3">
        <v>1</v>
      </c>
    </row>
    <row r="38" spans="7:17" x14ac:dyDescent="0.2">
      <c r="G38" s="3" t="s">
        <v>327</v>
      </c>
      <c r="H38" s="3" t="s">
        <v>88</v>
      </c>
      <c r="I38" s="3">
        <v>0</v>
      </c>
      <c r="J38" s="4">
        <v>0</v>
      </c>
      <c r="K38" s="3">
        <v>0</v>
      </c>
      <c r="L38" s="4">
        <v>0</v>
      </c>
      <c r="M38" s="2">
        <v>0</v>
      </c>
      <c r="N38" s="3">
        <v>1</v>
      </c>
      <c r="O38" s="4">
        <v>0</v>
      </c>
      <c r="P38" s="5">
        <v>1280</v>
      </c>
      <c r="Q38" s="3">
        <v>1</v>
      </c>
    </row>
    <row r="39" spans="7:17" x14ac:dyDescent="0.2">
      <c r="G39" s="3" t="s">
        <v>178</v>
      </c>
      <c r="H39" s="3" t="s">
        <v>207</v>
      </c>
      <c r="I39" s="3">
        <v>8</v>
      </c>
      <c r="J39" s="4">
        <v>2E-3</v>
      </c>
      <c r="K39" s="3">
        <v>8</v>
      </c>
      <c r="L39" s="4">
        <v>1.4E-3</v>
      </c>
      <c r="M39" s="2">
        <v>1</v>
      </c>
      <c r="N39" s="3">
        <v>1</v>
      </c>
      <c r="O39" s="4">
        <v>0.125</v>
      </c>
      <c r="P39" s="5">
        <v>1280</v>
      </c>
      <c r="Q39" s="3">
        <v>1</v>
      </c>
    </row>
    <row r="40" spans="7:17" x14ac:dyDescent="0.2">
      <c r="G40" s="3" t="s">
        <v>277</v>
      </c>
      <c r="H40" s="3" t="s">
        <v>278</v>
      </c>
      <c r="I40" s="3">
        <v>0</v>
      </c>
      <c r="J40" s="4">
        <v>0</v>
      </c>
      <c r="K40" s="3">
        <v>0</v>
      </c>
      <c r="L40" s="4">
        <v>0</v>
      </c>
      <c r="M40" s="2">
        <v>0</v>
      </c>
      <c r="N40" s="3">
        <v>1</v>
      </c>
      <c r="O40" s="4">
        <v>0</v>
      </c>
      <c r="P40" s="5">
        <v>1280</v>
      </c>
      <c r="Q40" s="3">
        <v>1</v>
      </c>
    </row>
    <row r="41" spans="7:17" x14ac:dyDescent="0.2">
      <c r="G41" s="3" t="s">
        <v>465</v>
      </c>
      <c r="H41" s="3" t="s">
        <v>477</v>
      </c>
      <c r="I41" s="3">
        <v>0</v>
      </c>
      <c r="J41" s="4">
        <v>0</v>
      </c>
      <c r="K41" s="3">
        <v>0</v>
      </c>
      <c r="L41" s="4">
        <v>0</v>
      </c>
      <c r="M41" s="2">
        <v>0</v>
      </c>
      <c r="N41" s="3">
        <v>1</v>
      </c>
      <c r="O41" s="4">
        <v>0</v>
      </c>
      <c r="P41" s="5">
        <v>1180</v>
      </c>
      <c r="Q41" s="3">
        <v>1</v>
      </c>
    </row>
    <row r="42" spans="7:17" x14ac:dyDescent="0.2">
      <c r="G42" s="3" t="s">
        <v>180</v>
      </c>
      <c r="H42" s="3" t="s">
        <v>208</v>
      </c>
      <c r="I42" s="3">
        <v>88</v>
      </c>
      <c r="J42" s="4">
        <v>2.1600000000000001E-2</v>
      </c>
      <c r="K42" s="3">
        <v>116</v>
      </c>
      <c r="L42" s="4">
        <v>2.0899999999999998E-2</v>
      </c>
      <c r="M42" s="2">
        <v>0</v>
      </c>
      <c r="N42" s="3">
        <v>0</v>
      </c>
      <c r="O42" s="4">
        <v>0</v>
      </c>
      <c r="P42" s="5">
        <v>0</v>
      </c>
      <c r="Q42" s="3">
        <v>0</v>
      </c>
    </row>
    <row r="43" spans="7:17" x14ac:dyDescent="0.2">
      <c r="G43" s="3" t="s">
        <v>440</v>
      </c>
      <c r="H43" s="3" t="s">
        <v>441</v>
      </c>
      <c r="I43" s="3">
        <v>0</v>
      </c>
      <c r="J43" s="4">
        <v>0</v>
      </c>
      <c r="K43" s="3">
        <v>0</v>
      </c>
      <c r="L43" s="4">
        <v>0</v>
      </c>
      <c r="M43" s="2">
        <v>0</v>
      </c>
      <c r="N43" s="3">
        <v>0</v>
      </c>
      <c r="O43" s="4">
        <v>0</v>
      </c>
      <c r="P43" s="5">
        <v>0</v>
      </c>
      <c r="Q43" s="3">
        <v>0</v>
      </c>
    </row>
    <row r="44" spans="7:17" x14ac:dyDescent="0.2">
      <c r="G44" s="3" t="s">
        <v>182</v>
      </c>
      <c r="H44" s="3" t="s">
        <v>213</v>
      </c>
      <c r="I44" s="3">
        <v>38</v>
      </c>
      <c r="J44" s="4">
        <v>9.2999999999999992E-3</v>
      </c>
      <c r="K44" s="3">
        <v>47</v>
      </c>
      <c r="L44" s="4">
        <v>8.5000000000000006E-3</v>
      </c>
      <c r="M44" s="2">
        <v>0.98</v>
      </c>
      <c r="N44" s="3">
        <v>0</v>
      </c>
      <c r="O44" s="4">
        <v>0</v>
      </c>
      <c r="P44" s="5">
        <v>0</v>
      </c>
      <c r="Q44" s="3">
        <v>0</v>
      </c>
    </row>
    <row r="45" spans="7:17" x14ac:dyDescent="0.2">
      <c r="G45" s="3" t="s">
        <v>218</v>
      </c>
      <c r="H45" s="3" t="s">
        <v>219</v>
      </c>
      <c r="I45" s="3">
        <v>6</v>
      </c>
      <c r="J45" s="4">
        <v>1.5E-3</v>
      </c>
      <c r="K45" s="3">
        <v>10</v>
      </c>
      <c r="L45" s="4">
        <v>1.8E-3</v>
      </c>
      <c r="M45" s="2">
        <v>0.9</v>
      </c>
      <c r="N45" s="3">
        <v>0</v>
      </c>
      <c r="O45" s="4">
        <v>0</v>
      </c>
      <c r="P45" s="5">
        <v>0</v>
      </c>
      <c r="Q45" s="3">
        <v>0</v>
      </c>
    </row>
    <row r="46" spans="7:17" x14ac:dyDescent="0.2">
      <c r="G46" s="3" t="s">
        <v>220</v>
      </c>
      <c r="H46" s="3" t="s">
        <v>221</v>
      </c>
      <c r="I46" s="3">
        <v>29</v>
      </c>
      <c r="J46" s="4">
        <v>7.1000000000000004E-3</v>
      </c>
      <c r="K46" s="3">
        <v>35</v>
      </c>
      <c r="L46" s="4">
        <v>6.3E-3</v>
      </c>
      <c r="M46" s="2">
        <v>1</v>
      </c>
      <c r="N46" s="3">
        <v>0</v>
      </c>
      <c r="O46" s="4">
        <v>0</v>
      </c>
      <c r="P46" s="5">
        <v>0</v>
      </c>
      <c r="Q46" s="3">
        <v>0</v>
      </c>
    </row>
    <row r="47" spans="7:17" x14ac:dyDescent="0.2">
      <c r="G47" s="3" t="s">
        <v>550</v>
      </c>
      <c r="H47" s="3" t="s">
        <v>551</v>
      </c>
      <c r="I47" s="3">
        <v>1</v>
      </c>
      <c r="J47" s="4">
        <v>2.0000000000000001E-4</v>
      </c>
      <c r="K47" s="3">
        <v>1</v>
      </c>
      <c r="L47" s="4">
        <v>2.0000000000000001E-4</v>
      </c>
      <c r="M47" s="2">
        <v>1</v>
      </c>
      <c r="N47" s="3">
        <v>0</v>
      </c>
      <c r="O47" s="4">
        <v>0</v>
      </c>
      <c r="P47" s="5">
        <v>0</v>
      </c>
      <c r="Q47" s="3">
        <v>0</v>
      </c>
    </row>
    <row r="48" spans="7:17" x14ac:dyDescent="0.2">
      <c r="G48" s="3" t="s">
        <v>489</v>
      </c>
      <c r="H48" s="3" t="s">
        <v>501</v>
      </c>
      <c r="I48" s="3">
        <v>2</v>
      </c>
      <c r="J48" s="4">
        <v>5.0000000000000001E-4</v>
      </c>
      <c r="K48" s="3">
        <v>2</v>
      </c>
      <c r="L48" s="4">
        <v>4.0000000000000002E-4</v>
      </c>
      <c r="M48" s="2">
        <v>1</v>
      </c>
      <c r="N48" s="3">
        <v>0</v>
      </c>
      <c r="O48" s="4">
        <v>0</v>
      </c>
      <c r="P48" s="5">
        <v>0</v>
      </c>
      <c r="Q48" s="3">
        <v>0</v>
      </c>
    </row>
    <row r="49" spans="7:17" x14ac:dyDescent="0.2">
      <c r="G49" s="3" t="s">
        <v>224</v>
      </c>
      <c r="H49" s="3" t="s">
        <v>225</v>
      </c>
      <c r="I49" s="3">
        <v>1</v>
      </c>
      <c r="J49" s="4">
        <v>2.0000000000000001E-4</v>
      </c>
      <c r="K49" s="3">
        <v>1</v>
      </c>
      <c r="L49" s="4">
        <v>2.0000000000000001E-4</v>
      </c>
      <c r="M49" s="2">
        <v>1</v>
      </c>
      <c r="N49" s="3">
        <v>0</v>
      </c>
      <c r="O49" s="4">
        <v>0</v>
      </c>
      <c r="P49" s="5">
        <v>0</v>
      </c>
      <c r="Q49" s="3">
        <v>0</v>
      </c>
    </row>
    <row r="50" spans="7:17" x14ac:dyDescent="0.2">
      <c r="G50" s="3" t="s">
        <v>174</v>
      </c>
      <c r="H50" s="3" t="s">
        <v>210</v>
      </c>
      <c r="I50" s="3">
        <v>36</v>
      </c>
      <c r="J50" s="4">
        <v>8.8000000000000005E-3</v>
      </c>
      <c r="K50" s="3">
        <v>43</v>
      </c>
      <c r="L50" s="4">
        <v>7.7000000000000002E-3</v>
      </c>
      <c r="M50" s="2">
        <v>0.37</v>
      </c>
      <c r="N50" s="3">
        <v>0</v>
      </c>
      <c r="O50" s="4">
        <v>0</v>
      </c>
      <c r="P50" s="5">
        <v>0</v>
      </c>
      <c r="Q50" s="3">
        <v>0</v>
      </c>
    </row>
    <row r="51" spans="7:17" x14ac:dyDescent="0.2">
      <c r="G51" s="3" t="s">
        <v>228</v>
      </c>
      <c r="H51" s="3" t="s">
        <v>229</v>
      </c>
      <c r="I51" s="3">
        <v>5</v>
      </c>
      <c r="J51" s="4">
        <v>1.1999999999999999E-3</v>
      </c>
      <c r="K51" s="3">
        <v>5</v>
      </c>
      <c r="L51" s="4">
        <v>8.9999999999999998E-4</v>
      </c>
      <c r="M51" s="2">
        <v>1</v>
      </c>
      <c r="N51" s="3">
        <v>0</v>
      </c>
      <c r="O51" s="4">
        <v>0</v>
      </c>
      <c r="P51" s="5">
        <v>0</v>
      </c>
      <c r="Q51" s="3">
        <v>0</v>
      </c>
    </row>
    <row r="52" spans="7:17" x14ac:dyDescent="0.2">
      <c r="G52" s="3" t="s">
        <v>230</v>
      </c>
      <c r="H52" s="3" t="s">
        <v>231</v>
      </c>
      <c r="I52" s="3">
        <v>15</v>
      </c>
      <c r="J52" s="4">
        <v>3.7000000000000002E-3</v>
      </c>
      <c r="K52" s="3">
        <v>16</v>
      </c>
      <c r="L52" s="4">
        <v>2.8999999999999998E-3</v>
      </c>
      <c r="M52" s="2">
        <v>1</v>
      </c>
      <c r="N52" s="3">
        <v>0</v>
      </c>
      <c r="O52" s="4">
        <v>0</v>
      </c>
      <c r="P52" s="5">
        <v>0</v>
      </c>
      <c r="Q52" s="3">
        <v>0</v>
      </c>
    </row>
    <row r="53" spans="7:17" x14ac:dyDescent="0.2">
      <c r="G53" s="3" t="s">
        <v>187</v>
      </c>
      <c r="H53" s="3" t="s">
        <v>214</v>
      </c>
      <c r="I53" s="3">
        <v>4</v>
      </c>
      <c r="J53" s="4">
        <v>1E-3</v>
      </c>
      <c r="K53" s="3">
        <v>4</v>
      </c>
      <c r="L53" s="4">
        <v>6.9999999999999999E-4</v>
      </c>
      <c r="M53" s="2">
        <v>0.75</v>
      </c>
      <c r="N53" s="3">
        <v>0</v>
      </c>
      <c r="O53" s="4">
        <v>0</v>
      </c>
      <c r="P53" s="5">
        <v>0</v>
      </c>
      <c r="Q53" s="3">
        <v>0</v>
      </c>
    </row>
    <row r="54" spans="7:17" x14ac:dyDescent="0.2">
      <c r="G54" s="3" t="s">
        <v>215</v>
      </c>
      <c r="H54" s="3" t="s">
        <v>216</v>
      </c>
      <c r="I54" s="3">
        <v>6</v>
      </c>
      <c r="J54" s="4">
        <v>1.5E-3</v>
      </c>
      <c r="K54" s="3">
        <v>6</v>
      </c>
      <c r="L54" s="4">
        <v>1.1000000000000001E-3</v>
      </c>
      <c r="M54" s="2">
        <v>1</v>
      </c>
      <c r="N54" s="3">
        <v>0</v>
      </c>
      <c r="O54" s="4">
        <v>0</v>
      </c>
      <c r="P54" s="5">
        <v>0</v>
      </c>
      <c r="Q54" s="3">
        <v>0</v>
      </c>
    </row>
    <row r="55" spans="7:17" x14ac:dyDescent="0.2">
      <c r="G55" s="3" t="s">
        <v>232</v>
      </c>
      <c r="H55" s="3" t="s">
        <v>233</v>
      </c>
      <c r="I55" s="3">
        <v>1</v>
      </c>
      <c r="J55" s="4">
        <v>2.0000000000000001E-4</v>
      </c>
      <c r="K55" s="3">
        <v>1</v>
      </c>
      <c r="L55" s="4">
        <v>2.0000000000000001E-4</v>
      </c>
      <c r="M55" s="2">
        <v>1</v>
      </c>
      <c r="N55" s="3">
        <v>0</v>
      </c>
      <c r="O55" s="4">
        <v>0</v>
      </c>
      <c r="P55" s="5">
        <v>0</v>
      </c>
      <c r="Q55" s="3">
        <v>0</v>
      </c>
    </row>
    <row r="56" spans="7:17" x14ac:dyDescent="0.2">
      <c r="G56" s="3" t="s">
        <v>507</v>
      </c>
      <c r="H56" s="3" t="s">
        <v>529</v>
      </c>
      <c r="I56" s="3">
        <v>13</v>
      </c>
      <c r="J56" s="4">
        <v>3.2000000000000002E-3</v>
      </c>
      <c r="K56" s="3">
        <v>18</v>
      </c>
      <c r="L56" s="4">
        <v>3.2000000000000002E-3</v>
      </c>
      <c r="M56" s="2">
        <v>1</v>
      </c>
      <c r="N56" s="3">
        <v>0</v>
      </c>
      <c r="O56" s="4">
        <v>0</v>
      </c>
      <c r="P56" s="5">
        <v>0</v>
      </c>
      <c r="Q56" s="3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T23"/>
  <sheetViews>
    <sheetView workbookViewId="0">
      <selection activeCell="A9" sqref="A9"/>
    </sheetView>
  </sheetViews>
  <sheetFormatPr defaultColWidth="8.7265625" defaultRowHeight="13" x14ac:dyDescent="0.2"/>
  <cols>
    <col min="1" max="1" width="8.7265625" style="3"/>
    <col min="2" max="2" width="26.6328125" style="3" bestFit="1" customWidth="1"/>
    <col min="3" max="3" width="9" style="3" customWidth="1"/>
    <col min="4" max="4" width="11" style="3" customWidth="1"/>
    <col min="5" max="7" width="9" style="3" customWidth="1"/>
    <col min="8" max="8" width="8.7265625" style="3"/>
    <col min="9" max="9" width="2.08984375" style="3" customWidth="1"/>
    <col min="10" max="10" width="13" style="3" bestFit="1" customWidth="1"/>
    <col min="11" max="11" width="8.7265625" style="3"/>
    <col min="12" max="12" width="9.08984375" style="3" customWidth="1"/>
    <col min="13" max="13" width="12.08984375" style="3" bestFit="1" customWidth="1"/>
    <col min="14" max="17" width="8.7265625" style="3"/>
    <col min="18" max="18" width="15.08984375" style="3" bestFit="1" customWidth="1"/>
    <col min="19" max="16384" width="8.7265625" style="3"/>
  </cols>
  <sheetData>
    <row r="1" spans="1:20" x14ac:dyDescent="0.2">
      <c r="Q1" s="1" t="s">
        <v>30</v>
      </c>
      <c r="R1" s="1" t="s">
        <v>31</v>
      </c>
    </row>
    <row r="2" spans="1:20" x14ac:dyDescent="0.2">
      <c r="Q2" s="1">
        <v>2.5</v>
      </c>
      <c r="R2" s="1">
        <v>1.96</v>
      </c>
    </row>
    <row r="3" spans="1:20" x14ac:dyDescent="0.2">
      <c r="B3" s="3" t="s">
        <v>27</v>
      </c>
      <c r="Q3" s="1">
        <v>5</v>
      </c>
      <c r="R3" s="1">
        <v>1.65</v>
      </c>
    </row>
    <row r="4" spans="1:20" x14ac:dyDescent="0.2">
      <c r="E4" s="3" t="s">
        <v>24</v>
      </c>
      <c r="J4" s="3" t="s">
        <v>22</v>
      </c>
      <c r="Q4" s="1">
        <v>10</v>
      </c>
      <c r="R4" s="1">
        <v>1.28</v>
      </c>
    </row>
    <row r="5" spans="1:20" x14ac:dyDescent="0.2">
      <c r="B5" s="3" t="s">
        <v>1</v>
      </c>
      <c r="C5" s="3" t="s">
        <v>16</v>
      </c>
      <c r="D5" s="3" t="s">
        <v>18</v>
      </c>
      <c r="E5" s="3" t="s">
        <v>19</v>
      </c>
      <c r="F5" s="3" t="s">
        <v>20</v>
      </c>
      <c r="G5" s="3" t="s">
        <v>17</v>
      </c>
      <c r="H5" s="3" t="s">
        <v>25</v>
      </c>
      <c r="J5" s="3" t="s">
        <v>17</v>
      </c>
      <c r="K5" s="3" t="s">
        <v>21</v>
      </c>
      <c r="L5" s="3" t="s">
        <v>553</v>
      </c>
      <c r="M5" s="3" t="s">
        <v>28</v>
      </c>
      <c r="N5" s="3" t="s">
        <v>26</v>
      </c>
      <c r="O5" s="3" t="s">
        <v>19</v>
      </c>
      <c r="Q5" s="3" t="s">
        <v>29</v>
      </c>
      <c r="R5" s="3" t="s">
        <v>32</v>
      </c>
      <c r="S5" s="3" t="s">
        <v>33</v>
      </c>
    </row>
    <row r="6" spans="1:20" x14ac:dyDescent="0.2">
      <c r="A6" s="3" t="s">
        <v>155</v>
      </c>
      <c r="B6" s="3" t="s">
        <v>2</v>
      </c>
      <c r="C6" s="3">
        <v>899</v>
      </c>
      <c r="D6" s="3">
        <v>527</v>
      </c>
      <c r="E6" s="3">
        <f>18*6</f>
        <v>108</v>
      </c>
      <c r="F6" s="3">
        <v>150</v>
      </c>
      <c r="G6" s="3">
        <f t="shared" ref="G6:G21" si="0">D6-E6-$F$6</f>
        <v>269</v>
      </c>
      <c r="H6" s="3">
        <f t="shared" ref="H6:H21" si="1">G6/C6*100</f>
        <v>29.922135706340381</v>
      </c>
      <c r="J6" s="3">
        <v>25000</v>
      </c>
      <c r="K6" s="15">
        <f t="shared" ref="K6:K21" si="2">IF(J6="","",J6/G6)</f>
        <v>92.936802973977692</v>
      </c>
      <c r="L6" s="23">
        <f ca="1">VLOOKUP(A6,INDIRECT($L$5&amp;"!$A$2:$E$50"),4,0)</f>
        <v>99</v>
      </c>
      <c r="M6" s="3">
        <f t="shared" ref="M6:M21" si="3">IF(K6="","",K6/30)</f>
        <v>3.0978934324659231</v>
      </c>
      <c r="N6" s="3">
        <f t="shared" ref="N6:N21" si="4">IF(K6="","",K6*C6)</f>
        <v>83550.185873605951</v>
      </c>
      <c r="O6" s="3">
        <f t="shared" ref="O6:O21" si="5">IF(K6="","",K6*E6+$F$6)</f>
        <v>10187.174721189591</v>
      </c>
      <c r="Q6" s="3">
        <f>14*M6*0.1</f>
        <v>4.337050805452292</v>
      </c>
      <c r="S6" s="3">
        <f>(14+14)*M6+Q6-R6</f>
        <v>91.078066914498137</v>
      </c>
      <c r="T6" s="3">
        <f>(E6+$F$6)*S6</f>
        <v>23498.141263940521</v>
      </c>
    </row>
    <row r="7" spans="1:20" x14ac:dyDescent="0.2">
      <c r="A7" s="3" t="s">
        <v>156</v>
      </c>
      <c r="B7" s="3" t="s">
        <v>3</v>
      </c>
      <c r="C7" s="3">
        <v>1680</v>
      </c>
      <c r="D7" s="3">
        <v>1048</v>
      </c>
      <c r="E7" s="3">
        <v>468</v>
      </c>
      <c r="G7" s="3">
        <f t="shared" si="0"/>
        <v>430</v>
      </c>
      <c r="H7" s="3">
        <f t="shared" si="1"/>
        <v>25.595238095238095</v>
      </c>
      <c r="J7" s="3">
        <v>5000</v>
      </c>
      <c r="K7" s="15">
        <f t="shared" si="2"/>
        <v>11.627906976744185</v>
      </c>
      <c r="L7" s="23">
        <f t="shared" ref="L7:L21" ca="1" si="6">VLOOKUP(A7,INDIRECT($L$5&amp;"!$A$2:$E$50"),4,0)</f>
        <v>8</v>
      </c>
      <c r="M7" s="3">
        <f t="shared" si="3"/>
        <v>0.38759689922480617</v>
      </c>
      <c r="N7" s="3">
        <f t="shared" si="4"/>
        <v>19534.883720930233</v>
      </c>
      <c r="O7" s="3">
        <f t="shared" si="5"/>
        <v>5591.8604651162786</v>
      </c>
      <c r="Q7" s="3">
        <f t="shared" ref="Q7:Q20" si="7">14*M7*0.1</f>
        <v>0.54263565891472865</v>
      </c>
      <c r="S7" s="3">
        <f t="shared" ref="S7:S20" si="8">(14+14)*M7+Q7-R7</f>
        <v>11.395348837209301</v>
      </c>
      <c r="T7" s="3">
        <f t="shared" ref="T7:T19" si="9">(E7+$F$6)*S7</f>
        <v>7042.3255813953483</v>
      </c>
    </row>
    <row r="8" spans="1:20" x14ac:dyDescent="0.2">
      <c r="A8" s="3" t="s">
        <v>157</v>
      </c>
      <c r="B8" s="3" t="s">
        <v>450</v>
      </c>
      <c r="C8" s="3">
        <v>1680</v>
      </c>
      <c r="D8" s="3">
        <v>1048</v>
      </c>
      <c r="E8" s="3">
        <v>468</v>
      </c>
      <c r="G8" s="3">
        <f t="shared" si="0"/>
        <v>430</v>
      </c>
      <c r="H8" s="3">
        <f t="shared" si="1"/>
        <v>25.595238095238095</v>
      </c>
      <c r="J8" s="3">
        <v>5000</v>
      </c>
      <c r="K8" s="15">
        <f t="shared" si="2"/>
        <v>11.627906976744185</v>
      </c>
      <c r="L8" s="23">
        <f t="shared" ca="1" si="6"/>
        <v>9</v>
      </c>
      <c r="M8" s="3">
        <f t="shared" si="3"/>
        <v>0.38759689922480617</v>
      </c>
      <c r="N8" s="3">
        <f t="shared" si="4"/>
        <v>19534.883720930233</v>
      </c>
      <c r="O8" s="3">
        <f t="shared" si="5"/>
        <v>5591.8604651162786</v>
      </c>
      <c r="Q8" s="3">
        <f t="shared" si="7"/>
        <v>0.54263565891472865</v>
      </c>
      <c r="S8" s="3">
        <f t="shared" si="8"/>
        <v>11.395348837209301</v>
      </c>
      <c r="T8" s="3">
        <f t="shared" si="9"/>
        <v>7042.3255813953483</v>
      </c>
    </row>
    <row r="9" spans="1:20" x14ac:dyDescent="0.2">
      <c r="A9" s="3" t="s">
        <v>164</v>
      </c>
      <c r="B9" s="3" t="s">
        <v>4</v>
      </c>
      <c r="C9" s="3">
        <v>1380</v>
      </c>
      <c r="D9" s="3">
        <v>796</v>
      </c>
      <c r="E9" s="3">
        <v>450</v>
      </c>
      <c r="G9" s="3">
        <f t="shared" si="0"/>
        <v>196</v>
      </c>
      <c r="H9" s="3">
        <f t="shared" si="1"/>
        <v>14.202898550724639</v>
      </c>
      <c r="J9" s="3">
        <v>3000</v>
      </c>
      <c r="K9" s="15">
        <f t="shared" si="2"/>
        <v>15.306122448979592</v>
      </c>
      <c r="L9" s="23">
        <f t="shared" ca="1" si="6"/>
        <v>10</v>
      </c>
      <c r="M9" s="3">
        <f t="shared" si="3"/>
        <v>0.51020408163265307</v>
      </c>
      <c r="N9" s="3">
        <f t="shared" si="4"/>
        <v>21122.448979591838</v>
      </c>
      <c r="O9" s="3">
        <f t="shared" si="5"/>
        <v>7037.7551020408164</v>
      </c>
      <c r="Q9" s="3">
        <f t="shared" si="7"/>
        <v>0.71428571428571441</v>
      </c>
      <c r="S9" s="3">
        <f t="shared" si="8"/>
        <v>15</v>
      </c>
      <c r="T9" s="3">
        <f t="shared" si="9"/>
        <v>9000</v>
      </c>
    </row>
    <row r="10" spans="1:20" x14ac:dyDescent="0.2">
      <c r="A10" s="3" t="s">
        <v>161</v>
      </c>
      <c r="B10" s="3" t="s">
        <v>5</v>
      </c>
      <c r="C10" s="3">
        <v>1280</v>
      </c>
      <c r="D10" s="3">
        <v>782</v>
      </c>
      <c r="E10" s="3">
        <v>180</v>
      </c>
      <c r="G10" s="3">
        <f t="shared" si="0"/>
        <v>452</v>
      </c>
      <c r="H10" s="3">
        <f t="shared" si="1"/>
        <v>35.3125</v>
      </c>
      <c r="J10" s="3">
        <v>10000</v>
      </c>
      <c r="K10" s="15">
        <f t="shared" si="2"/>
        <v>22.123893805309734</v>
      </c>
      <c r="L10" s="23">
        <f t="shared" ca="1" si="6"/>
        <v>3</v>
      </c>
      <c r="M10" s="3">
        <f t="shared" si="3"/>
        <v>0.73746312684365778</v>
      </c>
      <c r="N10" s="3">
        <f t="shared" si="4"/>
        <v>28318.58407079646</v>
      </c>
      <c r="O10" s="3">
        <f t="shared" si="5"/>
        <v>4132.3008849557518</v>
      </c>
      <c r="Q10" s="3">
        <f t="shared" si="7"/>
        <v>1.0324483775811211</v>
      </c>
      <c r="S10" s="3">
        <f t="shared" si="8"/>
        <v>21.681415929203542</v>
      </c>
      <c r="T10" s="3">
        <f t="shared" si="9"/>
        <v>7154.8672566371688</v>
      </c>
    </row>
    <row r="11" spans="1:20" x14ac:dyDescent="0.2">
      <c r="A11" s="3" t="s">
        <v>173</v>
      </c>
      <c r="B11" s="3" t="s">
        <v>7</v>
      </c>
      <c r="C11" s="3">
        <v>1680</v>
      </c>
      <c r="D11" s="3">
        <v>1048</v>
      </c>
      <c r="E11" s="3">
        <v>576</v>
      </c>
      <c r="G11" s="3">
        <f t="shared" si="0"/>
        <v>322</v>
      </c>
      <c r="H11" s="3">
        <f t="shared" si="1"/>
        <v>19.166666666666668</v>
      </c>
      <c r="J11" s="3">
        <v>3000</v>
      </c>
      <c r="K11" s="15">
        <f t="shared" si="2"/>
        <v>9.316770186335404</v>
      </c>
      <c r="L11" s="23">
        <f t="shared" ca="1" si="6"/>
        <v>4</v>
      </c>
      <c r="M11" s="3">
        <f t="shared" si="3"/>
        <v>0.31055900621118016</v>
      </c>
      <c r="N11" s="3">
        <f t="shared" si="4"/>
        <v>15652.173913043478</v>
      </c>
      <c r="O11" s="3">
        <f t="shared" si="5"/>
        <v>5516.4596273291927</v>
      </c>
      <c r="Q11" s="3">
        <f t="shared" si="7"/>
        <v>0.43478260869565227</v>
      </c>
      <c r="S11" s="3">
        <f t="shared" si="8"/>
        <v>9.1304347826086971</v>
      </c>
      <c r="T11" s="3">
        <f t="shared" si="9"/>
        <v>6628.6956521739139</v>
      </c>
    </row>
    <row r="12" spans="1:20" x14ac:dyDescent="0.2">
      <c r="A12" s="3" t="s">
        <v>166</v>
      </c>
      <c r="B12" s="3" t="s">
        <v>8</v>
      </c>
      <c r="C12" s="3">
        <v>1480</v>
      </c>
      <c r="D12" s="3">
        <v>898</v>
      </c>
      <c r="E12" s="3">
        <v>297</v>
      </c>
      <c r="G12" s="3">
        <f t="shared" si="0"/>
        <v>451</v>
      </c>
      <c r="H12" s="3">
        <f t="shared" si="1"/>
        <v>30.472972972972972</v>
      </c>
      <c r="J12" s="3">
        <v>12000</v>
      </c>
      <c r="K12" s="15">
        <f t="shared" si="2"/>
        <v>26.607538802660756</v>
      </c>
      <c r="L12" s="23">
        <f t="shared" ca="1" si="6"/>
        <v>26</v>
      </c>
      <c r="M12" s="3">
        <f t="shared" si="3"/>
        <v>0.88691796008869184</v>
      </c>
      <c r="N12" s="3">
        <f t="shared" si="4"/>
        <v>39379.15742793792</v>
      </c>
      <c r="O12" s="3">
        <f t="shared" si="5"/>
        <v>8052.4390243902444</v>
      </c>
      <c r="Q12" s="3">
        <f t="shared" si="7"/>
        <v>1.2416851441241687</v>
      </c>
      <c r="S12" s="3">
        <f t="shared" si="8"/>
        <v>26.075388026607541</v>
      </c>
      <c r="T12" s="3">
        <f t="shared" si="9"/>
        <v>11655.69844789357</v>
      </c>
    </row>
    <row r="13" spans="1:20" x14ac:dyDescent="0.2">
      <c r="A13" s="3" t="s">
        <v>177</v>
      </c>
      <c r="B13" s="3" t="s">
        <v>10</v>
      </c>
      <c r="C13" s="3">
        <v>980</v>
      </c>
      <c r="D13" s="3">
        <v>461</v>
      </c>
      <c r="E13" s="3">
        <v>135</v>
      </c>
      <c r="G13" s="3">
        <f t="shared" si="0"/>
        <v>176</v>
      </c>
      <c r="H13" s="3">
        <f t="shared" si="1"/>
        <v>17.959183673469386</v>
      </c>
      <c r="J13" s="3">
        <v>1000</v>
      </c>
      <c r="K13" s="15">
        <f t="shared" si="2"/>
        <v>5.6818181818181817</v>
      </c>
      <c r="L13" s="23">
        <f t="shared" ca="1" si="6"/>
        <v>2</v>
      </c>
      <c r="M13" s="3">
        <f t="shared" si="3"/>
        <v>0.18939393939393939</v>
      </c>
      <c r="N13" s="3">
        <f t="shared" si="4"/>
        <v>5568.181818181818</v>
      </c>
      <c r="O13" s="3">
        <f t="shared" si="5"/>
        <v>917.0454545454545</v>
      </c>
      <c r="Q13" s="3">
        <f t="shared" si="7"/>
        <v>0.26515151515151514</v>
      </c>
      <c r="S13" s="3">
        <f t="shared" si="8"/>
        <v>5.5681818181818183</v>
      </c>
      <c r="T13" s="3">
        <f t="shared" si="9"/>
        <v>1586.9318181818182</v>
      </c>
    </row>
    <row r="14" spans="1:20" x14ac:dyDescent="0.2">
      <c r="A14" s="3" t="s">
        <v>172</v>
      </c>
      <c r="B14" s="3" t="s">
        <v>23</v>
      </c>
      <c r="C14" s="3">
        <v>1180</v>
      </c>
      <c r="D14" s="3">
        <v>629</v>
      </c>
      <c r="E14" s="3">
        <v>180</v>
      </c>
      <c r="G14" s="3">
        <f t="shared" si="0"/>
        <v>299</v>
      </c>
      <c r="H14" s="3">
        <f t="shared" si="1"/>
        <v>25.338983050847457</v>
      </c>
      <c r="J14" s="3">
        <v>5000</v>
      </c>
      <c r="K14" s="15">
        <f t="shared" si="2"/>
        <v>16.722408026755854</v>
      </c>
      <c r="L14" s="23">
        <f t="shared" ca="1" si="6"/>
        <v>19</v>
      </c>
      <c r="M14" s="3">
        <f t="shared" si="3"/>
        <v>0.55741360089186176</v>
      </c>
      <c r="N14" s="3">
        <f t="shared" si="4"/>
        <v>19732.441471571907</v>
      </c>
      <c r="O14" s="3">
        <f t="shared" si="5"/>
        <v>3160.0334448160538</v>
      </c>
      <c r="Q14" s="3">
        <f t="shared" si="7"/>
        <v>0.78037904124860646</v>
      </c>
      <c r="S14" s="3">
        <f t="shared" si="8"/>
        <v>16.387959866220736</v>
      </c>
      <c r="T14" s="3">
        <f t="shared" si="9"/>
        <v>5408.0267558528431</v>
      </c>
    </row>
    <row r="15" spans="1:20" x14ac:dyDescent="0.2">
      <c r="A15" s="3" t="s">
        <v>504</v>
      </c>
      <c r="B15" s="3" t="s">
        <v>11</v>
      </c>
      <c r="C15" s="3">
        <v>980</v>
      </c>
      <c r="D15" s="3">
        <v>473</v>
      </c>
      <c r="E15" s="3">
        <v>72</v>
      </c>
      <c r="G15" s="3">
        <f t="shared" si="0"/>
        <v>251</v>
      </c>
      <c r="H15" s="3">
        <f t="shared" si="1"/>
        <v>25.612244897959187</v>
      </c>
      <c r="J15" s="3">
        <v>2000</v>
      </c>
      <c r="K15" s="15">
        <f t="shared" si="2"/>
        <v>7.9681274900398407</v>
      </c>
      <c r="L15" s="23" t="e">
        <f t="shared" ca="1" si="6"/>
        <v>#N/A</v>
      </c>
      <c r="M15" s="3">
        <f t="shared" si="3"/>
        <v>0.26560424966799467</v>
      </c>
      <c r="N15" s="3">
        <f t="shared" si="4"/>
        <v>7808.7649402390434</v>
      </c>
      <c r="O15" s="3">
        <f t="shared" si="5"/>
        <v>723.70517928286858</v>
      </c>
      <c r="Q15" s="3">
        <f t="shared" si="7"/>
        <v>0.37184594953519257</v>
      </c>
      <c r="S15" s="3">
        <f t="shared" si="8"/>
        <v>7.8087649402390431</v>
      </c>
      <c r="T15" s="3">
        <f t="shared" si="9"/>
        <v>1733.5458167330676</v>
      </c>
    </row>
    <row r="16" spans="1:20" x14ac:dyDescent="0.2">
      <c r="A16" s="3" t="s">
        <v>168</v>
      </c>
      <c r="B16" s="3" t="s">
        <v>12</v>
      </c>
      <c r="C16" s="3">
        <v>1280</v>
      </c>
      <c r="D16" s="3">
        <v>782</v>
      </c>
      <c r="E16" s="3">
        <v>288</v>
      </c>
      <c r="G16" s="3">
        <f t="shared" si="0"/>
        <v>344</v>
      </c>
      <c r="H16" s="3">
        <f t="shared" si="1"/>
        <v>26.875</v>
      </c>
      <c r="J16" s="3">
        <v>10000</v>
      </c>
      <c r="K16" s="15">
        <f t="shared" si="2"/>
        <v>29.069767441860463</v>
      </c>
      <c r="L16" s="23">
        <f t="shared" ca="1" si="6"/>
        <v>21</v>
      </c>
      <c r="M16" s="3">
        <f t="shared" si="3"/>
        <v>0.96899224806201545</v>
      </c>
      <c r="N16" s="3">
        <f t="shared" si="4"/>
        <v>37209.30232558139</v>
      </c>
      <c r="O16" s="3">
        <f t="shared" si="5"/>
        <v>8522.093023255813</v>
      </c>
      <c r="Q16" s="3">
        <f t="shared" si="7"/>
        <v>1.3565891472868217</v>
      </c>
      <c r="S16" s="3">
        <f t="shared" si="8"/>
        <v>28.488372093023255</v>
      </c>
      <c r="T16" s="3">
        <f t="shared" si="9"/>
        <v>12477.906976744185</v>
      </c>
    </row>
    <row r="17" spans="1:20" x14ac:dyDescent="0.2">
      <c r="A17" s="3" t="s">
        <v>188</v>
      </c>
      <c r="B17" s="3" t="s">
        <v>13</v>
      </c>
      <c r="C17" s="3">
        <v>1480</v>
      </c>
      <c r="D17" s="3">
        <v>900</v>
      </c>
      <c r="E17" s="3">
        <v>270</v>
      </c>
      <c r="G17" s="3">
        <f t="shared" si="0"/>
        <v>480</v>
      </c>
      <c r="H17" s="3">
        <f t="shared" si="1"/>
        <v>32.432432432432435</v>
      </c>
      <c r="J17" s="3">
        <v>3000</v>
      </c>
      <c r="K17" s="15">
        <f t="shared" si="2"/>
        <v>6.25</v>
      </c>
      <c r="L17" s="23">
        <f t="shared" ca="1" si="6"/>
        <v>3</v>
      </c>
      <c r="M17" s="3">
        <f t="shared" si="3"/>
        <v>0.20833333333333334</v>
      </c>
      <c r="N17" s="3">
        <f t="shared" si="4"/>
        <v>9250</v>
      </c>
      <c r="O17" s="3">
        <f t="shared" si="5"/>
        <v>1837.5</v>
      </c>
      <c r="Q17" s="3">
        <f t="shared" si="7"/>
        <v>0.29166666666666669</v>
      </c>
      <c r="S17" s="3">
        <f t="shared" si="8"/>
        <v>6.1250000000000009</v>
      </c>
      <c r="T17" s="3">
        <f t="shared" si="9"/>
        <v>2572.5000000000005</v>
      </c>
    </row>
    <row r="18" spans="1:20" x14ac:dyDescent="0.2">
      <c r="A18" s="3" t="s">
        <v>163</v>
      </c>
      <c r="B18" s="3" t="s">
        <v>14</v>
      </c>
      <c r="C18" s="3">
        <v>1080</v>
      </c>
      <c r="D18" s="3">
        <v>558</v>
      </c>
      <c r="E18" s="3">
        <v>87</v>
      </c>
      <c r="G18" s="3">
        <f t="shared" si="0"/>
        <v>321</v>
      </c>
      <c r="H18" s="3">
        <f t="shared" si="1"/>
        <v>29.722222222222221</v>
      </c>
      <c r="J18" s="3">
        <v>5000</v>
      </c>
      <c r="K18" s="15">
        <f t="shared" si="2"/>
        <v>15.576323987538942</v>
      </c>
      <c r="L18" s="23">
        <f t="shared" ca="1" si="6"/>
        <v>6</v>
      </c>
      <c r="M18" s="3">
        <f t="shared" si="3"/>
        <v>0.51921079958463134</v>
      </c>
      <c r="N18" s="3">
        <f t="shared" si="4"/>
        <v>16822.429906542056</v>
      </c>
      <c r="O18" s="3">
        <f t="shared" si="5"/>
        <v>1505.1401869158879</v>
      </c>
      <c r="Q18" s="3">
        <f t="shared" si="7"/>
        <v>0.72689511941848384</v>
      </c>
      <c r="S18" s="3">
        <f t="shared" si="8"/>
        <v>15.26479750778816</v>
      </c>
      <c r="T18" s="3">
        <f t="shared" si="9"/>
        <v>3617.7570093457939</v>
      </c>
    </row>
    <row r="19" spans="1:20" x14ac:dyDescent="0.2">
      <c r="A19" s="3" t="s">
        <v>176</v>
      </c>
      <c r="B19" s="3" t="s">
        <v>15</v>
      </c>
      <c r="C19" s="3">
        <v>1280</v>
      </c>
      <c r="D19" s="3">
        <v>713</v>
      </c>
      <c r="E19" s="3">
        <v>315</v>
      </c>
      <c r="G19" s="3">
        <f t="shared" si="0"/>
        <v>248</v>
      </c>
      <c r="H19" s="3">
        <f t="shared" si="1"/>
        <v>19.375</v>
      </c>
      <c r="J19" s="3">
        <v>2000</v>
      </c>
      <c r="K19" s="15">
        <f t="shared" si="2"/>
        <v>8.064516129032258</v>
      </c>
      <c r="L19" s="23">
        <f t="shared" ca="1" si="6"/>
        <v>2</v>
      </c>
      <c r="M19" s="3">
        <f t="shared" si="3"/>
        <v>0.26881720430107525</v>
      </c>
      <c r="N19" s="3">
        <f t="shared" si="4"/>
        <v>10322.58064516129</v>
      </c>
      <c r="O19" s="3">
        <f t="shared" si="5"/>
        <v>2690.3225806451615</v>
      </c>
      <c r="Q19" s="3">
        <f t="shared" si="7"/>
        <v>0.37634408602150538</v>
      </c>
      <c r="S19" s="3">
        <f t="shared" si="8"/>
        <v>7.9032258064516121</v>
      </c>
      <c r="T19" s="3">
        <f t="shared" si="9"/>
        <v>3674.9999999999995</v>
      </c>
    </row>
    <row r="20" spans="1:20" x14ac:dyDescent="0.2">
      <c r="A20" s="3" t="s">
        <v>179</v>
      </c>
      <c r="B20" s="3" t="s">
        <v>236</v>
      </c>
      <c r="C20" s="3">
        <v>1148</v>
      </c>
      <c r="D20" s="3">
        <v>578</v>
      </c>
      <c r="E20" s="3">
        <f>(0.62+1.2+9.9)*18</f>
        <v>210.96</v>
      </c>
      <c r="G20" s="3">
        <f t="shared" si="0"/>
        <v>217.03999999999996</v>
      </c>
      <c r="H20" s="3">
        <f t="shared" si="1"/>
        <v>18.90592334494773</v>
      </c>
      <c r="J20" s="3">
        <v>3000</v>
      </c>
      <c r="K20" s="15">
        <f t="shared" si="2"/>
        <v>13.822336896424625</v>
      </c>
      <c r="L20" s="23">
        <f t="shared" ca="1" si="6"/>
        <v>2</v>
      </c>
      <c r="M20" s="3">
        <f t="shared" si="3"/>
        <v>0.46074456321415419</v>
      </c>
      <c r="N20" s="3">
        <f t="shared" si="4"/>
        <v>15868.042757095469</v>
      </c>
      <c r="O20" s="3">
        <f t="shared" si="5"/>
        <v>3065.9601916697388</v>
      </c>
      <c r="Q20" s="3">
        <f t="shared" si="7"/>
        <v>0.64504238849981599</v>
      </c>
      <c r="S20" s="3">
        <f t="shared" si="8"/>
        <v>13.545890158496134</v>
      </c>
    </row>
    <row r="21" spans="1:20" x14ac:dyDescent="0.2">
      <c r="A21" s="3" t="s">
        <v>532</v>
      </c>
      <c r="B21" s="3" t="s">
        <v>531</v>
      </c>
      <c r="C21" s="3">
        <v>1080</v>
      </c>
      <c r="D21" s="3">
        <v>558</v>
      </c>
      <c r="E21" s="3">
        <f>7.5*18</f>
        <v>135</v>
      </c>
      <c r="G21" s="3">
        <f t="shared" si="0"/>
        <v>273</v>
      </c>
      <c r="H21" s="3">
        <f t="shared" si="1"/>
        <v>25.277777777777779</v>
      </c>
      <c r="J21" s="3">
        <v>3000</v>
      </c>
      <c r="K21" s="15">
        <f t="shared" si="2"/>
        <v>10.989010989010989</v>
      </c>
      <c r="L21" s="23">
        <f t="shared" ca="1" si="6"/>
        <v>2</v>
      </c>
      <c r="M21" s="3">
        <f t="shared" si="3"/>
        <v>0.36630036630036628</v>
      </c>
      <c r="N21" s="3">
        <f t="shared" si="4"/>
        <v>11868.131868131868</v>
      </c>
      <c r="O21" s="3">
        <f t="shared" si="5"/>
        <v>1633.5164835164835</v>
      </c>
    </row>
    <row r="22" spans="1:20" x14ac:dyDescent="0.2">
      <c r="C22" s="3">
        <f>SUM(C6:C21)</f>
        <v>20567</v>
      </c>
      <c r="D22" s="3">
        <f>SUM(D6:D21)</f>
        <v>11799</v>
      </c>
      <c r="E22" s="3">
        <f>SUM(E6:E19)</f>
        <v>3894</v>
      </c>
      <c r="F22" s="3">
        <f>SUM(F6:F19)</f>
        <v>150</v>
      </c>
      <c r="G22" s="3">
        <f>SUM(G6:G19)</f>
        <v>4669</v>
      </c>
      <c r="H22" s="3">
        <f>SUM(H6:H19)/COUNTA(H6:H19)</f>
        <v>25.54162259743654</v>
      </c>
      <c r="J22" s="3">
        <f>SUM(J6:J21)</f>
        <v>97000</v>
      </c>
      <c r="K22" s="15">
        <f>SUM(K6:K20)</f>
        <v>292.70224032422175</v>
      </c>
      <c r="L22" s="23"/>
      <c r="M22" s="3">
        <f>SUM(M6:M20)</f>
        <v>9.7567413441407247</v>
      </c>
      <c r="N22" s="3">
        <f>SUM(N6:N20)</f>
        <v>349674.06157120911</v>
      </c>
      <c r="O22" s="3">
        <f>SUM(O6:O19)</f>
        <v>65465.690159599406</v>
      </c>
      <c r="S22" s="3">
        <f>SUM(S6:S20)</f>
        <v>286.84819551773728</v>
      </c>
      <c r="T22" s="3">
        <f>SUM(T6:T19)</f>
        <v>103093.72216029358</v>
      </c>
    </row>
    <row r="23" spans="1:20" x14ac:dyDescent="0.2">
      <c r="K23" s="19" t="s">
        <v>503</v>
      </c>
      <c r="L23" s="19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</sheetPr>
  <dimension ref="A1:Y121"/>
  <sheetViews>
    <sheetView workbookViewId="0">
      <selection activeCell="C84" sqref="C84"/>
    </sheetView>
  </sheetViews>
  <sheetFormatPr defaultColWidth="8.7265625" defaultRowHeight="13" x14ac:dyDescent="0.2"/>
  <cols>
    <col min="1" max="1" width="2.90625" style="3" customWidth="1"/>
    <col min="2" max="2" width="26.6328125" style="3" bestFit="1" customWidth="1"/>
    <col min="3" max="3" width="18.7265625" style="3" customWidth="1"/>
    <col min="4" max="4" width="8.6328125" style="3" customWidth="1"/>
    <col min="5" max="5" width="9.7265625" style="3" bestFit="1" customWidth="1"/>
    <col min="6" max="6" width="11.7265625" style="20" bestFit="1" customWidth="1"/>
    <col min="7" max="7" width="12.90625" style="3" customWidth="1"/>
    <col min="8" max="8" width="12.6328125" style="3" customWidth="1"/>
    <col min="9" max="9" width="11.7265625" style="3" bestFit="1" customWidth="1"/>
    <col min="10" max="10" width="15.7265625" style="3" customWidth="1"/>
    <col min="11" max="11" width="14.1796875" style="3" bestFit="1" customWidth="1"/>
    <col min="12" max="12" width="11.7265625" style="3" bestFit="1" customWidth="1"/>
    <col min="13" max="13" width="15" style="3" bestFit="1" customWidth="1"/>
    <col min="14" max="16384" width="8.7265625" style="3"/>
  </cols>
  <sheetData>
    <row r="1" spans="1:25" x14ac:dyDescent="0.2">
      <c r="M1" s="3" t="s">
        <v>468</v>
      </c>
      <c r="N1" s="3" t="s">
        <v>149</v>
      </c>
      <c r="O1" s="3" t="s">
        <v>248</v>
      </c>
      <c r="P1" s="3" t="s">
        <v>39</v>
      </c>
      <c r="Q1" s="3" t="s">
        <v>40</v>
      </c>
      <c r="R1" s="3" t="s">
        <v>150</v>
      </c>
      <c r="S1" s="3" t="s">
        <v>151</v>
      </c>
      <c r="T1" s="3" t="s">
        <v>152</v>
      </c>
      <c r="U1" s="3" t="s">
        <v>153</v>
      </c>
      <c r="V1" s="3" t="s">
        <v>41</v>
      </c>
      <c r="W1" s="3" t="s">
        <v>42</v>
      </c>
      <c r="X1" s="3" t="s">
        <v>43</v>
      </c>
      <c r="Y1" s="3" t="s">
        <v>154</v>
      </c>
    </row>
    <row r="2" spans="1:25" x14ac:dyDescent="0.2">
      <c r="C2" s="3" t="s">
        <v>546</v>
      </c>
      <c r="N2" s="3" t="s">
        <v>155</v>
      </c>
      <c r="O2" s="3" t="s">
        <v>344</v>
      </c>
      <c r="P2" s="3" t="s">
        <v>69</v>
      </c>
      <c r="Q2" s="3">
        <v>201</v>
      </c>
      <c r="R2" s="4">
        <v>3.1199999999999999E-2</v>
      </c>
      <c r="S2" s="3">
        <v>290</v>
      </c>
      <c r="T2" s="4">
        <v>3.2500000000000001E-2</v>
      </c>
      <c r="U2" s="2">
        <v>1</v>
      </c>
      <c r="V2" s="3">
        <v>55</v>
      </c>
      <c r="W2" s="4">
        <v>0.27360000000000001</v>
      </c>
      <c r="X2" s="5">
        <v>49445</v>
      </c>
      <c r="Y2" s="3">
        <v>55</v>
      </c>
    </row>
    <row r="3" spans="1:25" x14ac:dyDescent="0.2">
      <c r="C3" s="3">
        <f>SUM(テーブル13452[実績])</f>
        <v>299</v>
      </c>
      <c r="N3" s="3" t="s">
        <v>505</v>
      </c>
      <c r="O3" s="3" t="s">
        <v>505</v>
      </c>
      <c r="P3" s="3" t="s">
        <v>506</v>
      </c>
      <c r="Q3" s="3">
        <v>386</v>
      </c>
      <c r="R3" s="4">
        <v>5.9900000000000002E-2</v>
      </c>
      <c r="S3" s="3">
        <v>659</v>
      </c>
      <c r="T3" s="4">
        <v>7.3800000000000004E-2</v>
      </c>
      <c r="U3" s="2">
        <v>0.9</v>
      </c>
      <c r="V3" s="3">
        <v>35</v>
      </c>
      <c r="W3" s="4">
        <v>9.0700000000000003E-2</v>
      </c>
      <c r="X3" s="5">
        <v>86800</v>
      </c>
      <c r="Y3" s="3">
        <v>33</v>
      </c>
    </row>
    <row r="4" spans="1:25" x14ac:dyDescent="0.2">
      <c r="F4" s="20" t="s">
        <v>556</v>
      </c>
      <c r="N4" s="3" t="s">
        <v>160</v>
      </c>
      <c r="O4" s="3" t="s">
        <v>351</v>
      </c>
      <c r="P4" s="3" t="s">
        <v>68</v>
      </c>
      <c r="Q4" s="3">
        <v>110</v>
      </c>
      <c r="R4" s="4">
        <v>1.7100000000000001E-2</v>
      </c>
      <c r="S4" s="3">
        <v>153</v>
      </c>
      <c r="T4" s="4">
        <v>1.7100000000000001E-2</v>
      </c>
      <c r="U4" s="2">
        <v>0.86</v>
      </c>
      <c r="V4" s="3">
        <v>30</v>
      </c>
      <c r="W4" s="4">
        <v>0.2727</v>
      </c>
      <c r="X4" s="5">
        <v>15000</v>
      </c>
      <c r="Y4" s="3">
        <v>30</v>
      </c>
    </row>
    <row r="5" spans="1:25" x14ac:dyDescent="0.2">
      <c r="B5" s="12" t="s">
        <v>1</v>
      </c>
      <c r="C5" s="12" t="s">
        <v>106</v>
      </c>
      <c r="D5" s="12" t="s">
        <v>448</v>
      </c>
      <c r="E5" s="12" t="s">
        <v>147</v>
      </c>
      <c r="F5" s="20" t="s">
        <v>103</v>
      </c>
      <c r="G5" s="12" t="s">
        <v>148</v>
      </c>
      <c r="H5" s="12" t="s">
        <v>29</v>
      </c>
      <c r="I5" s="12" t="s">
        <v>144</v>
      </c>
      <c r="J5" s="12" t="s">
        <v>145</v>
      </c>
      <c r="K5" s="12" t="s">
        <v>562</v>
      </c>
      <c r="L5" s="12" t="s">
        <v>561</v>
      </c>
      <c r="N5" s="3" t="s">
        <v>155</v>
      </c>
      <c r="O5" s="3" t="s">
        <v>348</v>
      </c>
      <c r="P5" s="3" t="s">
        <v>73</v>
      </c>
      <c r="Q5" s="3">
        <v>73</v>
      </c>
      <c r="R5" s="4">
        <v>1.1299999999999999E-2</v>
      </c>
      <c r="S5" s="3">
        <v>110</v>
      </c>
      <c r="T5" s="4">
        <v>1.23E-2</v>
      </c>
      <c r="U5" s="2">
        <v>1</v>
      </c>
      <c r="V5" s="3">
        <v>23</v>
      </c>
      <c r="W5" s="4">
        <v>0.31509999999999999</v>
      </c>
      <c r="X5" s="5">
        <v>22977</v>
      </c>
      <c r="Y5" s="3">
        <v>23</v>
      </c>
    </row>
    <row r="6" spans="1:25" x14ac:dyDescent="0.2">
      <c r="A6" s="3" t="s">
        <v>155</v>
      </c>
      <c r="B6" s="3" t="s">
        <v>2</v>
      </c>
      <c r="C6" s="3" t="s">
        <v>107</v>
      </c>
      <c r="D6" s="16" t="s">
        <v>344</v>
      </c>
      <c r="E6" s="3">
        <f t="shared" ref="E6:E37" si="0">IF(ISNA(VLOOKUP(D6,$O$2:$Y$200,8,FALSE)),0,VLOOKUP(D6,$O$2:$Y$200,8,FALSE))</f>
        <v>55</v>
      </c>
      <c r="F6" s="20">
        <f ca="1">VLOOKUP(A6,INDIRECT($F$4&amp;"!$A$6:$K$21"),11,FALSE)</f>
        <v>92.936802973977692</v>
      </c>
      <c r="G6" s="3">
        <v>60</v>
      </c>
      <c r="H6" s="3">
        <f>ROUNDUP(G6*0.3,0)</f>
        <v>18</v>
      </c>
      <c r="K6" s="3">
        <f>ROUNDUP((14+14)*(G6/30)+H6-I6-J6,0)</f>
        <v>74</v>
      </c>
      <c r="L6" s="3">
        <v>80</v>
      </c>
      <c r="N6" s="3" t="s">
        <v>511</v>
      </c>
      <c r="O6" s="3" t="s">
        <v>511</v>
      </c>
      <c r="P6" s="3" t="s">
        <v>44</v>
      </c>
      <c r="Q6" s="3">
        <v>907</v>
      </c>
      <c r="R6" s="4">
        <v>0.14069999999999999</v>
      </c>
      <c r="S6" s="6">
        <v>1310</v>
      </c>
      <c r="T6" s="4">
        <v>0.14660000000000001</v>
      </c>
      <c r="U6" s="2">
        <v>0.41</v>
      </c>
      <c r="V6" s="3">
        <v>16</v>
      </c>
      <c r="W6" s="4">
        <v>1.7600000000000001E-2</v>
      </c>
      <c r="X6" s="5">
        <v>39680</v>
      </c>
      <c r="Y6" s="3">
        <v>16</v>
      </c>
    </row>
    <row r="7" spans="1:25" x14ac:dyDescent="0.2">
      <c r="C7" s="3" t="s">
        <v>108</v>
      </c>
      <c r="D7" s="16" t="s">
        <v>347</v>
      </c>
      <c r="E7" s="3">
        <f t="shared" si="0"/>
        <v>10</v>
      </c>
      <c r="F7" s="20" t="str">
        <f>"("&amp;SUM(G6:G11)&amp;")"</f>
        <v>(140)</v>
      </c>
      <c r="G7" s="3">
        <v>20</v>
      </c>
      <c r="H7" s="3">
        <f t="shared" ref="H7:H74" si="1">ROUNDUP(G7*0.3,0)</f>
        <v>6</v>
      </c>
      <c r="I7" s="3">
        <v>11</v>
      </c>
      <c r="K7" s="3">
        <f t="shared" ref="K7:K74" si="2">ROUNDUP((14+14)*(G7/30)+H7-I7-J7,0)</f>
        <v>14</v>
      </c>
      <c r="L7" s="3">
        <v>20</v>
      </c>
      <c r="N7" s="3" t="s">
        <v>169</v>
      </c>
      <c r="O7" s="3" t="s">
        <v>409</v>
      </c>
      <c r="P7" s="3" t="s">
        <v>53</v>
      </c>
      <c r="Q7" s="3">
        <v>226</v>
      </c>
      <c r="R7" s="4">
        <v>3.5099999999999999E-2</v>
      </c>
      <c r="S7" s="3">
        <v>327</v>
      </c>
      <c r="T7" s="4">
        <v>3.6600000000000001E-2</v>
      </c>
      <c r="U7" s="2">
        <v>0.92</v>
      </c>
      <c r="V7" s="3">
        <v>14</v>
      </c>
      <c r="W7" s="4">
        <v>6.1899999999999997E-2</v>
      </c>
      <c r="X7" s="5">
        <v>14140</v>
      </c>
      <c r="Y7" s="3">
        <v>14</v>
      </c>
    </row>
    <row r="8" spans="1:25" x14ac:dyDescent="0.2">
      <c r="C8" s="3" t="s">
        <v>109</v>
      </c>
      <c r="D8" s="16" t="s">
        <v>345</v>
      </c>
      <c r="E8" s="3">
        <f t="shared" si="0"/>
        <v>7</v>
      </c>
      <c r="G8" s="3">
        <v>10</v>
      </c>
      <c r="H8" s="3">
        <f t="shared" si="1"/>
        <v>3</v>
      </c>
      <c r="K8" s="3">
        <f t="shared" si="2"/>
        <v>13</v>
      </c>
      <c r="L8" s="3">
        <v>20</v>
      </c>
      <c r="N8" s="3" t="s">
        <v>181</v>
      </c>
      <c r="O8" s="3" t="s">
        <v>436</v>
      </c>
      <c r="P8" s="3" t="s">
        <v>437</v>
      </c>
      <c r="Q8" s="3">
        <v>861</v>
      </c>
      <c r="R8" s="4">
        <v>0.1336</v>
      </c>
      <c r="S8" s="6">
        <v>1181</v>
      </c>
      <c r="T8" s="4">
        <v>0.13220000000000001</v>
      </c>
      <c r="U8" s="2">
        <v>0.14000000000000001</v>
      </c>
      <c r="V8" s="3">
        <v>14</v>
      </c>
      <c r="W8" s="4">
        <v>1.6299999999999999E-2</v>
      </c>
      <c r="X8" s="5">
        <v>12950</v>
      </c>
      <c r="Y8" s="3">
        <v>14</v>
      </c>
    </row>
    <row r="9" spans="1:25" x14ac:dyDescent="0.2">
      <c r="C9" s="3" t="s">
        <v>110</v>
      </c>
      <c r="D9" s="16" t="s">
        <v>349</v>
      </c>
      <c r="E9" s="3">
        <f t="shared" si="0"/>
        <v>5</v>
      </c>
      <c r="G9" s="3">
        <v>5</v>
      </c>
      <c r="H9" s="3">
        <f t="shared" si="1"/>
        <v>2</v>
      </c>
      <c r="K9" s="3">
        <f t="shared" si="2"/>
        <v>7</v>
      </c>
      <c r="L9" s="3">
        <v>10</v>
      </c>
      <c r="N9" s="3" t="s">
        <v>166</v>
      </c>
      <c r="O9" s="3" t="s">
        <v>166</v>
      </c>
      <c r="P9" s="3" t="s">
        <v>62</v>
      </c>
      <c r="Q9" s="3">
        <v>133</v>
      </c>
      <c r="R9" s="4">
        <v>2.06E-2</v>
      </c>
      <c r="S9" s="3">
        <v>192</v>
      </c>
      <c r="T9" s="4">
        <v>2.1499999999999998E-2</v>
      </c>
      <c r="U9" s="2">
        <v>1</v>
      </c>
      <c r="V9" s="3">
        <v>14</v>
      </c>
      <c r="W9" s="4">
        <v>0.1053</v>
      </c>
      <c r="X9" s="5">
        <v>20720</v>
      </c>
      <c r="Y9" s="3">
        <v>14</v>
      </c>
    </row>
    <row r="10" spans="1:25" x14ac:dyDescent="0.2">
      <c r="C10" s="3" t="s">
        <v>111</v>
      </c>
      <c r="D10" s="16" t="s">
        <v>535</v>
      </c>
      <c r="E10" s="3">
        <f t="shared" si="0"/>
        <v>11</v>
      </c>
      <c r="G10" s="3">
        <v>10</v>
      </c>
      <c r="H10" s="3">
        <f t="shared" si="1"/>
        <v>3</v>
      </c>
      <c r="I10" s="3">
        <v>6</v>
      </c>
      <c r="K10" s="3">
        <f t="shared" si="2"/>
        <v>7</v>
      </c>
      <c r="L10" s="3">
        <v>10</v>
      </c>
      <c r="N10" s="3" t="s">
        <v>161</v>
      </c>
      <c r="O10" s="3" t="s">
        <v>251</v>
      </c>
      <c r="P10" s="3" t="s">
        <v>78</v>
      </c>
      <c r="Q10" s="3">
        <v>61</v>
      </c>
      <c r="R10" s="4">
        <v>9.4999999999999998E-3</v>
      </c>
      <c r="S10" s="3">
        <v>88</v>
      </c>
      <c r="T10" s="4">
        <v>9.9000000000000008E-3</v>
      </c>
      <c r="U10" s="2">
        <v>1</v>
      </c>
      <c r="V10" s="3">
        <v>13</v>
      </c>
      <c r="W10" s="4">
        <v>0.21310000000000001</v>
      </c>
      <c r="X10" s="5">
        <v>16640</v>
      </c>
      <c r="Y10" s="3">
        <v>13</v>
      </c>
    </row>
    <row r="11" spans="1:25" x14ac:dyDescent="0.2">
      <c r="C11" s="3" t="s">
        <v>34</v>
      </c>
      <c r="D11" s="16" t="s">
        <v>534</v>
      </c>
      <c r="E11" s="3">
        <f t="shared" si="0"/>
        <v>23</v>
      </c>
      <c r="G11" s="3">
        <v>35</v>
      </c>
      <c r="H11" s="3">
        <f t="shared" si="1"/>
        <v>11</v>
      </c>
      <c r="I11" s="3">
        <v>9</v>
      </c>
      <c r="K11" s="3">
        <f t="shared" si="2"/>
        <v>35</v>
      </c>
      <c r="L11" s="3">
        <v>40</v>
      </c>
      <c r="N11" s="3" t="s">
        <v>157</v>
      </c>
      <c r="O11" s="3" t="s">
        <v>252</v>
      </c>
      <c r="P11" s="3" t="s">
        <v>253</v>
      </c>
      <c r="Q11" s="3">
        <v>15</v>
      </c>
      <c r="R11" s="4">
        <v>2.3E-3</v>
      </c>
      <c r="S11" s="3">
        <v>25</v>
      </c>
      <c r="T11" s="4">
        <v>2.8E-3</v>
      </c>
      <c r="U11" s="2">
        <v>1</v>
      </c>
      <c r="V11" s="3">
        <v>12</v>
      </c>
      <c r="W11" s="4">
        <v>0.8</v>
      </c>
      <c r="X11" s="5">
        <v>22560</v>
      </c>
      <c r="Y11" s="3">
        <v>12</v>
      </c>
    </row>
    <row r="12" spans="1:25" x14ac:dyDescent="0.2">
      <c r="A12" s="3" t="s">
        <v>156</v>
      </c>
      <c r="B12" s="3" t="s">
        <v>3</v>
      </c>
      <c r="C12" s="3" t="s">
        <v>112</v>
      </c>
      <c r="D12" s="16" t="s">
        <v>449</v>
      </c>
      <c r="E12" s="3">
        <f t="shared" si="0"/>
        <v>0</v>
      </c>
      <c r="F12" s="20">
        <f ca="1">VLOOKUP(A12,INDIRECT($F$4&amp;"!$A$6:$K$21"),11,FALSE)</f>
        <v>11.627906976744185</v>
      </c>
      <c r="G12" s="3">
        <v>5</v>
      </c>
      <c r="H12" s="3">
        <f t="shared" si="1"/>
        <v>2</v>
      </c>
      <c r="K12" s="3">
        <f t="shared" si="2"/>
        <v>7</v>
      </c>
      <c r="L12" s="3">
        <v>5</v>
      </c>
      <c r="N12" s="3" t="s">
        <v>155</v>
      </c>
      <c r="O12" s="3" t="s">
        <v>346</v>
      </c>
      <c r="P12" s="3" t="s">
        <v>71</v>
      </c>
      <c r="Q12" s="3">
        <v>109</v>
      </c>
      <c r="R12" s="4">
        <v>1.6899999999999998E-2</v>
      </c>
      <c r="S12" s="3">
        <v>144</v>
      </c>
      <c r="T12" s="4">
        <v>1.61E-2</v>
      </c>
      <c r="U12" s="2">
        <v>0.99</v>
      </c>
      <c r="V12" s="3">
        <v>11</v>
      </c>
      <c r="W12" s="4">
        <v>0.1009</v>
      </c>
      <c r="X12" s="5">
        <v>10428</v>
      </c>
      <c r="Y12" s="3">
        <v>11</v>
      </c>
    </row>
    <row r="13" spans="1:25" x14ac:dyDescent="0.2">
      <c r="C13" s="3" t="s">
        <v>113</v>
      </c>
      <c r="D13" s="16" t="s">
        <v>400</v>
      </c>
      <c r="E13" s="3">
        <f t="shared" si="0"/>
        <v>0</v>
      </c>
      <c r="F13" s="20" t="str">
        <f>"("&amp;SUM(G12:G23)&amp;")"</f>
        <v>(44)</v>
      </c>
      <c r="G13" s="3">
        <v>5</v>
      </c>
      <c r="H13" s="3">
        <f t="shared" si="1"/>
        <v>2</v>
      </c>
      <c r="J13" s="3">
        <v>10</v>
      </c>
      <c r="K13" s="3">
        <f t="shared" si="2"/>
        <v>-4</v>
      </c>
      <c r="N13" s="3" t="s">
        <v>222</v>
      </c>
      <c r="O13" s="3" t="s">
        <v>380</v>
      </c>
      <c r="P13" s="3" t="s">
        <v>381</v>
      </c>
      <c r="Q13" s="3">
        <v>46</v>
      </c>
      <c r="R13" s="4">
        <v>7.1000000000000004E-3</v>
      </c>
      <c r="S13" s="3">
        <v>56</v>
      </c>
      <c r="T13" s="4">
        <v>6.3E-3</v>
      </c>
      <c r="U13" s="2">
        <v>0.95</v>
      </c>
      <c r="V13" s="3">
        <v>9</v>
      </c>
      <c r="W13" s="4">
        <v>0.19570000000000001</v>
      </c>
      <c r="X13" s="5">
        <v>4482</v>
      </c>
      <c r="Y13" s="3">
        <v>9</v>
      </c>
    </row>
    <row r="14" spans="1:25" x14ac:dyDescent="0.2">
      <c r="C14" s="3" t="s">
        <v>114</v>
      </c>
      <c r="D14" s="16" t="s">
        <v>392</v>
      </c>
      <c r="E14" s="3">
        <f t="shared" si="0"/>
        <v>0</v>
      </c>
      <c r="G14" s="3">
        <v>5</v>
      </c>
      <c r="H14" s="3">
        <f t="shared" si="1"/>
        <v>2</v>
      </c>
      <c r="J14" s="3">
        <v>10</v>
      </c>
      <c r="K14" s="3">
        <f t="shared" si="2"/>
        <v>-4</v>
      </c>
      <c r="N14" s="3" t="s">
        <v>155</v>
      </c>
      <c r="O14" s="3" t="s">
        <v>347</v>
      </c>
      <c r="P14" s="3" t="s">
        <v>72</v>
      </c>
      <c r="Q14" s="3">
        <v>52</v>
      </c>
      <c r="R14" s="4">
        <v>8.0999999999999996E-3</v>
      </c>
      <c r="S14" s="3">
        <v>64</v>
      </c>
      <c r="T14" s="4">
        <v>7.1999999999999998E-3</v>
      </c>
      <c r="U14" s="2">
        <v>0.98</v>
      </c>
      <c r="V14" s="3">
        <v>10</v>
      </c>
      <c r="W14" s="4">
        <v>0.1923</v>
      </c>
      <c r="X14" s="5">
        <v>8990</v>
      </c>
      <c r="Y14" s="3">
        <v>9</v>
      </c>
    </row>
    <row r="15" spans="1:25" x14ac:dyDescent="0.2">
      <c r="C15" s="3" t="s">
        <v>115</v>
      </c>
      <c r="D15" s="16" t="s">
        <v>405</v>
      </c>
      <c r="E15" s="3">
        <f t="shared" si="0"/>
        <v>0</v>
      </c>
      <c r="G15" s="3">
        <v>5</v>
      </c>
      <c r="H15" s="3">
        <f t="shared" si="1"/>
        <v>2</v>
      </c>
      <c r="J15" s="3">
        <v>10</v>
      </c>
      <c r="K15" s="3">
        <f t="shared" si="2"/>
        <v>-4</v>
      </c>
      <c r="N15" s="3" t="s">
        <v>161</v>
      </c>
      <c r="O15" s="3" t="s">
        <v>339</v>
      </c>
      <c r="P15" s="3" t="s">
        <v>76</v>
      </c>
      <c r="Q15" s="3">
        <v>22</v>
      </c>
      <c r="R15" s="4">
        <v>3.3999999999999998E-3</v>
      </c>
      <c r="S15" s="3">
        <v>29</v>
      </c>
      <c r="T15" s="4">
        <v>3.2000000000000002E-3</v>
      </c>
      <c r="U15" s="2">
        <v>1</v>
      </c>
      <c r="V15" s="3">
        <v>9</v>
      </c>
      <c r="W15" s="4">
        <v>0.40910000000000002</v>
      </c>
      <c r="X15" s="5">
        <v>11520</v>
      </c>
      <c r="Y15" s="3">
        <v>9</v>
      </c>
    </row>
    <row r="16" spans="1:25" x14ac:dyDescent="0.2">
      <c r="C16" s="3" t="s">
        <v>116</v>
      </c>
      <c r="D16" s="16" t="s">
        <v>396</v>
      </c>
      <c r="E16" s="3">
        <f t="shared" si="0"/>
        <v>6</v>
      </c>
      <c r="G16" s="3">
        <v>5</v>
      </c>
      <c r="H16" s="3">
        <f t="shared" si="1"/>
        <v>2</v>
      </c>
      <c r="K16" s="3">
        <f t="shared" si="2"/>
        <v>7</v>
      </c>
      <c r="L16" s="3">
        <v>5</v>
      </c>
      <c r="N16" s="3" t="s">
        <v>157</v>
      </c>
      <c r="O16" s="3" t="s">
        <v>254</v>
      </c>
      <c r="P16" s="3" t="s">
        <v>255</v>
      </c>
      <c r="Q16" s="3">
        <v>67</v>
      </c>
      <c r="R16" s="4">
        <v>1.04E-2</v>
      </c>
      <c r="S16" s="3">
        <v>88</v>
      </c>
      <c r="T16" s="4">
        <v>9.9000000000000008E-3</v>
      </c>
      <c r="U16" s="2">
        <v>1</v>
      </c>
      <c r="V16" s="3">
        <v>9</v>
      </c>
      <c r="W16" s="4">
        <v>0.1343</v>
      </c>
      <c r="X16" s="5">
        <v>16920</v>
      </c>
      <c r="Y16" s="3">
        <v>9</v>
      </c>
    </row>
    <row r="17" spans="1:25" x14ac:dyDescent="0.2">
      <c r="C17" s="3" t="s">
        <v>117</v>
      </c>
      <c r="D17" s="16" t="s">
        <v>394</v>
      </c>
      <c r="E17" s="3">
        <f t="shared" si="0"/>
        <v>5</v>
      </c>
      <c r="G17" s="3">
        <v>5</v>
      </c>
      <c r="H17" s="3">
        <f t="shared" si="1"/>
        <v>2</v>
      </c>
      <c r="K17" s="3">
        <f t="shared" si="2"/>
        <v>7</v>
      </c>
      <c r="L17" s="3">
        <v>5</v>
      </c>
      <c r="N17" s="3" t="s">
        <v>510</v>
      </c>
      <c r="O17" s="3" t="s">
        <v>510</v>
      </c>
      <c r="P17" s="3" t="s">
        <v>506</v>
      </c>
      <c r="Q17" s="3">
        <v>233</v>
      </c>
      <c r="R17" s="4">
        <v>3.6200000000000003E-2</v>
      </c>
      <c r="S17" s="3">
        <v>335</v>
      </c>
      <c r="T17" s="4">
        <v>3.7499999999999999E-2</v>
      </c>
      <c r="U17" s="2">
        <v>0.54</v>
      </c>
      <c r="V17" s="3">
        <v>8</v>
      </c>
      <c r="W17" s="4">
        <v>3.4299999999999997E-2</v>
      </c>
      <c r="X17" s="5">
        <v>20000</v>
      </c>
      <c r="Y17" s="3">
        <v>8</v>
      </c>
    </row>
    <row r="18" spans="1:25" x14ac:dyDescent="0.2">
      <c r="C18" s="3" t="s">
        <v>118</v>
      </c>
      <c r="D18" s="16" t="s">
        <v>397</v>
      </c>
      <c r="E18" s="3">
        <f t="shared" si="0"/>
        <v>4</v>
      </c>
      <c r="G18" s="3">
        <v>5</v>
      </c>
      <c r="H18" s="3">
        <f t="shared" si="1"/>
        <v>2</v>
      </c>
      <c r="K18" s="3">
        <f t="shared" si="2"/>
        <v>7</v>
      </c>
      <c r="L18" s="3">
        <v>5</v>
      </c>
      <c r="N18" s="3" t="s">
        <v>158</v>
      </c>
      <c r="O18" s="3" t="s">
        <v>158</v>
      </c>
      <c r="P18" s="3" t="s">
        <v>159</v>
      </c>
      <c r="Q18" s="3">
        <v>224</v>
      </c>
      <c r="R18" s="4">
        <v>3.4799999999999998E-2</v>
      </c>
      <c r="S18" s="3">
        <v>293</v>
      </c>
      <c r="T18" s="4">
        <v>3.2800000000000003E-2</v>
      </c>
      <c r="U18" s="2">
        <v>0.37</v>
      </c>
      <c r="V18" s="3">
        <v>8</v>
      </c>
      <c r="W18" s="4">
        <v>3.5700000000000003E-2</v>
      </c>
      <c r="X18" s="5">
        <v>6400</v>
      </c>
      <c r="Y18" s="3">
        <v>8</v>
      </c>
    </row>
    <row r="19" spans="1:25" x14ac:dyDescent="0.2">
      <c r="C19" s="3" t="s">
        <v>119</v>
      </c>
      <c r="D19" s="16" t="s">
        <v>402</v>
      </c>
      <c r="E19" s="3">
        <f t="shared" si="0"/>
        <v>0</v>
      </c>
      <c r="G19" s="3">
        <v>5</v>
      </c>
      <c r="H19" s="3">
        <f t="shared" si="1"/>
        <v>2</v>
      </c>
      <c r="J19" s="3">
        <v>10</v>
      </c>
      <c r="K19" s="3">
        <f t="shared" si="2"/>
        <v>-4</v>
      </c>
      <c r="N19" s="3" t="s">
        <v>168</v>
      </c>
      <c r="O19" s="3" t="s">
        <v>277</v>
      </c>
      <c r="P19" s="3" t="s">
        <v>278</v>
      </c>
      <c r="Q19" s="3">
        <v>51</v>
      </c>
      <c r="R19" s="4">
        <v>7.9000000000000008E-3</v>
      </c>
      <c r="S19" s="3">
        <v>60</v>
      </c>
      <c r="T19" s="4">
        <v>6.7000000000000002E-3</v>
      </c>
      <c r="U19" s="2">
        <v>1</v>
      </c>
      <c r="V19" s="3">
        <v>8</v>
      </c>
      <c r="W19" s="4">
        <v>0.15690000000000001</v>
      </c>
      <c r="X19" s="5">
        <v>10240</v>
      </c>
      <c r="Y19" s="3">
        <v>8</v>
      </c>
    </row>
    <row r="20" spans="1:25" x14ac:dyDescent="0.2">
      <c r="C20" s="3" t="s">
        <v>36</v>
      </c>
      <c r="D20" s="16" t="s">
        <v>399</v>
      </c>
      <c r="E20" s="3">
        <f t="shared" si="0"/>
        <v>0</v>
      </c>
      <c r="G20" s="3">
        <v>1</v>
      </c>
      <c r="H20" s="3">
        <f t="shared" si="1"/>
        <v>1</v>
      </c>
      <c r="K20" s="3">
        <f t="shared" si="2"/>
        <v>2</v>
      </c>
      <c r="L20" s="3">
        <v>3</v>
      </c>
      <c r="N20" s="3" t="s">
        <v>155</v>
      </c>
      <c r="O20" s="3" t="s">
        <v>345</v>
      </c>
      <c r="P20" s="3" t="s">
        <v>70</v>
      </c>
      <c r="Q20" s="3">
        <v>45</v>
      </c>
      <c r="R20" s="4">
        <v>7.0000000000000001E-3</v>
      </c>
      <c r="S20" s="3">
        <v>52</v>
      </c>
      <c r="T20" s="4">
        <v>5.7999999999999996E-3</v>
      </c>
      <c r="U20" s="2">
        <v>0.98</v>
      </c>
      <c r="V20" s="3">
        <v>7</v>
      </c>
      <c r="W20" s="4">
        <v>0.15559999999999999</v>
      </c>
      <c r="X20" s="5">
        <v>6293</v>
      </c>
      <c r="Y20" s="3">
        <v>7</v>
      </c>
    </row>
    <row r="21" spans="1:25" x14ac:dyDescent="0.2">
      <c r="C21" s="3" t="s">
        <v>37</v>
      </c>
      <c r="D21" s="16" t="s">
        <v>398</v>
      </c>
      <c r="E21" s="3">
        <f t="shared" si="0"/>
        <v>0</v>
      </c>
      <c r="G21" s="3">
        <v>1</v>
      </c>
      <c r="H21" s="3">
        <f t="shared" si="1"/>
        <v>1</v>
      </c>
      <c r="I21" s="3">
        <v>2</v>
      </c>
      <c r="K21" s="3">
        <f t="shared" si="2"/>
        <v>-1</v>
      </c>
      <c r="N21" s="3" t="s">
        <v>168</v>
      </c>
      <c r="O21" s="3" t="s">
        <v>281</v>
      </c>
      <c r="P21" s="3" t="s">
        <v>282</v>
      </c>
      <c r="Q21" s="3">
        <v>53</v>
      </c>
      <c r="R21" s="4">
        <v>8.2000000000000007E-3</v>
      </c>
      <c r="S21" s="3">
        <v>66</v>
      </c>
      <c r="T21" s="4">
        <v>7.4000000000000003E-3</v>
      </c>
      <c r="U21" s="2">
        <v>0.98</v>
      </c>
      <c r="V21" s="3">
        <v>7</v>
      </c>
      <c r="W21" s="4">
        <v>0.1321</v>
      </c>
      <c r="X21" s="5">
        <v>8960</v>
      </c>
      <c r="Y21" s="3">
        <v>7</v>
      </c>
    </row>
    <row r="22" spans="1:25" x14ac:dyDescent="0.2">
      <c r="C22" s="3" t="s">
        <v>38</v>
      </c>
      <c r="D22" s="16" t="s">
        <v>395</v>
      </c>
      <c r="E22" s="3">
        <f t="shared" si="0"/>
        <v>3</v>
      </c>
      <c r="G22" s="3">
        <v>1</v>
      </c>
      <c r="H22" s="3">
        <f t="shared" si="1"/>
        <v>1</v>
      </c>
      <c r="K22" s="3">
        <f t="shared" si="2"/>
        <v>2</v>
      </c>
      <c r="L22" s="3">
        <v>3</v>
      </c>
      <c r="N22" s="3" t="s">
        <v>173</v>
      </c>
      <c r="O22" s="3" t="s">
        <v>410</v>
      </c>
      <c r="P22" s="3" t="s">
        <v>52</v>
      </c>
      <c r="Q22" s="3">
        <v>54</v>
      </c>
      <c r="R22" s="4">
        <v>8.3999999999999995E-3</v>
      </c>
      <c r="S22" s="3">
        <v>72</v>
      </c>
      <c r="T22" s="4">
        <v>8.0999999999999996E-3</v>
      </c>
      <c r="U22" s="2">
        <v>0.99</v>
      </c>
      <c r="V22" s="3">
        <v>6</v>
      </c>
      <c r="W22" s="4">
        <v>0.1111</v>
      </c>
      <c r="X22" s="5">
        <v>10080</v>
      </c>
      <c r="Y22" s="3">
        <v>6</v>
      </c>
    </row>
    <row r="23" spans="1:25" x14ac:dyDescent="0.2">
      <c r="C23" s="3" t="s">
        <v>120</v>
      </c>
      <c r="D23" s="16" t="s">
        <v>403</v>
      </c>
      <c r="E23" s="3">
        <f t="shared" si="0"/>
        <v>0</v>
      </c>
      <c r="G23" s="3">
        <v>1</v>
      </c>
      <c r="H23" s="3">
        <f t="shared" si="1"/>
        <v>1</v>
      </c>
      <c r="I23" s="3">
        <v>2</v>
      </c>
      <c r="K23" s="3">
        <f t="shared" si="2"/>
        <v>-1</v>
      </c>
      <c r="N23" s="3" t="s">
        <v>156</v>
      </c>
      <c r="O23" s="3" t="s">
        <v>396</v>
      </c>
      <c r="P23" s="3" t="s">
        <v>56</v>
      </c>
      <c r="Q23" s="3">
        <v>24</v>
      </c>
      <c r="R23" s="4">
        <v>3.7000000000000002E-3</v>
      </c>
      <c r="S23" s="3">
        <v>26</v>
      </c>
      <c r="T23" s="4">
        <v>2.8999999999999998E-3</v>
      </c>
      <c r="U23" s="2">
        <v>1</v>
      </c>
      <c r="V23" s="3">
        <v>6</v>
      </c>
      <c r="W23" s="4">
        <v>0.25</v>
      </c>
      <c r="X23" s="5">
        <v>11280</v>
      </c>
      <c r="Y23" s="3">
        <v>6</v>
      </c>
    </row>
    <row r="24" spans="1:25" x14ac:dyDescent="0.2">
      <c r="A24" s="3" t="s">
        <v>157</v>
      </c>
      <c r="B24" s="3" t="s">
        <v>450</v>
      </c>
      <c r="C24" s="3" t="s">
        <v>451</v>
      </c>
      <c r="D24" s="16" t="s">
        <v>256</v>
      </c>
      <c r="E24" s="3">
        <f t="shared" si="0"/>
        <v>0</v>
      </c>
      <c r="F24" s="20">
        <f ca="1">VLOOKUP(A24,INDIRECT($F$4&amp;"!$A$6:$K$21"),11,FALSE)</f>
        <v>11.627906976744185</v>
      </c>
      <c r="G24" s="3">
        <v>5</v>
      </c>
      <c r="H24" s="3">
        <f>ROUNDUP(G24*0.3,0)</f>
        <v>2</v>
      </c>
      <c r="J24" s="3">
        <v>8</v>
      </c>
      <c r="K24" s="3">
        <f>ROUNDUP((14+14)*(G24/30)+H24-I24-J24,0)</f>
        <v>-2</v>
      </c>
      <c r="N24" s="3" t="s">
        <v>156</v>
      </c>
      <c r="O24" s="3" t="s">
        <v>394</v>
      </c>
      <c r="P24" s="3" t="s">
        <v>54</v>
      </c>
      <c r="Q24" s="3">
        <v>25</v>
      </c>
      <c r="R24" s="4">
        <v>3.8999999999999998E-3</v>
      </c>
      <c r="S24" s="3">
        <v>32</v>
      </c>
      <c r="T24" s="4">
        <v>3.5999999999999999E-3</v>
      </c>
      <c r="U24" s="2">
        <v>1</v>
      </c>
      <c r="V24" s="3">
        <v>5</v>
      </c>
      <c r="W24" s="4">
        <v>0.2</v>
      </c>
      <c r="X24" s="5">
        <v>9400</v>
      </c>
      <c r="Y24" s="3">
        <v>5</v>
      </c>
    </row>
    <row r="25" spans="1:25" x14ac:dyDescent="0.2">
      <c r="C25" s="3" t="s">
        <v>452</v>
      </c>
      <c r="D25" s="16" t="s">
        <v>258</v>
      </c>
      <c r="E25" s="3">
        <f t="shared" si="0"/>
        <v>0</v>
      </c>
      <c r="F25" s="20" t="str">
        <f>"("&amp;SUM(G24:G28)&amp;")"</f>
        <v>(35)</v>
      </c>
      <c r="G25" s="3">
        <v>5</v>
      </c>
      <c r="H25" s="3">
        <f>ROUNDUP(G25*0.3,0)</f>
        <v>2</v>
      </c>
      <c r="J25" s="3">
        <v>4</v>
      </c>
      <c r="K25" s="3">
        <f>ROUNDUP((14+14)*(G25/30)+H25-I25-J25,0)</f>
        <v>3</v>
      </c>
      <c r="N25" s="3" t="s">
        <v>164</v>
      </c>
      <c r="O25" s="3" t="s">
        <v>331</v>
      </c>
      <c r="P25" s="3" t="s">
        <v>82</v>
      </c>
      <c r="Q25" s="3">
        <v>36</v>
      </c>
      <c r="R25" s="4">
        <v>5.5999999999999999E-3</v>
      </c>
      <c r="S25" s="3">
        <v>41</v>
      </c>
      <c r="T25" s="4">
        <v>4.5999999999999999E-3</v>
      </c>
      <c r="U25" s="2">
        <v>1</v>
      </c>
      <c r="V25" s="3">
        <v>5</v>
      </c>
      <c r="W25" s="4">
        <v>0.1389</v>
      </c>
      <c r="X25" s="5">
        <v>6900</v>
      </c>
      <c r="Y25" s="3">
        <v>5</v>
      </c>
    </row>
    <row r="26" spans="1:25" x14ac:dyDescent="0.2">
      <c r="C26" s="3" t="s">
        <v>453</v>
      </c>
      <c r="D26" s="16" t="s">
        <v>254</v>
      </c>
      <c r="E26" s="3">
        <f t="shared" si="0"/>
        <v>9</v>
      </c>
      <c r="G26" s="3">
        <v>10</v>
      </c>
      <c r="H26" s="3">
        <f>ROUNDUP(G26*0.3,0)</f>
        <v>3</v>
      </c>
      <c r="K26" s="3">
        <f>ROUNDUP((14+14)*(G26/30)+H26-I26-J26,0)</f>
        <v>13</v>
      </c>
      <c r="L26" s="3">
        <v>10</v>
      </c>
      <c r="N26" s="3" t="s">
        <v>168</v>
      </c>
      <c r="O26" s="3" t="s">
        <v>273</v>
      </c>
      <c r="P26" s="3" t="s">
        <v>274</v>
      </c>
      <c r="Q26" s="3">
        <v>62</v>
      </c>
      <c r="R26" s="4">
        <v>9.5999999999999992E-3</v>
      </c>
      <c r="S26" s="3">
        <v>85</v>
      </c>
      <c r="T26" s="4">
        <v>9.4999999999999998E-3</v>
      </c>
      <c r="U26" s="2">
        <v>1</v>
      </c>
      <c r="V26" s="3">
        <v>5</v>
      </c>
      <c r="W26" s="4">
        <v>8.0600000000000005E-2</v>
      </c>
      <c r="X26" s="5">
        <v>6400</v>
      </c>
      <c r="Y26" s="3">
        <v>5</v>
      </c>
    </row>
    <row r="27" spans="1:25" x14ac:dyDescent="0.2">
      <c r="C27" s="3" t="s">
        <v>454</v>
      </c>
      <c r="D27" s="16" t="s">
        <v>252</v>
      </c>
      <c r="E27" s="3">
        <f t="shared" si="0"/>
        <v>12</v>
      </c>
      <c r="G27" s="3">
        <v>10</v>
      </c>
      <c r="H27" s="3">
        <f>ROUNDUP(G27*0.3,0)</f>
        <v>3</v>
      </c>
      <c r="K27" s="3">
        <f>ROUNDUP((14+14)*(G27/30)+H27-I27-J27,0)</f>
        <v>13</v>
      </c>
      <c r="L27" s="3">
        <v>10</v>
      </c>
      <c r="N27" s="3" t="s">
        <v>163</v>
      </c>
      <c r="O27" s="3" t="s">
        <v>262</v>
      </c>
      <c r="P27" s="3" t="s">
        <v>102</v>
      </c>
      <c r="Q27" s="3">
        <v>75</v>
      </c>
      <c r="R27" s="4">
        <v>1.1599999999999999E-2</v>
      </c>
      <c r="S27" s="3">
        <v>116</v>
      </c>
      <c r="T27" s="4">
        <v>1.2999999999999999E-2</v>
      </c>
      <c r="U27" s="2">
        <v>0.51</v>
      </c>
      <c r="V27" s="3">
        <v>5</v>
      </c>
      <c r="W27" s="4">
        <v>6.6699999999999995E-2</v>
      </c>
      <c r="X27" s="5">
        <v>5900</v>
      </c>
      <c r="Y27" s="3">
        <v>5</v>
      </c>
    </row>
    <row r="28" spans="1:25" x14ac:dyDescent="0.2">
      <c r="C28" s="3" t="s">
        <v>536</v>
      </c>
      <c r="D28" s="16" t="s">
        <v>537</v>
      </c>
      <c r="E28" s="3">
        <f t="shared" si="0"/>
        <v>5</v>
      </c>
      <c r="G28" s="3">
        <v>5</v>
      </c>
      <c r="H28" s="3">
        <f>ROUNDUP(G28*0.3,0)</f>
        <v>2</v>
      </c>
      <c r="K28" s="3">
        <f>ROUNDUP((14+14)*(G28/30)+H28-I28-J28,0)</f>
        <v>7</v>
      </c>
      <c r="L28" s="3">
        <v>10</v>
      </c>
      <c r="N28" s="3" t="s">
        <v>155</v>
      </c>
      <c r="O28" s="3" t="s">
        <v>349</v>
      </c>
      <c r="P28" s="3" t="s">
        <v>350</v>
      </c>
      <c r="Q28" s="3">
        <v>40</v>
      </c>
      <c r="R28" s="4">
        <v>6.1999999999999998E-3</v>
      </c>
      <c r="S28" s="3">
        <v>47</v>
      </c>
      <c r="T28" s="4">
        <v>5.3E-3</v>
      </c>
      <c r="U28" s="2">
        <v>1</v>
      </c>
      <c r="V28" s="3">
        <v>5</v>
      </c>
      <c r="W28" s="4">
        <v>0.125</v>
      </c>
      <c r="X28" s="5">
        <v>4740</v>
      </c>
      <c r="Y28" s="3">
        <v>5</v>
      </c>
    </row>
    <row r="29" spans="1:25" x14ac:dyDescent="0.2">
      <c r="A29" s="3" t="s">
        <v>164</v>
      </c>
      <c r="B29" s="3" t="s">
        <v>4</v>
      </c>
      <c r="C29" s="3" t="s">
        <v>35</v>
      </c>
      <c r="D29" s="16" t="s">
        <v>330</v>
      </c>
      <c r="E29" s="3">
        <f t="shared" si="0"/>
        <v>4</v>
      </c>
      <c r="F29" s="20">
        <f ca="1">VLOOKUP(A29,INDIRECT($F$4&amp;"!$A$6:$K$21"),11,FALSE)</f>
        <v>15.306122448979592</v>
      </c>
      <c r="G29" s="3">
        <v>4</v>
      </c>
      <c r="H29" s="3">
        <f t="shared" si="1"/>
        <v>2</v>
      </c>
      <c r="I29" s="3">
        <v>7</v>
      </c>
      <c r="K29" s="3">
        <f t="shared" si="2"/>
        <v>-2</v>
      </c>
      <c r="N29" s="3" t="s">
        <v>162</v>
      </c>
      <c r="O29" s="3" t="s">
        <v>440</v>
      </c>
      <c r="P29" s="3" t="s">
        <v>441</v>
      </c>
      <c r="Q29" s="3">
        <v>88</v>
      </c>
      <c r="R29" s="4">
        <v>1.37E-2</v>
      </c>
      <c r="S29" s="3">
        <v>121</v>
      </c>
      <c r="T29" s="4">
        <v>1.35E-2</v>
      </c>
      <c r="U29" s="2">
        <v>0.52</v>
      </c>
      <c r="V29" s="3">
        <v>4</v>
      </c>
      <c r="W29" s="4">
        <v>4.5499999999999999E-2</v>
      </c>
      <c r="X29" s="5">
        <v>5680</v>
      </c>
      <c r="Y29" s="3">
        <v>4</v>
      </c>
    </row>
    <row r="30" spans="1:25" x14ac:dyDescent="0.2">
      <c r="C30" s="3" t="s">
        <v>121</v>
      </c>
      <c r="D30" s="16" t="s">
        <v>331</v>
      </c>
      <c r="E30" s="3">
        <f t="shared" si="0"/>
        <v>5</v>
      </c>
      <c r="F30" s="20" t="str">
        <f>"("&amp;SUM(G29:G33)&amp;")"</f>
        <v>(12)</v>
      </c>
      <c r="G30" s="3">
        <v>5</v>
      </c>
      <c r="H30" s="3">
        <f t="shared" si="1"/>
        <v>2</v>
      </c>
      <c r="I30" s="3">
        <v>0</v>
      </c>
      <c r="J30" s="3">
        <v>10</v>
      </c>
      <c r="K30" s="3">
        <f t="shared" si="2"/>
        <v>-4</v>
      </c>
      <c r="N30" s="3" t="s">
        <v>162</v>
      </c>
      <c r="O30" s="3" t="s">
        <v>445</v>
      </c>
      <c r="P30" s="3" t="s">
        <v>446</v>
      </c>
      <c r="Q30" s="3">
        <v>35</v>
      </c>
      <c r="R30" s="4">
        <v>5.4000000000000003E-3</v>
      </c>
      <c r="S30" s="3">
        <v>54</v>
      </c>
      <c r="T30" s="4">
        <v>6.0000000000000001E-3</v>
      </c>
      <c r="U30" s="2">
        <v>1</v>
      </c>
      <c r="V30" s="3">
        <v>4</v>
      </c>
      <c r="W30" s="4">
        <v>0.1143</v>
      </c>
      <c r="X30" s="5">
        <v>4864</v>
      </c>
      <c r="Y30" s="3">
        <v>4</v>
      </c>
    </row>
    <row r="31" spans="1:25" x14ac:dyDescent="0.2">
      <c r="C31" s="3" t="s">
        <v>122</v>
      </c>
      <c r="D31" s="16" t="s">
        <v>336</v>
      </c>
      <c r="E31" s="3">
        <f t="shared" si="0"/>
        <v>0</v>
      </c>
      <c r="G31" s="3">
        <v>1</v>
      </c>
      <c r="H31" s="3">
        <f t="shared" si="1"/>
        <v>1</v>
      </c>
      <c r="I31" s="3">
        <v>4</v>
      </c>
      <c r="K31" s="3">
        <f t="shared" si="2"/>
        <v>-3</v>
      </c>
      <c r="N31" s="3" t="s">
        <v>156</v>
      </c>
      <c r="O31" s="3" t="s">
        <v>397</v>
      </c>
      <c r="P31" s="3" t="s">
        <v>57</v>
      </c>
      <c r="Q31" s="3">
        <v>31</v>
      </c>
      <c r="R31" s="4">
        <v>4.7999999999999996E-3</v>
      </c>
      <c r="S31" s="3">
        <v>40</v>
      </c>
      <c r="T31" s="4">
        <v>4.4999999999999997E-3</v>
      </c>
      <c r="U31" s="2">
        <v>0.9</v>
      </c>
      <c r="V31" s="3">
        <v>4</v>
      </c>
      <c r="W31" s="4">
        <v>0.129</v>
      </c>
      <c r="X31" s="5">
        <v>7520</v>
      </c>
      <c r="Y31" s="3">
        <v>4</v>
      </c>
    </row>
    <row r="32" spans="1:25" x14ac:dyDescent="0.2">
      <c r="C32" s="3" t="s">
        <v>123</v>
      </c>
      <c r="D32" s="16" t="s">
        <v>332</v>
      </c>
      <c r="E32" s="3">
        <f t="shared" si="0"/>
        <v>0</v>
      </c>
      <c r="G32" s="3">
        <v>1</v>
      </c>
      <c r="H32" s="3">
        <f t="shared" si="1"/>
        <v>1</v>
      </c>
      <c r="I32" s="3">
        <v>6</v>
      </c>
      <c r="K32" s="3">
        <f t="shared" si="2"/>
        <v>-5</v>
      </c>
      <c r="N32" s="3" t="s">
        <v>164</v>
      </c>
      <c r="O32" s="3" t="s">
        <v>330</v>
      </c>
      <c r="P32" s="3" t="s">
        <v>81</v>
      </c>
      <c r="Q32" s="3">
        <v>59</v>
      </c>
      <c r="R32" s="4">
        <v>9.1999999999999998E-3</v>
      </c>
      <c r="S32" s="3">
        <v>70</v>
      </c>
      <c r="T32" s="4">
        <v>7.7999999999999996E-3</v>
      </c>
      <c r="U32" s="2">
        <v>1</v>
      </c>
      <c r="V32" s="3">
        <v>4</v>
      </c>
      <c r="W32" s="4">
        <v>6.7799999999999999E-2</v>
      </c>
      <c r="X32" s="5">
        <v>5920</v>
      </c>
      <c r="Y32" s="3">
        <v>4</v>
      </c>
    </row>
    <row r="33" spans="1:25" x14ac:dyDescent="0.2">
      <c r="C33" s="3" t="s">
        <v>124</v>
      </c>
      <c r="D33" s="16" t="s">
        <v>334</v>
      </c>
      <c r="E33" s="3">
        <f t="shared" si="0"/>
        <v>0</v>
      </c>
      <c r="G33" s="3">
        <v>1</v>
      </c>
      <c r="H33" s="3">
        <f t="shared" si="1"/>
        <v>1</v>
      </c>
      <c r="I33" s="3">
        <v>9</v>
      </c>
      <c r="K33" s="3">
        <f t="shared" si="2"/>
        <v>-8</v>
      </c>
      <c r="N33" s="3" t="s">
        <v>168</v>
      </c>
      <c r="O33" s="3" t="s">
        <v>285</v>
      </c>
      <c r="P33" s="3" t="s">
        <v>286</v>
      </c>
      <c r="Q33" s="3">
        <v>25</v>
      </c>
      <c r="R33" s="4">
        <v>3.8999999999999998E-3</v>
      </c>
      <c r="S33" s="3">
        <v>29</v>
      </c>
      <c r="T33" s="4">
        <v>3.2000000000000002E-3</v>
      </c>
      <c r="U33" s="2">
        <v>0.97</v>
      </c>
      <c r="V33" s="3">
        <v>4</v>
      </c>
      <c r="W33" s="4">
        <v>0.16</v>
      </c>
      <c r="X33" s="5">
        <v>5120</v>
      </c>
      <c r="Y33" s="3">
        <v>4</v>
      </c>
    </row>
    <row r="34" spans="1:25" x14ac:dyDescent="0.2">
      <c r="A34" s="3" t="s">
        <v>161</v>
      </c>
      <c r="B34" s="3" t="s">
        <v>5</v>
      </c>
      <c r="C34" s="3" t="s">
        <v>125</v>
      </c>
      <c r="D34" s="16" t="s">
        <v>251</v>
      </c>
      <c r="E34" s="3">
        <f t="shared" si="0"/>
        <v>13</v>
      </c>
      <c r="F34" s="20">
        <f ca="1">VLOOKUP(A34,INDIRECT($F$4&amp;"!$A$6:$K$21"),11,FALSE)</f>
        <v>22.123893805309734</v>
      </c>
      <c r="G34" s="3">
        <v>15</v>
      </c>
      <c r="H34" s="3">
        <f t="shared" si="1"/>
        <v>5</v>
      </c>
      <c r="I34" s="3">
        <v>25</v>
      </c>
      <c r="K34" s="3">
        <f t="shared" si="2"/>
        <v>-6</v>
      </c>
      <c r="N34" s="3" t="s">
        <v>180</v>
      </c>
      <c r="O34" s="3" t="s">
        <v>447</v>
      </c>
      <c r="P34" s="3" t="s">
        <v>45</v>
      </c>
      <c r="Q34" s="3">
        <v>95</v>
      </c>
      <c r="R34" s="4">
        <v>1.47E-2</v>
      </c>
      <c r="S34" s="3">
        <v>135</v>
      </c>
      <c r="T34" s="4">
        <v>1.5100000000000001E-2</v>
      </c>
      <c r="U34" s="2">
        <v>0.17</v>
      </c>
      <c r="V34" s="3">
        <v>3</v>
      </c>
      <c r="W34" s="4">
        <v>3.1600000000000003E-2</v>
      </c>
      <c r="X34" s="5">
        <v>4737</v>
      </c>
      <c r="Y34" s="3">
        <v>3</v>
      </c>
    </row>
    <row r="35" spans="1:25" x14ac:dyDescent="0.2">
      <c r="C35" s="10" t="s">
        <v>126</v>
      </c>
      <c r="D35" s="16" t="s">
        <v>339</v>
      </c>
      <c r="E35" s="3">
        <f t="shared" si="0"/>
        <v>9</v>
      </c>
      <c r="F35" s="20" t="str">
        <f>"("&amp;SUM(G34:G40)&amp;")"</f>
        <v>(39)</v>
      </c>
      <c r="G35" s="3">
        <v>10</v>
      </c>
      <c r="H35" s="3">
        <f t="shared" si="1"/>
        <v>3</v>
      </c>
      <c r="J35" s="3">
        <v>25</v>
      </c>
      <c r="K35" s="3">
        <f t="shared" si="2"/>
        <v>-13</v>
      </c>
      <c r="N35" s="3" t="s">
        <v>156</v>
      </c>
      <c r="O35" s="3" t="s">
        <v>395</v>
      </c>
      <c r="P35" s="3" t="s">
        <v>55</v>
      </c>
      <c r="Q35" s="3">
        <v>13</v>
      </c>
      <c r="R35" s="4">
        <v>2E-3</v>
      </c>
      <c r="S35" s="3">
        <v>15</v>
      </c>
      <c r="T35" s="4">
        <v>1.6999999999999999E-3</v>
      </c>
      <c r="U35" s="2">
        <v>1</v>
      </c>
      <c r="V35" s="3">
        <v>3</v>
      </c>
      <c r="W35" s="4">
        <v>0.23080000000000001</v>
      </c>
      <c r="X35" s="5">
        <v>5040</v>
      </c>
      <c r="Y35" s="3">
        <v>3</v>
      </c>
    </row>
    <row r="36" spans="1:25" x14ac:dyDescent="0.2">
      <c r="C36" s="11" t="s">
        <v>127</v>
      </c>
      <c r="D36" s="16" t="s">
        <v>340</v>
      </c>
      <c r="E36" s="3">
        <f t="shared" si="0"/>
        <v>1</v>
      </c>
      <c r="G36" s="3">
        <v>3</v>
      </c>
      <c r="H36" s="3">
        <f t="shared" si="1"/>
        <v>1</v>
      </c>
      <c r="I36" s="3">
        <v>20</v>
      </c>
      <c r="K36" s="3">
        <f t="shared" si="2"/>
        <v>-17</v>
      </c>
      <c r="N36" s="3" t="s">
        <v>157</v>
      </c>
      <c r="O36" s="3" t="s">
        <v>183</v>
      </c>
      <c r="P36" s="3" t="s">
        <v>184</v>
      </c>
      <c r="Q36" s="3">
        <v>33</v>
      </c>
      <c r="R36" s="4">
        <v>5.1000000000000004E-3</v>
      </c>
      <c r="S36" s="3">
        <v>46</v>
      </c>
      <c r="T36" s="4">
        <v>5.1000000000000004E-3</v>
      </c>
      <c r="U36" s="2">
        <v>0.98</v>
      </c>
      <c r="V36" s="3">
        <v>5</v>
      </c>
      <c r="W36" s="4">
        <v>0.1515</v>
      </c>
      <c r="X36" s="5">
        <v>9400</v>
      </c>
      <c r="Y36" s="3">
        <v>3</v>
      </c>
    </row>
    <row r="37" spans="1:25" x14ac:dyDescent="0.2">
      <c r="C37" s="11" t="s">
        <v>455</v>
      </c>
      <c r="D37" s="16" t="s">
        <v>461</v>
      </c>
      <c r="E37" s="3">
        <f t="shared" si="0"/>
        <v>0</v>
      </c>
      <c r="G37" s="3">
        <v>1</v>
      </c>
      <c r="H37" s="3">
        <f>ROUNDUP(G37*0.3,0)</f>
        <v>1</v>
      </c>
      <c r="I37" s="3">
        <v>25</v>
      </c>
      <c r="K37" s="3">
        <f>ROUNDUP((14+14)*(G37/30)+H37-I37-J37,0)</f>
        <v>-24</v>
      </c>
      <c r="N37" s="3" t="s">
        <v>176</v>
      </c>
      <c r="O37" s="3" t="s">
        <v>324</v>
      </c>
      <c r="P37" s="3" t="s">
        <v>85</v>
      </c>
      <c r="Q37" s="3">
        <v>10</v>
      </c>
      <c r="R37" s="4">
        <v>1.6000000000000001E-3</v>
      </c>
      <c r="S37" s="3">
        <v>14</v>
      </c>
      <c r="T37" s="4">
        <v>1.6000000000000001E-3</v>
      </c>
      <c r="U37" s="2">
        <v>1</v>
      </c>
      <c r="V37" s="3">
        <v>3</v>
      </c>
      <c r="W37" s="4">
        <v>0.3</v>
      </c>
      <c r="X37" s="5">
        <v>3840</v>
      </c>
      <c r="Y37" s="3">
        <v>3</v>
      </c>
    </row>
    <row r="38" spans="1:25" x14ac:dyDescent="0.2">
      <c r="C38" s="11" t="s">
        <v>456</v>
      </c>
      <c r="D38" s="16" t="s">
        <v>462</v>
      </c>
      <c r="E38" s="3">
        <f t="shared" ref="E38:E69" si="3">IF(ISNA(VLOOKUP(D38,$O$2:$Y$200,8,FALSE)),0,VLOOKUP(D38,$O$2:$Y$200,8,FALSE))</f>
        <v>0</v>
      </c>
      <c r="G38" s="3">
        <v>5</v>
      </c>
      <c r="H38" s="3">
        <f>ROUNDUP(G38*0.3,0)</f>
        <v>2</v>
      </c>
      <c r="J38" s="3">
        <v>10</v>
      </c>
      <c r="K38" s="3">
        <f>ROUNDUP((14+14)*(G38/30)+H38-I38-J38,0)</f>
        <v>-4</v>
      </c>
      <c r="N38" s="3" t="s">
        <v>172</v>
      </c>
      <c r="O38" s="3" t="s">
        <v>465</v>
      </c>
      <c r="P38" s="3" t="s">
        <v>477</v>
      </c>
      <c r="Q38" s="3">
        <v>28</v>
      </c>
      <c r="R38" s="4">
        <v>4.3E-3</v>
      </c>
      <c r="S38" s="3">
        <v>32</v>
      </c>
      <c r="T38" s="4">
        <v>3.5999999999999999E-3</v>
      </c>
      <c r="U38" s="2">
        <v>0.94</v>
      </c>
      <c r="V38" s="3">
        <v>3</v>
      </c>
      <c r="W38" s="4">
        <v>0.1071</v>
      </c>
      <c r="X38" s="5">
        <v>3540</v>
      </c>
      <c r="Y38" s="3">
        <v>3</v>
      </c>
    </row>
    <row r="39" spans="1:25" x14ac:dyDescent="0.2">
      <c r="C39" s="11" t="s">
        <v>457</v>
      </c>
      <c r="D39" s="16" t="s">
        <v>460</v>
      </c>
      <c r="E39" s="3">
        <f t="shared" si="3"/>
        <v>1</v>
      </c>
      <c r="G39" s="3">
        <v>4</v>
      </c>
      <c r="H39" s="3">
        <f>ROUNDUP(G39*0.3,0)</f>
        <v>2</v>
      </c>
      <c r="J39" s="3">
        <v>10</v>
      </c>
      <c r="K39" s="3">
        <f>ROUNDUP((14+14)*(G39/30)+H39-I39-J39,0)</f>
        <v>-5</v>
      </c>
      <c r="N39" s="3" t="s">
        <v>514</v>
      </c>
      <c r="O39" s="3" t="s">
        <v>517</v>
      </c>
      <c r="P39" s="3" t="s">
        <v>518</v>
      </c>
      <c r="Q39" s="3">
        <v>19</v>
      </c>
      <c r="R39" s="4">
        <v>2.8999999999999998E-3</v>
      </c>
      <c r="S39" s="3">
        <v>25</v>
      </c>
      <c r="T39" s="4">
        <v>2.8E-3</v>
      </c>
      <c r="U39" s="2">
        <v>0.92</v>
      </c>
      <c r="V39" s="3">
        <v>3</v>
      </c>
      <c r="W39" s="4">
        <v>0.15790000000000001</v>
      </c>
      <c r="X39" s="5">
        <v>2040</v>
      </c>
      <c r="Y39" s="3">
        <v>3</v>
      </c>
    </row>
    <row r="40" spans="1:25" x14ac:dyDescent="0.2">
      <c r="C40" s="11" t="s">
        <v>458</v>
      </c>
      <c r="D40" s="16" t="s">
        <v>459</v>
      </c>
      <c r="E40" s="3">
        <f t="shared" si="3"/>
        <v>0</v>
      </c>
      <c r="G40" s="3">
        <v>1</v>
      </c>
      <c r="H40" s="3">
        <f>ROUNDUP(G40*0.3,0)</f>
        <v>1</v>
      </c>
      <c r="K40" s="3">
        <f>ROUNDUP((14+14)*(G40/30)+H40-I40-J40,0)</f>
        <v>2</v>
      </c>
      <c r="L40" s="3">
        <v>10</v>
      </c>
      <c r="N40" s="3" t="s">
        <v>514</v>
      </c>
      <c r="O40" s="3" t="s">
        <v>515</v>
      </c>
      <c r="P40" s="3" t="s">
        <v>516</v>
      </c>
      <c r="Q40" s="3">
        <v>30</v>
      </c>
      <c r="R40" s="4">
        <v>4.7000000000000002E-3</v>
      </c>
      <c r="S40" s="3">
        <v>38</v>
      </c>
      <c r="T40" s="4">
        <v>4.3E-3</v>
      </c>
      <c r="U40" s="2">
        <v>0.76</v>
      </c>
      <c r="V40" s="3">
        <v>3</v>
      </c>
      <c r="W40" s="4">
        <v>0.1</v>
      </c>
      <c r="X40" s="5">
        <v>2040</v>
      </c>
      <c r="Y40" s="3">
        <v>3</v>
      </c>
    </row>
    <row r="41" spans="1:25" x14ac:dyDescent="0.2">
      <c r="A41" s="3" t="s">
        <v>173</v>
      </c>
      <c r="B41" s="3" t="s">
        <v>7</v>
      </c>
      <c r="C41" s="3" t="s">
        <v>128</v>
      </c>
      <c r="D41" s="16" t="s">
        <v>410</v>
      </c>
      <c r="E41" s="3">
        <f t="shared" si="3"/>
        <v>6</v>
      </c>
      <c r="F41" s="20">
        <f ca="1">VLOOKUP(A41,INDIRECT($F$4&amp;"!$A$6:$K$21"),11,FALSE)</f>
        <v>9.316770186335404</v>
      </c>
      <c r="G41" s="3">
        <v>6</v>
      </c>
      <c r="H41" s="3">
        <f t="shared" si="1"/>
        <v>2</v>
      </c>
      <c r="K41" s="3">
        <f t="shared" si="2"/>
        <v>8</v>
      </c>
      <c r="L41" s="3">
        <v>10</v>
      </c>
      <c r="N41" s="3" t="s">
        <v>181</v>
      </c>
      <c r="O41" s="3" t="s">
        <v>438</v>
      </c>
      <c r="P41" s="3" t="s">
        <v>439</v>
      </c>
      <c r="Q41" s="6">
        <v>1115</v>
      </c>
      <c r="R41" s="4">
        <v>0.17299999999999999</v>
      </c>
      <c r="S41" s="6">
        <v>1539</v>
      </c>
      <c r="T41" s="4">
        <v>0.17230000000000001</v>
      </c>
      <c r="U41" s="2">
        <v>0.02</v>
      </c>
      <c r="V41" s="3">
        <v>2</v>
      </c>
      <c r="W41" s="4">
        <v>1.8E-3</v>
      </c>
      <c r="X41" s="5">
        <v>2000</v>
      </c>
      <c r="Y41" s="3">
        <v>2</v>
      </c>
    </row>
    <row r="42" spans="1:25" x14ac:dyDescent="0.2">
      <c r="C42" s="3" t="s">
        <v>129</v>
      </c>
      <c r="D42" s="16" t="s">
        <v>411</v>
      </c>
      <c r="E42" s="3">
        <f t="shared" si="3"/>
        <v>0</v>
      </c>
      <c r="F42" s="20" t="str">
        <f>"("&amp;SUM(G41:G42)&amp;")"</f>
        <v>(7)</v>
      </c>
      <c r="G42" s="3">
        <v>1</v>
      </c>
      <c r="H42" s="3">
        <f t="shared" si="1"/>
        <v>1</v>
      </c>
      <c r="I42" s="3">
        <v>1</v>
      </c>
      <c r="K42" s="3">
        <f t="shared" si="2"/>
        <v>1</v>
      </c>
      <c r="L42" s="3">
        <v>2</v>
      </c>
      <c r="N42" s="3" t="s">
        <v>167</v>
      </c>
      <c r="O42" s="3" t="s">
        <v>433</v>
      </c>
      <c r="P42" s="3" t="s">
        <v>48</v>
      </c>
      <c r="Q42" s="3">
        <v>4</v>
      </c>
      <c r="R42" s="4">
        <v>5.9999999999999995E-4</v>
      </c>
      <c r="S42" s="3">
        <v>5</v>
      </c>
      <c r="T42" s="4">
        <v>5.9999999999999995E-4</v>
      </c>
      <c r="U42" s="2">
        <v>1</v>
      </c>
      <c r="V42" s="3">
        <v>2</v>
      </c>
      <c r="W42" s="4">
        <v>0.5</v>
      </c>
      <c r="X42" s="5">
        <v>1998</v>
      </c>
      <c r="Y42" s="3">
        <v>2</v>
      </c>
    </row>
    <row r="43" spans="1:25" x14ac:dyDescent="0.2">
      <c r="A43" s="3" t="s">
        <v>166</v>
      </c>
      <c r="B43" s="3" t="s">
        <v>8</v>
      </c>
      <c r="C43" s="3" t="s">
        <v>130</v>
      </c>
      <c r="D43" s="16" t="s">
        <v>166</v>
      </c>
      <c r="E43" s="3">
        <f t="shared" si="3"/>
        <v>14</v>
      </c>
      <c r="F43" s="20">
        <f ca="1">VLOOKUP(A43,INDIRECT($F$4&amp;"!$A$6:$K$21"),11,FALSE)</f>
        <v>26.607538802660756</v>
      </c>
      <c r="G43" s="3">
        <v>30</v>
      </c>
      <c r="H43" s="3">
        <f t="shared" si="1"/>
        <v>9</v>
      </c>
      <c r="I43" s="3">
        <v>11</v>
      </c>
      <c r="K43" s="3">
        <f t="shared" si="2"/>
        <v>26</v>
      </c>
      <c r="L43" s="3">
        <v>30</v>
      </c>
      <c r="N43" s="3" t="s">
        <v>167</v>
      </c>
      <c r="O43" s="3" t="s">
        <v>249</v>
      </c>
      <c r="P43" s="3" t="s">
        <v>250</v>
      </c>
      <c r="Q43" s="3">
        <v>3</v>
      </c>
      <c r="R43" s="4">
        <v>5.0000000000000001E-4</v>
      </c>
      <c r="S43" s="3">
        <v>3</v>
      </c>
      <c r="T43" s="4">
        <v>2.9999999999999997E-4</v>
      </c>
      <c r="U43" s="2">
        <v>1</v>
      </c>
      <c r="V43" s="3">
        <v>2</v>
      </c>
      <c r="W43" s="4">
        <v>0.66669999999999996</v>
      </c>
      <c r="X43" s="5">
        <v>1998</v>
      </c>
      <c r="Y43" s="3">
        <v>2</v>
      </c>
    </row>
    <row r="44" spans="1:25" x14ac:dyDescent="0.2">
      <c r="A44" s="3" t="s">
        <v>177</v>
      </c>
      <c r="B44" s="3" t="s">
        <v>10</v>
      </c>
      <c r="C44" s="3" t="s">
        <v>131</v>
      </c>
      <c r="D44" s="16" t="s">
        <v>307</v>
      </c>
      <c r="E44" s="3">
        <f t="shared" si="3"/>
        <v>0</v>
      </c>
      <c r="F44" s="20">
        <f ca="1">VLOOKUP(A44,INDIRECT($F$4&amp;"!$A$6:$K$21"),11,FALSE)</f>
        <v>5.6818181818181817</v>
      </c>
      <c r="G44" s="3">
        <v>1</v>
      </c>
      <c r="H44" s="3">
        <f t="shared" si="1"/>
        <v>1</v>
      </c>
      <c r="K44" s="3">
        <f t="shared" si="2"/>
        <v>2</v>
      </c>
      <c r="N44" s="3" t="s">
        <v>188</v>
      </c>
      <c r="O44" s="3" t="s">
        <v>306</v>
      </c>
      <c r="P44" s="3" t="s">
        <v>98</v>
      </c>
      <c r="Q44" s="3">
        <v>20</v>
      </c>
      <c r="R44" s="4">
        <v>3.0999999999999999E-3</v>
      </c>
      <c r="S44" s="3">
        <v>26</v>
      </c>
      <c r="T44" s="4">
        <v>2.8999999999999998E-3</v>
      </c>
      <c r="U44" s="2">
        <v>0.96</v>
      </c>
      <c r="V44" s="3">
        <v>2</v>
      </c>
      <c r="W44" s="4">
        <v>0.1</v>
      </c>
      <c r="X44" s="5">
        <v>3360</v>
      </c>
      <c r="Y44" s="3">
        <v>2</v>
      </c>
    </row>
    <row r="45" spans="1:25" x14ac:dyDescent="0.2">
      <c r="C45" s="3" t="s">
        <v>132</v>
      </c>
      <c r="D45" s="16" t="s">
        <v>309</v>
      </c>
      <c r="E45" s="3">
        <f t="shared" si="3"/>
        <v>1</v>
      </c>
      <c r="F45" s="20" t="str">
        <f>"("&amp;SUM(G44:G46)&amp;")"</f>
        <v>(3)</v>
      </c>
      <c r="G45" s="3">
        <v>1</v>
      </c>
      <c r="H45" s="3">
        <f t="shared" si="1"/>
        <v>1</v>
      </c>
      <c r="K45" s="3">
        <f t="shared" si="2"/>
        <v>2</v>
      </c>
      <c r="N45" s="3" t="s">
        <v>172</v>
      </c>
      <c r="O45" s="3" t="s">
        <v>297</v>
      </c>
      <c r="P45" s="3" t="s">
        <v>298</v>
      </c>
      <c r="Q45" s="3">
        <v>68</v>
      </c>
      <c r="R45" s="4">
        <v>1.06E-2</v>
      </c>
      <c r="S45" s="3">
        <v>82</v>
      </c>
      <c r="T45" s="4">
        <v>9.1999999999999998E-3</v>
      </c>
      <c r="U45" s="2">
        <v>1</v>
      </c>
      <c r="V45" s="3">
        <v>2</v>
      </c>
      <c r="W45" s="4">
        <v>2.9399999999999999E-2</v>
      </c>
      <c r="X45" s="5">
        <v>1780</v>
      </c>
      <c r="Y45" s="3">
        <v>2</v>
      </c>
    </row>
    <row r="46" spans="1:25" x14ac:dyDescent="0.2">
      <c r="C46" s="3" t="s">
        <v>133</v>
      </c>
      <c r="D46" s="16" t="s">
        <v>308</v>
      </c>
      <c r="E46" s="3">
        <f t="shared" si="3"/>
        <v>0</v>
      </c>
      <c r="G46" s="3">
        <v>1</v>
      </c>
      <c r="H46" s="3">
        <f t="shared" si="1"/>
        <v>1</v>
      </c>
      <c r="K46" s="3">
        <f t="shared" si="2"/>
        <v>2</v>
      </c>
      <c r="N46" s="3" t="s">
        <v>172</v>
      </c>
      <c r="O46" s="3" t="s">
        <v>299</v>
      </c>
      <c r="P46" s="3" t="s">
        <v>99</v>
      </c>
      <c r="Q46" s="3">
        <v>70</v>
      </c>
      <c r="R46" s="4">
        <v>1.09E-2</v>
      </c>
      <c r="S46" s="3">
        <v>89</v>
      </c>
      <c r="T46" s="4">
        <v>0.01</v>
      </c>
      <c r="U46" s="2">
        <v>1</v>
      </c>
      <c r="V46" s="3">
        <v>2</v>
      </c>
      <c r="W46" s="4">
        <v>2.86E-2</v>
      </c>
      <c r="X46" s="5">
        <v>2360</v>
      </c>
      <c r="Y46" s="3">
        <v>2</v>
      </c>
    </row>
    <row r="47" spans="1:25" x14ac:dyDescent="0.2">
      <c r="A47" s="3" t="s">
        <v>172</v>
      </c>
      <c r="B47" s="3" t="s">
        <v>23</v>
      </c>
      <c r="C47" s="3" t="s">
        <v>463</v>
      </c>
      <c r="D47" s="16" t="s">
        <v>299</v>
      </c>
      <c r="E47" s="3">
        <f t="shared" si="3"/>
        <v>2</v>
      </c>
      <c r="F47" s="20">
        <f ca="1">VLOOKUP(A47,INDIRECT($F$4&amp;"!$A$6:$K$21"),11,FALSE)</f>
        <v>16.722408026755854</v>
      </c>
      <c r="G47" s="3">
        <v>3</v>
      </c>
      <c r="H47" s="3">
        <f t="shared" si="1"/>
        <v>1</v>
      </c>
      <c r="I47" s="3">
        <v>4</v>
      </c>
      <c r="K47" s="3">
        <f t="shared" si="2"/>
        <v>-1</v>
      </c>
      <c r="N47" s="3" t="s">
        <v>172</v>
      </c>
      <c r="O47" s="3" t="s">
        <v>301</v>
      </c>
      <c r="P47" s="3" t="s">
        <v>302</v>
      </c>
      <c r="Q47" s="3">
        <v>26</v>
      </c>
      <c r="R47" s="4">
        <v>4.0000000000000001E-3</v>
      </c>
      <c r="S47" s="3">
        <v>34</v>
      </c>
      <c r="T47" s="4">
        <v>3.8E-3</v>
      </c>
      <c r="U47" s="2">
        <v>0.97</v>
      </c>
      <c r="V47" s="3">
        <v>2</v>
      </c>
      <c r="W47" s="4">
        <v>7.6899999999999996E-2</v>
      </c>
      <c r="X47" s="5">
        <v>1780</v>
      </c>
      <c r="Y47" s="3">
        <v>2</v>
      </c>
    </row>
    <row r="48" spans="1:25" x14ac:dyDescent="0.2">
      <c r="C48" s="3" t="s">
        <v>464</v>
      </c>
      <c r="D48" s="16" t="s">
        <v>465</v>
      </c>
      <c r="E48" s="3">
        <f t="shared" si="3"/>
        <v>3</v>
      </c>
      <c r="F48" s="20" t="str">
        <f>"("&amp;SUM(G47:G48)&amp;")"</f>
        <v>(8)</v>
      </c>
      <c r="G48" s="3">
        <v>5</v>
      </c>
      <c r="H48" s="3">
        <f>ROUNDUP(G48*0.3,0)</f>
        <v>2</v>
      </c>
      <c r="K48" s="3">
        <f>ROUNDUP((14+14)*(G48/30)+H48-I48-J48,0)</f>
        <v>7</v>
      </c>
      <c r="L48" s="3">
        <v>15</v>
      </c>
      <c r="N48" s="3" t="s">
        <v>178</v>
      </c>
      <c r="O48" s="3" t="s">
        <v>295</v>
      </c>
      <c r="P48" s="3" t="s">
        <v>296</v>
      </c>
      <c r="Q48" s="3">
        <v>7</v>
      </c>
      <c r="R48" s="4">
        <v>1.1000000000000001E-3</v>
      </c>
      <c r="S48" s="3">
        <v>7</v>
      </c>
      <c r="T48" s="4">
        <v>8.0000000000000004E-4</v>
      </c>
      <c r="U48" s="2">
        <v>1</v>
      </c>
      <c r="V48" s="3">
        <v>2</v>
      </c>
      <c r="W48" s="4">
        <v>0.28570000000000001</v>
      </c>
      <c r="X48" s="5">
        <v>2560</v>
      </c>
      <c r="Y48" s="3">
        <v>2</v>
      </c>
    </row>
    <row r="49" spans="1:25" x14ac:dyDescent="0.2">
      <c r="A49" s="3" t="s">
        <v>504</v>
      </c>
      <c r="B49" s="3" t="s">
        <v>11</v>
      </c>
      <c r="C49" s="3" t="s">
        <v>134</v>
      </c>
      <c r="D49" s="16" t="s">
        <v>297</v>
      </c>
      <c r="E49" s="3">
        <f t="shared" si="3"/>
        <v>2</v>
      </c>
      <c r="F49" s="20">
        <f ca="1">VLOOKUP(A49,INDIRECT($F$4&amp;"!$A$6:$K$21"),11,FALSE)</f>
        <v>7.9681274900398407</v>
      </c>
      <c r="G49" s="3">
        <v>2</v>
      </c>
      <c r="H49" s="3">
        <f t="shared" si="1"/>
        <v>1</v>
      </c>
      <c r="I49" s="3">
        <v>4</v>
      </c>
      <c r="K49" s="3">
        <f t="shared" si="2"/>
        <v>-2</v>
      </c>
      <c r="N49" s="3" t="s">
        <v>179</v>
      </c>
      <c r="O49" s="3" t="s">
        <v>271</v>
      </c>
      <c r="P49" s="3" t="s">
        <v>101</v>
      </c>
      <c r="Q49" s="3">
        <v>15</v>
      </c>
      <c r="R49" s="4">
        <v>2.3E-3</v>
      </c>
      <c r="S49" s="3">
        <v>21</v>
      </c>
      <c r="T49" s="4">
        <v>2.3999999999999998E-3</v>
      </c>
      <c r="U49" s="2">
        <v>0.95</v>
      </c>
      <c r="V49" s="3">
        <v>4</v>
      </c>
      <c r="W49" s="4">
        <v>0.26669999999999999</v>
      </c>
      <c r="X49" s="5">
        <v>4000</v>
      </c>
      <c r="Y49" s="3">
        <v>2</v>
      </c>
    </row>
    <row r="50" spans="1:25" x14ac:dyDescent="0.2">
      <c r="C50" s="3" t="s">
        <v>135</v>
      </c>
      <c r="D50" s="16" t="s">
        <v>300</v>
      </c>
      <c r="E50" s="3">
        <f t="shared" si="3"/>
        <v>1</v>
      </c>
      <c r="F50" s="20" t="str">
        <f>"("&amp;SUM(G49:G51)&amp;")"</f>
        <v>(5)</v>
      </c>
      <c r="G50" s="3">
        <v>1</v>
      </c>
      <c r="H50" s="3">
        <f t="shared" si="1"/>
        <v>1</v>
      </c>
      <c r="I50" s="3">
        <v>6</v>
      </c>
      <c r="K50" s="3">
        <f t="shared" si="2"/>
        <v>-5</v>
      </c>
      <c r="N50" s="3" t="s">
        <v>507</v>
      </c>
      <c r="O50" s="3" t="s">
        <v>508</v>
      </c>
      <c r="P50" s="3" t="s">
        <v>509</v>
      </c>
      <c r="Q50" s="3">
        <v>66</v>
      </c>
      <c r="R50" s="4">
        <v>1.0200000000000001E-2</v>
      </c>
      <c r="S50" s="3">
        <v>76</v>
      </c>
      <c r="T50" s="4">
        <v>8.5000000000000006E-3</v>
      </c>
      <c r="U50" s="2">
        <v>1</v>
      </c>
      <c r="V50" s="3">
        <v>2</v>
      </c>
      <c r="W50" s="4">
        <v>3.0300000000000001E-2</v>
      </c>
      <c r="X50" s="5">
        <v>17800</v>
      </c>
      <c r="Y50" s="3">
        <v>2</v>
      </c>
    </row>
    <row r="51" spans="1:25" x14ac:dyDescent="0.2">
      <c r="C51" s="3" t="s">
        <v>136</v>
      </c>
      <c r="D51" s="16" t="s">
        <v>301</v>
      </c>
      <c r="E51" s="3">
        <f t="shared" si="3"/>
        <v>2</v>
      </c>
      <c r="G51" s="3">
        <v>2</v>
      </c>
      <c r="H51" s="3">
        <f t="shared" si="1"/>
        <v>1</v>
      </c>
      <c r="I51" s="3">
        <v>7</v>
      </c>
      <c r="K51" s="3">
        <f t="shared" si="2"/>
        <v>-5</v>
      </c>
      <c r="N51" s="3" t="s">
        <v>182</v>
      </c>
      <c r="O51" s="3" t="s">
        <v>415</v>
      </c>
      <c r="P51" s="3" t="s">
        <v>416</v>
      </c>
      <c r="Q51" s="3">
        <v>3</v>
      </c>
      <c r="R51" s="4">
        <v>5.0000000000000001E-4</v>
      </c>
      <c r="S51" s="3">
        <v>6</v>
      </c>
      <c r="T51" s="4">
        <v>6.9999999999999999E-4</v>
      </c>
      <c r="U51" s="2">
        <v>0.83</v>
      </c>
      <c r="V51" s="3">
        <v>1</v>
      </c>
      <c r="W51" s="4">
        <v>0.33329999999999999</v>
      </c>
      <c r="X51" s="5">
        <v>1280</v>
      </c>
      <c r="Y51" s="3">
        <v>1</v>
      </c>
    </row>
    <row r="52" spans="1:25" x14ac:dyDescent="0.2">
      <c r="A52" s="3" t="s">
        <v>168</v>
      </c>
      <c r="B52" s="3" t="s">
        <v>12</v>
      </c>
      <c r="C52" s="3" t="s">
        <v>237</v>
      </c>
      <c r="D52" s="16" t="s">
        <v>277</v>
      </c>
      <c r="E52" s="3">
        <f t="shared" si="3"/>
        <v>8</v>
      </c>
      <c r="F52" s="20">
        <f ca="1">VLOOKUP(A52,INDIRECT($F$4&amp;"!$A$6:$K$21"),11,FALSE)</f>
        <v>29.069767441860463</v>
      </c>
      <c r="G52" s="3">
        <v>8</v>
      </c>
      <c r="H52" s="3">
        <f t="shared" si="1"/>
        <v>3</v>
      </c>
      <c r="I52" s="3">
        <v>10</v>
      </c>
      <c r="K52" s="3">
        <f t="shared" si="2"/>
        <v>1</v>
      </c>
      <c r="N52" s="3" t="s">
        <v>182</v>
      </c>
      <c r="O52" s="3" t="s">
        <v>424</v>
      </c>
      <c r="P52" s="3" t="s">
        <v>50</v>
      </c>
      <c r="Q52" s="3">
        <v>3</v>
      </c>
      <c r="R52" s="4">
        <v>5.0000000000000001E-4</v>
      </c>
      <c r="S52" s="3">
        <v>4</v>
      </c>
      <c r="T52" s="4">
        <v>4.0000000000000002E-4</v>
      </c>
      <c r="U52" s="2">
        <v>1</v>
      </c>
      <c r="V52" s="3">
        <v>1</v>
      </c>
      <c r="W52" s="4">
        <v>0.33329999999999999</v>
      </c>
      <c r="X52" s="5">
        <v>1280</v>
      </c>
      <c r="Y52" s="3">
        <v>1</v>
      </c>
    </row>
    <row r="53" spans="1:25" x14ac:dyDescent="0.2">
      <c r="C53" s="3" t="s">
        <v>238</v>
      </c>
      <c r="D53" s="16" t="s">
        <v>273</v>
      </c>
      <c r="E53" s="3">
        <f t="shared" si="3"/>
        <v>5</v>
      </c>
      <c r="F53" s="20" t="str">
        <f>"("&amp;SUM(G52:G60)&amp;")"</f>
        <v>(47)</v>
      </c>
      <c r="G53" s="3">
        <v>5</v>
      </c>
      <c r="H53" s="3">
        <f t="shared" si="1"/>
        <v>2</v>
      </c>
      <c r="K53" s="3">
        <f t="shared" si="2"/>
        <v>7</v>
      </c>
      <c r="L53" s="3">
        <v>10</v>
      </c>
      <c r="N53" s="3" t="s">
        <v>170</v>
      </c>
      <c r="O53" s="3" t="s">
        <v>377</v>
      </c>
      <c r="P53" s="3" t="s">
        <v>61</v>
      </c>
      <c r="Q53" s="3">
        <v>20</v>
      </c>
      <c r="R53" s="4">
        <v>3.0999999999999999E-3</v>
      </c>
      <c r="S53" s="3">
        <v>23</v>
      </c>
      <c r="T53" s="4">
        <v>2.5999999999999999E-3</v>
      </c>
      <c r="U53" s="2">
        <v>1</v>
      </c>
      <c r="V53" s="3">
        <v>1</v>
      </c>
      <c r="W53" s="4">
        <v>0.05</v>
      </c>
      <c r="X53" s="5">
        <v>1480</v>
      </c>
      <c r="Y53" s="3">
        <v>1</v>
      </c>
    </row>
    <row r="54" spans="1:25" x14ac:dyDescent="0.2">
      <c r="C54" s="3" t="s">
        <v>239</v>
      </c>
      <c r="D54" s="16" t="s">
        <v>279</v>
      </c>
      <c r="E54" s="3">
        <f t="shared" si="3"/>
        <v>0</v>
      </c>
      <c r="G54" s="3">
        <v>5</v>
      </c>
      <c r="H54" s="3">
        <f t="shared" si="1"/>
        <v>2</v>
      </c>
      <c r="I54" s="3">
        <v>7</v>
      </c>
      <c r="K54" s="3">
        <f t="shared" si="2"/>
        <v>-1</v>
      </c>
      <c r="N54" s="3" t="s">
        <v>218</v>
      </c>
      <c r="O54" s="3" t="s">
        <v>407</v>
      </c>
      <c r="P54" s="3" t="s">
        <v>408</v>
      </c>
      <c r="Q54" s="3">
        <v>7</v>
      </c>
      <c r="R54" s="4">
        <v>1.1000000000000001E-3</v>
      </c>
      <c r="S54" s="3">
        <v>9</v>
      </c>
      <c r="T54" s="4">
        <v>1E-3</v>
      </c>
      <c r="U54" s="2">
        <v>1</v>
      </c>
      <c r="V54" s="3">
        <v>1</v>
      </c>
      <c r="W54" s="4">
        <v>0.1429</v>
      </c>
      <c r="X54" s="5">
        <v>980</v>
      </c>
      <c r="Y54" s="3">
        <v>1</v>
      </c>
    </row>
    <row r="55" spans="1:25" x14ac:dyDescent="0.2">
      <c r="C55" s="3" t="s">
        <v>240</v>
      </c>
      <c r="D55" s="16" t="s">
        <v>285</v>
      </c>
      <c r="E55" s="3">
        <f t="shared" si="3"/>
        <v>4</v>
      </c>
      <c r="G55" s="3">
        <v>4</v>
      </c>
      <c r="H55" s="3">
        <f t="shared" si="1"/>
        <v>2</v>
      </c>
      <c r="I55" s="3">
        <v>11</v>
      </c>
      <c r="K55" s="3">
        <f t="shared" si="2"/>
        <v>-6</v>
      </c>
      <c r="N55" s="3" t="s">
        <v>185</v>
      </c>
      <c r="O55" s="3" t="s">
        <v>367</v>
      </c>
      <c r="P55" s="3" t="s">
        <v>368</v>
      </c>
      <c r="Q55" s="3">
        <v>3</v>
      </c>
      <c r="R55" s="4">
        <v>5.0000000000000001E-4</v>
      </c>
      <c r="S55" s="3">
        <v>7</v>
      </c>
      <c r="T55" s="4">
        <v>8.0000000000000004E-4</v>
      </c>
      <c r="U55" s="2">
        <v>1</v>
      </c>
      <c r="V55" s="3">
        <v>1</v>
      </c>
      <c r="W55" s="4">
        <v>0.33329999999999999</v>
      </c>
      <c r="X55" s="5">
        <v>1180</v>
      </c>
      <c r="Y55" s="3">
        <v>1</v>
      </c>
    </row>
    <row r="56" spans="1:25" x14ac:dyDescent="0.2">
      <c r="C56" s="3" t="s">
        <v>241</v>
      </c>
      <c r="D56" s="16" t="s">
        <v>466</v>
      </c>
      <c r="E56" s="3">
        <f t="shared" si="3"/>
        <v>0</v>
      </c>
      <c r="G56" s="3">
        <v>5</v>
      </c>
      <c r="H56" s="3">
        <f t="shared" si="1"/>
        <v>2</v>
      </c>
      <c r="K56" s="3">
        <f t="shared" si="2"/>
        <v>7</v>
      </c>
      <c r="L56" s="3">
        <v>10</v>
      </c>
      <c r="N56" s="3" t="s">
        <v>226</v>
      </c>
      <c r="O56" s="3" t="s">
        <v>362</v>
      </c>
      <c r="P56" s="3" t="s">
        <v>64</v>
      </c>
      <c r="Q56" s="3">
        <v>9</v>
      </c>
      <c r="R56" s="4">
        <v>1.4E-3</v>
      </c>
      <c r="S56" s="3">
        <v>10</v>
      </c>
      <c r="T56" s="4">
        <v>1.1000000000000001E-3</v>
      </c>
      <c r="U56" s="2">
        <v>1</v>
      </c>
      <c r="V56" s="3">
        <v>1</v>
      </c>
      <c r="W56" s="4">
        <v>0.1111</v>
      </c>
      <c r="X56" s="5">
        <v>980</v>
      </c>
      <c r="Y56" s="3">
        <v>1</v>
      </c>
    </row>
    <row r="57" spans="1:25" x14ac:dyDescent="0.2">
      <c r="C57" s="3" t="s">
        <v>242</v>
      </c>
      <c r="D57" s="16" t="s">
        <v>283</v>
      </c>
      <c r="E57" s="3">
        <f t="shared" si="3"/>
        <v>0</v>
      </c>
      <c r="G57" s="3">
        <v>5</v>
      </c>
      <c r="H57" s="3">
        <f t="shared" si="1"/>
        <v>2</v>
      </c>
      <c r="I57" s="3">
        <v>9</v>
      </c>
      <c r="K57" s="3">
        <f t="shared" si="2"/>
        <v>-3</v>
      </c>
      <c r="N57" s="3" t="s">
        <v>186</v>
      </c>
      <c r="O57" s="3" t="s">
        <v>186</v>
      </c>
      <c r="P57" s="3" t="s">
        <v>75</v>
      </c>
      <c r="Q57" s="3">
        <v>3</v>
      </c>
      <c r="R57" s="4">
        <v>5.0000000000000001E-4</v>
      </c>
      <c r="S57" s="3">
        <v>5</v>
      </c>
      <c r="T57" s="4">
        <v>5.9999999999999995E-4</v>
      </c>
      <c r="U57" s="2">
        <v>1</v>
      </c>
      <c r="V57" s="3">
        <v>1</v>
      </c>
      <c r="W57" s="4">
        <v>0.33329999999999999</v>
      </c>
      <c r="X57" s="5">
        <v>980</v>
      </c>
      <c r="Y57" s="3">
        <v>1</v>
      </c>
    </row>
    <row r="58" spans="1:25" x14ac:dyDescent="0.2">
      <c r="C58" s="3" t="s">
        <v>243</v>
      </c>
      <c r="D58" s="16" t="s">
        <v>281</v>
      </c>
      <c r="E58" s="3">
        <f t="shared" si="3"/>
        <v>7</v>
      </c>
      <c r="G58" s="3">
        <v>5</v>
      </c>
      <c r="H58" s="3">
        <f t="shared" si="1"/>
        <v>2</v>
      </c>
      <c r="K58" s="3">
        <f t="shared" si="2"/>
        <v>7</v>
      </c>
      <c r="L58" s="3">
        <v>10</v>
      </c>
      <c r="N58" s="3" t="s">
        <v>161</v>
      </c>
      <c r="O58" s="3" t="s">
        <v>340</v>
      </c>
      <c r="P58" s="3" t="s">
        <v>77</v>
      </c>
      <c r="Q58" s="3">
        <v>37</v>
      </c>
      <c r="R58" s="4">
        <v>5.7000000000000002E-3</v>
      </c>
      <c r="S58" s="3">
        <v>46</v>
      </c>
      <c r="T58" s="4">
        <v>5.1000000000000004E-3</v>
      </c>
      <c r="U58" s="2">
        <v>0.98</v>
      </c>
      <c r="V58" s="3">
        <v>1</v>
      </c>
      <c r="W58" s="4">
        <v>2.7E-2</v>
      </c>
      <c r="X58" s="5">
        <v>1280</v>
      </c>
      <c r="Y58" s="3">
        <v>1</v>
      </c>
    </row>
    <row r="59" spans="1:25" x14ac:dyDescent="0.2">
      <c r="C59" s="3" t="s">
        <v>244</v>
      </c>
      <c r="D59" s="16" t="s">
        <v>272</v>
      </c>
      <c r="E59" s="3">
        <f t="shared" si="3"/>
        <v>0</v>
      </c>
      <c r="G59" s="3">
        <v>5</v>
      </c>
      <c r="H59" s="3">
        <f t="shared" si="1"/>
        <v>2</v>
      </c>
      <c r="K59" s="3">
        <f t="shared" si="2"/>
        <v>7</v>
      </c>
      <c r="L59" s="3">
        <v>10</v>
      </c>
      <c r="N59" s="3" t="s">
        <v>175</v>
      </c>
      <c r="O59" s="3" t="s">
        <v>316</v>
      </c>
      <c r="P59" s="3" t="s">
        <v>89</v>
      </c>
      <c r="Q59" s="3">
        <v>2</v>
      </c>
      <c r="R59" s="4">
        <v>2.9999999999999997E-4</v>
      </c>
      <c r="S59" s="3">
        <v>2</v>
      </c>
      <c r="T59" s="4">
        <v>2.0000000000000001E-4</v>
      </c>
      <c r="U59" s="2">
        <v>1</v>
      </c>
      <c r="V59" s="3">
        <v>1</v>
      </c>
      <c r="W59" s="4">
        <v>0.5</v>
      </c>
      <c r="X59" s="5">
        <v>1280</v>
      </c>
      <c r="Y59" s="3">
        <v>1</v>
      </c>
    </row>
    <row r="60" spans="1:25" x14ac:dyDescent="0.2">
      <c r="C60" s="3" t="s">
        <v>245</v>
      </c>
      <c r="D60" s="16" t="s">
        <v>275</v>
      </c>
      <c r="E60" s="3">
        <f t="shared" si="3"/>
        <v>0</v>
      </c>
      <c r="G60" s="3">
        <v>5</v>
      </c>
      <c r="H60" s="3">
        <f t="shared" si="1"/>
        <v>2</v>
      </c>
      <c r="I60" s="3">
        <v>7</v>
      </c>
      <c r="K60" s="3">
        <f t="shared" si="2"/>
        <v>-1</v>
      </c>
      <c r="N60" s="3" t="s">
        <v>176</v>
      </c>
      <c r="O60" s="3" t="s">
        <v>325</v>
      </c>
      <c r="P60" s="3" t="s">
        <v>86</v>
      </c>
      <c r="Q60" s="3">
        <v>2</v>
      </c>
      <c r="R60" s="4">
        <v>2.9999999999999997E-4</v>
      </c>
      <c r="S60" s="3">
        <v>5</v>
      </c>
      <c r="T60" s="4">
        <v>5.9999999999999995E-4</v>
      </c>
      <c r="U60" s="2">
        <v>1</v>
      </c>
      <c r="V60" s="3">
        <v>1</v>
      </c>
      <c r="W60" s="4">
        <v>0.5</v>
      </c>
      <c r="X60" s="5">
        <v>1280</v>
      </c>
      <c r="Y60" s="3">
        <v>1</v>
      </c>
    </row>
    <row r="61" spans="1:25" x14ac:dyDescent="0.2">
      <c r="A61" s="3" t="s">
        <v>188</v>
      </c>
      <c r="B61" s="3" t="s">
        <v>13</v>
      </c>
      <c r="C61" s="3" t="s">
        <v>131</v>
      </c>
      <c r="D61" s="16" t="s">
        <v>306</v>
      </c>
      <c r="E61" s="3">
        <f t="shared" si="3"/>
        <v>2</v>
      </c>
      <c r="F61" s="20">
        <f ca="1">VLOOKUP(A61,INDIRECT($F$4&amp;"!$A$6:$K$21"),11,FALSE)</f>
        <v>6.25</v>
      </c>
      <c r="G61" s="3">
        <v>2</v>
      </c>
      <c r="H61" s="3">
        <f t="shared" si="1"/>
        <v>1</v>
      </c>
      <c r="I61" s="3">
        <v>2</v>
      </c>
      <c r="K61" s="3">
        <f t="shared" si="2"/>
        <v>1</v>
      </c>
      <c r="N61" s="3" t="s">
        <v>188</v>
      </c>
      <c r="O61" s="3" t="s">
        <v>305</v>
      </c>
      <c r="P61" s="3" t="s">
        <v>97</v>
      </c>
      <c r="Q61" s="3">
        <v>5</v>
      </c>
      <c r="R61" s="4">
        <v>8.0000000000000004E-4</v>
      </c>
      <c r="S61" s="3">
        <v>10</v>
      </c>
      <c r="T61" s="4">
        <v>1.1000000000000001E-3</v>
      </c>
      <c r="U61" s="2">
        <v>1</v>
      </c>
      <c r="V61" s="3">
        <v>1</v>
      </c>
      <c r="W61" s="4">
        <v>0.2</v>
      </c>
      <c r="X61" s="5">
        <v>1680</v>
      </c>
      <c r="Y61" s="3">
        <v>1</v>
      </c>
    </row>
    <row r="62" spans="1:25" x14ac:dyDescent="0.2">
      <c r="C62" s="3" t="s">
        <v>132</v>
      </c>
      <c r="D62" s="16" t="s">
        <v>305</v>
      </c>
      <c r="E62" s="3">
        <f t="shared" si="3"/>
        <v>1</v>
      </c>
      <c r="F62" s="20" t="str">
        <f>"("&amp;SUM(G61:G63)&amp;")"</f>
        <v>(4)</v>
      </c>
      <c r="G62" s="3">
        <v>1</v>
      </c>
      <c r="H62" s="3">
        <f t="shared" si="1"/>
        <v>1</v>
      </c>
      <c r="I62" s="3">
        <v>5</v>
      </c>
      <c r="K62" s="3">
        <f t="shared" si="2"/>
        <v>-4</v>
      </c>
      <c r="N62" s="3" t="s">
        <v>177</v>
      </c>
      <c r="O62" s="3" t="s">
        <v>309</v>
      </c>
      <c r="P62" s="3" t="s">
        <v>96</v>
      </c>
      <c r="Q62" s="3">
        <v>13</v>
      </c>
      <c r="R62" s="4">
        <v>2E-3</v>
      </c>
      <c r="S62" s="3">
        <v>13</v>
      </c>
      <c r="T62" s="4">
        <v>1.5E-3</v>
      </c>
      <c r="U62" s="2">
        <v>1</v>
      </c>
      <c r="V62" s="3">
        <v>1</v>
      </c>
      <c r="W62" s="4">
        <v>7.6899999999999996E-2</v>
      </c>
      <c r="X62" s="5">
        <v>1180</v>
      </c>
      <c r="Y62" s="3">
        <v>1</v>
      </c>
    </row>
    <row r="63" spans="1:25" x14ac:dyDescent="0.2">
      <c r="C63" s="3" t="s">
        <v>133</v>
      </c>
      <c r="D63" s="16" t="s">
        <v>303</v>
      </c>
      <c r="E63" s="3">
        <f t="shared" si="3"/>
        <v>0</v>
      </c>
      <c r="G63" s="3">
        <v>1</v>
      </c>
      <c r="H63" s="3">
        <f t="shared" si="1"/>
        <v>1</v>
      </c>
      <c r="I63" s="3">
        <v>7</v>
      </c>
      <c r="K63" s="3">
        <f t="shared" si="2"/>
        <v>-6</v>
      </c>
      <c r="N63" s="3" t="s">
        <v>172</v>
      </c>
      <c r="O63" s="3" t="s">
        <v>300</v>
      </c>
      <c r="P63" s="3" t="s">
        <v>100</v>
      </c>
      <c r="Q63" s="3">
        <v>22</v>
      </c>
      <c r="R63" s="4">
        <v>3.3999999999999998E-3</v>
      </c>
      <c r="S63" s="3">
        <v>26</v>
      </c>
      <c r="T63" s="4">
        <v>2.8999999999999998E-3</v>
      </c>
      <c r="U63" s="2">
        <v>0.92</v>
      </c>
      <c r="V63" s="3">
        <v>1</v>
      </c>
      <c r="W63" s="4">
        <v>4.5499999999999999E-2</v>
      </c>
      <c r="X63" s="5">
        <v>890</v>
      </c>
      <c r="Y63" s="3">
        <v>1</v>
      </c>
    </row>
    <row r="64" spans="1:25" x14ac:dyDescent="0.2">
      <c r="A64" s="3" t="s">
        <v>163</v>
      </c>
      <c r="B64" s="3" t="s">
        <v>14</v>
      </c>
      <c r="C64" s="3" t="s">
        <v>142</v>
      </c>
      <c r="D64" s="16" t="s">
        <v>262</v>
      </c>
      <c r="E64" s="3">
        <f t="shared" si="3"/>
        <v>5</v>
      </c>
      <c r="F64" s="20">
        <f ca="1">VLOOKUP(A64,INDIRECT($F$4&amp;"!$A$6:$K$21"),11,FALSE)</f>
        <v>15.576323987538942</v>
      </c>
      <c r="G64" s="3">
        <v>20</v>
      </c>
      <c r="H64" s="3">
        <f t="shared" si="1"/>
        <v>6</v>
      </c>
      <c r="I64" s="3">
        <v>20</v>
      </c>
      <c r="K64" s="3">
        <f t="shared" si="2"/>
        <v>5</v>
      </c>
      <c r="L64" s="3">
        <v>20</v>
      </c>
      <c r="N64" s="3" t="s">
        <v>178</v>
      </c>
      <c r="O64" s="3" t="s">
        <v>293</v>
      </c>
      <c r="P64" s="3" t="s">
        <v>294</v>
      </c>
      <c r="Q64" s="3">
        <v>2</v>
      </c>
      <c r="R64" s="4">
        <v>2.9999999999999997E-4</v>
      </c>
      <c r="S64" s="3">
        <v>2</v>
      </c>
      <c r="T64" s="4">
        <v>2.0000000000000001E-4</v>
      </c>
      <c r="U64" s="2">
        <v>1</v>
      </c>
      <c r="V64" s="3">
        <v>1</v>
      </c>
      <c r="W64" s="4">
        <v>0.5</v>
      </c>
      <c r="X64" s="5">
        <v>1280</v>
      </c>
      <c r="Y64" s="3">
        <v>1</v>
      </c>
    </row>
    <row r="65" spans="1:25" x14ac:dyDescent="0.2">
      <c r="C65" s="3" t="s">
        <v>143</v>
      </c>
      <c r="D65" s="16" t="s">
        <v>260</v>
      </c>
      <c r="E65" s="3">
        <f t="shared" si="3"/>
        <v>0</v>
      </c>
      <c r="F65" s="20" t="str">
        <f>"("&amp;SUM(G64:G65)&amp;")"</f>
        <v>(21)</v>
      </c>
      <c r="G65" s="3">
        <v>1</v>
      </c>
      <c r="H65" s="3">
        <f t="shared" si="1"/>
        <v>1</v>
      </c>
      <c r="I65" s="3">
        <v>7</v>
      </c>
      <c r="K65" s="3">
        <f t="shared" si="2"/>
        <v>-6</v>
      </c>
      <c r="N65" s="3" t="s">
        <v>179</v>
      </c>
      <c r="O65" s="3" t="s">
        <v>265</v>
      </c>
      <c r="P65" s="3" t="s">
        <v>266</v>
      </c>
      <c r="Q65" s="3">
        <v>4</v>
      </c>
      <c r="R65" s="4">
        <v>5.9999999999999995E-4</v>
      </c>
      <c r="S65" s="3">
        <v>4</v>
      </c>
      <c r="T65" s="4">
        <v>4.0000000000000002E-4</v>
      </c>
      <c r="U65" s="2">
        <v>1</v>
      </c>
      <c r="V65" s="3">
        <v>1</v>
      </c>
      <c r="W65" s="4">
        <v>0.25</v>
      </c>
      <c r="X65" s="5">
        <v>1000</v>
      </c>
      <c r="Y65" s="3">
        <v>1</v>
      </c>
    </row>
    <row r="66" spans="1:25" x14ac:dyDescent="0.2">
      <c r="A66" s="3" t="s">
        <v>539</v>
      </c>
      <c r="B66" s="3" t="s">
        <v>531</v>
      </c>
      <c r="C66" s="3" t="s">
        <v>542</v>
      </c>
      <c r="D66" s="16" t="s">
        <v>540</v>
      </c>
      <c r="E66" s="3">
        <f t="shared" si="3"/>
        <v>3</v>
      </c>
      <c r="F66" s="20">
        <f ca="1">VLOOKUP(A66,INDIRECT($F$4&amp;"!$A$6:$K$21"),11,FALSE)</f>
        <v>10.989010989010989</v>
      </c>
      <c r="G66" s="3">
        <v>5</v>
      </c>
      <c r="H66" s="3">
        <f>ROUNDUP(G66*0.3,0)</f>
        <v>2</v>
      </c>
      <c r="I66" s="3">
        <v>19</v>
      </c>
      <c r="K66" s="3">
        <f>ROUNDUP((14+14)*(G66/30)+H66-I66-J66,0)</f>
        <v>-13</v>
      </c>
      <c r="N66" s="3" t="s">
        <v>161</v>
      </c>
      <c r="O66" s="3" t="s">
        <v>460</v>
      </c>
      <c r="P66" s="3" t="s">
        <v>499</v>
      </c>
      <c r="Q66" s="3">
        <v>3</v>
      </c>
      <c r="R66" s="4">
        <v>5.0000000000000001E-4</v>
      </c>
      <c r="S66" s="3">
        <v>3</v>
      </c>
      <c r="T66" s="4">
        <v>2.9999999999999997E-4</v>
      </c>
      <c r="U66" s="2">
        <v>1</v>
      </c>
      <c r="V66" s="3">
        <v>1</v>
      </c>
      <c r="W66" s="4">
        <v>0.33329999999999999</v>
      </c>
      <c r="X66" s="5">
        <v>1280</v>
      </c>
      <c r="Y66" s="3">
        <v>1</v>
      </c>
    </row>
    <row r="67" spans="1:25" x14ac:dyDescent="0.2">
      <c r="C67" s="3" t="s">
        <v>543</v>
      </c>
      <c r="D67" s="16" t="s">
        <v>541</v>
      </c>
      <c r="E67" s="3">
        <f t="shared" si="3"/>
        <v>3</v>
      </c>
      <c r="F67" s="20" t="str">
        <f>"("&amp;SUM(G66:G67)&amp;")"</f>
        <v>(10)</v>
      </c>
      <c r="G67" s="3">
        <v>5</v>
      </c>
      <c r="H67" s="3">
        <f>ROUNDUP(G67*0.3,0)</f>
        <v>2</v>
      </c>
      <c r="I67" s="3">
        <v>21</v>
      </c>
      <c r="K67" s="3">
        <f>ROUNDUP((14+14)*(G67/30)+H67-I67-J67,0)</f>
        <v>-15</v>
      </c>
      <c r="N67" s="3" t="s">
        <v>176</v>
      </c>
      <c r="O67" s="3" t="s">
        <v>467</v>
      </c>
      <c r="P67" s="3" t="s">
        <v>500</v>
      </c>
      <c r="Q67" s="3">
        <v>2</v>
      </c>
      <c r="R67" s="4">
        <v>2.9999999999999997E-4</v>
      </c>
      <c r="S67" s="3">
        <v>7</v>
      </c>
      <c r="T67" s="4">
        <v>8.0000000000000004E-4</v>
      </c>
      <c r="U67" s="2">
        <v>1</v>
      </c>
      <c r="V67" s="3">
        <v>1</v>
      </c>
      <c r="W67" s="4">
        <v>0.5</v>
      </c>
      <c r="X67" s="5">
        <v>1280</v>
      </c>
      <c r="Y67" s="3">
        <v>1</v>
      </c>
    </row>
    <row r="68" spans="1:25" x14ac:dyDescent="0.2">
      <c r="A68" s="3" t="s">
        <v>176</v>
      </c>
      <c r="B68" s="3" t="s">
        <v>15</v>
      </c>
      <c r="C68" s="3" t="s">
        <v>131</v>
      </c>
      <c r="D68" s="16" t="s">
        <v>323</v>
      </c>
      <c r="E68" s="3">
        <f t="shared" si="3"/>
        <v>0</v>
      </c>
      <c r="F68" s="20">
        <f ca="1">VLOOKUP(A68,INDIRECT($F$4&amp;"!$A$6:$K$21"),11,FALSE)</f>
        <v>8.064516129032258</v>
      </c>
      <c r="G68" s="3">
        <v>1</v>
      </c>
      <c r="H68" s="3">
        <f t="shared" si="1"/>
        <v>1</v>
      </c>
      <c r="K68" s="3">
        <f t="shared" si="2"/>
        <v>2</v>
      </c>
      <c r="N68" s="3" t="s">
        <v>182</v>
      </c>
      <c r="O68" s="3" t="s">
        <v>413</v>
      </c>
      <c r="P68" s="3" t="s">
        <v>414</v>
      </c>
      <c r="Q68" s="3">
        <v>1</v>
      </c>
      <c r="R68" s="4">
        <v>2.0000000000000001E-4</v>
      </c>
      <c r="S68" s="3">
        <v>2</v>
      </c>
      <c r="T68" s="4">
        <v>2.0000000000000001E-4</v>
      </c>
      <c r="U68" s="2">
        <v>1</v>
      </c>
      <c r="V68" s="3">
        <v>0</v>
      </c>
      <c r="W68" s="4">
        <v>0</v>
      </c>
      <c r="X68" s="5">
        <v>0</v>
      </c>
      <c r="Y68" s="3">
        <v>0</v>
      </c>
    </row>
    <row r="69" spans="1:25" x14ac:dyDescent="0.2">
      <c r="C69" s="3" t="s">
        <v>133</v>
      </c>
      <c r="D69" s="16" t="s">
        <v>325</v>
      </c>
      <c r="E69" s="3">
        <f t="shared" si="3"/>
        <v>1</v>
      </c>
      <c r="F69" s="20" t="str">
        <f>"("&amp;SUM(G68:G74)&amp;")"</f>
        <v>(10)</v>
      </c>
      <c r="G69" s="3">
        <v>1</v>
      </c>
      <c r="H69" s="3">
        <f t="shared" si="1"/>
        <v>1</v>
      </c>
      <c r="K69" s="3">
        <f t="shared" si="2"/>
        <v>2</v>
      </c>
      <c r="N69" s="3" t="s">
        <v>182</v>
      </c>
      <c r="O69" s="3" t="s">
        <v>417</v>
      </c>
      <c r="P69" s="3" t="s">
        <v>418</v>
      </c>
      <c r="Q69" s="3">
        <v>1</v>
      </c>
      <c r="R69" s="4">
        <v>2.0000000000000001E-4</v>
      </c>
      <c r="S69" s="3">
        <v>1</v>
      </c>
      <c r="T69" s="4">
        <v>1E-4</v>
      </c>
      <c r="U69" s="2">
        <v>1</v>
      </c>
      <c r="V69" s="3">
        <v>0</v>
      </c>
      <c r="W69" s="4">
        <v>0</v>
      </c>
      <c r="X69" s="5">
        <v>0</v>
      </c>
      <c r="Y69" s="3">
        <v>0</v>
      </c>
    </row>
    <row r="70" spans="1:25" x14ac:dyDescent="0.2">
      <c r="C70" s="3" t="s">
        <v>137</v>
      </c>
      <c r="D70" s="16" t="s">
        <v>324</v>
      </c>
      <c r="E70" s="3">
        <f t="shared" ref="E70:E86" si="4">IF(ISNA(VLOOKUP(D70,$O$2:$Y$200,8,FALSE)),0,VLOOKUP(D70,$O$2:$Y$200,8,FALSE))</f>
        <v>3</v>
      </c>
      <c r="G70" s="3">
        <v>3</v>
      </c>
      <c r="H70" s="3">
        <f t="shared" si="1"/>
        <v>1</v>
      </c>
      <c r="K70" s="3">
        <f t="shared" si="2"/>
        <v>4</v>
      </c>
      <c r="N70" s="3" t="s">
        <v>182</v>
      </c>
      <c r="O70" s="3" t="s">
        <v>419</v>
      </c>
      <c r="P70" s="3" t="s">
        <v>420</v>
      </c>
      <c r="Q70" s="3">
        <v>3</v>
      </c>
      <c r="R70" s="4">
        <v>5.0000000000000001E-4</v>
      </c>
      <c r="S70" s="3">
        <v>3</v>
      </c>
      <c r="T70" s="4">
        <v>2.9999999999999997E-4</v>
      </c>
      <c r="U70" s="2">
        <v>1</v>
      </c>
      <c r="V70" s="3">
        <v>0</v>
      </c>
      <c r="W70" s="4">
        <v>0</v>
      </c>
      <c r="X70" s="5">
        <v>0</v>
      </c>
      <c r="Y70" s="3">
        <v>0</v>
      </c>
    </row>
    <row r="71" spans="1:25" x14ac:dyDescent="0.2">
      <c r="C71" s="3" t="s">
        <v>129</v>
      </c>
      <c r="D71" s="16" t="s">
        <v>467</v>
      </c>
      <c r="E71" s="3">
        <f t="shared" si="4"/>
        <v>1</v>
      </c>
      <c r="G71" s="3">
        <v>1</v>
      </c>
      <c r="H71" s="3">
        <f t="shared" si="1"/>
        <v>1</v>
      </c>
      <c r="K71" s="3">
        <f t="shared" si="2"/>
        <v>2</v>
      </c>
      <c r="N71" s="3" t="s">
        <v>167</v>
      </c>
      <c r="O71" s="3" t="s">
        <v>432</v>
      </c>
      <c r="P71" s="3" t="s">
        <v>47</v>
      </c>
      <c r="Q71" s="3">
        <v>17</v>
      </c>
      <c r="R71" s="4">
        <v>2.5999999999999999E-3</v>
      </c>
      <c r="S71" s="3">
        <v>26</v>
      </c>
      <c r="T71" s="4">
        <v>2.8999999999999998E-3</v>
      </c>
      <c r="U71" s="2">
        <v>1</v>
      </c>
      <c r="V71" s="3">
        <v>0</v>
      </c>
      <c r="W71" s="4">
        <v>0</v>
      </c>
      <c r="X71" s="5">
        <v>0</v>
      </c>
      <c r="Y71" s="3">
        <v>0</v>
      </c>
    </row>
    <row r="72" spans="1:25" x14ac:dyDescent="0.2">
      <c r="C72" s="3" t="s">
        <v>139</v>
      </c>
      <c r="D72" s="16" t="s">
        <v>327</v>
      </c>
      <c r="E72" s="3">
        <f t="shared" si="4"/>
        <v>0</v>
      </c>
      <c r="G72" s="3">
        <v>2</v>
      </c>
      <c r="H72" s="3">
        <f t="shared" si="1"/>
        <v>1</v>
      </c>
      <c r="K72" s="3">
        <f t="shared" si="2"/>
        <v>3</v>
      </c>
      <c r="N72" s="3" t="s">
        <v>182</v>
      </c>
      <c r="O72" s="3" t="s">
        <v>481</v>
      </c>
      <c r="P72" s="3" t="s">
        <v>482</v>
      </c>
      <c r="Q72" s="3">
        <v>1</v>
      </c>
      <c r="R72" s="4">
        <v>2.0000000000000001E-4</v>
      </c>
      <c r="S72" s="3">
        <v>1</v>
      </c>
      <c r="T72" s="4">
        <v>1E-4</v>
      </c>
      <c r="U72" s="2">
        <v>1</v>
      </c>
      <c r="V72" s="3">
        <v>0</v>
      </c>
      <c r="W72" s="4">
        <v>0</v>
      </c>
      <c r="X72" s="5">
        <v>0</v>
      </c>
      <c r="Y72" s="3">
        <v>0</v>
      </c>
    </row>
    <row r="73" spans="1:25" x14ac:dyDescent="0.2">
      <c r="C73" s="3" t="s">
        <v>140</v>
      </c>
      <c r="D73" s="16" t="s">
        <v>328</v>
      </c>
      <c r="E73" s="3">
        <f t="shared" si="4"/>
        <v>0</v>
      </c>
      <c r="G73" s="3">
        <v>1</v>
      </c>
      <c r="H73" s="3">
        <f t="shared" si="1"/>
        <v>1</v>
      </c>
      <c r="K73" s="3">
        <f t="shared" si="2"/>
        <v>2</v>
      </c>
      <c r="N73" s="3" t="s">
        <v>182</v>
      </c>
      <c r="O73" s="3" t="s">
        <v>425</v>
      </c>
      <c r="P73" s="3" t="s">
        <v>426</v>
      </c>
      <c r="Q73" s="3">
        <v>1</v>
      </c>
      <c r="R73" s="4">
        <v>2.0000000000000001E-4</v>
      </c>
      <c r="S73" s="3">
        <v>1</v>
      </c>
      <c r="T73" s="4">
        <v>1E-4</v>
      </c>
      <c r="U73" s="2">
        <v>1</v>
      </c>
      <c r="V73" s="3">
        <v>0</v>
      </c>
      <c r="W73" s="4">
        <v>0</v>
      </c>
      <c r="X73" s="5">
        <v>0</v>
      </c>
      <c r="Y73" s="3">
        <v>0</v>
      </c>
    </row>
    <row r="74" spans="1:25" x14ac:dyDescent="0.2">
      <c r="C74" s="3" t="s">
        <v>141</v>
      </c>
      <c r="D74" s="16" t="s">
        <v>326</v>
      </c>
      <c r="E74" s="3">
        <f t="shared" si="4"/>
        <v>0</v>
      </c>
      <c r="G74" s="3">
        <v>1</v>
      </c>
      <c r="H74" s="3">
        <f t="shared" si="1"/>
        <v>1</v>
      </c>
      <c r="K74" s="3">
        <f t="shared" si="2"/>
        <v>2</v>
      </c>
      <c r="N74" s="3" t="s">
        <v>182</v>
      </c>
      <c r="O74" s="3" t="s">
        <v>427</v>
      </c>
      <c r="P74" s="3" t="s">
        <v>428</v>
      </c>
      <c r="Q74" s="3">
        <v>1</v>
      </c>
      <c r="R74" s="4">
        <v>2.0000000000000001E-4</v>
      </c>
      <c r="S74" s="3">
        <v>1</v>
      </c>
      <c r="T74" s="4">
        <v>1E-4</v>
      </c>
      <c r="U74" s="2">
        <v>1</v>
      </c>
      <c r="V74" s="3">
        <v>0</v>
      </c>
      <c r="W74" s="4">
        <v>0</v>
      </c>
      <c r="X74" s="5">
        <v>0</v>
      </c>
      <c r="Y74" s="3">
        <v>0</v>
      </c>
    </row>
    <row r="75" spans="1:25" x14ac:dyDescent="0.2">
      <c r="A75" s="3" t="s">
        <v>179</v>
      </c>
      <c r="B75" s="3" t="s">
        <v>236</v>
      </c>
      <c r="C75" s="3" t="s">
        <v>246</v>
      </c>
      <c r="D75" s="16" t="s">
        <v>271</v>
      </c>
      <c r="E75" s="3">
        <f t="shared" si="4"/>
        <v>4</v>
      </c>
      <c r="F75" s="20">
        <f ca="1">VLOOKUP(A75,INDIRECT($F$4&amp;"!$A$6:$K$21"),11,FALSE)</f>
        <v>13.822336896424625</v>
      </c>
      <c r="G75" s="3">
        <v>10</v>
      </c>
      <c r="H75" s="3">
        <f t="shared" ref="H75:H85" si="5">ROUNDUP(G75*0.3,0)</f>
        <v>3</v>
      </c>
      <c r="K75" s="3">
        <f t="shared" ref="K75:K85" si="6">ROUNDUP((14+14)*(G75/30)+H75-I75-J75,0)</f>
        <v>13</v>
      </c>
      <c r="N75" s="3" t="s">
        <v>182</v>
      </c>
      <c r="O75" s="3" t="s">
        <v>429</v>
      </c>
      <c r="P75" s="3" t="s">
        <v>51</v>
      </c>
      <c r="Q75" s="3">
        <v>17</v>
      </c>
      <c r="R75" s="4">
        <v>2.5999999999999999E-3</v>
      </c>
      <c r="S75" s="3">
        <v>18</v>
      </c>
      <c r="T75" s="4">
        <v>2E-3</v>
      </c>
      <c r="U75" s="2">
        <v>0.89</v>
      </c>
      <c r="V75" s="3">
        <v>0</v>
      </c>
      <c r="W75" s="4">
        <v>0</v>
      </c>
      <c r="X75" s="5">
        <v>0</v>
      </c>
      <c r="Y75" s="3">
        <v>0</v>
      </c>
    </row>
    <row r="76" spans="1:25" x14ac:dyDescent="0.2">
      <c r="C76" s="3" t="s">
        <v>129</v>
      </c>
      <c r="D76" s="16" t="s">
        <v>263</v>
      </c>
      <c r="E76" s="3">
        <f t="shared" si="4"/>
        <v>0</v>
      </c>
      <c r="F76" s="20" t="str">
        <f>"("&amp;SUM(G75:G79)&amp;")"</f>
        <v>(24)</v>
      </c>
      <c r="G76" s="3">
        <v>3</v>
      </c>
      <c r="H76" s="3">
        <f t="shared" si="5"/>
        <v>1</v>
      </c>
      <c r="K76" s="3">
        <f t="shared" si="6"/>
        <v>4</v>
      </c>
      <c r="N76" s="3" t="s">
        <v>182</v>
      </c>
      <c r="O76" s="3" t="s">
        <v>430</v>
      </c>
      <c r="P76" s="3" t="s">
        <v>431</v>
      </c>
      <c r="Q76" s="3">
        <v>3</v>
      </c>
      <c r="R76" s="4">
        <v>5.0000000000000001E-4</v>
      </c>
      <c r="S76" s="3">
        <v>3</v>
      </c>
      <c r="T76" s="4">
        <v>2.9999999999999997E-4</v>
      </c>
      <c r="U76" s="2">
        <v>1</v>
      </c>
      <c r="V76" s="3">
        <v>0</v>
      </c>
      <c r="W76" s="4">
        <v>0</v>
      </c>
      <c r="X76" s="5">
        <v>0</v>
      </c>
      <c r="Y76" s="3">
        <v>0</v>
      </c>
    </row>
    <row r="77" spans="1:25" x14ac:dyDescent="0.2">
      <c r="C77" s="3" t="s">
        <v>247</v>
      </c>
      <c r="D77" s="16" t="s">
        <v>267</v>
      </c>
      <c r="E77" s="3">
        <f t="shared" si="4"/>
        <v>0</v>
      </c>
      <c r="G77" s="3">
        <v>3</v>
      </c>
      <c r="H77" s="3">
        <f t="shared" si="5"/>
        <v>1</v>
      </c>
      <c r="K77" s="3">
        <f t="shared" si="6"/>
        <v>4</v>
      </c>
      <c r="N77" s="3" t="s">
        <v>220</v>
      </c>
      <c r="O77" s="3" t="s">
        <v>519</v>
      </c>
      <c r="P77" s="3" t="s">
        <v>520</v>
      </c>
      <c r="Q77" s="3">
        <v>1</v>
      </c>
      <c r="R77" s="4">
        <v>2.0000000000000001E-4</v>
      </c>
      <c r="S77" s="3">
        <v>1</v>
      </c>
      <c r="T77" s="4">
        <v>1E-4</v>
      </c>
      <c r="U77" s="2">
        <v>1</v>
      </c>
      <c r="V77" s="3">
        <v>0</v>
      </c>
      <c r="W77" s="4">
        <v>0</v>
      </c>
      <c r="X77" s="5">
        <v>0</v>
      </c>
      <c r="Y77" s="3">
        <v>0</v>
      </c>
    </row>
    <row r="78" spans="1:25" x14ac:dyDescent="0.2">
      <c r="C78" s="3" t="s">
        <v>128</v>
      </c>
      <c r="D78" s="16" t="s">
        <v>265</v>
      </c>
      <c r="E78" s="3">
        <f t="shared" si="4"/>
        <v>1</v>
      </c>
      <c r="G78" s="3">
        <v>3</v>
      </c>
      <c r="H78" s="3">
        <f t="shared" si="5"/>
        <v>1</v>
      </c>
      <c r="K78" s="3">
        <f t="shared" si="6"/>
        <v>4</v>
      </c>
      <c r="N78" s="3" t="s">
        <v>167</v>
      </c>
      <c r="O78" s="3" t="s">
        <v>434</v>
      </c>
      <c r="P78" s="3" t="s">
        <v>435</v>
      </c>
      <c r="Q78" s="3">
        <v>4</v>
      </c>
      <c r="R78" s="4">
        <v>5.9999999999999995E-4</v>
      </c>
      <c r="S78" s="3">
        <v>6</v>
      </c>
      <c r="T78" s="4">
        <v>6.9999999999999999E-4</v>
      </c>
      <c r="U78" s="2">
        <v>1</v>
      </c>
      <c r="V78" s="3">
        <v>0</v>
      </c>
      <c r="W78" s="4">
        <v>0</v>
      </c>
      <c r="X78" s="5">
        <v>0</v>
      </c>
      <c r="Y78" s="3">
        <v>0</v>
      </c>
    </row>
    <row r="79" spans="1:25" x14ac:dyDescent="0.2">
      <c r="C79" s="3" t="s">
        <v>138</v>
      </c>
      <c r="D79" s="16" t="s">
        <v>269</v>
      </c>
      <c r="E79" s="3">
        <f t="shared" si="4"/>
        <v>0</v>
      </c>
      <c r="G79" s="3">
        <v>5</v>
      </c>
      <c r="H79" s="3">
        <f t="shared" si="5"/>
        <v>2</v>
      </c>
      <c r="K79" s="3">
        <f t="shared" si="6"/>
        <v>7</v>
      </c>
      <c r="N79" s="3" t="s">
        <v>220</v>
      </c>
      <c r="O79" s="3" t="s">
        <v>384</v>
      </c>
      <c r="P79" s="3" t="s">
        <v>385</v>
      </c>
      <c r="Q79" s="3">
        <v>5</v>
      </c>
      <c r="R79" s="4">
        <v>8.0000000000000004E-4</v>
      </c>
      <c r="S79" s="3">
        <v>5</v>
      </c>
      <c r="T79" s="4">
        <v>5.9999999999999995E-4</v>
      </c>
      <c r="U79" s="2">
        <v>1</v>
      </c>
      <c r="V79" s="3">
        <v>0</v>
      </c>
      <c r="W79" s="4">
        <v>0</v>
      </c>
      <c r="X79" s="5">
        <v>0</v>
      </c>
      <c r="Y79" s="3">
        <v>0</v>
      </c>
    </row>
    <row r="80" spans="1:25" x14ac:dyDescent="0.2">
      <c r="B80" s="3" t="s">
        <v>469</v>
      </c>
      <c r="C80" s="3" t="s">
        <v>470</v>
      </c>
      <c r="D80" s="17" t="s">
        <v>440</v>
      </c>
      <c r="E80" s="3">
        <f t="shared" si="4"/>
        <v>4</v>
      </c>
      <c r="G80" s="3">
        <v>5</v>
      </c>
      <c r="H80" s="3">
        <f t="shared" si="5"/>
        <v>2</v>
      </c>
      <c r="I80" s="3">
        <v>9</v>
      </c>
      <c r="K80" s="3">
        <f t="shared" si="6"/>
        <v>-3</v>
      </c>
      <c r="N80" s="3" t="s">
        <v>220</v>
      </c>
      <c r="O80" s="3" t="s">
        <v>485</v>
      </c>
      <c r="P80" s="3" t="s">
        <v>486</v>
      </c>
      <c r="Q80" s="3">
        <v>5</v>
      </c>
      <c r="R80" s="4">
        <v>8.0000000000000004E-4</v>
      </c>
      <c r="S80" s="3">
        <v>6</v>
      </c>
      <c r="T80" s="4">
        <v>6.9999999999999999E-4</v>
      </c>
      <c r="U80" s="2">
        <v>1</v>
      </c>
      <c r="V80" s="3">
        <v>0</v>
      </c>
      <c r="W80" s="4">
        <v>0</v>
      </c>
      <c r="X80" s="5">
        <v>0</v>
      </c>
      <c r="Y80" s="3">
        <v>0</v>
      </c>
    </row>
    <row r="81" spans="3:25" x14ac:dyDescent="0.2">
      <c r="C81" s="3" t="s">
        <v>471</v>
      </c>
      <c r="D81" s="18" t="s">
        <v>442</v>
      </c>
      <c r="E81" s="3">
        <f t="shared" si="4"/>
        <v>0</v>
      </c>
      <c r="G81" s="3">
        <v>10</v>
      </c>
      <c r="H81" s="3">
        <f t="shared" si="5"/>
        <v>3</v>
      </c>
      <c r="I81" s="3">
        <v>20</v>
      </c>
      <c r="K81" s="3">
        <f t="shared" si="6"/>
        <v>-8</v>
      </c>
      <c r="N81" s="3" t="s">
        <v>220</v>
      </c>
      <c r="O81" s="3" t="s">
        <v>523</v>
      </c>
      <c r="P81" s="3" t="s">
        <v>524</v>
      </c>
      <c r="Q81" s="3">
        <v>1</v>
      </c>
      <c r="R81" s="4">
        <v>2.0000000000000001E-4</v>
      </c>
      <c r="S81" s="3">
        <v>1</v>
      </c>
      <c r="T81" s="4">
        <v>1E-4</v>
      </c>
      <c r="U81" s="2">
        <v>1</v>
      </c>
      <c r="V81" s="3">
        <v>0</v>
      </c>
      <c r="W81" s="4">
        <v>0</v>
      </c>
      <c r="X81" s="5">
        <v>0</v>
      </c>
      <c r="Y81" s="3">
        <v>0</v>
      </c>
    </row>
    <row r="82" spans="3:25" x14ac:dyDescent="0.2">
      <c r="C82" s="3" t="s">
        <v>472</v>
      </c>
      <c r="D82" s="18" t="s">
        <v>444</v>
      </c>
      <c r="E82" s="3">
        <f t="shared" si="4"/>
        <v>0</v>
      </c>
      <c r="G82" s="3">
        <v>10</v>
      </c>
      <c r="H82" s="3">
        <f t="shared" si="5"/>
        <v>3</v>
      </c>
      <c r="I82" s="3">
        <v>20</v>
      </c>
      <c r="K82" s="3">
        <f t="shared" si="6"/>
        <v>-8</v>
      </c>
      <c r="N82" s="3" t="s">
        <v>218</v>
      </c>
      <c r="O82" s="3" t="s">
        <v>487</v>
      </c>
      <c r="P82" s="3" t="s">
        <v>488</v>
      </c>
      <c r="Q82" s="3">
        <v>1</v>
      </c>
      <c r="R82" s="4">
        <v>2.0000000000000001E-4</v>
      </c>
      <c r="S82" s="3">
        <v>1</v>
      </c>
      <c r="T82" s="4">
        <v>1E-4</v>
      </c>
      <c r="U82" s="2">
        <v>1</v>
      </c>
      <c r="V82" s="3">
        <v>0</v>
      </c>
      <c r="W82" s="4">
        <v>0</v>
      </c>
      <c r="X82" s="5">
        <v>0</v>
      </c>
      <c r="Y82" s="3">
        <v>0</v>
      </c>
    </row>
    <row r="83" spans="3:25" x14ac:dyDescent="0.2">
      <c r="C83" s="3" t="s">
        <v>475</v>
      </c>
      <c r="D83" s="18" t="s">
        <v>445</v>
      </c>
      <c r="E83" s="3">
        <f t="shared" si="4"/>
        <v>4</v>
      </c>
      <c r="G83" s="3">
        <v>15</v>
      </c>
      <c r="H83" s="3">
        <f t="shared" si="5"/>
        <v>5</v>
      </c>
      <c r="I83" s="3">
        <v>20</v>
      </c>
      <c r="K83" s="3">
        <f t="shared" si="6"/>
        <v>-1</v>
      </c>
      <c r="N83" s="3" t="s">
        <v>550</v>
      </c>
      <c r="O83" s="3" t="s">
        <v>557</v>
      </c>
      <c r="P83" s="3" t="s">
        <v>558</v>
      </c>
      <c r="Q83" s="3">
        <v>1</v>
      </c>
      <c r="R83" s="4">
        <v>2.0000000000000001E-4</v>
      </c>
      <c r="S83" s="3">
        <v>1</v>
      </c>
      <c r="T83" s="4">
        <v>1E-4</v>
      </c>
      <c r="U83" s="2">
        <v>1</v>
      </c>
      <c r="V83" s="3">
        <v>0</v>
      </c>
      <c r="W83" s="4">
        <v>0</v>
      </c>
      <c r="X83" s="5">
        <v>0</v>
      </c>
      <c r="Y83" s="3">
        <v>0</v>
      </c>
    </row>
    <row r="84" spans="3:25" x14ac:dyDescent="0.2">
      <c r="C84" s="3" t="s">
        <v>473</v>
      </c>
      <c r="D84" s="17" t="s">
        <v>158</v>
      </c>
      <c r="E84" s="3">
        <f t="shared" si="4"/>
        <v>8</v>
      </c>
      <c r="G84" s="3">
        <v>10</v>
      </c>
      <c r="H84" s="3">
        <f t="shared" si="5"/>
        <v>3</v>
      </c>
      <c r="I84" s="3">
        <v>10</v>
      </c>
      <c r="K84" s="3">
        <f t="shared" si="6"/>
        <v>3</v>
      </c>
      <c r="N84" s="3" t="s">
        <v>222</v>
      </c>
      <c r="O84" s="3" t="s">
        <v>479</v>
      </c>
      <c r="P84" s="3" t="s">
        <v>480</v>
      </c>
      <c r="Q84" s="3">
        <v>4</v>
      </c>
      <c r="R84" s="4">
        <v>5.9999999999999995E-4</v>
      </c>
      <c r="S84" s="3">
        <v>5</v>
      </c>
      <c r="T84" s="4">
        <v>5.9999999999999995E-4</v>
      </c>
      <c r="U84" s="2">
        <v>1</v>
      </c>
      <c r="V84" s="3">
        <v>0</v>
      </c>
      <c r="W84" s="4">
        <v>0</v>
      </c>
      <c r="X84" s="5">
        <v>0</v>
      </c>
      <c r="Y84" s="3">
        <v>0</v>
      </c>
    </row>
    <row r="85" spans="3:25" x14ac:dyDescent="0.2">
      <c r="C85" s="3" t="s">
        <v>474</v>
      </c>
      <c r="D85" s="17" t="s">
        <v>165</v>
      </c>
      <c r="E85" s="3">
        <f t="shared" si="4"/>
        <v>0</v>
      </c>
      <c r="H85" s="3">
        <f t="shared" si="5"/>
        <v>0</v>
      </c>
      <c r="K85" s="3">
        <f t="shared" si="6"/>
        <v>0</v>
      </c>
      <c r="N85" s="3" t="s">
        <v>489</v>
      </c>
      <c r="O85" s="3" t="s">
        <v>559</v>
      </c>
      <c r="P85" s="3" t="s">
        <v>560</v>
      </c>
      <c r="Q85" s="3">
        <v>1</v>
      </c>
      <c r="R85" s="4">
        <v>2.0000000000000001E-4</v>
      </c>
      <c r="S85" s="3">
        <v>1</v>
      </c>
      <c r="T85" s="4">
        <v>1E-4</v>
      </c>
      <c r="U85" s="2">
        <v>1</v>
      </c>
      <c r="V85" s="3">
        <v>0</v>
      </c>
      <c r="W85" s="4">
        <v>0</v>
      </c>
      <c r="X85" s="5">
        <v>0</v>
      </c>
      <c r="Y85" s="3">
        <v>0</v>
      </c>
    </row>
    <row r="86" spans="3:25" x14ac:dyDescent="0.2">
      <c r="C86" s="3" t="s">
        <v>545</v>
      </c>
      <c r="D86" s="17" t="s">
        <v>544</v>
      </c>
      <c r="E86" s="3">
        <f t="shared" si="4"/>
        <v>0</v>
      </c>
      <c r="H86" s="3">
        <f>ROUNDUP(G86*0.3,0)</f>
        <v>0</v>
      </c>
      <c r="K86" s="3">
        <f>ROUNDUP((14+14)*(G86/30)+H86-I86-J86,0)</f>
        <v>0</v>
      </c>
      <c r="N86" s="3" t="s">
        <v>489</v>
      </c>
      <c r="O86" s="3" t="s">
        <v>490</v>
      </c>
      <c r="P86" s="3" t="s">
        <v>491</v>
      </c>
      <c r="Q86" s="3">
        <v>1</v>
      </c>
      <c r="R86" s="4">
        <v>2.0000000000000001E-4</v>
      </c>
      <c r="S86" s="3">
        <v>1</v>
      </c>
      <c r="T86" s="4">
        <v>1E-4</v>
      </c>
      <c r="U86" s="2">
        <v>1</v>
      </c>
      <c r="V86" s="3">
        <v>0</v>
      </c>
      <c r="W86" s="4">
        <v>0</v>
      </c>
      <c r="X86" s="5">
        <v>0</v>
      </c>
      <c r="Y86" s="3">
        <v>0</v>
      </c>
    </row>
    <row r="87" spans="3:25" x14ac:dyDescent="0.2">
      <c r="C87" s="3" t="s">
        <v>564</v>
      </c>
      <c r="D87" s="17" t="s">
        <v>563</v>
      </c>
      <c r="E87" s="24">
        <f>IF(ISNA(VLOOKUP(D87,$O$2:$Y$200,8,FALSE)),0,VLOOKUP(D87,$O$2:$Y$200,8,FALSE))</f>
        <v>16</v>
      </c>
      <c r="H87" s="3">
        <f>ROUNDUP(G87*0.3,0)</f>
        <v>0</v>
      </c>
      <c r="K87" s="3">
        <f>ROUNDUP((14+14)*(G87/30)+H87-I87-J87,0)</f>
        <v>0</v>
      </c>
      <c r="L87" s="3">
        <v>20</v>
      </c>
      <c r="N87" s="3" t="s">
        <v>156</v>
      </c>
      <c r="O87" s="3" t="s">
        <v>398</v>
      </c>
      <c r="P87" s="3" t="s">
        <v>58</v>
      </c>
      <c r="Q87" s="3">
        <v>8</v>
      </c>
      <c r="R87" s="4">
        <v>1.1999999999999999E-3</v>
      </c>
      <c r="S87" s="3">
        <v>11</v>
      </c>
      <c r="T87" s="4">
        <v>1.1999999999999999E-3</v>
      </c>
      <c r="U87" s="2">
        <v>1</v>
      </c>
      <c r="V87" s="3">
        <v>0</v>
      </c>
      <c r="W87" s="4">
        <v>0</v>
      </c>
      <c r="X87" s="5">
        <v>0</v>
      </c>
      <c r="Y87" s="3">
        <v>0</v>
      </c>
    </row>
    <row r="88" spans="3:25" x14ac:dyDescent="0.2">
      <c r="N88" s="3" t="s">
        <v>156</v>
      </c>
      <c r="O88" s="3" t="s">
        <v>399</v>
      </c>
      <c r="P88" s="3" t="s">
        <v>59</v>
      </c>
      <c r="Q88" s="3">
        <v>16</v>
      </c>
      <c r="R88" s="4">
        <v>2.5000000000000001E-3</v>
      </c>
      <c r="S88" s="3">
        <v>19</v>
      </c>
      <c r="T88" s="4">
        <v>2.0999999999999999E-3</v>
      </c>
      <c r="U88" s="2">
        <v>1</v>
      </c>
      <c r="V88" s="3">
        <v>0</v>
      </c>
      <c r="W88" s="4">
        <v>0</v>
      </c>
      <c r="X88" s="5">
        <v>0</v>
      </c>
      <c r="Y88" s="3">
        <v>0</v>
      </c>
    </row>
    <row r="89" spans="3:25" x14ac:dyDescent="0.2">
      <c r="N89" s="3" t="s">
        <v>220</v>
      </c>
      <c r="O89" s="3" t="s">
        <v>390</v>
      </c>
      <c r="P89" s="3" t="s">
        <v>391</v>
      </c>
      <c r="Q89" s="3">
        <v>12</v>
      </c>
      <c r="R89" s="4">
        <v>1.9E-3</v>
      </c>
      <c r="S89" s="3">
        <v>15</v>
      </c>
      <c r="T89" s="4">
        <v>1.6999999999999999E-3</v>
      </c>
      <c r="U89" s="2">
        <v>1</v>
      </c>
      <c r="V89" s="3">
        <v>0</v>
      </c>
      <c r="W89" s="4">
        <v>0</v>
      </c>
      <c r="X89" s="5">
        <v>0</v>
      </c>
      <c r="Y89" s="3">
        <v>0</v>
      </c>
    </row>
    <row r="90" spans="3:25" x14ac:dyDescent="0.2">
      <c r="N90" s="3" t="s">
        <v>220</v>
      </c>
      <c r="O90" s="3" t="s">
        <v>492</v>
      </c>
      <c r="P90" s="3" t="s">
        <v>493</v>
      </c>
      <c r="Q90" s="3">
        <v>1</v>
      </c>
      <c r="R90" s="4">
        <v>2.0000000000000001E-4</v>
      </c>
      <c r="S90" s="3">
        <v>1</v>
      </c>
      <c r="T90" s="4">
        <v>1E-4</v>
      </c>
      <c r="U90" s="2">
        <v>1</v>
      </c>
      <c r="V90" s="3">
        <v>0</v>
      </c>
      <c r="W90" s="4">
        <v>0</v>
      </c>
      <c r="X90" s="5">
        <v>0</v>
      </c>
      <c r="Y90" s="3">
        <v>0</v>
      </c>
    </row>
    <row r="91" spans="3:25" x14ac:dyDescent="0.2">
      <c r="N91" s="3" t="s">
        <v>228</v>
      </c>
      <c r="O91" s="3" t="s">
        <v>352</v>
      </c>
      <c r="P91" s="3" t="s">
        <v>67</v>
      </c>
      <c r="Q91" s="3">
        <v>3</v>
      </c>
      <c r="R91" s="4">
        <v>5.0000000000000001E-4</v>
      </c>
      <c r="S91" s="3">
        <v>3</v>
      </c>
      <c r="T91" s="4">
        <v>2.9999999999999997E-4</v>
      </c>
      <c r="U91" s="2">
        <v>0.67</v>
      </c>
      <c r="V91" s="3">
        <v>0</v>
      </c>
      <c r="W91" s="4">
        <v>0</v>
      </c>
      <c r="X91" s="5">
        <v>0</v>
      </c>
      <c r="Y91" s="3">
        <v>0</v>
      </c>
    </row>
    <row r="92" spans="3:25" x14ac:dyDescent="0.2">
      <c r="N92" s="3" t="s">
        <v>174</v>
      </c>
      <c r="O92" s="3" t="s">
        <v>365</v>
      </c>
      <c r="P92" s="3" t="s">
        <v>366</v>
      </c>
      <c r="Q92" s="3">
        <v>13</v>
      </c>
      <c r="R92" s="4">
        <v>2E-3</v>
      </c>
      <c r="S92" s="3">
        <v>20</v>
      </c>
      <c r="T92" s="4">
        <v>2.2000000000000001E-3</v>
      </c>
      <c r="U92" s="2">
        <v>0.5</v>
      </c>
      <c r="V92" s="3">
        <v>0</v>
      </c>
      <c r="W92" s="4">
        <v>0</v>
      </c>
      <c r="X92" s="5">
        <v>0</v>
      </c>
      <c r="Y92" s="3">
        <v>0</v>
      </c>
    </row>
    <row r="93" spans="3:25" x14ac:dyDescent="0.2">
      <c r="N93" s="3" t="s">
        <v>185</v>
      </c>
      <c r="O93" s="3" t="s">
        <v>369</v>
      </c>
      <c r="P93" s="3" t="s">
        <v>370</v>
      </c>
      <c r="Q93" s="3">
        <v>2</v>
      </c>
      <c r="R93" s="4">
        <v>2.9999999999999997E-4</v>
      </c>
      <c r="S93" s="3">
        <v>3</v>
      </c>
      <c r="T93" s="4">
        <v>2.9999999999999997E-4</v>
      </c>
      <c r="U93" s="2">
        <v>1</v>
      </c>
      <c r="V93" s="3">
        <v>0</v>
      </c>
      <c r="W93" s="4">
        <v>0</v>
      </c>
      <c r="X93" s="5">
        <v>0</v>
      </c>
      <c r="Y93" s="3">
        <v>0</v>
      </c>
    </row>
    <row r="94" spans="3:25" x14ac:dyDescent="0.2">
      <c r="N94" s="3" t="s">
        <v>224</v>
      </c>
      <c r="O94" s="3" t="s">
        <v>224</v>
      </c>
      <c r="P94" s="3" t="s">
        <v>225</v>
      </c>
      <c r="Q94" s="3">
        <v>2</v>
      </c>
      <c r="R94" s="4">
        <v>2.9999999999999997E-4</v>
      </c>
      <c r="S94" s="3">
        <v>2</v>
      </c>
      <c r="T94" s="4">
        <v>2.0000000000000001E-4</v>
      </c>
      <c r="U94" s="2">
        <v>1</v>
      </c>
      <c r="V94" s="3">
        <v>0</v>
      </c>
      <c r="W94" s="4">
        <v>0</v>
      </c>
      <c r="X94" s="5">
        <v>0</v>
      </c>
      <c r="Y94" s="3">
        <v>0</v>
      </c>
    </row>
    <row r="95" spans="3:25" x14ac:dyDescent="0.2">
      <c r="N95" s="3" t="s">
        <v>228</v>
      </c>
      <c r="O95" s="3" t="s">
        <v>494</v>
      </c>
      <c r="P95" s="3" t="s">
        <v>495</v>
      </c>
      <c r="Q95" s="3">
        <v>2</v>
      </c>
      <c r="R95" s="4">
        <v>2.9999999999999997E-4</v>
      </c>
      <c r="S95" s="3">
        <v>2</v>
      </c>
      <c r="T95" s="4">
        <v>2.0000000000000001E-4</v>
      </c>
      <c r="U95" s="2">
        <v>1</v>
      </c>
      <c r="V95" s="3">
        <v>0</v>
      </c>
      <c r="W95" s="4">
        <v>0</v>
      </c>
      <c r="X95" s="5">
        <v>0</v>
      </c>
      <c r="Y95" s="3">
        <v>0</v>
      </c>
    </row>
    <row r="96" spans="3:25" x14ac:dyDescent="0.2">
      <c r="N96" s="3" t="s">
        <v>185</v>
      </c>
      <c r="O96" s="3" t="s">
        <v>375</v>
      </c>
      <c r="P96" s="3" t="s">
        <v>376</v>
      </c>
      <c r="Q96" s="3">
        <v>3</v>
      </c>
      <c r="R96" s="4">
        <v>5.0000000000000001E-4</v>
      </c>
      <c r="S96" s="3">
        <v>3</v>
      </c>
      <c r="T96" s="4">
        <v>2.9999999999999997E-4</v>
      </c>
      <c r="U96" s="2">
        <v>1</v>
      </c>
      <c r="V96" s="3">
        <v>0</v>
      </c>
      <c r="W96" s="4">
        <v>0</v>
      </c>
      <c r="X96" s="5">
        <v>0</v>
      </c>
      <c r="Y96" s="3">
        <v>0</v>
      </c>
    </row>
    <row r="97" spans="14:25" x14ac:dyDescent="0.2">
      <c r="N97" s="3" t="s">
        <v>230</v>
      </c>
      <c r="O97" s="3" t="s">
        <v>341</v>
      </c>
      <c r="P97" s="3" t="s">
        <v>74</v>
      </c>
      <c r="Q97" s="3">
        <v>16</v>
      </c>
      <c r="R97" s="4">
        <v>2.5000000000000001E-3</v>
      </c>
      <c r="S97" s="3">
        <v>17</v>
      </c>
      <c r="T97" s="4">
        <v>1.9E-3</v>
      </c>
      <c r="U97" s="2">
        <v>1</v>
      </c>
      <c r="V97" s="3">
        <v>0</v>
      </c>
      <c r="W97" s="4">
        <v>0</v>
      </c>
      <c r="X97" s="5">
        <v>0</v>
      </c>
      <c r="Y97" s="3">
        <v>0</v>
      </c>
    </row>
    <row r="98" spans="14:25" x14ac:dyDescent="0.2">
      <c r="N98" s="3" t="s">
        <v>230</v>
      </c>
      <c r="O98" s="3" t="s">
        <v>342</v>
      </c>
      <c r="P98" s="3" t="s">
        <v>343</v>
      </c>
      <c r="Q98" s="3">
        <v>6</v>
      </c>
      <c r="R98" s="4">
        <v>8.9999999999999998E-4</v>
      </c>
      <c r="S98" s="3">
        <v>9</v>
      </c>
      <c r="T98" s="4">
        <v>1E-3</v>
      </c>
      <c r="U98" s="2">
        <v>1</v>
      </c>
      <c r="V98" s="3">
        <v>0</v>
      </c>
      <c r="W98" s="4">
        <v>0</v>
      </c>
      <c r="X98" s="5">
        <v>0</v>
      </c>
      <c r="Y98" s="3">
        <v>0</v>
      </c>
    </row>
    <row r="99" spans="14:25" x14ac:dyDescent="0.2">
      <c r="N99" s="3" t="s">
        <v>226</v>
      </c>
      <c r="O99" s="3" t="s">
        <v>363</v>
      </c>
      <c r="P99" s="3" t="s">
        <v>65</v>
      </c>
      <c r="Q99" s="3">
        <v>12</v>
      </c>
      <c r="R99" s="4">
        <v>1.9E-3</v>
      </c>
      <c r="S99" s="3">
        <v>17</v>
      </c>
      <c r="T99" s="4">
        <v>1.9E-3</v>
      </c>
      <c r="U99" s="2">
        <v>0.88</v>
      </c>
      <c r="V99" s="3">
        <v>0</v>
      </c>
      <c r="W99" s="4">
        <v>0</v>
      </c>
      <c r="X99" s="5">
        <v>0</v>
      </c>
      <c r="Y99" s="3">
        <v>0</v>
      </c>
    </row>
    <row r="100" spans="14:25" x14ac:dyDescent="0.2">
      <c r="N100" s="3" t="s">
        <v>187</v>
      </c>
      <c r="O100" s="3" t="s">
        <v>337</v>
      </c>
      <c r="P100" s="3" t="s">
        <v>79</v>
      </c>
      <c r="Q100" s="3">
        <v>6</v>
      </c>
      <c r="R100" s="4">
        <v>8.9999999999999998E-4</v>
      </c>
      <c r="S100" s="3">
        <v>6</v>
      </c>
      <c r="T100" s="4">
        <v>6.9999999999999999E-4</v>
      </c>
      <c r="U100" s="2">
        <v>1</v>
      </c>
      <c r="V100" s="3">
        <v>0</v>
      </c>
      <c r="W100" s="4">
        <v>0</v>
      </c>
      <c r="X100" s="5">
        <v>0</v>
      </c>
      <c r="Y100" s="3">
        <v>0</v>
      </c>
    </row>
    <row r="101" spans="14:25" x14ac:dyDescent="0.2">
      <c r="N101" s="3" t="s">
        <v>187</v>
      </c>
      <c r="O101" s="3" t="s">
        <v>338</v>
      </c>
      <c r="P101" s="3" t="s">
        <v>80</v>
      </c>
      <c r="Q101" s="3">
        <v>1</v>
      </c>
      <c r="R101" s="4">
        <v>2.0000000000000001E-4</v>
      </c>
      <c r="S101" s="3">
        <v>1</v>
      </c>
      <c r="T101" s="4">
        <v>1E-4</v>
      </c>
      <c r="U101" s="2">
        <v>0</v>
      </c>
      <c r="V101" s="3">
        <v>0</v>
      </c>
      <c r="W101" s="4">
        <v>0</v>
      </c>
      <c r="X101" s="5">
        <v>0</v>
      </c>
      <c r="Y101" s="3">
        <v>0</v>
      </c>
    </row>
    <row r="102" spans="14:25" x14ac:dyDescent="0.2">
      <c r="N102" s="3" t="s">
        <v>176</v>
      </c>
      <c r="O102" s="3" t="s">
        <v>326</v>
      </c>
      <c r="P102" s="3" t="s">
        <v>87</v>
      </c>
      <c r="Q102" s="3">
        <v>1</v>
      </c>
      <c r="R102" s="4">
        <v>2.0000000000000001E-4</v>
      </c>
      <c r="S102" s="3">
        <v>1</v>
      </c>
      <c r="T102" s="4">
        <v>1E-4</v>
      </c>
      <c r="U102" s="2">
        <v>1</v>
      </c>
      <c r="V102" s="3">
        <v>0</v>
      </c>
      <c r="W102" s="4">
        <v>0</v>
      </c>
      <c r="X102" s="5">
        <v>0</v>
      </c>
      <c r="Y102" s="3">
        <v>0</v>
      </c>
    </row>
    <row r="103" spans="14:25" x14ac:dyDescent="0.2">
      <c r="N103" s="3" t="s">
        <v>176</v>
      </c>
      <c r="O103" s="3" t="s">
        <v>327</v>
      </c>
      <c r="P103" s="3" t="s">
        <v>88</v>
      </c>
      <c r="Q103" s="3">
        <v>2</v>
      </c>
      <c r="R103" s="4">
        <v>2.9999999999999997E-4</v>
      </c>
      <c r="S103" s="3">
        <v>2</v>
      </c>
      <c r="T103" s="4">
        <v>2.0000000000000001E-4</v>
      </c>
      <c r="U103" s="2">
        <v>1</v>
      </c>
      <c r="V103" s="3">
        <v>0</v>
      </c>
      <c r="W103" s="4">
        <v>0</v>
      </c>
      <c r="X103" s="5">
        <v>0</v>
      </c>
      <c r="Y103" s="3">
        <v>0</v>
      </c>
    </row>
    <row r="104" spans="14:25" x14ac:dyDescent="0.2">
      <c r="N104" s="3" t="s">
        <v>176</v>
      </c>
      <c r="O104" s="3" t="s">
        <v>328</v>
      </c>
      <c r="P104" s="3" t="s">
        <v>329</v>
      </c>
      <c r="Q104" s="3">
        <v>3</v>
      </c>
      <c r="R104" s="4">
        <v>5.0000000000000001E-4</v>
      </c>
      <c r="S104" s="3">
        <v>4</v>
      </c>
      <c r="T104" s="4">
        <v>4.0000000000000002E-4</v>
      </c>
      <c r="U104" s="2">
        <v>1</v>
      </c>
      <c r="V104" s="3">
        <v>0</v>
      </c>
      <c r="W104" s="4">
        <v>0</v>
      </c>
      <c r="X104" s="5">
        <v>0</v>
      </c>
      <c r="Y104" s="3">
        <v>0</v>
      </c>
    </row>
    <row r="105" spans="14:25" x14ac:dyDescent="0.2">
      <c r="N105" s="3" t="s">
        <v>215</v>
      </c>
      <c r="O105" s="3" t="s">
        <v>312</v>
      </c>
      <c r="P105" s="3" t="s">
        <v>313</v>
      </c>
      <c r="Q105" s="3">
        <v>3</v>
      </c>
      <c r="R105" s="4">
        <v>5.0000000000000001E-4</v>
      </c>
      <c r="S105" s="3">
        <v>3</v>
      </c>
      <c r="T105" s="4">
        <v>2.9999999999999997E-4</v>
      </c>
      <c r="U105" s="2">
        <v>1</v>
      </c>
      <c r="V105" s="3">
        <v>0</v>
      </c>
      <c r="W105" s="4">
        <v>0</v>
      </c>
      <c r="X105" s="5">
        <v>0</v>
      </c>
      <c r="Y105" s="3">
        <v>0</v>
      </c>
    </row>
    <row r="106" spans="14:25" x14ac:dyDescent="0.2">
      <c r="N106" s="3" t="s">
        <v>232</v>
      </c>
      <c r="O106" s="3" t="s">
        <v>311</v>
      </c>
      <c r="P106" s="3" t="s">
        <v>93</v>
      </c>
      <c r="Q106" s="3">
        <v>1</v>
      </c>
      <c r="R106" s="4">
        <v>2.0000000000000001E-4</v>
      </c>
      <c r="S106" s="3">
        <v>1</v>
      </c>
      <c r="T106" s="4">
        <v>1E-4</v>
      </c>
      <c r="U106" s="2">
        <v>1</v>
      </c>
      <c r="V106" s="3">
        <v>0</v>
      </c>
      <c r="W106" s="4">
        <v>0</v>
      </c>
      <c r="X106" s="5">
        <v>0</v>
      </c>
      <c r="Y106" s="3">
        <v>0</v>
      </c>
    </row>
    <row r="107" spans="14:25" x14ac:dyDescent="0.2">
      <c r="N107" s="3" t="s">
        <v>188</v>
      </c>
      <c r="O107" s="3" t="s">
        <v>303</v>
      </c>
      <c r="P107" s="3" t="s">
        <v>304</v>
      </c>
      <c r="Q107" s="3">
        <v>4</v>
      </c>
      <c r="R107" s="4">
        <v>5.9999999999999995E-4</v>
      </c>
      <c r="S107" s="3">
        <v>4</v>
      </c>
      <c r="T107" s="4">
        <v>4.0000000000000002E-4</v>
      </c>
      <c r="U107" s="2">
        <v>0.5</v>
      </c>
      <c r="V107" s="3">
        <v>0</v>
      </c>
      <c r="W107" s="4">
        <v>0</v>
      </c>
      <c r="X107" s="5">
        <v>0</v>
      </c>
      <c r="Y107" s="3">
        <v>0</v>
      </c>
    </row>
    <row r="108" spans="14:25" x14ac:dyDescent="0.2">
      <c r="N108" s="3" t="s">
        <v>177</v>
      </c>
      <c r="O108" s="3" t="s">
        <v>307</v>
      </c>
      <c r="P108" s="3" t="s">
        <v>94</v>
      </c>
      <c r="Q108" s="3">
        <v>1</v>
      </c>
      <c r="R108" s="4">
        <v>2.0000000000000001E-4</v>
      </c>
      <c r="S108" s="3">
        <v>1</v>
      </c>
      <c r="T108" s="4">
        <v>1E-4</v>
      </c>
      <c r="U108" s="2">
        <v>1</v>
      </c>
      <c r="V108" s="3">
        <v>0</v>
      </c>
      <c r="W108" s="4">
        <v>0</v>
      </c>
      <c r="X108" s="5">
        <v>0</v>
      </c>
      <c r="Y108" s="3">
        <v>0</v>
      </c>
    </row>
    <row r="109" spans="14:25" x14ac:dyDescent="0.2">
      <c r="N109" s="3" t="s">
        <v>164</v>
      </c>
      <c r="O109" s="3" t="s">
        <v>332</v>
      </c>
      <c r="P109" s="3" t="s">
        <v>333</v>
      </c>
      <c r="Q109" s="3">
        <v>2</v>
      </c>
      <c r="R109" s="4">
        <v>2.9999999999999997E-4</v>
      </c>
      <c r="S109" s="3">
        <v>2</v>
      </c>
      <c r="T109" s="4">
        <v>2.0000000000000001E-4</v>
      </c>
      <c r="U109" s="2">
        <v>1</v>
      </c>
      <c r="V109" s="3">
        <v>0</v>
      </c>
      <c r="W109" s="4">
        <v>0</v>
      </c>
      <c r="X109" s="5">
        <v>0</v>
      </c>
      <c r="Y109" s="3">
        <v>0</v>
      </c>
    </row>
    <row r="110" spans="14:25" x14ac:dyDescent="0.2">
      <c r="N110" s="3" t="s">
        <v>226</v>
      </c>
      <c r="O110" s="3" t="s">
        <v>364</v>
      </c>
      <c r="P110" s="3" t="s">
        <v>66</v>
      </c>
      <c r="Q110" s="3">
        <v>9</v>
      </c>
      <c r="R110" s="4">
        <v>1.4E-3</v>
      </c>
      <c r="S110" s="3">
        <v>11</v>
      </c>
      <c r="T110" s="4">
        <v>1.1999999999999999E-3</v>
      </c>
      <c r="U110" s="2">
        <v>0.91</v>
      </c>
      <c r="V110" s="3">
        <v>0</v>
      </c>
      <c r="W110" s="4">
        <v>0</v>
      </c>
      <c r="X110" s="5">
        <v>0</v>
      </c>
      <c r="Y110" s="3">
        <v>0</v>
      </c>
    </row>
    <row r="111" spans="14:25" x14ac:dyDescent="0.2">
      <c r="N111" s="3" t="s">
        <v>164</v>
      </c>
      <c r="O111" s="3" t="s">
        <v>334</v>
      </c>
      <c r="P111" s="3" t="s">
        <v>335</v>
      </c>
      <c r="Q111" s="3">
        <v>6</v>
      </c>
      <c r="R111" s="4">
        <v>8.9999999999999998E-4</v>
      </c>
      <c r="S111" s="3">
        <v>6</v>
      </c>
      <c r="T111" s="4">
        <v>6.9999999999999999E-4</v>
      </c>
      <c r="U111" s="2">
        <v>1</v>
      </c>
      <c r="V111" s="3">
        <v>0</v>
      </c>
      <c r="W111" s="4">
        <v>0</v>
      </c>
      <c r="X111" s="5">
        <v>0</v>
      </c>
      <c r="Y111" s="3">
        <v>0</v>
      </c>
    </row>
    <row r="112" spans="14:25" x14ac:dyDescent="0.2">
      <c r="N112" s="3" t="s">
        <v>164</v>
      </c>
      <c r="O112" s="3" t="s">
        <v>336</v>
      </c>
      <c r="P112" s="3" t="s">
        <v>83</v>
      </c>
      <c r="Q112" s="3">
        <v>5</v>
      </c>
      <c r="R112" s="4">
        <v>8.0000000000000004E-4</v>
      </c>
      <c r="S112" s="3">
        <v>5</v>
      </c>
      <c r="T112" s="4">
        <v>5.9999999999999995E-4</v>
      </c>
      <c r="U112" s="2">
        <v>1</v>
      </c>
      <c r="V112" s="3">
        <v>0</v>
      </c>
      <c r="W112" s="4">
        <v>0</v>
      </c>
      <c r="X112" s="5">
        <v>0</v>
      </c>
      <c r="Y112" s="3">
        <v>0</v>
      </c>
    </row>
    <row r="113" spans="14:25" x14ac:dyDescent="0.2">
      <c r="N113" s="3" t="s">
        <v>178</v>
      </c>
      <c r="O113" s="3" t="s">
        <v>496</v>
      </c>
      <c r="P113" s="3" t="s">
        <v>497</v>
      </c>
      <c r="Q113" s="3">
        <v>1</v>
      </c>
      <c r="R113" s="4">
        <v>2.0000000000000001E-4</v>
      </c>
      <c r="S113" s="3">
        <v>1</v>
      </c>
      <c r="T113" s="4">
        <v>1E-4</v>
      </c>
      <c r="U113" s="2">
        <v>1</v>
      </c>
      <c r="V113" s="3">
        <v>0</v>
      </c>
      <c r="W113" s="4">
        <v>0</v>
      </c>
      <c r="X113" s="5">
        <v>0</v>
      </c>
      <c r="Y113" s="3">
        <v>0</v>
      </c>
    </row>
    <row r="114" spans="14:25" x14ac:dyDescent="0.2">
      <c r="N114" s="3" t="s">
        <v>168</v>
      </c>
      <c r="O114" s="3" t="s">
        <v>275</v>
      </c>
      <c r="P114" s="3" t="s">
        <v>276</v>
      </c>
      <c r="Q114" s="3">
        <v>4</v>
      </c>
      <c r="R114" s="4">
        <v>5.9999999999999995E-4</v>
      </c>
      <c r="S114" s="3">
        <v>4</v>
      </c>
      <c r="T114" s="4">
        <v>4.0000000000000002E-4</v>
      </c>
      <c r="U114" s="2">
        <v>1</v>
      </c>
      <c r="V114" s="3">
        <v>0</v>
      </c>
      <c r="W114" s="4">
        <v>0</v>
      </c>
      <c r="X114" s="5">
        <v>0</v>
      </c>
      <c r="Y114" s="3">
        <v>0</v>
      </c>
    </row>
    <row r="115" spans="14:25" x14ac:dyDescent="0.2">
      <c r="N115" s="3" t="s">
        <v>168</v>
      </c>
      <c r="O115" s="3" t="s">
        <v>279</v>
      </c>
      <c r="P115" s="3" t="s">
        <v>280</v>
      </c>
      <c r="Q115" s="3">
        <v>2</v>
      </c>
      <c r="R115" s="4">
        <v>2.9999999999999997E-4</v>
      </c>
      <c r="S115" s="3">
        <v>3</v>
      </c>
      <c r="T115" s="4">
        <v>2.9999999999999997E-4</v>
      </c>
      <c r="U115" s="2">
        <v>1</v>
      </c>
      <c r="V115" s="3">
        <v>0</v>
      </c>
      <c r="W115" s="4">
        <v>0</v>
      </c>
      <c r="X115" s="5">
        <v>0</v>
      </c>
      <c r="Y115" s="3">
        <v>0</v>
      </c>
    </row>
    <row r="116" spans="14:25" x14ac:dyDescent="0.2">
      <c r="N116" s="3" t="s">
        <v>168</v>
      </c>
      <c r="O116" s="3" t="s">
        <v>283</v>
      </c>
      <c r="P116" s="3" t="s">
        <v>284</v>
      </c>
      <c r="Q116" s="3">
        <v>1</v>
      </c>
      <c r="R116" s="4">
        <v>2.0000000000000001E-4</v>
      </c>
      <c r="S116" s="3">
        <v>1</v>
      </c>
      <c r="T116" s="4">
        <v>1E-4</v>
      </c>
      <c r="U116" s="2">
        <v>1</v>
      </c>
      <c r="V116" s="3">
        <v>0</v>
      </c>
      <c r="W116" s="4">
        <v>0</v>
      </c>
      <c r="X116" s="5">
        <v>0</v>
      </c>
      <c r="Y116" s="3">
        <v>0</v>
      </c>
    </row>
    <row r="117" spans="14:25" x14ac:dyDescent="0.2">
      <c r="N117" s="3" t="s">
        <v>179</v>
      </c>
      <c r="O117" s="3" t="s">
        <v>263</v>
      </c>
      <c r="P117" s="3" t="s">
        <v>264</v>
      </c>
      <c r="Q117" s="3">
        <v>7</v>
      </c>
      <c r="R117" s="4">
        <v>1.1000000000000001E-3</v>
      </c>
      <c r="S117" s="3">
        <v>10</v>
      </c>
      <c r="T117" s="4">
        <v>1.1000000000000001E-3</v>
      </c>
      <c r="U117" s="2">
        <v>1</v>
      </c>
      <c r="V117" s="3">
        <v>0</v>
      </c>
      <c r="W117" s="4">
        <v>0</v>
      </c>
      <c r="X117" s="5">
        <v>0</v>
      </c>
      <c r="Y117" s="3">
        <v>0</v>
      </c>
    </row>
    <row r="118" spans="14:25" x14ac:dyDescent="0.2">
      <c r="N118" s="3" t="s">
        <v>163</v>
      </c>
      <c r="O118" s="3" t="s">
        <v>260</v>
      </c>
      <c r="P118" s="3" t="s">
        <v>261</v>
      </c>
      <c r="Q118" s="3">
        <v>1</v>
      </c>
      <c r="R118" s="4">
        <v>2.0000000000000001E-4</v>
      </c>
      <c r="S118" s="3">
        <v>1</v>
      </c>
      <c r="T118" s="4">
        <v>1E-4</v>
      </c>
      <c r="U118" s="2">
        <v>1</v>
      </c>
      <c r="V118" s="3">
        <v>0</v>
      </c>
      <c r="W118" s="4">
        <v>0</v>
      </c>
      <c r="X118" s="5">
        <v>0</v>
      </c>
      <c r="Y118" s="3">
        <v>0</v>
      </c>
    </row>
    <row r="119" spans="14:25" x14ac:dyDescent="0.2">
      <c r="N119" s="3" t="s">
        <v>161</v>
      </c>
      <c r="O119" s="3" t="s">
        <v>459</v>
      </c>
      <c r="P119" s="3" t="s">
        <v>478</v>
      </c>
      <c r="Q119" s="3">
        <v>13</v>
      </c>
      <c r="R119" s="4">
        <v>2E-3</v>
      </c>
      <c r="S119" s="3">
        <v>18</v>
      </c>
      <c r="T119" s="4">
        <v>2E-3</v>
      </c>
      <c r="U119" s="2">
        <v>1</v>
      </c>
      <c r="V119" s="3">
        <v>0</v>
      </c>
      <c r="W119" s="4">
        <v>0</v>
      </c>
      <c r="X119" s="5">
        <v>0</v>
      </c>
      <c r="Y119" s="3">
        <v>0</v>
      </c>
    </row>
    <row r="120" spans="14:25" x14ac:dyDescent="0.2">
      <c r="N120" s="3" t="s">
        <v>161</v>
      </c>
      <c r="O120" s="3" t="s">
        <v>461</v>
      </c>
      <c r="P120" s="3" t="s">
        <v>476</v>
      </c>
      <c r="Q120" s="3">
        <v>7</v>
      </c>
      <c r="R120" s="4">
        <v>1.1000000000000001E-3</v>
      </c>
      <c r="S120" s="3">
        <v>8</v>
      </c>
      <c r="T120" s="4">
        <v>8.9999999999999998E-4</v>
      </c>
      <c r="U120" s="2">
        <v>1</v>
      </c>
      <c r="V120" s="3">
        <v>0</v>
      </c>
      <c r="W120" s="4">
        <v>0</v>
      </c>
      <c r="X120" s="5">
        <v>0</v>
      </c>
      <c r="Y120" s="3">
        <v>0</v>
      </c>
    </row>
    <row r="121" spans="14:25" x14ac:dyDescent="0.2">
      <c r="N121" s="3" t="s">
        <v>507</v>
      </c>
      <c r="O121" s="3" t="s">
        <v>512</v>
      </c>
      <c r="P121" s="3" t="s">
        <v>513</v>
      </c>
      <c r="Q121" s="3">
        <v>9</v>
      </c>
      <c r="R121" s="4">
        <v>1.4E-3</v>
      </c>
      <c r="S121" s="3">
        <v>11</v>
      </c>
      <c r="T121" s="4">
        <v>1.1999999999999999E-3</v>
      </c>
      <c r="U121" s="2">
        <v>1</v>
      </c>
      <c r="V121" s="3">
        <v>0</v>
      </c>
      <c r="W121" s="4">
        <v>0</v>
      </c>
      <c r="X121" s="5">
        <v>0</v>
      </c>
      <c r="Y121" s="3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40"/>
  <sheetViews>
    <sheetView workbookViewId="0">
      <selection activeCell="F20" sqref="F20"/>
    </sheetView>
  </sheetViews>
  <sheetFormatPr defaultColWidth="8.7265625" defaultRowHeight="13" x14ac:dyDescent="0.2"/>
  <cols>
    <col min="1" max="1" width="8.7265625" style="3"/>
    <col min="2" max="2" width="18.453125" style="3" bestFit="1" customWidth="1"/>
    <col min="3" max="3" width="8.7265625" style="3"/>
    <col min="4" max="4" width="12" style="3" customWidth="1"/>
    <col min="5" max="5" width="8.7265625" style="2"/>
    <col min="6" max="6" width="15" style="3" bestFit="1" customWidth="1"/>
    <col min="7" max="16384" width="8.7265625" style="3"/>
  </cols>
  <sheetData>
    <row r="1" spans="1:21" ht="14" x14ac:dyDescent="0.2">
      <c r="A1" s="22" t="s">
        <v>554</v>
      </c>
      <c r="B1" s="21" t="s">
        <v>555</v>
      </c>
      <c r="C1" s="19"/>
      <c r="F1" s="3" t="s">
        <v>189</v>
      </c>
      <c r="G1" s="3" t="s">
        <v>149</v>
      </c>
      <c r="H1" s="3" t="s">
        <v>39</v>
      </c>
      <c r="I1" s="3" t="s">
        <v>40</v>
      </c>
      <c r="J1" s="3" t="s">
        <v>150</v>
      </c>
      <c r="K1" s="3" t="s">
        <v>151</v>
      </c>
      <c r="L1" s="3" t="s">
        <v>152</v>
      </c>
      <c r="M1" s="3" t="s">
        <v>153</v>
      </c>
      <c r="N1" s="3" t="s">
        <v>41</v>
      </c>
      <c r="O1" s="3" t="s">
        <v>565</v>
      </c>
      <c r="P1" s="3" t="s">
        <v>42</v>
      </c>
      <c r="Q1" s="3" t="s">
        <v>566</v>
      </c>
      <c r="R1" s="3" t="s">
        <v>43</v>
      </c>
      <c r="S1" s="3" t="s">
        <v>567</v>
      </c>
      <c r="T1" s="3" t="s">
        <v>154</v>
      </c>
      <c r="U1" s="3" t="s">
        <v>568</v>
      </c>
    </row>
    <row r="2" spans="1:21" x14ac:dyDescent="0.2">
      <c r="B2" s="8"/>
      <c r="C2" s="8" t="s">
        <v>103</v>
      </c>
      <c r="D2" s="8" t="s">
        <v>104</v>
      </c>
      <c r="E2" s="9" t="s">
        <v>105</v>
      </c>
      <c r="G2" s="3" t="s">
        <v>569</v>
      </c>
      <c r="H2" s="3" t="s">
        <v>570</v>
      </c>
      <c r="I2" s="3">
        <v>20</v>
      </c>
      <c r="J2" s="4">
        <v>7.7000000000000002E-3</v>
      </c>
      <c r="K2" s="3">
        <v>22</v>
      </c>
      <c r="L2" s="4">
        <v>6.4000000000000003E-3</v>
      </c>
      <c r="M2" s="2">
        <v>0.91</v>
      </c>
      <c r="N2" s="3">
        <v>1</v>
      </c>
      <c r="O2" s="3">
        <v>0</v>
      </c>
      <c r="P2" s="4">
        <v>0.05</v>
      </c>
      <c r="Q2" s="4">
        <v>0</v>
      </c>
      <c r="R2" s="5">
        <v>1580</v>
      </c>
      <c r="S2" s="5">
        <v>0</v>
      </c>
      <c r="T2" s="3">
        <v>1</v>
      </c>
      <c r="U2" s="3">
        <v>0</v>
      </c>
    </row>
    <row r="3" spans="1:21" x14ac:dyDescent="0.2">
      <c r="A3" s="3" t="s">
        <v>155</v>
      </c>
      <c r="B3" s="8" t="s">
        <v>2</v>
      </c>
      <c r="C3" s="1">
        <f ca="1">VLOOKUP(A3,INDIRECT($A$1&amp;"!$A$6:$K$100"),11,0)</f>
        <v>111.52416356877323</v>
      </c>
      <c r="D3" s="1">
        <f t="shared" ref="D3:D17" si="0">VLOOKUP(A3,$G:$Q,8,FALSE)</f>
        <v>79</v>
      </c>
      <c r="E3" s="7">
        <f ca="1">D3/C3</f>
        <v>0.7083666666666667</v>
      </c>
      <c r="G3" s="3" t="s">
        <v>180</v>
      </c>
      <c r="H3" s="3" t="s">
        <v>208</v>
      </c>
      <c r="I3" s="3">
        <v>92</v>
      </c>
      <c r="J3" s="4">
        <v>3.5400000000000001E-2</v>
      </c>
      <c r="K3" s="3">
        <v>115</v>
      </c>
      <c r="L3" s="4">
        <v>3.32E-2</v>
      </c>
      <c r="M3" s="2">
        <v>0.05</v>
      </c>
      <c r="N3" s="3">
        <v>0</v>
      </c>
      <c r="O3" s="3">
        <v>0</v>
      </c>
      <c r="P3" s="4">
        <v>0</v>
      </c>
      <c r="Q3" s="4">
        <v>0</v>
      </c>
      <c r="R3" s="5">
        <v>0</v>
      </c>
      <c r="S3" s="5">
        <v>0</v>
      </c>
      <c r="T3" s="3">
        <v>0</v>
      </c>
      <c r="U3" s="3">
        <v>0</v>
      </c>
    </row>
    <row r="4" spans="1:21" x14ac:dyDescent="0.2">
      <c r="A4" s="3" t="s">
        <v>156</v>
      </c>
      <c r="B4" s="8" t="s">
        <v>3</v>
      </c>
      <c r="C4" s="1">
        <f t="shared" ref="C4:C17" ca="1" si="1">VLOOKUP(A4,INDIRECT($A$1&amp;"!$A$6:$K$100"),11,0)</f>
        <v>23.255813953488371</v>
      </c>
      <c r="D4" s="1">
        <f t="shared" si="0"/>
        <v>9</v>
      </c>
      <c r="E4" s="7">
        <f t="shared" ref="E4:E18" ca="1" si="2">D4/C4</f>
        <v>0.38700000000000001</v>
      </c>
      <c r="G4" s="3" t="s">
        <v>162</v>
      </c>
      <c r="H4" s="3" t="s">
        <v>196</v>
      </c>
      <c r="I4" s="3">
        <v>189</v>
      </c>
      <c r="J4" s="4">
        <v>7.2800000000000004E-2</v>
      </c>
      <c r="K4" s="3">
        <v>224</v>
      </c>
      <c r="L4" s="4">
        <v>6.4699999999999994E-2</v>
      </c>
      <c r="M4" s="2">
        <v>0.52</v>
      </c>
      <c r="N4" s="3">
        <v>13</v>
      </c>
      <c r="O4" s="3">
        <v>0</v>
      </c>
      <c r="P4" s="4">
        <v>6.88E-2</v>
      </c>
      <c r="Q4" s="4">
        <v>0</v>
      </c>
      <c r="R4" s="5">
        <v>17440</v>
      </c>
      <c r="S4" s="5">
        <v>0</v>
      </c>
      <c r="T4" s="3">
        <v>13</v>
      </c>
      <c r="U4" s="3">
        <v>0</v>
      </c>
    </row>
    <row r="5" spans="1:21" x14ac:dyDescent="0.2">
      <c r="A5" s="3" t="s">
        <v>157</v>
      </c>
      <c r="B5" s="8" t="s">
        <v>450</v>
      </c>
      <c r="C5" s="1">
        <f t="shared" ca="1" si="1"/>
        <v>18.604651162790699</v>
      </c>
      <c r="D5" s="1">
        <f t="shared" si="0"/>
        <v>8</v>
      </c>
      <c r="E5" s="7">
        <f t="shared" ca="1" si="2"/>
        <v>0.43</v>
      </c>
      <c r="G5" s="3" t="s">
        <v>158</v>
      </c>
      <c r="H5" s="3" t="s">
        <v>159</v>
      </c>
      <c r="I5" s="3">
        <v>266</v>
      </c>
      <c r="J5" s="4">
        <v>0.1024</v>
      </c>
      <c r="K5" s="3">
        <v>353</v>
      </c>
      <c r="L5" s="4">
        <v>0.10199999999999999</v>
      </c>
      <c r="M5" s="2">
        <v>0.22</v>
      </c>
      <c r="N5" s="3">
        <v>4</v>
      </c>
      <c r="O5" s="3">
        <v>0</v>
      </c>
      <c r="P5" s="4">
        <v>1.4999999999999999E-2</v>
      </c>
      <c r="Q5" s="4">
        <v>0</v>
      </c>
      <c r="R5" s="5">
        <v>3200</v>
      </c>
      <c r="S5" s="5">
        <v>0</v>
      </c>
      <c r="T5" s="3">
        <v>4</v>
      </c>
      <c r="U5" s="3">
        <v>0</v>
      </c>
    </row>
    <row r="6" spans="1:21" x14ac:dyDescent="0.2">
      <c r="A6" s="3" t="s">
        <v>164</v>
      </c>
      <c r="B6" s="8" t="s">
        <v>4</v>
      </c>
      <c r="C6" s="1">
        <f t="shared" ca="1" si="1"/>
        <v>15.306122448979592</v>
      </c>
      <c r="D6" s="1">
        <f t="shared" si="0"/>
        <v>11</v>
      </c>
      <c r="E6" s="7">
        <f t="shared" ca="1" si="2"/>
        <v>0.71866666666666668</v>
      </c>
      <c r="G6" s="3" t="s">
        <v>181</v>
      </c>
      <c r="H6" s="3" t="s">
        <v>212</v>
      </c>
      <c r="I6" s="3">
        <v>28</v>
      </c>
      <c r="J6" s="4">
        <v>1.0800000000000001E-2</v>
      </c>
      <c r="K6" s="3">
        <v>32</v>
      </c>
      <c r="L6" s="4">
        <v>9.1999999999999998E-3</v>
      </c>
      <c r="M6" s="2">
        <v>0.94</v>
      </c>
      <c r="N6" s="3">
        <v>2</v>
      </c>
      <c r="O6" s="3">
        <v>0</v>
      </c>
      <c r="P6" s="4">
        <v>7.1400000000000005E-2</v>
      </c>
      <c r="Q6" s="4">
        <v>0</v>
      </c>
      <c r="R6" s="5">
        <v>2000</v>
      </c>
      <c r="S6" s="5">
        <v>0</v>
      </c>
      <c r="T6" s="3">
        <v>2</v>
      </c>
      <c r="U6" s="3">
        <v>0</v>
      </c>
    </row>
    <row r="7" spans="1:21" x14ac:dyDescent="0.2">
      <c r="A7" s="3" t="s">
        <v>161</v>
      </c>
      <c r="B7" s="8" t="s">
        <v>5</v>
      </c>
      <c r="C7" s="1">
        <f t="shared" ca="1" si="1"/>
        <v>44.247787610619469</v>
      </c>
      <c r="D7" s="1">
        <f t="shared" si="0"/>
        <v>10</v>
      </c>
      <c r="E7" s="7">
        <f t="shared" ca="1" si="2"/>
        <v>0.22600000000000001</v>
      </c>
      <c r="G7" s="3" t="s">
        <v>167</v>
      </c>
      <c r="H7" s="3" t="s">
        <v>199</v>
      </c>
      <c r="I7" s="3">
        <v>17</v>
      </c>
      <c r="J7" s="4">
        <v>6.4999999999999997E-3</v>
      </c>
      <c r="K7" s="3">
        <v>22</v>
      </c>
      <c r="L7" s="4">
        <v>6.4000000000000003E-3</v>
      </c>
      <c r="M7" s="2">
        <v>1</v>
      </c>
      <c r="N7" s="3">
        <v>1</v>
      </c>
      <c r="O7" s="3">
        <v>0</v>
      </c>
      <c r="P7" s="4">
        <v>5.8799999999999998E-2</v>
      </c>
      <c r="Q7" s="4">
        <v>0</v>
      </c>
      <c r="R7" s="5">
        <v>999</v>
      </c>
      <c r="S7" s="5">
        <v>0</v>
      </c>
      <c r="T7" s="3">
        <v>1</v>
      </c>
      <c r="U7" s="3">
        <v>0</v>
      </c>
    </row>
    <row r="8" spans="1:21" x14ac:dyDescent="0.2">
      <c r="A8" s="3" t="s">
        <v>173</v>
      </c>
      <c r="B8" s="8" t="s">
        <v>7</v>
      </c>
      <c r="C8" s="1">
        <f t="shared" ca="1" si="1"/>
        <v>9.316770186335404</v>
      </c>
      <c r="D8" s="1">
        <f t="shared" si="0"/>
        <v>3</v>
      </c>
      <c r="E8" s="7">
        <f t="shared" ca="1" si="2"/>
        <v>0.32200000000000001</v>
      </c>
      <c r="G8" s="3" t="s">
        <v>182</v>
      </c>
      <c r="H8" s="3" t="s">
        <v>213</v>
      </c>
      <c r="I8" s="3">
        <v>30</v>
      </c>
      <c r="J8" s="4">
        <v>1.1599999999999999E-2</v>
      </c>
      <c r="K8" s="3">
        <v>34</v>
      </c>
      <c r="L8" s="4">
        <v>9.7999999999999997E-3</v>
      </c>
      <c r="M8" s="2">
        <v>1</v>
      </c>
      <c r="N8" s="3">
        <v>0</v>
      </c>
      <c r="O8" s="3">
        <v>0</v>
      </c>
      <c r="P8" s="4">
        <v>0</v>
      </c>
      <c r="Q8" s="4">
        <v>0</v>
      </c>
      <c r="R8" s="5">
        <v>0</v>
      </c>
      <c r="S8" s="5">
        <v>0</v>
      </c>
      <c r="T8" s="3">
        <v>0</v>
      </c>
      <c r="U8" s="3">
        <v>0</v>
      </c>
    </row>
    <row r="9" spans="1:21" x14ac:dyDescent="0.2">
      <c r="A9" s="3" t="s">
        <v>166</v>
      </c>
      <c r="B9" s="8" t="s">
        <v>8</v>
      </c>
      <c r="C9" s="1">
        <f t="shared" ca="1" si="1"/>
        <v>17.738359201773836</v>
      </c>
      <c r="D9" s="1">
        <f t="shared" si="0"/>
        <v>31</v>
      </c>
      <c r="E9" s="7">
        <f t="shared" ca="1" si="2"/>
        <v>1.747625</v>
      </c>
      <c r="G9" s="3" t="s">
        <v>173</v>
      </c>
      <c r="H9" s="3" t="s">
        <v>205</v>
      </c>
      <c r="I9" s="3">
        <v>24</v>
      </c>
      <c r="J9" s="4">
        <v>9.1999999999999998E-3</v>
      </c>
      <c r="K9" s="3">
        <v>35</v>
      </c>
      <c r="L9" s="4">
        <v>1.01E-2</v>
      </c>
      <c r="M9" s="2">
        <v>1</v>
      </c>
      <c r="N9" s="3">
        <v>3</v>
      </c>
      <c r="O9" s="3">
        <v>0</v>
      </c>
      <c r="P9" s="4">
        <v>0.125</v>
      </c>
      <c r="Q9" s="4">
        <v>0</v>
      </c>
      <c r="R9" s="5">
        <v>5040</v>
      </c>
      <c r="S9" s="5">
        <v>0</v>
      </c>
      <c r="T9" s="3">
        <v>3</v>
      </c>
      <c r="U9" s="3">
        <v>0</v>
      </c>
    </row>
    <row r="10" spans="1:21" x14ac:dyDescent="0.2">
      <c r="A10" s="3" t="s">
        <v>177</v>
      </c>
      <c r="B10" s="8" t="s">
        <v>10</v>
      </c>
      <c r="C10" s="1">
        <f t="shared" ca="1" si="1"/>
        <v>5.6818181818181817</v>
      </c>
      <c r="D10" s="1">
        <f t="shared" si="0"/>
        <v>2</v>
      </c>
      <c r="E10" s="7">
        <f t="shared" ca="1" si="2"/>
        <v>0.35200000000000004</v>
      </c>
      <c r="G10" s="3" t="s">
        <v>218</v>
      </c>
      <c r="H10" s="3" t="s">
        <v>219</v>
      </c>
      <c r="I10" s="3">
        <v>7</v>
      </c>
      <c r="J10" s="4">
        <v>2.7000000000000001E-3</v>
      </c>
      <c r="K10" s="3">
        <v>12</v>
      </c>
      <c r="L10" s="4">
        <v>3.5000000000000001E-3</v>
      </c>
      <c r="M10" s="2">
        <v>0.92</v>
      </c>
      <c r="N10" s="3">
        <v>2</v>
      </c>
      <c r="O10" s="3">
        <v>0</v>
      </c>
      <c r="P10" s="4">
        <v>0.28570000000000001</v>
      </c>
      <c r="Q10" s="4">
        <v>0</v>
      </c>
      <c r="R10" s="5">
        <v>1960</v>
      </c>
      <c r="S10" s="5">
        <v>0</v>
      </c>
      <c r="T10" s="3">
        <v>1</v>
      </c>
      <c r="U10" s="3">
        <v>0</v>
      </c>
    </row>
    <row r="11" spans="1:21" x14ac:dyDescent="0.2">
      <c r="A11" s="3" t="s">
        <v>172</v>
      </c>
      <c r="B11" s="8" t="s">
        <v>23</v>
      </c>
      <c r="C11" s="1">
        <f t="shared" ca="1" si="1"/>
        <v>10.033444816053512</v>
      </c>
      <c r="D11" s="1">
        <f t="shared" si="0"/>
        <v>21</v>
      </c>
      <c r="E11" s="7">
        <f t="shared" ca="1" si="2"/>
        <v>2.093</v>
      </c>
      <c r="G11" s="3" t="s">
        <v>156</v>
      </c>
      <c r="H11" s="3" t="s">
        <v>190</v>
      </c>
      <c r="I11" s="3">
        <v>123</v>
      </c>
      <c r="J11" s="4">
        <v>4.7399999999999998E-2</v>
      </c>
      <c r="K11" s="3">
        <v>167</v>
      </c>
      <c r="L11" s="4">
        <v>4.8300000000000003E-2</v>
      </c>
      <c r="M11" s="2">
        <v>0.98</v>
      </c>
      <c r="N11" s="3">
        <v>9</v>
      </c>
      <c r="O11" s="3">
        <v>0</v>
      </c>
      <c r="P11" s="4">
        <v>7.3200000000000001E-2</v>
      </c>
      <c r="Q11" s="4">
        <v>0</v>
      </c>
      <c r="R11" s="5">
        <v>16520</v>
      </c>
      <c r="S11" s="5">
        <v>0</v>
      </c>
      <c r="T11" s="3">
        <v>9</v>
      </c>
      <c r="U11" s="3">
        <v>0</v>
      </c>
    </row>
    <row r="12" spans="1:21" x14ac:dyDescent="0.2">
      <c r="A12" s="3" t="s">
        <v>168</v>
      </c>
      <c r="B12" s="8" t="s">
        <v>12</v>
      </c>
      <c r="C12" s="1">
        <f t="shared" ca="1" si="1"/>
        <v>8.720930232558139</v>
      </c>
      <c r="D12" s="1">
        <f t="shared" si="0"/>
        <v>14</v>
      </c>
      <c r="E12" s="7">
        <f t="shared" ca="1" si="2"/>
        <v>1.6053333333333335</v>
      </c>
      <c r="G12" s="3" t="s">
        <v>220</v>
      </c>
      <c r="H12" s="3" t="s">
        <v>221</v>
      </c>
      <c r="I12" s="3">
        <v>33</v>
      </c>
      <c r="J12" s="4">
        <v>1.2699999999999999E-2</v>
      </c>
      <c r="K12" s="3">
        <v>37</v>
      </c>
      <c r="L12" s="4">
        <v>1.0699999999999999E-2</v>
      </c>
      <c r="M12" s="2">
        <v>1</v>
      </c>
      <c r="N12" s="3">
        <v>1</v>
      </c>
      <c r="O12" s="3">
        <v>0</v>
      </c>
      <c r="P12" s="4">
        <v>3.0300000000000001E-2</v>
      </c>
      <c r="Q12" s="4">
        <v>0</v>
      </c>
      <c r="R12" s="5">
        <v>1280</v>
      </c>
      <c r="S12" s="5">
        <v>0</v>
      </c>
      <c r="T12" s="3">
        <v>1</v>
      </c>
      <c r="U12" s="3">
        <v>0</v>
      </c>
    </row>
    <row r="13" spans="1:21" x14ac:dyDescent="0.2">
      <c r="A13" s="3" t="s">
        <v>188</v>
      </c>
      <c r="B13" s="8" t="s">
        <v>13</v>
      </c>
      <c r="C13" s="1">
        <f t="shared" ca="1" si="1"/>
        <v>6.25</v>
      </c>
      <c r="D13" s="1">
        <f t="shared" si="0"/>
        <v>3</v>
      </c>
      <c r="E13" s="7">
        <f t="shared" ca="1" si="2"/>
        <v>0.48</v>
      </c>
      <c r="G13" s="3" t="s">
        <v>550</v>
      </c>
      <c r="H13" s="3" t="s">
        <v>551</v>
      </c>
      <c r="I13" s="3">
        <v>3</v>
      </c>
      <c r="J13" s="4">
        <v>1.1999999999999999E-3</v>
      </c>
      <c r="K13" s="3">
        <v>3</v>
      </c>
      <c r="L13" s="4">
        <v>8.9999999999999998E-4</v>
      </c>
      <c r="M13" s="2">
        <v>1</v>
      </c>
      <c r="N13" s="3">
        <v>0</v>
      </c>
      <c r="O13" s="3">
        <v>0</v>
      </c>
      <c r="P13" s="4">
        <v>0</v>
      </c>
      <c r="Q13" s="4">
        <v>0</v>
      </c>
      <c r="R13" s="5">
        <v>0</v>
      </c>
      <c r="S13" s="5">
        <v>0</v>
      </c>
      <c r="T13" s="3">
        <v>0</v>
      </c>
      <c r="U13" s="3">
        <v>0</v>
      </c>
    </row>
    <row r="14" spans="1:21" x14ac:dyDescent="0.2">
      <c r="A14" s="3" t="s">
        <v>163</v>
      </c>
      <c r="B14" s="8" t="s">
        <v>14</v>
      </c>
      <c r="C14" s="1">
        <f t="shared" ca="1" si="1"/>
        <v>24.922118380062305</v>
      </c>
      <c r="D14" s="1">
        <f t="shared" si="0"/>
        <v>7</v>
      </c>
      <c r="E14" s="7">
        <f t="shared" ca="1" si="2"/>
        <v>0.28087499999999999</v>
      </c>
      <c r="G14" s="3" t="s">
        <v>489</v>
      </c>
      <c r="H14" s="3" t="s">
        <v>501</v>
      </c>
      <c r="I14" s="3">
        <v>3</v>
      </c>
      <c r="J14" s="4">
        <v>1.1999999999999999E-3</v>
      </c>
      <c r="K14" s="3">
        <v>4</v>
      </c>
      <c r="L14" s="4">
        <v>1.1999999999999999E-3</v>
      </c>
      <c r="M14" s="2">
        <v>1</v>
      </c>
      <c r="N14" s="3">
        <v>0</v>
      </c>
      <c r="O14" s="3">
        <v>0</v>
      </c>
      <c r="P14" s="4">
        <v>0</v>
      </c>
      <c r="Q14" s="4">
        <v>0</v>
      </c>
      <c r="R14" s="5">
        <v>0</v>
      </c>
      <c r="S14" s="5">
        <v>0</v>
      </c>
      <c r="T14" s="3">
        <v>0</v>
      </c>
      <c r="U14" s="3">
        <v>0</v>
      </c>
    </row>
    <row r="15" spans="1:21" x14ac:dyDescent="0.2">
      <c r="A15" s="3" t="s">
        <v>176</v>
      </c>
      <c r="B15" s="8" t="s">
        <v>15</v>
      </c>
      <c r="C15" s="1">
        <f t="shared" ca="1" si="1"/>
        <v>8.064516129032258</v>
      </c>
      <c r="D15" s="1">
        <f t="shared" si="0"/>
        <v>2</v>
      </c>
      <c r="E15" s="7">
        <f t="shared" ca="1" si="2"/>
        <v>0.248</v>
      </c>
      <c r="G15" s="3" t="s">
        <v>170</v>
      </c>
      <c r="H15" s="3" t="s">
        <v>203</v>
      </c>
      <c r="I15" s="3">
        <v>30</v>
      </c>
      <c r="J15" s="4">
        <v>1.1599999999999999E-2</v>
      </c>
      <c r="K15" s="3">
        <v>48</v>
      </c>
      <c r="L15" s="4">
        <v>1.3899999999999999E-2</v>
      </c>
      <c r="M15" s="2">
        <v>1</v>
      </c>
      <c r="N15" s="3">
        <v>0</v>
      </c>
      <c r="O15" s="3">
        <v>0</v>
      </c>
      <c r="P15" s="4">
        <v>0</v>
      </c>
      <c r="Q15" s="4">
        <v>0</v>
      </c>
      <c r="R15" s="5">
        <v>0</v>
      </c>
      <c r="S15" s="5">
        <v>0</v>
      </c>
      <c r="T15" s="3">
        <v>0</v>
      </c>
      <c r="U15" s="3">
        <v>0</v>
      </c>
    </row>
    <row r="16" spans="1:21" x14ac:dyDescent="0.2">
      <c r="A16" s="3" t="s">
        <v>179</v>
      </c>
      <c r="B16" s="8" t="s">
        <v>234</v>
      </c>
      <c r="C16" s="1">
        <f t="shared" ca="1" si="1"/>
        <v>13.822336896424625</v>
      </c>
      <c r="D16" s="1">
        <f t="shared" si="0"/>
        <v>4</v>
      </c>
      <c r="E16" s="7">
        <f t="shared" ca="1" si="2"/>
        <v>0.28938666666666663</v>
      </c>
      <c r="G16" s="3" t="s">
        <v>185</v>
      </c>
      <c r="H16" s="3" t="s">
        <v>209</v>
      </c>
      <c r="I16" s="3">
        <v>12</v>
      </c>
      <c r="J16" s="4">
        <v>4.5999999999999999E-3</v>
      </c>
      <c r="K16" s="3">
        <v>17</v>
      </c>
      <c r="L16" s="4">
        <v>4.8999999999999998E-3</v>
      </c>
      <c r="M16" s="2">
        <v>1</v>
      </c>
      <c r="N16" s="3">
        <v>1</v>
      </c>
      <c r="O16" s="3">
        <v>0</v>
      </c>
      <c r="P16" s="4">
        <v>8.3299999999999999E-2</v>
      </c>
      <c r="Q16" s="4">
        <v>0</v>
      </c>
      <c r="R16" s="5">
        <v>1180</v>
      </c>
      <c r="S16" s="5">
        <v>0</v>
      </c>
      <c r="T16" s="3">
        <v>1</v>
      </c>
      <c r="U16" s="3">
        <v>0</v>
      </c>
    </row>
    <row r="17" spans="1:21" x14ac:dyDescent="0.2">
      <c r="A17" s="3" t="s">
        <v>532</v>
      </c>
      <c r="B17" s="8" t="s">
        <v>531</v>
      </c>
      <c r="C17" s="1">
        <f t="shared" ca="1" si="1"/>
        <v>10.989010989010989</v>
      </c>
      <c r="D17" s="1">
        <f t="shared" si="0"/>
        <v>0</v>
      </c>
      <c r="E17" s="7">
        <f t="shared" ca="1" si="2"/>
        <v>0</v>
      </c>
      <c r="G17" s="3" t="s">
        <v>224</v>
      </c>
      <c r="H17" s="3" t="s">
        <v>225</v>
      </c>
      <c r="I17" s="3">
        <v>1</v>
      </c>
      <c r="J17" s="4">
        <v>4.0000000000000002E-4</v>
      </c>
      <c r="K17" s="3">
        <v>1</v>
      </c>
      <c r="L17" s="4">
        <v>2.9999999999999997E-4</v>
      </c>
      <c r="M17" s="2">
        <v>1</v>
      </c>
      <c r="N17" s="3">
        <v>0</v>
      </c>
      <c r="O17" s="3">
        <v>0</v>
      </c>
      <c r="P17" s="4">
        <v>0</v>
      </c>
      <c r="Q17" s="4">
        <v>0</v>
      </c>
      <c r="R17" s="5">
        <v>0</v>
      </c>
      <c r="S17" s="5">
        <v>0</v>
      </c>
      <c r="T17" s="3">
        <v>0</v>
      </c>
      <c r="U17" s="3">
        <v>0</v>
      </c>
    </row>
    <row r="18" spans="1:21" x14ac:dyDescent="0.2">
      <c r="B18" s="8"/>
      <c r="C18" s="1">
        <f ca="1">SUM(C3:C17)</f>
        <v>328.47784375772062</v>
      </c>
      <c r="D18" s="1">
        <f>SUM(D3:D17)</f>
        <v>204</v>
      </c>
      <c r="E18" s="7">
        <f t="shared" ca="1" si="2"/>
        <v>0.62104645374641088</v>
      </c>
      <c r="G18" s="3" t="s">
        <v>166</v>
      </c>
      <c r="H18" s="3" t="s">
        <v>62</v>
      </c>
      <c r="I18" s="3">
        <v>185</v>
      </c>
      <c r="J18" s="4">
        <v>7.1199999999999999E-2</v>
      </c>
      <c r="K18" s="3">
        <v>281</v>
      </c>
      <c r="L18" s="4">
        <v>8.1199999999999994E-2</v>
      </c>
      <c r="M18" s="2">
        <v>0.97</v>
      </c>
      <c r="N18" s="3">
        <v>31</v>
      </c>
      <c r="O18" s="3">
        <v>0</v>
      </c>
      <c r="P18" s="4">
        <v>0.1676</v>
      </c>
      <c r="Q18" s="4">
        <v>0</v>
      </c>
      <c r="R18" s="5">
        <v>45880</v>
      </c>
      <c r="S18" s="5">
        <v>0</v>
      </c>
      <c r="T18" s="3">
        <v>31</v>
      </c>
      <c r="U18" s="3">
        <v>0</v>
      </c>
    </row>
    <row r="19" spans="1:21" x14ac:dyDescent="0.2">
      <c r="G19" s="3" t="s">
        <v>174</v>
      </c>
      <c r="H19" s="3" t="s">
        <v>210</v>
      </c>
      <c r="I19" s="3">
        <v>45</v>
      </c>
      <c r="J19" s="4">
        <v>1.7299999999999999E-2</v>
      </c>
      <c r="K19" s="3">
        <v>47</v>
      </c>
      <c r="L19" s="4">
        <v>1.3599999999999999E-2</v>
      </c>
      <c r="M19" s="2">
        <v>0.3</v>
      </c>
      <c r="N19" s="3">
        <v>0</v>
      </c>
      <c r="O19" s="3">
        <v>0</v>
      </c>
      <c r="P19" s="4">
        <v>0</v>
      </c>
      <c r="Q19" s="4">
        <v>0</v>
      </c>
      <c r="R19" s="5">
        <v>0</v>
      </c>
      <c r="S19" s="5">
        <v>0</v>
      </c>
      <c r="T19" s="3">
        <v>0</v>
      </c>
      <c r="U19" s="3">
        <v>0</v>
      </c>
    </row>
    <row r="20" spans="1:21" x14ac:dyDescent="0.2">
      <c r="G20" s="3" t="s">
        <v>226</v>
      </c>
      <c r="H20" s="3" t="s">
        <v>227</v>
      </c>
      <c r="I20" s="3">
        <v>16</v>
      </c>
      <c r="J20" s="4">
        <v>6.1999999999999998E-3</v>
      </c>
      <c r="K20" s="3">
        <v>21</v>
      </c>
      <c r="L20" s="4">
        <v>6.1000000000000004E-3</v>
      </c>
      <c r="M20" s="2">
        <v>1</v>
      </c>
      <c r="N20" s="3">
        <v>2</v>
      </c>
      <c r="O20" s="3">
        <v>0</v>
      </c>
      <c r="P20" s="4">
        <v>0.125</v>
      </c>
      <c r="Q20" s="4">
        <v>0</v>
      </c>
      <c r="R20" s="5">
        <v>1960</v>
      </c>
      <c r="S20" s="5">
        <v>0</v>
      </c>
      <c r="T20" s="3">
        <v>2</v>
      </c>
      <c r="U20" s="3">
        <v>0</v>
      </c>
    </row>
    <row r="21" spans="1:21" x14ac:dyDescent="0.2">
      <c r="G21" s="3" t="s">
        <v>228</v>
      </c>
      <c r="H21" s="3" t="s">
        <v>229</v>
      </c>
      <c r="I21" s="3">
        <v>5</v>
      </c>
      <c r="J21" s="4">
        <v>1.9E-3</v>
      </c>
      <c r="K21" s="3">
        <v>7</v>
      </c>
      <c r="L21" s="4">
        <v>2E-3</v>
      </c>
      <c r="M21" s="2">
        <v>1</v>
      </c>
      <c r="N21" s="3">
        <v>2</v>
      </c>
      <c r="O21" s="3">
        <v>0</v>
      </c>
      <c r="P21" s="4">
        <v>0.4</v>
      </c>
      <c r="Q21" s="4">
        <v>0</v>
      </c>
      <c r="R21" s="5">
        <v>1960</v>
      </c>
      <c r="S21" s="5">
        <v>0</v>
      </c>
      <c r="T21" s="3">
        <v>1</v>
      </c>
      <c r="U21" s="3">
        <v>0</v>
      </c>
    </row>
    <row r="22" spans="1:21" x14ac:dyDescent="0.2">
      <c r="B22" s="14"/>
      <c r="C22" s="3" t="s">
        <v>235</v>
      </c>
      <c r="G22" s="3" t="s">
        <v>160</v>
      </c>
      <c r="H22" s="3" t="s">
        <v>195</v>
      </c>
      <c r="I22" s="3">
        <v>31</v>
      </c>
      <c r="J22" s="4">
        <v>1.1900000000000001E-2</v>
      </c>
      <c r="K22" s="3">
        <v>33</v>
      </c>
      <c r="L22" s="4">
        <v>9.4999999999999998E-3</v>
      </c>
      <c r="M22" s="2">
        <v>0.03</v>
      </c>
      <c r="N22" s="3">
        <v>1</v>
      </c>
      <c r="O22" s="3">
        <v>0</v>
      </c>
      <c r="P22" s="4">
        <v>3.2300000000000002E-2</v>
      </c>
      <c r="Q22" s="4">
        <v>0</v>
      </c>
      <c r="R22" s="5">
        <v>1080</v>
      </c>
      <c r="S22" s="5">
        <v>0</v>
      </c>
      <c r="T22" s="3">
        <v>1</v>
      </c>
      <c r="U22" s="3">
        <v>0</v>
      </c>
    </row>
    <row r="23" spans="1:21" x14ac:dyDescent="0.2">
      <c r="G23" s="3" t="s">
        <v>155</v>
      </c>
      <c r="H23" s="3" t="s">
        <v>191</v>
      </c>
      <c r="I23" s="3">
        <v>422</v>
      </c>
      <c r="J23" s="4">
        <v>0.16250000000000001</v>
      </c>
      <c r="K23" s="3">
        <v>593</v>
      </c>
      <c r="L23" s="4">
        <v>0.17130000000000001</v>
      </c>
      <c r="M23" s="2">
        <v>0.99</v>
      </c>
      <c r="N23" s="3">
        <v>79</v>
      </c>
      <c r="O23" s="3">
        <v>0</v>
      </c>
      <c r="P23" s="4">
        <v>0.18720000000000001</v>
      </c>
      <c r="Q23" s="4">
        <v>0</v>
      </c>
      <c r="R23" s="5">
        <v>73211</v>
      </c>
      <c r="S23" s="5">
        <v>0</v>
      </c>
      <c r="T23" s="3">
        <v>80</v>
      </c>
      <c r="U23" s="3">
        <v>0</v>
      </c>
    </row>
    <row r="24" spans="1:21" x14ac:dyDescent="0.2">
      <c r="G24" s="3" t="s">
        <v>230</v>
      </c>
      <c r="H24" s="3" t="s">
        <v>231</v>
      </c>
      <c r="I24" s="3">
        <v>29</v>
      </c>
      <c r="J24" s="4">
        <v>1.12E-2</v>
      </c>
      <c r="K24" s="3">
        <v>33</v>
      </c>
      <c r="L24" s="4">
        <v>9.4999999999999998E-3</v>
      </c>
      <c r="M24" s="2">
        <v>1</v>
      </c>
      <c r="N24" s="3">
        <v>0</v>
      </c>
      <c r="O24" s="3">
        <v>0</v>
      </c>
      <c r="P24" s="4">
        <v>0</v>
      </c>
      <c r="Q24" s="4">
        <v>0</v>
      </c>
      <c r="R24" s="5">
        <v>0</v>
      </c>
      <c r="S24" s="5">
        <v>0</v>
      </c>
      <c r="T24" s="3">
        <v>0</v>
      </c>
      <c r="U24" s="3">
        <v>0</v>
      </c>
    </row>
    <row r="25" spans="1:21" x14ac:dyDescent="0.2">
      <c r="G25" s="3" t="s">
        <v>186</v>
      </c>
      <c r="H25" s="3" t="s">
        <v>75</v>
      </c>
      <c r="I25" s="3">
        <v>10</v>
      </c>
      <c r="J25" s="4">
        <v>3.8999999999999998E-3</v>
      </c>
      <c r="K25" s="3">
        <v>13</v>
      </c>
      <c r="L25" s="4">
        <v>3.8E-3</v>
      </c>
      <c r="M25" s="2">
        <v>1</v>
      </c>
      <c r="N25" s="3">
        <v>3</v>
      </c>
      <c r="O25" s="3">
        <v>0</v>
      </c>
      <c r="P25" s="4">
        <v>0.3</v>
      </c>
      <c r="Q25" s="4">
        <v>0</v>
      </c>
      <c r="R25" s="5">
        <v>2940</v>
      </c>
      <c r="S25" s="5">
        <v>0</v>
      </c>
      <c r="T25" s="3">
        <v>3</v>
      </c>
      <c r="U25" s="3">
        <v>0</v>
      </c>
    </row>
    <row r="26" spans="1:21" x14ac:dyDescent="0.2">
      <c r="G26" s="3" t="s">
        <v>161</v>
      </c>
      <c r="H26" s="3" t="s">
        <v>194</v>
      </c>
      <c r="I26" s="3">
        <v>74</v>
      </c>
      <c r="J26" s="4">
        <v>2.8500000000000001E-2</v>
      </c>
      <c r="K26" s="3">
        <v>92</v>
      </c>
      <c r="L26" s="4">
        <v>2.6599999999999999E-2</v>
      </c>
      <c r="M26" s="2">
        <v>1</v>
      </c>
      <c r="N26" s="3">
        <v>10</v>
      </c>
      <c r="O26" s="3">
        <v>0</v>
      </c>
      <c r="P26" s="4">
        <v>0.1351</v>
      </c>
      <c r="Q26" s="4">
        <v>0</v>
      </c>
      <c r="R26" s="5">
        <v>12800</v>
      </c>
      <c r="S26" s="5">
        <v>0</v>
      </c>
      <c r="T26" s="3">
        <v>9</v>
      </c>
      <c r="U26" s="3">
        <v>0</v>
      </c>
    </row>
    <row r="27" spans="1:21" x14ac:dyDescent="0.2">
      <c r="G27" s="3" t="s">
        <v>187</v>
      </c>
      <c r="H27" s="3" t="s">
        <v>214</v>
      </c>
      <c r="I27" s="3">
        <v>3</v>
      </c>
      <c r="J27" s="4">
        <v>1.1999999999999999E-3</v>
      </c>
      <c r="K27" s="3">
        <v>3</v>
      </c>
      <c r="L27" s="4">
        <v>8.9999999999999998E-4</v>
      </c>
      <c r="M27" s="2">
        <v>0.67</v>
      </c>
      <c r="N27" s="3">
        <v>0</v>
      </c>
      <c r="O27" s="3">
        <v>0</v>
      </c>
      <c r="P27" s="4">
        <v>0</v>
      </c>
      <c r="Q27" s="4">
        <v>0</v>
      </c>
      <c r="R27" s="5">
        <v>0</v>
      </c>
      <c r="S27" s="5">
        <v>0</v>
      </c>
      <c r="T27" s="3">
        <v>0</v>
      </c>
      <c r="U27" s="3">
        <v>0</v>
      </c>
    </row>
    <row r="28" spans="1:21" x14ac:dyDescent="0.2">
      <c r="G28" s="3" t="s">
        <v>164</v>
      </c>
      <c r="H28" s="3" t="s">
        <v>193</v>
      </c>
      <c r="I28" s="3">
        <v>204</v>
      </c>
      <c r="J28" s="4">
        <v>7.8600000000000003E-2</v>
      </c>
      <c r="K28" s="3">
        <v>264</v>
      </c>
      <c r="L28" s="4">
        <v>7.6300000000000007E-2</v>
      </c>
      <c r="M28" s="2">
        <v>1</v>
      </c>
      <c r="N28" s="3">
        <v>11</v>
      </c>
      <c r="O28" s="3">
        <v>0</v>
      </c>
      <c r="P28" s="4">
        <v>5.3900000000000003E-2</v>
      </c>
      <c r="Q28" s="4">
        <v>0</v>
      </c>
      <c r="R28" s="5">
        <v>16080</v>
      </c>
      <c r="S28" s="5">
        <v>0</v>
      </c>
      <c r="T28" s="3">
        <v>11</v>
      </c>
      <c r="U28" s="3">
        <v>0</v>
      </c>
    </row>
    <row r="29" spans="1:21" x14ac:dyDescent="0.2">
      <c r="G29" s="3" t="s">
        <v>176</v>
      </c>
      <c r="H29" s="3" t="s">
        <v>201</v>
      </c>
      <c r="I29" s="3">
        <v>43</v>
      </c>
      <c r="J29" s="4">
        <v>1.66E-2</v>
      </c>
      <c r="K29" s="3">
        <v>66</v>
      </c>
      <c r="L29" s="4">
        <v>1.9099999999999999E-2</v>
      </c>
      <c r="M29" s="2">
        <v>0.97</v>
      </c>
      <c r="N29" s="3">
        <v>2</v>
      </c>
      <c r="O29" s="3">
        <v>0</v>
      </c>
      <c r="P29" s="4">
        <v>4.65E-2</v>
      </c>
      <c r="Q29" s="4">
        <v>0</v>
      </c>
      <c r="R29" s="5">
        <v>2560</v>
      </c>
      <c r="S29" s="5">
        <v>0</v>
      </c>
      <c r="T29" s="3">
        <v>2</v>
      </c>
      <c r="U29" s="3">
        <v>0</v>
      </c>
    </row>
    <row r="30" spans="1:21" x14ac:dyDescent="0.2">
      <c r="G30" s="3" t="s">
        <v>215</v>
      </c>
      <c r="H30" s="3" t="s">
        <v>216</v>
      </c>
      <c r="I30" s="3">
        <v>5</v>
      </c>
      <c r="J30" s="4">
        <v>1.9E-3</v>
      </c>
      <c r="K30" s="3">
        <v>5</v>
      </c>
      <c r="L30" s="4">
        <v>1.4E-3</v>
      </c>
      <c r="M30" s="2">
        <v>1</v>
      </c>
      <c r="N30" s="3">
        <v>0</v>
      </c>
      <c r="O30" s="3">
        <v>0</v>
      </c>
      <c r="P30" s="4">
        <v>0</v>
      </c>
      <c r="Q30" s="4">
        <v>0</v>
      </c>
      <c r="R30" s="5">
        <v>0</v>
      </c>
      <c r="S30" s="5">
        <v>0</v>
      </c>
      <c r="T30" s="3">
        <v>0</v>
      </c>
      <c r="U30" s="3">
        <v>0</v>
      </c>
    </row>
    <row r="31" spans="1:21" x14ac:dyDescent="0.2">
      <c r="G31" s="3" t="s">
        <v>232</v>
      </c>
      <c r="H31" s="3" t="s">
        <v>233</v>
      </c>
      <c r="I31" s="3">
        <v>1</v>
      </c>
      <c r="J31" s="4">
        <v>4.0000000000000002E-4</v>
      </c>
      <c r="K31" s="3">
        <v>1</v>
      </c>
      <c r="L31" s="4">
        <v>2.9999999999999997E-4</v>
      </c>
      <c r="M31" s="2">
        <v>1</v>
      </c>
      <c r="N31" s="3">
        <v>0</v>
      </c>
      <c r="O31" s="3">
        <v>0</v>
      </c>
      <c r="P31" s="4">
        <v>0</v>
      </c>
      <c r="Q31" s="4">
        <v>0</v>
      </c>
      <c r="R31" s="5">
        <v>0</v>
      </c>
      <c r="S31" s="5">
        <v>0</v>
      </c>
      <c r="T31" s="3">
        <v>0</v>
      </c>
      <c r="U31" s="3">
        <v>0</v>
      </c>
    </row>
    <row r="32" spans="1:21" x14ac:dyDescent="0.2">
      <c r="G32" s="3" t="s">
        <v>177</v>
      </c>
      <c r="H32" s="3" t="s">
        <v>211</v>
      </c>
      <c r="I32" s="3">
        <v>18</v>
      </c>
      <c r="J32" s="4">
        <v>6.8999999999999999E-3</v>
      </c>
      <c r="K32" s="3">
        <v>20</v>
      </c>
      <c r="L32" s="4">
        <v>5.7999999999999996E-3</v>
      </c>
      <c r="M32" s="2">
        <v>1</v>
      </c>
      <c r="N32" s="3">
        <v>2</v>
      </c>
      <c r="O32" s="3">
        <v>0</v>
      </c>
      <c r="P32" s="4">
        <v>0.1111</v>
      </c>
      <c r="Q32" s="4">
        <v>0</v>
      </c>
      <c r="R32" s="5">
        <v>2360</v>
      </c>
      <c r="S32" s="5">
        <v>0</v>
      </c>
      <c r="T32" s="3">
        <v>2</v>
      </c>
      <c r="U32" s="3">
        <v>0</v>
      </c>
    </row>
    <row r="33" spans="7:21" x14ac:dyDescent="0.2">
      <c r="G33" s="3" t="s">
        <v>188</v>
      </c>
      <c r="H33" s="3" t="s">
        <v>217</v>
      </c>
      <c r="I33" s="3">
        <v>13</v>
      </c>
      <c r="J33" s="4">
        <v>5.0000000000000001E-3</v>
      </c>
      <c r="K33" s="3">
        <v>15</v>
      </c>
      <c r="L33" s="4">
        <v>4.3E-3</v>
      </c>
      <c r="M33" s="2">
        <v>0.87</v>
      </c>
      <c r="N33" s="3">
        <v>3</v>
      </c>
      <c r="O33" s="3">
        <v>0</v>
      </c>
      <c r="P33" s="4">
        <v>0.23080000000000001</v>
      </c>
      <c r="Q33" s="4">
        <v>0</v>
      </c>
      <c r="R33" s="5">
        <v>5040</v>
      </c>
      <c r="S33" s="5">
        <v>0</v>
      </c>
      <c r="T33" s="3">
        <v>3</v>
      </c>
      <c r="U33" s="3">
        <v>0</v>
      </c>
    </row>
    <row r="34" spans="7:21" x14ac:dyDescent="0.2">
      <c r="G34" s="3" t="s">
        <v>172</v>
      </c>
      <c r="H34" s="3" t="s">
        <v>200</v>
      </c>
      <c r="I34" s="3">
        <v>212</v>
      </c>
      <c r="J34" s="4">
        <v>8.1600000000000006E-2</v>
      </c>
      <c r="K34" s="3">
        <v>283</v>
      </c>
      <c r="L34" s="4">
        <v>8.1799999999999998E-2</v>
      </c>
      <c r="M34" s="2">
        <v>1</v>
      </c>
      <c r="N34" s="3">
        <v>21</v>
      </c>
      <c r="O34" s="3">
        <v>0</v>
      </c>
      <c r="P34" s="4">
        <v>9.9099999999999994E-2</v>
      </c>
      <c r="Q34" s="4">
        <v>0</v>
      </c>
      <c r="R34" s="5">
        <v>22460</v>
      </c>
      <c r="S34" s="5">
        <v>0</v>
      </c>
      <c r="T34" s="3">
        <v>21</v>
      </c>
      <c r="U34" s="3">
        <v>0</v>
      </c>
    </row>
    <row r="35" spans="7:21" x14ac:dyDescent="0.2">
      <c r="G35" s="3" t="s">
        <v>178</v>
      </c>
      <c r="H35" s="3" t="s">
        <v>207</v>
      </c>
      <c r="I35" s="3">
        <v>4</v>
      </c>
      <c r="J35" s="4">
        <v>1.5E-3</v>
      </c>
      <c r="K35" s="3">
        <v>4</v>
      </c>
      <c r="L35" s="4">
        <v>1.1999999999999999E-3</v>
      </c>
      <c r="M35" s="2">
        <v>1</v>
      </c>
      <c r="N35" s="3">
        <v>1</v>
      </c>
      <c r="O35" s="3">
        <v>0</v>
      </c>
      <c r="P35" s="4">
        <v>0.25</v>
      </c>
      <c r="Q35" s="4">
        <v>0</v>
      </c>
      <c r="R35" s="5">
        <v>1280</v>
      </c>
      <c r="S35" s="5">
        <v>0</v>
      </c>
      <c r="T35" s="3">
        <v>1</v>
      </c>
      <c r="U35" s="3">
        <v>0</v>
      </c>
    </row>
    <row r="36" spans="7:21" x14ac:dyDescent="0.2">
      <c r="G36" s="3" t="s">
        <v>168</v>
      </c>
      <c r="H36" s="3" t="s">
        <v>197</v>
      </c>
      <c r="I36" s="3">
        <v>209</v>
      </c>
      <c r="J36" s="4">
        <v>8.0500000000000002E-2</v>
      </c>
      <c r="K36" s="3">
        <v>288</v>
      </c>
      <c r="L36" s="4">
        <v>8.3199999999999996E-2</v>
      </c>
      <c r="M36" s="2">
        <v>1</v>
      </c>
      <c r="N36" s="3">
        <v>14</v>
      </c>
      <c r="O36" s="3">
        <v>0</v>
      </c>
      <c r="P36" s="4">
        <v>6.7000000000000004E-2</v>
      </c>
      <c r="Q36" s="4">
        <v>0</v>
      </c>
      <c r="R36" s="5">
        <v>17920</v>
      </c>
      <c r="S36" s="5">
        <v>0</v>
      </c>
      <c r="T36" s="3">
        <v>14</v>
      </c>
      <c r="U36" s="3">
        <v>0</v>
      </c>
    </row>
    <row r="37" spans="7:21" x14ac:dyDescent="0.2">
      <c r="G37" s="3" t="s">
        <v>179</v>
      </c>
      <c r="H37" s="3" t="s">
        <v>204</v>
      </c>
      <c r="I37" s="3">
        <v>31</v>
      </c>
      <c r="J37" s="4">
        <v>1.1900000000000001E-2</v>
      </c>
      <c r="K37" s="3">
        <v>52</v>
      </c>
      <c r="L37" s="4">
        <v>1.4999999999999999E-2</v>
      </c>
      <c r="M37" s="2">
        <v>1</v>
      </c>
      <c r="N37" s="3">
        <v>4</v>
      </c>
      <c r="O37" s="3">
        <v>0</v>
      </c>
      <c r="P37" s="4">
        <v>0.129</v>
      </c>
      <c r="Q37" s="4">
        <v>0</v>
      </c>
      <c r="R37" s="5">
        <v>4000</v>
      </c>
      <c r="S37" s="5">
        <v>0</v>
      </c>
      <c r="T37" s="3">
        <v>4</v>
      </c>
      <c r="U37" s="3">
        <v>0</v>
      </c>
    </row>
    <row r="38" spans="7:21" x14ac:dyDescent="0.2">
      <c r="G38" s="3" t="s">
        <v>163</v>
      </c>
      <c r="H38" s="3" t="s">
        <v>198</v>
      </c>
      <c r="I38" s="3">
        <v>71</v>
      </c>
      <c r="J38" s="4">
        <v>2.7300000000000001E-2</v>
      </c>
      <c r="K38" s="3">
        <v>97</v>
      </c>
      <c r="L38" s="4">
        <v>2.8000000000000001E-2</v>
      </c>
      <c r="M38" s="2">
        <v>0.55000000000000004</v>
      </c>
      <c r="N38" s="3">
        <v>7</v>
      </c>
      <c r="O38" s="3">
        <v>0</v>
      </c>
      <c r="P38" s="4">
        <v>9.8599999999999993E-2</v>
      </c>
      <c r="Q38" s="4">
        <v>0</v>
      </c>
      <c r="R38" s="5">
        <v>8960</v>
      </c>
      <c r="S38" s="5">
        <v>0</v>
      </c>
      <c r="T38" s="3">
        <v>7</v>
      </c>
      <c r="U38" s="3">
        <v>0</v>
      </c>
    </row>
    <row r="39" spans="7:21" x14ac:dyDescent="0.2">
      <c r="G39" s="3" t="s">
        <v>157</v>
      </c>
      <c r="H39" s="3" t="s">
        <v>192</v>
      </c>
      <c r="I39" s="3">
        <v>75</v>
      </c>
      <c r="J39" s="4">
        <v>2.8899999999999999E-2</v>
      </c>
      <c r="K39" s="3">
        <v>101</v>
      </c>
      <c r="L39" s="4">
        <v>2.92E-2</v>
      </c>
      <c r="M39" s="2">
        <v>1</v>
      </c>
      <c r="N39" s="3">
        <v>8</v>
      </c>
      <c r="O39" s="3">
        <v>0</v>
      </c>
      <c r="P39" s="4">
        <v>0.1067</v>
      </c>
      <c r="Q39" s="4">
        <v>0</v>
      </c>
      <c r="R39" s="5">
        <v>14440</v>
      </c>
      <c r="S39" s="5">
        <v>0</v>
      </c>
      <c r="T39" s="3">
        <v>8</v>
      </c>
      <c r="U39" s="3">
        <v>0</v>
      </c>
    </row>
    <row r="40" spans="7:21" x14ac:dyDescent="0.2">
      <c r="G40" s="3" t="s">
        <v>514</v>
      </c>
      <c r="H40" s="3" t="s">
        <v>530</v>
      </c>
      <c r="I40" s="3">
        <v>13</v>
      </c>
      <c r="J40" s="4">
        <v>5.0000000000000001E-3</v>
      </c>
      <c r="K40" s="3">
        <v>16</v>
      </c>
      <c r="L40" s="4">
        <v>4.5999999999999999E-3</v>
      </c>
      <c r="M40" s="2">
        <v>0.62</v>
      </c>
      <c r="N40" s="3">
        <v>0</v>
      </c>
      <c r="O40" s="3">
        <v>0</v>
      </c>
      <c r="P40" s="4">
        <v>0</v>
      </c>
      <c r="Q40" s="4">
        <v>0</v>
      </c>
      <c r="R40" s="5">
        <v>0</v>
      </c>
      <c r="S40" s="5">
        <v>0</v>
      </c>
      <c r="T40" s="3">
        <v>0</v>
      </c>
      <c r="U40" s="3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T23"/>
  <sheetViews>
    <sheetView topLeftCell="A5" workbookViewId="0">
      <selection activeCell="J7" sqref="J7"/>
    </sheetView>
  </sheetViews>
  <sheetFormatPr defaultColWidth="8.7265625" defaultRowHeight="13" x14ac:dyDescent="0.2"/>
  <cols>
    <col min="1" max="1" width="8.7265625" style="3"/>
    <col min="2" max="2" width="26.6328125" style="3" bestFit="1" customWidth="1"/>
    <col min="3" max="3" width="9" style="3" customWidth="1"/>
    <col min="4" max="4" width="11" style="3" customWidth="1"/>
    <col min="5" max="7" width="9" style="3" customWidth="1"/>
    <col min="8" max="8" width="8.7265625" style="3"/>
    <col min="9" max="9" width="2.08984375" style="3" customWidth="1"/>
    <col min="10" max="10" width="13" style="3" bestFit="1" customWidth="1"/>
    <col min="11" max="11" width="8.7265625" style="3"/>
    <col min="12" max="12" width="9.08984375" style="3" customWidth="1"/>
    <col min="13" max="13" width="12.08984375" style="3" bestFit="1" customWidth="1"/>
    <col min="14" max="17" width="8.7265625" style="3"/>
    <col min="18" max="18" width="15.08984375" style="3" bestFit="1" customWidth="1"/>
    <col min="19" max="16384" width="8.7265625" style="3"/>
  </cols>
  <sheetData>
    <row r="1" spans="1:20" x14ac:dyDescent="0.2">
      <c r="Q1" s="1" t="s">
        <v>30</v>
      </c>
      <c r="R1" s="1" t="s">
        <v>31</v>
      </c>
    </row>
    <row r="2" spans="1:20" x14ac:dyDescent="0.2">
      <c r="Q2" s="1">
        <v>2.5</v>
      </c>
      <c r="R2" s="1">
        <v>1.96</v>
      </c>
    </row>
    <row r="3" spans="1:20" x14ac:dyDescent="0.2">
      <c r="B3" s="3" t="s">
        <v>27</v>
      </c>
      <c r="Q3" s="1">
        <v>5</v>
      </c>
      <c r="R3" s="1">
        <v>1.65</v>
      </c>
    </row>
    <row r="4" spans="1:20" x14ac:dyDescent="0.2">
      <c r="E4" s="3" t="s">
        <v>24</v>
      </c>
      <c r="J4" s="3" t="s">
        <v>22</v>
      </c>
      <c r="Q4" s="1">
        <v>10</v>
      </c>
      <c r="R4" s="1">
        <v>1.28</v>
      </c>
    </row>
    <row r="5" spans="1:20" x14ac:dyDescent="0.2">
      <c r="B5" s="3" t="s">
        <v>1</v>
      </c>
      <c r="C5" s="3" t="s">
        <v>16</v>
      </c>
      <c r="D5" s="3" t="s">
        <v>18</v>
      </c>
      <c r="E5" s="3" t="s">
        <v>19</v>
      </c>
      <c r="F5" s="3" t="s">
        <v>20</v>
      </c>
      <c r="G5" s="3" t="s">
        <v>17</v>
      </c>
      <c r="H5" s="3" t="s">
        <v>25</v>
      </c>
      <c r="J5" s="3" t="s">
        <v>17</v>
      </c>
      <c r="K5" s="3" t="s">
        <v>21</v>
      </c>
      <c r="L5" s="3" t="s">
        <v>571</v>
      </c>
      <c r="M5" s="3" t="s">
        <v>28</v>
      </c>
      <c r="N5" s="3" t="s">
        <v>26</v>
      </c>
      <c r="O5" s="3" t="s">
        <v>19</v>
      </c>
      <c r="Q5" s="3" t="s">
        <v>29</v>
      </c>
      <c r="R5" s="3" t="s">
        <v>32</v>
      </c>
      <c r="S5" s="3" t="s">
        <v>33</v>
      </c>
    </row>
    <row r="6" spans="1:20" x14ac:dyDescent="0.2">
      <c r="A6" s="3" t="s">
        <v>155</v>
      </c>
      <c r="B6" s="3" t="s">
        <v>2</v>
      </c>
      <c r="C6" s="3">
        <v>899</v>
      </c>
      <c r="D6" s="3">
        <v>527</v>
      </c>
      <c r="E6" s="3">
        <f>18*6</f>
        <v>108</v>
      </c>
      <c r="F6" s="3">
        <v>150</v>
      </c>
      <c r="G6" s="3">
        <f t="shared" ref="G6:G21" si="0">D6-E6-$F$6</f>
        <v>269</v>
      </c>
      <c r="H6" s="3">
        <f t="shared" ref="H6:H21" si="1">G6/C6*100</f>
        <v>29.922135706340381</v>
      </c>
      <c r="J6" s="3">
        <v>30000</v>
      </c>
      <c r="K6" s="15">
        <f t="shared" ref="K6:K21" si="2">IF(J6="","",J6/G6)</f>
        <v>111.52416356877323</v>
      </c>
      <c r="L6" s="23">
        <f ca="1">VLOOKUP(A6,INDIRECT($L$5&amp;"!$A$2:$E$50"),4,0)</f>
        <v>79</v>
      </c>
      <c r="M6" s="3">
        <f t="shared" ref="M6:M21" si="3">IF(K6="","",K6/30)</f>
        <v>3.7174721189591078</v>
      </c>
      <c r="N6" s="3">
        <f t="shared" ref="N6:N21" si="4">IF(K6="","",K6*C6)</f>
        <v>100260.22304832714</v>
      </c>
      <c r="O6" s="3">
        <f t="shared" ref="O6:O21" si="5">IF(K6="","",K6*E6+$F$6)</f>
        <v>12194.60966542751</v>
      </c>
      <c r="Q6" s="3">
        <f>14*M6*0.1</f>
        <v>5.2044609665427508</v>
      </c>
      <c r="S6" s="3">
        <f>(14+14)*M6+Q6-R6</f>
        <v>109.29368029739777</v>
      </c>
      <c r="T6" s="3">
        <f>(E6+$F$6)*S6</f>
        <v>28197.769516728626</v>
      </c>
    </row>
    <row r="7" spans="1:20" x14ac:dyDescent="0.2">
      <c r="A7" s="3" t="s">
        <v>156</v>
      </c>
      <c r="B7" s="3" t="s">
        <v>3</v>
      </c>
      <c r="C7" s="3">
        <v>1680</v>
      </c>
      <c r="D7" s="3">
        <v>1048</v>
      </c>
      <c r="E7" s="3">
        <v>468</v>
      </c>
      <c r="G7" s="3">
        <f t="shared" si="0"/>
        <v>430</v>
      </c>
      <c r="H7" s="3">
        <f t="shared" si="1"/>
        <v>25.595238095238095</v>
      </c>
      <c r="J7" s="3">
        <v>5000</v>
      </c>
      <c r="K7" s="15">
        <f t="shared" si="2"/>
        <v>11.627906976744185</v>
      </c>
      <c r="L7" s="23">
        <f t="shared" ref="L7:L21" ca="1" si="6">VLOOKUP(A7,INDIRECT($L$5&amp;"!$A$2:$E$50"),4,0)</f>
        <v>9</v>
      </c>
      <c r="M7" s="3">
        <f t="shared" si="3"/>
        <v>0.38759689922480617</v>
      </c>
      <c r="N7" s="3">
        <f t="shared" si="4"/>
        <v>19534.883720930233</v>
      </c>
      <c r="O7" s="3">
        <f t="shared" si="5"/>
        <v>5591.8604651162786</v>
      </c>
      <c r="Q7" s="3">
        <f t="shared" ref="Q7:Q20" si="7">14*M7*0.1</f>
        <v>0.54263565891472865</v>
      </c>
      <c r="S7" s="3">
        <f t="shared" ref="S7:S20" si="8">(14+14)*M7+Q7-R7</f>
        <v>11.395348837209301</v>
      </c>
      <c r="T7" s="3">
        <f t="shared" ref="T7:T19" si="9">(E7+$F$6)*S7</f>
        <v>7042.3255813953483</v>
      </c>
    </row>
    <row r="8" spans="1:20" x14ac:dyDescent="0.2">
      <c r="A8" s="3" t="s">
        <v>157</v>
      </c>
      <c r="B8" s="3" t="s">
        <v>450</v>
      </c>
      <c r="C8" s="3">
        <v>1680</v>
      </c>
      <c r="D8" s="3">
        <v>1048</v>
      </c>
      <c r="E8" s="3">
        <v>468</v>
      </c>
      <c r="G8" s="3">
        <f t="shared" si="0"/>
        <v>430</v>
      </c>
      <c r="H8" s="3">
        <f t="shared" si="1"/>
        <v>25.595238095238095</v>
      </c>
      <c r="J8" s="3">
        <v>5000</v>
      </c>
      <c r="K8" s="15">
        <f t="shared" si="2"/>
        <v>11.627906976744185</v>
      </c>
      <c r="L8" s="23">
        <f t="shared" ca="1" si="6"/>
        <v>8</v>
      </c>
      <c r="M8" s="3">
        <f t="shared" si="3"/>
        <v>0.38759689922480617</v>
      </c>
      <c r="N8" s="3">
        <f t="shared" si="4"/>
        <v>19534.883720930233</v>
      </c>
      <c r="O8" s="3">
        <f t="shared" si="5"/>
        <v>5591.8604651162786</v>
      </c>
      <c r="Q8" s="3">
        <f t="shared" si="7"/>
        <v>0.54263565891472865</v>
      </c>
      <c r="S8" s="3">
        <f t="shared" si="8"/>
        <v>11.395348837209301</v>
      </c>
      <c r="T8" s="3">
        <f t="shared" si="9"/>
        <v>7042.3255813953483</v>
      </c>
    </row>
    <row r="9" spans="1:20" x14ac:dyDescent="0.2">
      <c r="A9" s="3" t="s">
        <v>164</v>
      </c>
      <c r="B9" s="3" t="s">
        <v>4</v>
      </c>
      <c r="C9" s="3">
        <v>1380</v>
      </c>
      <c r="D9" s="3">
        <v>796</v>
      </c>
      <c r="E9" s="3">
        <v>450</v>
      </c>
      <c r="G9" s="3">
        <f t="shared" si="0"/>
        <v>196</v>
      </c>
      <c r="H9" s="3">
        <f t="shared" si="1"/>
        <v>14.202898550724639</v>
      </c>
      <c r="J9" s="3">
        <v>3000</v>
      </c>
      <c r="K9" s="15">
        <f t="shared" si="2"/>
        <v>15.306122448979592</v>
      </c>
      <c r="L9" s="23">
        <f t="shared" ca="1" si="6"/>
        <v>11</v>
      </c>
      <c r="M9" s="3">
        <f t="shared" si="3"/>
        <v>0.51020408163265307</v>
      </c>
      <c r="N9" s="3">
        <f t="shared" si="4"/>
        <v>21122.448979591838</v>
      </c>
      <c r="O9" s="3">
        <f t="shared" si="5"/>
        <v>7037.7551020408164</v>
      </c>
      <c r="Q9" s="3">
        <f t="shared" si="7"/>
        <v>0.71428571428571441</v>
      </c>
      <c r="S9" s="3">
        <f t="shared" si="8"/>
        <v>15</v>
      </c>
      <c r="T9" s="3">
        <f t="shared" si="9"/>
        <v>9000</v>
      </c>
    </row>
    <row r="10" spans="1:20" x14ac:dyDescent="0.2">
      <c r="A10" s="3" t="s">
        <v>161</v>
      </c>
      <c r="B10" s="3" t="s">
        <v>5</v>
      </c>
      <c r="C10" s="3">
        <v>1280</v>
      </c>
      <c r="D10" s="3">
        <v>782</v>
      </c>
      <c r="E10" s="3">
        <v>180</v>
      </c>
      <c r="G10" s="3">
        <f t="shared" si="0"/>
        <v>452</v>
      </c>
      <c r="H10" s="3">
        <f t="shared" si="1"/>
        <v>35.3125</v>
      </c>
      <c r="J10" s="3">
        <v>10000</v>
      </c>
      <c r="K10" s="15">
        <f t="shared" si="2"/>
        <v>22.123893805309734</v>
      </c>
      <c r="L10" s="23">
        <f t="shared" ca="1" si="6"/>
        <v>10</v>
      </c>
      <c r="M10" s="3">
        <f t="shared" si="3"/>
        <v>0.73746312684365778</v>
      </c>
      <c r="N10" s="3">
        <f t="shared" si="4"/>
        <v>28318.58407079646</v>
      </c>
      <c r="O10" s="3">
        <f t="shared" si="5"/>
        <v>4132.3008849557518</v>
      </c>
      <c r="Q10" s="3">
        <f t="shared" si="7"/>
        <v>1.0324483775811211</v>
      </c>
      <c r="S10" s="3">
        <f t="shared" si="8"/>
        <v>21.681415929203542</v>
      </c>
      <c r="T10" s="3">
        <f t="shared" si="9"/>
        <v>7154.8672566371688</v>
      </c>
    </row>
    <row r="11" spans="1:20" x14ac:dyDescent="0.2">
      <c r="A11" s="3" t="s">
        <v>173</v>
      </c>
      <c r="B11" s="3" t="s">
        <v>7</v>
      </c>
      <c r="C11" s="3">
        <v>1680</v>
      </c>
      <c r="D11" s="3">
        <v>1048</v>
      </c>
      <c r="E11" s="3">
        <v>576</v>
      </c>
      <c r="G11" s="3">
        <f t="shared" si="0"/>
        <v>322</v>
      </c>
      <c r="H11" s="3">
        <f t="shared" si="1"/>
        <v>19.166666666666668</v>
      </c>
      <c r="J11" s="3">
        <v>3000</v>
      </c>
      <c r="K11" s="15">
        <f t="shared" si="2"/>
        <v>9.316770186335404</v>
      </c>
      <c r="L11" s="23">
        <f t="shared" ca="1" si="6"/>
        <v>3</v>
      </c>
      <c r="M11" s="3">
        <f t="shared" si="3"/>
        <v>0.31055900621118016</v>
      </c>
      <c r="N11" s="3">
        <f t="shared" si="4"/>
        <v>15652.173913043478</v>
      </c>
      <c r="O11" s="3">
        <f t="shared" si="5"/>
        <v>5516.4596273291927</v>
      </c>
      <c r="Q11" s="3">
        <f t="shared" si="7"/>
        <v>0.43478260869565227</v>
      </c>
      <c r="S11" s="3">
        <f t="shared" si="8"/>
        <v>9.1304347826086971</v>
      </c>
      <c r="T11" s="3">
        <f t="shared" si="9"/>
        <v>6628.6956521739139</v>
      </c>
    </row>
    <row r="12" spans="1:20" x14ac:dyDescent="0.2">
      <c r="A12" s="3" t="s">
        <v>166</v>
      </c>
      <c r="B12" s="3" t="s">
        <v>8</v>
      </c>
      <c r="C12" s="3">
        <v>1480</v>
      </c>
      <c r="D12" s="3">
        <v>898</v>
      </c>
      <c r="E12" s="3">
        <v>297</v>
      </c>
      <c r="G12" s="3">
        <f t="shared" si="0"/>
        <v>451</v>
      </c>
      <c r="H12" s="3">
        <f t="shared" si="1"/>
        <v>30.472972972972972</v>
      </c>
      <c r="J12" s="3">
        <v>25000</v>
      </c>
      <c r="K12" s="15">
        <f t="shared" si="2"/>
        <v>55.432372505543235</v>
      </c>
      <c r="L12" s="23">
        <f t="shared" ca="1" si="6"/>
        <v>31</v>
      </c>
      <c r="M12" s="3">
        <f t="shared" si="3"/>
        <v>1.8477457501847745</v>
      </c>
      <c r="N12" s="3">
        <f t="shared" si="4"/>
        <v>82039.911308203984</v>
      </c>
      <c r="O12" s="3">
        <f t="shared" si="5"/>
        <v>16613.414634146342</v>
      </c>
      <c r="Q12" s="3">
        <f t="shared" si="7"/>
        <v>2.5868440502586845</v>
      </c>
      <c r="S12" s="3">
        <f t="shared" si="8"/>
        <v>54.323725055432369</v>
      </c>
      <c r="T12" s="3">
        <f t="shared" si="9"/>
        <v>24282.705099778268</v>
      </c>
    </row>
    <row r="13" spans="1:20" x14ac:dyDescent="0.2">
      <c r="A13" s="3" t="s">
        <v>177</v>
      </c>
      <c r="B13" s="3" t="s">
        <v>10</v>
      </c>
      <c r="C13" s="3">
        <v>980</v>
      </c>
      <c r="D13" s="3">
        <v>461</v>
      </c>
      <c r="E13" s="3">
        <v>135</v>
      </c>
      <c r="G13" s="3">
        <f t="shared" si="0"/>
        <v>176</v>
      </c>
      <c r="H13" s="3">
        <f t="shared" si="1"/>
        <v>17.959183673469386</v>
      </c>
      <c r="J13" s="3">
        <v>1000</v>
      </c>
      <c r="K13" s="15">
        <f t="shared" si="2"/>
        <v>5.6818181818181817</v>
      </c>
      <c r="L13" s="23">
        <f t="shared" ca="1" si="6"/>
        <v>2</v>
      </c>
      <c r="M13" s="3">
        <f t="shared" si="3"/>
        <v>0.18939393939393939</v>
      </c>
      <c r="N13" s="3">
        <f t="shared" si="4"/>
        <v>5568.181818181818</v>
      </c>
      <c r="O13" s="3">
        <f t="shared" si="5"/>
        <v>917.0454545454545</v>
      </c>
      <c r="Q13" s="3">
        <f t="shared" si="7"/>
        <v>0.26515151515151514</v>
      </c>
      <c r="S13" s="3">
        <f t="shared" si="8"/>
        <v>5.5681818181818183</v>
      </c>
      <c r="T13" s="3">
        <f t="shared" si="9"/>
        <v>1586.9318181818182</v>
      </c>
    </row>
    <row r="14" spans="1:20" x14ac:dyDescent="0.2">
      <c r="A14" s="3" t="s">
        <v>172</v>
      </c>
      <c r="B14" s="3" t="s">
        <v>23</v>
      </c>
      <c r="C14" s="3">
        <v>1180</v>
      </c>
      <c r="D14" s="3">
        <v>629</v>
      </c>
      <c r="E14" s="3">
        <v>180</v>
      </c>
      <c r="G14" s="3">
        <f t="shared" si="0"/>
        <v>299</v>
      </c>
      <c r="H14" s="3">
        <f t="shared" si="1"/>
        <v>25.338983050847457</v>
      </c>
      <c r="J14" s="3">
        <v>6000</v>
      </c>
      <c r="K14" s="15">
        <f t="shared" si="2"/>
        <v>20.066889632107024</v>
      </c>
      <c r="L14" s="23">
        <f t="shared" ca="1" si="6"/>
        <v>21</v>
      </c>
      <c r="M14" s="3">
        <f t="shared" si="3"/>
        <v>0.66889632107023411</v>
      </c>
      <c r="N14" s="3">
        <f t="shared" si="4"/>
        <v>23678.929765886289</v>
      </c>
      <c r="O14" s="3">
        <f t="shared" si="5"/>
        <v>3762.0401337792646</v>
      </c>
      <c r="Q14" s="3">
        <f t="shared" si="7"/>
        <v>0.93645484949832791</v>
      </c>
      <c r="S14" s="3">
        <f t="shared" si="8"/>
        <v>19.665551839464886</v>
      </c>
      <c r="T14" s="3">
        <f t="shared" si="9"/>
        <v>6489.6321070234126</v>
      </c>
    </row>
    <row r="15" spans="1:20" x14ac:dyDescent="0.2">
      <c r="A15" s="3" t="s">
        <v>504</v>
      </c>
      <c r="B15" s="3" t="s">
        <v>11</v>
      </c>
      <c r="C15" s="3">
        <v>980</v>
      </c>
      <c r="D15" s="3">
        <v>473</v>
      </c>
      <c r="E15" s="3">
        <v>72</v>
      </c>
      <c r="G15" s="3">
        <f t="shared" si="0"/>
        <v>251</v>
      </c>
      <c r="H15" s="3">
        <f t="shared" si="1"/>
        <v>25.612244897959187</v>
      </c>
      <c r="J15" s="3">
        <v>2000</v>
      </c>
      <c r="K15" s="15">
        <f t="shared" si="2"/>
        <v>7.9681274900398407</v>
      </c>
      <c r="L15" s="23" t="e">
        <f t="shared" ca="1" si="6"/>
        <v>#N/A</v>
      </c>
      <c r="M15" s="3">
        <f t="shared" si="3"/>
        <v>0.26560424966799467</v>
      </c>
      <c r="N15" s="3">
        <f t="shared" si="4"/>
        <v>7808.7649402390434</v>
      </c>
      <c r="O15" s="3">
        <f t="shared" si="5"/>
        <v>723.70517928286858</v>
      </c>
      <c r="Q15" s="3">
        <f t="shared" si="7"/>
        <v>0.37184594953519257</v>
      </c>
      <c r="S15" s="3">
        <f t="shared" si="8"/>
        <v>7.8087649402390431</v>
      </c>
      <c r="T15" s="3">
        <f t="shared" si="9"/>
        <v>1733.5458167330676</v>
      </c>
    </row>
    <row r="16" spans="1:20" x14ac:dyDescent="0.2">
      <c r="A16" s="3" t="s">
        <v>168</v>
      </c>
      <c r="B16" s="3" t="s">
        <v>12</v>
      </c>
      <c r="C16" s="3">
        <v>1280</v>
      </c>
      <c r="D16" s="3">
        <v>782</v>
      </c>
      <c r="E16" s="3">
        <v>288</v>
      </c>
      <c r="G16" s="3">
        <f t="shared" si="0"/>
        <v>344</v>
      </c>
      <c r="H16" s="3">
        <f t="shared" si="1"/>
        <v>26.875</v>
      </c>
      <c r="J16" s="3">
        <v>5000</v>
      </c>
      <c r="K16" s="15">
        <f t="shared" si="2"/>
        <v>14.534883720930232</v>
      </c>
      <c r="L16" s="23">
        <f t="shared" ca="1" si="6"/>
        <v>14</v>
      </c>
      <c r="M16" s="3">
        <f t="shared" si="3"/>
        <v>0.48449612403100772</v>
      </c>
      <c r="N16" s="3">
        <f t="shared" si="4"/>
        <v>18604.651162790695</v>
      </c>
      <c r="O16" s="3">
        <f t="shared" si="5"/>
        <v>4336.0465116279065</v>
      </c>
      <c r="Q16" s="3">
        <f t="shared" si="7"/>
        <v>0.67829457364341084</v>
      </c>
      <c r="S16" s="3">
        <f t="shared" si="8"/>
        <v>14.244186046511627</v>
      </c>
      <c r="T16" s="3">
        <f t="shared" si="9"/>
        <v>6238.9534883720926</v>
      </c>
    </row>
    <row r="17" spans="1:20" x14ac:dyDescent="0.2">
      <c r="A17" s="3" t="s">
        <v>188</v>
      </c>
      <c r="B17" s="3" t="s">
        <v>13</v>
      </c>
      <c r="C17" s="3">
        <v>1480</v>
      </c>
      <c r="D17" s="3">
        <v>900</v>
      </c>
      <c r="E17" s="3">
        <v>270</v>
      </c>
      <c r="G17" s="3">
        <f t="shared" si="0"/>
        <v>480</v>
      </c>
      <c r="H17" s="3">
        <f t="shared" si="1"/>
        <v>32.432432432432435</v>
      </c>
      <c r="J17" s="3">
        <v>2000</v>
      </c>
      <c r="K17" s="15">
        <f t="shared" si="2"/>
        <v>4.166666666666667</v>
      </c>
      <c r="L17" s="23">
        <f t="shared" ca="1" si="6"/>
        <v>3</v>
      </c>
      <c r="M17" s="3">
        <f t="shared" si="3"/>
        <v>0.1388888888888889</v>
      </c>
      <c r="N17" s="3">
        <f t="shared" si="4"/>
        <v>6166.666666666667</v>
      </c>
      <c r="O17" s="3">
        <f t="shared" si="5"/>
        <v>1275</v>
      </c>
      <c r="Q17" s="3">
        <f t="shared" si="7"/>
        <v>0.19444444444444448</v>
      </c>
      <c r="S17" s="3">
        <f t="shared" si="8"/>
        <v>4.0833333333333339</v>
      </c>
      <c r="T17" s="3">
        <f t="shared" si="9"/>
        <v>1715.0000000000002</v>
      </c>
    </row>
    <row r="18" spans="1:20" x14ac:dyDescent="0.2">
      <c r="A18" s="3" t="s">
        <v>163</v>
      </c>
      <c r="B18" s="3" t="s">
        <v>14</v>
      </c>
      <c r="C18" s="3">
        <v>1080</v>
      </c>
      <c r="D18" s="3">
        <v>558</v>
      </c>
      <c r="E18" s="3">
        <v>87</v>
      </c>
      <c r="G18" s="3">
        <f t="shared" si="0"/>
        <v>321</v>
      </c>
      <c r="H18" s="3">
        <f t="shared" si="1"/>
        <v>29.722222222222221</v>
      </c>
      <c r="J18" s="3">
        <v>5000</v>
      </c>
      <c r="K18" s="15">
        <f t="shared" si="2"/>
        <v>15.576323987538942</v>
      </c>
      <c r="L18" s="23">
        <f t="shared" ca="1" si="6"/>
        <v>7</v>
      </c>
      <c r="M18" s="3">
        <f t="shared" si="3"/>
        <v>0.51921079958463134</v>
      </c>
      <c r="N18" s="3">
        <f t="shared" si="4"/>
        <v>16822.429906542056</v>
      </c>
      <c r="O18" s="3">
        <f t="shared" si="5"/>
        <v>1505.1401869158879</v>
      </c>
      <c r="Q18" s="3">
        <f t="shared" si="7"/>
        <v>0.72689511941848384</v>
      </c>
      <c r="S18" s="3">
        <f t="shared" si="8"/>
        <v>15.26479750778816</v>
      </c>
      <c r="T18" s="3">
        <f t="shared" si="9"/>
        <v>3617.7570093457939</v>
      </c>
    </row>
    <row r="19" spans="1:20" x14ac:dyDescent="0.2">
      <c r="A19" s="3" t="s">
        <v>176</v>
      </c>
      <c r="B19" s="3" t="s">
        <v>15</v>
      </c>
      <c r="C19" s="3">
        <v>1280</v>
      </c>
      <c r="D19" s="3">
        <v>713</v>
      </c>
      <c r="E19" s="3">
        <v>315</v>
      </c>
      <c r="G19" s="3">
        <f t="shared" si="0"/>
        <v>248</v>
      </c>
      <c r="H19" s="3">
        <f t="shared" si="1"/>
        <v>19.375</v>
      </c>
      <c r="J19" s="3">
        <v>1000</v>
      </c>
      <c r="K19" s="15">
        <f t="shared" si="2"/>
        <v>4.032258064516129</v>
      </c>
      <c r="L19" s="23">
        <f t="shared" ca="1" si="6"/>
        <v>2</v>
      </c>
      <c r="M19" s="3">
        <f t="shared" si="3"/>
        <v>0.13440860215053763</v>
      </c>
      <c r="N19" s="3">
        <f t="shared" si="4"/>
        <v>5161.2903225806449</v>
      </c>
      <c r="O19" s="3">
        <f t="shared" si="5"/>
        <v>1420.1612903225807</v>
      </c>
      <c r="Q19" s="3">
        <f t="shared" si="7"/>
        <v>0.18817204301075269</v>
      </c>
      <c r="S19" s="3">
        <f t="shared" si="8"/>
        <v>3.9516129032258061</v>
      </c>
      <c r="T19" s="3">
        <f t="shared" si="9"/>
        <v>1837.4999999999998</v>
      </c>
    </row>
    <row r="20" spans="1:20" x14ac:dyDescent="0.2">
      <c r="A20" s="3" t="s">
        <v>179</v>
      </c>
      <c r="B20" s="3" t="s">
        <v>236</v>
      </c>
      <c r="C20" s="3">
        <v>1148</v>
      </c>
      <c r="D20" s="3">
        <v>578</v>
      </c>
      <c r="E20" s="3">
        <f>(0.62+1.2+9.9)*18</f>
        <v>210.96</v>
      </c>
      <c r="G20" s="3">
        <f t="shared" si="0"/>
        <v>217.03999999999996</v>
      </c>
      <c r="H20" s="3">
        <f t="shared" si="1"/>
        <v>18.90592334494773</v>
      </c>
      <c r="J20" s="3">
        <v>3000</v>
      </c>
      <c r="K20" s="15">
        <f t="shared" si="2"/>
        <v>13.822336896424625</v>
      </c>
      <c r="L20" s="23">
        <f t="shared" ca="1" si="6"/>
        <v>4</v>
      </c>
      <c r="M20" s="3">
        <f t="shared" si="3"/>
        <v>0.46074456321415419</v>
      </c>
      <c r="N20" s="3">
        <f t="shared" si="4"/>
        <v>15868.042757095469</v>
      </c>
      <c r="O20" s="3">
        <f t="shared" si="5"/>
        <v>3065.9601916697388</v>
      </c>
      <c r="Q20" s="3">
        <f t="shared" si="7"/>
        <v>0.64504238849981599</v>
      </c>
      <c r="S20" s="3">
        <f t="shared" si="8"/>
        <v>13.545890158496134</v>
      </c>
    </row>
    <row r="21" spans="1:20" x14ac:dyDescent="0.2">
      <c r="A21" s="3" t="s">
        <v>532</v>
      </c>
      <c r="B21" s="3" t="s">
        <v>531</v>
      </c>
      <c r="C21" s="3">
        <v>1080</v>
      </c>
      <c r="D21" s="3">
        <v>558</v>
      </c>
      <c r="E21" s="3">
        <f>7.5*18</f>
        <v>135</v>
      </c>
      <c r="G21" s="3">
        <f t="shared" si="0"/>
        <v>273</v>
      </c>
      <c r="H21" s="3">
        <f t="shared" si="1"/>
        <v>25.277777777777779</v>
      </c>
      <c r="J21" s="3">
        <v>3000</v>
      </c>
      <c r="K21" s="15">
        <f t="shared" si="2"/>
        <v>10.989010989010989</v>
      </c>
      <c r="L21" s="23">
        <f t="shared" ca="1" si="6"/>
        <v>0</v>
      </c>
      <c r="M21" s="3">
        <f t="shared" si="3"/>
        <v>0.36630036630036628</v>
      </c>
      <c r="N21" s="3">
        <f t="shared" si="4"/>
        <v>11868.131868131868</v>
      </c>
      <c r="O21" s="3">
        <f t="shared" si="5"/>
        <v>1633.5164835164835</v>
      </c>
    </row>
    <row r="22" spans="1:20" x14ac:dyDescent="0.2">
      <c r="C22" s="3">
        <f>SUM(C6:C21)</f>
        <v>20567</v>
      </c>
      <c r="D22" s="3">
        <f>SUM(D6:D21)</f>
        <v>11799</v>
      </c>
      <c r="E22" s="3">
        <f>SUM(E6:E19)</f>
        <v>3894</v>
      </c>
      <c r="F22" s="3">
        <f>SUM(F6:F19)</f>
        <v>150</v>
      </c>
      <c r="G22" s="3">
        <f>SUM(G6:G19)</f>
        <v>4669</v>
      </c>
      <c r="H22" s="3">
        <f>SUM(H6:H19)/COUNTA(H6:H19)</f>
        <v>25.54162259743654</v>
      </c>
      <c r="J22" s="3">
        <f>SUM(J6:J21)</f>
        <v>109000</v>
      </c>
      <c r="K22" s="15">
        <f>SUM(K6:K20)</f>
        <v>322.80844110847124</v>
      </c>
      <c r="L22" s="23"/>
      <c r="M22" s="3">
        <f>SUM(M6:M20)</f>
        <v>10.760281370282375</v>
      </c>
      <c r="N22" s="3">
        <f>SUM(N6:N20)</f>
        <v>386142.06610180612</v>
      </c>
      <c r="O22" s="3">
        <f>SUM(O6:O19)</f>
        <v>70617.399600606121</v>
      </c>
      <c r="S22" s="3">
        <f>SUM(S6:S20)</f>
        <v>316.35227228630174</v>
      </c>
      <c r="T22" s="3">
        <f>SUM(T6:T19)</f>
        <v>112568.00892776485</v>
      </c>
    </row>
    <row r="23" spans="1:20" x14ac:dyDescent="0.2">
      <c r="K23" s="19" t="s">
        <v>503</v>
      </c>
      <c r="L23" s="19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28</vt:i4>
      </vt:variant>
    </vt:vector>
  </HeadingPairs>
  <TitlesOfParts>
    <vt:vector size="28" baseType="lpstr">
      <vt:lpstr>最終目標</vt:lpstr>
      <vt:lpstr>12月売上</vt:lpstr>
      <vt:lpstr>1月目標</vt:lpstr>
      <vt:lpstr>1月発注</vt:lpstr>
      <vt:lpstr>1月売上</vt:lpstr>
      <vt:lpstr>2月目標</vt:lpstr>
      <vt:lpstr>2月発注</vt:lpstr>
      <vt:lpstr>2月売上</vt:lpstr>
      <vt:lpstr>3月目標</vt:lpstr>
      <vt:lpstr>3月発注</vt:lpstr>
      <vt:lpstr>3月売上</vt:lpstr>
      <vt:lpstr>4月目標</vt:lpstr>
      <vt:lpstr>4月発注</vt:lpstr>
      <vt:lpstr>4月売上</vt:lpstr>
      <vt:lpstr>5月目標</vt:lpstr>
      <vt:lpstr>5月発注</vt:lpstr>
      <vt:lpstr>5月売上</vt:lpstr>
      <vt:lpstr>6月目標</vt:lpstr>
      <vt:lpstr>6月発注</vt:lpstr>
      <vt:lpstr>6月売上</vt:lpstr>
      <vt:lpstr>7月目標</vt:lpstr>
      <vt:lpstr>7月発注</vt:lpstr>
      <vt:lpstr>7・8月売上</vt:lpstr>
      <vt:lpstr>9月目標</vt:lpstr>
      <vt:lpstr>9月発注</vt:lpstr>
      <vt:lpstr>9・10月売上</vt:lpstr>
      <vt:lpstr>11月目標</vt:lpstr>
      <vt:lpstr>11月発注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</dc:creator>
  <cp:lastModifiedBy>HP</cp:lastModifiedBy>
  <dcterms:created xsi:type="dcterms:W3CDTF">2018-09-21T00:54:08Z</dcterms:created>
  <dcterms:modified xsi:type="dcterms:W3CDTF">2019-11-08T05:50:38Z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278fec33-1e33-46c5-a794-d5a1f58c467a</vt:lpwstr>
  </property>
</Properties>
</file>