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10" windowWidth="18210" windowHeight="7220" activeTab="3"/>
  </bookViews>
  <sheets>
    <sheet name="アンケート" sheetId="1" r:id="rId1"/>
    <sheet name="比較表" sheetId="2" r:id="rId2"/>
    <sheet name="入力シート" sheetId="4" r:id="rId3"/>
    <sheet name="出力" sheetId="3" r:id="rId4"/>
    <sheet name="SQL" sheetId="5" r:id="rId5"/>
  </sheets>
  <calcPr calcId="144525"/>
</workbook>
</file>

<file path=xl/calcChain.xml><?xml version="1.0" encoding="utf-8"?>
<calcChain xmlns="http://schemas.openxmlformats.org/spreadsheetml/2006/main">
  <c r="C10" i="4" l="1"/>
  <c r="C9" i="4"/>
  <c r="C7" i="4"/>
  <c r="C6" i="4"/>
  <c r="C15" i="4" l="1"/>
  <c r="C17" i="4"/>
  <c r="C19" i="4"/>
  <c r="C21" i="4"/>
  <c r="C23" i="4"/>
  <c r="A47" i="3" l="1"/>
  <c r="A46" i="3"/>
  <c r="A70" i="3"/>
  <c r="A49" i="3"/>
  <c r="A11" i="3"/>
  <c r="A10" i="3"/>
  <c r="A9" i="3"/>
  <c r="A291" i="3"/>
  <c r="A238" i="3"/>
  <c r="A185" i="3"/>
  <c r="A132" i="3"/>
  <c r="B251" i="3"/>
  <c r="B250" i="3"/>
  <c r="B249" i="3"/>
  <c r="B248" i="3"/>
  <c r="B247" i="3"/>
  <c r="A193" i="3"/>
  <c r="B198" i="3" l="1"/>
  <c r="B196" i="3"/>
  <c r="B197" i="3"/>
  <c r="B195" i="3"/>
  <c r="B194" i="3"/>
  <c r="B92" i="3"/>
  <c r="B91" i="3"/>
  <c r="B90" i="3"/>
  <c r="B89" i="3"/>
  <c r="B88" i="3"/>
  <c r="B304" i="3"/>
  <c r="B303" i="3"/>
  <c r="B302" i="3"/>
  <c r="B301" i="3"/>
  <c r="B300" i="3"/>
  <c r="E24" i="4"/>
  <c r="E23" i="4"/>
  <c r="E22" i="4"/>
  <c r="E21" i="4"/>
  <c r="E20" i="4"/>
  <c r="E19" i="4"/>
  <c r="E18" i="4"/>
  <c r="E17" i="4"/>
  <c r="E16" i="4"/>
  <c r="E15" i="4"/>
  <c r="D9" i="4"/>
  <c r="D8" i="4"/>
  <c r="D7" i="4"/>
  <c r="D6" i="4"/>
  <c r="A323" i="3" l="1"/>
  <c r="A342" i="3"/>
  <c r="A240" i="3"/>
  <c r="A187" i="3"/>
  <c r="A134" i="3"/>
  <c r="A81" i="3"/>
  <c r="A293" i="3"/>
  <c r="A56" i="3" l="1"/>
  <c r="A2" i="3"/>
  <c r="A1" i="3"/>
  <c r="A61" i="3"/>
  <c r="A68" i="3"/>
  <c r="A79" i="3"/>
  <c r="A138" i="3" l="1"/>
  <c r="F3" i="4"/>
  <c r="A72" i="3"/>
  <c r="A38" i="3" l="1"/>
  <c r="A34" i="3"/>
  <c r="A30" i="3"/>
  <c r="A26" i="3"/>
  <c r="A348" i="3"/>
  <c r="A345" i="3"/>
  <c r="A340" i="3"/>
  <c r="A40" i="3"/>
  <c r="A36" i="3"/>
  <c r="A32" i="3"/>
  <c r="A28" i="3"/>
  <c r="A23" i="3"/>
  <c r="A22" i="3"/>
  <c r="A21" i="3"/>
  <c r="A20" i="3"/>
  <c r="A17" i="3"/>
  <c r="A174" i="3"/>
  <c r="A171" i="3"/>
  <c r="A164" i="3"/>
  <c r="A165" i="3"/>
  <c r="A163" i="3"/>
  <c r="A154" i="3"/>
  <c r="A155" i="3"/>
  <c r="A153" i="3"/>
  <c r="B145" i="3"/>
  <c r="A145" i="3" s="1"/>
  <c r="B144" i="3"/>
  <c r="A144" i="3" s="1"/>
  <c r="B143" i="3"/>
  <c r="A143" i="3" s="1"/>
  <c r="B142" i="3"/>
  <c r="A142" i="3" s="1"/>
  <c r="A92" i="3"/>
  <c r="A91" i="3"/>
  <c r="A90" i="3"/>
  <c r="A89" i="3"/>
  <c r="A88" i="3"/>
  <c r="B141" i="3"/>
  <c r="A141" i="3" s="1"/>
  <c r="A111" i="3"/>
  <c r="A112" i="3"/>
  <c r="A110" i="3"/>
  <c r="A121" i="3"/>
  <c r="A118" i="3"/>
  <c r="A101" i="3"/>
  <c r="A102" i="3"/>
  <c r="A100" i="3"/>
  <c r="D10" i="4"/>
  <c r="A140" i="3"/>
  <c r="F35" i="4"/>
  <c r="F36" i="4"/>
  <c r="F37" i="4"/>
  <c r="F38" i="4"/>
  <c r="D35" i="4"/>
  <c r="D36" i="4"/>
  <c r="D37" i="4"/>
  <c r="D38" i="4"/>
  <c r="F24" i="4"/>
  <c r="A120" i="3" s="1"/>
  <c r="F23" i="4"/>
  <c r="A117" i="3" s="1"/>
  <c r="F22" i="4"/>
  <c r="A173" i="3" s="1"/>
  <c r="F21" i="4"/>
  <c r="A170" i="3" s="1"/>
  <c r="A85" i="3"/>
  <c r="A87" i="3" l="1"/>
  <c r="D15" i="4" l="1"/>
  <c r="F34" i="4" l="1"/>
  <c r="F33" i="4"/>
  <c r="F32" i="4"/>
  <c r="F31" i="4"/>
  <c r="F30" i="4"/>
  <c r="F29" i="4"/>
  <c r="A307" i="3"/>
  <c r="D17" i="4"/>
  <c r="D34" i="4"/>
  <c r="D32" i="4"/>
  <c r="D30" i="4"/>
  <c r="D33" i="4"/>
  <c r="D31" i="4"/>
  <c r="D29" i="4"/>
  <c r="A227" i="3"/>
  <c r="A224" i="3"/>
  <c r="D19" i="4" l="1"/>
  <c r="A254" i="3"/>
  <c r="A299" i="3"/>
  <c r="A246" i="3"/>
  <c r="A336" i="3"/>
  <c r="A283" i="3"/>
  <c r="A304" i="3"/>
  <c r="A303" i="3"/>
  <c r="A302" i="3"/>
  <c r="A301" i="3"/>
  <c r="A300" i="3"/>
  <c r="A297" i="3"/>
  <c r="A324" i="3"/>
  <c r="A322" i="3"/>
  <c r="A313" i="3"/>
  <c r="A314" i="3"/>
  <c r="A312" i="3"/>
  <c r="A333" i="3"/>
  <c r="A330" i="3"/>
  <c r="A280" i="3"/>
  <c r="A277" i="3"/>
  <c r="A270" i="3"/>
  <c r="A271" i="3"/>
  <c r="A269" i="3"/>
  <c r="A260" i="3"/>
  <c r="A261" i="3"/>
  <c r="A259" i="3"/>
  <c r="A251" i="3"/>
  <c r="A250" i="3"/>
  <c r="A249" i="3"/>
  <c r="A248" i="3"/>
  <c r="A247" i="3"/>
  <c r="A244" i="3"/>
  <c r="A2" i="5"/>
  <c r="A3" i="5"/>
  <c r="F16" i="4"/>
  <c r="A332" i="3" s="1"/>
  <c r="F15" i="4"/>
  <c r="A329" i="3" s="1"/>
  <c r="F18" i="4"/>
  <c r="A279" i="3" s="1"/>
  <c r="F17" i="4"/>
  <c r="A276" i="3" s="1"/>
  <c r="F20" i="4"/>
  <c r="A226" i="3" s="1"/>
  <c r="F19" i="4"/>
  <c r="A223" i="3" s="1"/>
  <c r="A217" i="3"/>
  <c r="A218" i="3"/>
  <c r="A216" i="3"/>
  <c r="A207" i="3"/>
  <c r="A208" i="3"/>
  <c r="A206" i="3"/>
  <c r="A198" i="3"/>
  <c r="A196" i="3"/>
  <c r="A195" i="3"/>
  <c r="A197" i="3"/>
  <c r="A194" i="3"/>
  <c r="A4" i="5" l="1"/>
  <c r="A201" i="3"/>
  <c r="D21" i="4"/>
  <c r="A5" i="5" s="1"/>
  <c r="A230" i="3"/>
  <c r="A191" i="3"/>
  <c r="D23" i="4" l="1"/>
  <c r="A6" i="5" s="1"/>
  <c r="A177" i="3"/>
  <c r="A148" i="3"/>
  <c r="A95" i="3" l="1"/>
  <c r="A124" i="3"/>
</calcChain>
</file>

<file path=xl/sharedStrings.xml><?xml version="1.0" encoding="utf-8"?>
<sst xmlns="http://schemas.openxmlformats.org/spreadsheetml/2006/main" count="404" uniqueCount="207">
  <si>
    <t>&lt;p&gt;</t>
  </si>
  <si>
    <t>&lt;/p&gt;</t>
  </si>
  <si>
    <t>[tblEnd][/tblEnd]</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</si>
  <si>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</si>
  <si>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</si>
  <si>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</si>
  <si>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</si>
  <si>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</si>
  <si>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</si>
  <si>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</si>
  <si>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</si>
  <si>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</si>
  <si>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</si>
  <si>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</si>
  <si>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</si>
  <si>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</si>
  <si>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</si>
  <si>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</si>
  <si>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</si>
  <si>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</si>
  <si>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</si>
  <si>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</si>
  <si>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</si>
  <si>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</si>
  <si>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</si>
  <si>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</si>
  <si>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</si>
  <si>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</si>
  <si>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</si>
  <si>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</si>
  <si>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</si>
  <si>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</si>
  <si>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</si>
  <si>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</si>
  <si>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</si>
  <si>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</si>
  <si>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</si>
  <si>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</si>
  <si>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</si>
  <si>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</si>
  <si>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</si>
  <si>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</si>
  <si>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</si>
  <si>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</si>
  <si>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</si>
  <si>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</si>
  <si>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</si>
  <si>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</si>
  <si>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</si>
  <si>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</si>
  <si>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</si>
  <si>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</si>
  <si>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</si>
  <si>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</si>
  <si>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</si>
  <si>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</si>
  <si>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</si>
  <si>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</si>
  <si>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</si>
  <si>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</si>
  <si>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</si>
  <si>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</si>
  <si>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</si>
  <si>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</si>
  <si>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</si>
  <si>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</si>
  <si>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</si>
  <si>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</si>
  <si>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</si>
  <si>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</si>
  <si>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</si>
  <si>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</si>
  <si>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</si>
  <si>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</si>
  <si>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</si>
  <si>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</si>
  <si>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</si>
  <si>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</si>
  <si>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</si>
  <si>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</si>
  <si>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</si>
  <si>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</si>
  <si>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</si>
  <si>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</si>
  <si>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</si>
  <si>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</si>
  <si>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</si>
  <si>
    <t>項番</t>
  </si>
  <si>
    <t>内容</t>
  </si>
  <si>
    <t>記入欄</t>
  </si>
  <si>
    <t>あなたが比較紹介したいアイテムは何ですか？</t>
  </si>
  <si>
    <t>選ぶときに、大事なポイントを5つ教えてください！</t>
  </si>
  <si>
    <t>購入しやすい</t>
  </si>
  <si>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</si>
  <si>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 xml:space="preserve">紹介する商品を「5つ」記入してください。 
</t>
  </si>
  <si>
    <t>各ポイントに点数をつけてください。</t>
  </si>
  <si>
    <t>※比較表に記入</t>
  </si>
  <si>
    <t xml:space="preserve">商品に順位をつけて記入してください。 
</t>
  </si>
  <si>
    <t>【１位】</t>
  </si>
  <si>
    <t>【２位】</t>
  </si>
  <si>
    <t>【３位】</t>
  </si>
  <si>
    <t>【４位】</t>
  </si>
  <si>
    <t>【５位】</t>
  </si>
  <si>
    <t>購入する際に、価格と品質のどちらを重要視したかを
別紙（価格/品質）を参考に数字を記入してください。</t>
  </si>
  <si>
    <t>今回のランキングは、どのような点を意識してつけたかを記述してください。</t>
  </si>
  <si>
    <t>１位商品</t>
  </si>
  <si>
    <t>良いところを3つ以上挙げてください。</t>
  </si>
  <si>
    <t>悪いところを3つ以上挙げてください。</t>
  </si>
  <si>
    <t>この商品はどのような人におすすめできますか？</t>
  </si>
  <si>
    <t>この商品のためになった（なる）口コミやレビューを２つ記入してください。</t>
  </si>
  <si>
    <t>上記の口コミは何十代の男性/女性ですか？
※不明な場合は、予想で構いません。</t>
  </si>
  <si>
    <t>20代女性</t>
  </si>
  <si>
    <t>参考にした口コミサイトのURLを記入してください。</t>
  </si>
  <si>
    <t>２位商品</t>
  </si>
  <si>
    <t>上記の口コミは何十代の男性/女性ですか？ 
※不明な場合は、予想で構いません。</t>
  </si>
  <si>
    <t>３位商品</t>
  </si>
  <si>
    <t>参考にしたサイトのURLを記入してください。</t>
  </si>
  <si>
    <t>４位商品</t>
  </si>
  <si>
    <t>５位商品</t>
  </si>
  <si>
    <t>このアンケートはどんな人に参考になると思いますか？
具体的に3つ記入してください。</t>
  </si>
  <si>
    <t>失敗しないために、商品を選ぶ前に知っておいた方がいいことはなんですか？</t>
  </si>
  <si>
    <t>具体的に説明してください。</t>
  </si>
  <si>
    <t>　　　　５:大変満足
　　　　４:満足
　　　　３:普通
　　　　２:少し不満
　　１:不満</t>
  </si>
  <si>
    <t>※なるべく極端に点数をつけてください！</t>
  </si>
  <si>
    <t>項目</t>
  </si>
  <si>
    <t>合計点数</t>
  </si>
  <si>
    <t>&lt;h4&gt;《 口コミ 》&lt;/h4&gt;</t>
    <phoneticPr fontId="1"/>
  </si>
  <si>
    <t>&lt;h4&gt;《 口コミ 》&lt;/h4&gt;</t>
    <phoneticPr fontId="1"/>
  </si>
  <si>
    <t>ピンク系のアイシャドウパレット</t>
  </si>
  <si>
    <t>発色が良い</t>
  </si>
  <si>
    <t>捨て色がない</t>
  </si>
  <si>
    <t>持ち運びに便利</t>
  </si>
  <si>
    <t>粉飛びしない</t>
  </si>
  <si>
    <t xml:space="preserve">アイシャドウを選ぶ際、発色は一番と言っていいほど、重要なポイントです。 
アイシャドウはたくさんのブランドから、様々なカラーが販売されていますが、 
自分の好み・したいメイクのイメージに合うかどうかを考えて購入しますよね。 
パレットを見て気に入ったカラーのアイシャドウでも、発色が悪いと実際に付けてみるとイメージしていたカラーと違う場合があります。 
パレットと同じカラーに発色するアイシャドウが、理想のアイシャドウです。 
</t>
  </si>
  <si>
    <t>アイシャドウパレットを購入する際、１つのパレットに入っているカラー数は商品によって異なりますが、捨て色がないという点もとても重要です。
自分好みのカラーが入っているアイシャドウパレットを見つけると、使ってみたくなりますよね。
しかし使用したいカラーが１・２色だけで、他のカラーは使えない、いわゆる捨て色が多いとせっかくのアイシャドウパレットがもったいないですよね。
全てメイクで使用できそうなカラーが入っているアイシャドウパレットが、おすすめです</t>
  </si>
  <si>
    <t xml:space="preserve">アイシャドウパレットは、様々なカラーのアイシャドウが１つのパレットに入っているので、自宅でメイクする際とても便利で使いやすいです。
しかし難点を言えば、カラー数が多ければ多いほど、パレット自体も大きくなってしまうので、持ち運びに不便です。
持ち運びもそうですし、メイク直しの際大きなアイシャドウパレットを開くのも気が引けますよね。
アイシャドウパレットを選ぶ際は、あまり大きすぎない持ち運びしやすいものがおすすめです。
</t>
  </si>
  <si>
    <t xml:space="preserve">アイシャドウがまぶたに密着せず、粉飛びするものはおすすめしません。
粉飛びするアイシャドウは、上まぶたに塗ったアイシャドウが、下まぶたについてしまい、見た目が汚くなってしまいます。
特にラメ入りのアイシャドウは、粉飛びすると目立ちやすくとても汚いです。
アイシャドウを選ぶ際は、店舗でテスターを試し，粉飛びしないか確認してから購入するのをおすすめします。
店舗に行けない場合は、YouTubeやSNSの口コミで調べてから購入すると失敗しません。
</t>
  </si>
  <si>
    <t>エチュードハウス　プレイカラーアイシャドウ　ピーチファーム</t>
  </si>
  <si>
    <t>エチュードハウス　プレイカラーアイパレット　ランジェリーバックステージ</t>
  </si>
  <si>
    <t>キャンメイク　パーフェクトスタイリストアイズ　14アンティークルビー</t>
  </si>
  <si>
    <t>ルナソル　スリーディメンショナルアイズ　02ソフトベージュ</t>
  </si>
  <si>
    <t>サナエクセル　リアルクローズシャドウ　ピンクモヘア</t>
  </si>
  <si>
    <t>ピンクメイクができるアイシャドウパレットの中でも、捨て色がなく持ち運び・発色など総合的に見てランキングを決めました。</t>
  </si>
  <si>
    <t>キャンメイクなので、取り扱い店舗が多いが、人気カラーのため売切れている場合も多々ある。</t>
  </si>
  <si>
    <t>人気のため人と被る可能性がある</t>
  </si>
  <si>
    <t>人によっては乾燥するので、アイシャドウベースを塗った方がいい</t>
  </si>
  <si>
    <t>価格・取り扱い店舗含め手軽に試せる優秀なピンク系アイシャドウパレットを求めている方</t>
  </si>
  <si>
    <t xml:space="preserve">キャンメイクのパーフェクトスタイリストアイズは、口コミが良く気になっていたので、購入しました。
発色がとても良く、５色入りなのでグラデーションを簡単に作ることができます。
プチプラとは思えないアイシャドウです。
ドラッグストアなどで手に入るし、価格も安いので他のカラーも試してみたいです。
</t>
  </si>
  <si>
    <t xml:space="preserve">YouTubeや雑誌・口コミでも話題になっていた、１４番のアンティークルビーを使用しています。
左下のピンクを涙袋に入れると、とってもかわいいです。
赤を下まつげのラインに入れると、ウサギメイクもできますし、かわいい系のメイクが好きな方におすすめのアイシャドウです。
</t>
  </si>
  <si>
    <t>https://www.cosme.net/product/product_id/10039019/reviews</t>
  </si>
  <si>
    <t>アイシャドウがしっとりしていてまぶたが乾燥しない</t>
  </si>
  <si>
    <t>繊細なパール配合で、綺麗な艶感が出る</t>
  </si>
  <si>
    <t>4色で綺麗なグラデーションが作れる</t>
  </si>
  <si>
    <t>アクセントカラーのピンクが少し派手なので、使ってみると合わない人もいる</t>
  </si>
  <si>
    <t>４色なのでメイクのバリエーションは少ない</t>
  </si>
  <si>
    <t>発色が良いと言われているが、カラーによる</t>
  </si>
  <si>
    <t>艶感のあるピンク系アイシャドウパレットを求めている方</t>
  </si>
  <si>
    <t>ピンクメイクが好きなので、モヘアピンクを購入しました。
休日の日は濃いピンクをアクセントカラーとして、上下まぶたの目じりに塗っています。
仕事の日は濃いピンクは使用せず、淡いピンクとブラウンでメイクして、オンオフでアイシャドウの仕方を変えて楽しんでいます。</t>
  </si>
  <si>
    <t>https://www.cosme.net/product/product_id/10156815/reviews</t>
  </si>
  <si>
    <t>４色パレットだが、左上のピンクと右下のブラウンが細かく３色に分かれているので、計８色のアイシャドウパレット</t>
  </si>
  <si>
    <t>ラメが繊細で綺麗</t>
  </si>
  <si>
    <t>チップがついている</t>
  </si>
  <si>
    <t>ケースが傷つきやすい</t>
  </si>
  <si>
    <t>ラメ落ちする</t>
  </si>
  <si>
    <t>キラキラしたラメ感が苦手な人には合わない</t>
  </si>
  <si>
    <t>上品で柔らかいピンクメイクがしたい方</t>
  </si>
  <si>
    <t>ルナソルのアイシャドウが大好きで、中でもこのアイシャドウのピンクはよく使用しています。
ピンクとブラウンのアイシャドウパレットで、きつくないカラーなので、女性らしい柔らかく可愛らしい目元になれるカラーだと思います。</t>
  </si>
  <si>
    <t xml:space="preserve">初めてデパコスのアイシャドウパレットを購入したくて、色々調べたところアイシャドウはルナソルが良いと聞いたので、こちらを購入しました。
BAさんが３色グラデーションになっているカラーは混ぜて使うと良いと教えてくれたので、実践しています。
捨て色がなくとても使いやすいアイシャドウで気に入っています。
</t>
  </si>
  <si>
    <t>https://www.cosme.net/product/product_id/10024238/reviews</t>
  </si>
  <si>
    <t>１０色入りのアイシャドウパレットなので、メイクのバリエーションが豊富</t>
  </si>
  <si>
    <t>ケース含め見た目がかわいい</t>
  </si>
  <si>
    <t>１０色もあるので、人によっては捨て色が出てくる可能性がある</t>
  </si>
  <si>
    <t>大きいので、ポーチにははいらない</t>
  </si>
  <si>
    <t>格安サイトで偽物も販売されている</t>
  </si>
  <si>
    <t>ピンクだけでなくピーチのようなピンクオレンジ系のメイクもしたい方</t>
  </si>
  <si>
    <t>１０色なので、全色使いこなせるか不安もありましたが、ピーチにそそられ購入しました。
SNSやYouTubeで使用してる人を見て、今では全色使用できるようになりました。
捨て色がないので嬉しいです。
肌馴染みの良いカラーなので、とても使いやすいです。</t>
  </si>
  <si>
    <t xml:space="preserve">ピーチファームは、イエベさんにおすすめのアイシャドウパレットです。
ピンク系のアイシャドウを使うと、腫れぼったくみえてしまうことがあったのですが、こちらのアイシャドウはその心配も入りません。
マット・ラメどちらのアイシャドウも入っているので嬉しいです。
</t>
  </si>
  <si>
    <t>https://www.cosme.net/product/product_id/10158938/reviews</t>
  </si>
  <si>
    <t>ラメ・マットどちらのアイシャドウも入っている</t>
  </si>
  <si>
    <t>１５色なので様々なメイクが楽しめる</t>
  </si>
  <si>
    <t>持ち運びには不便</t>
  </si>
  <si>
    <t>全色つかいこなすのは難しい</t>
  </si>
  <si>
    <t>エチュードハウスは田舎では店舗がない場所もある</t>
  </si>
  <si>
    <t>１つのアイシャドウパレットで色んなメイクを楽しみたい方</t>
  </si>
  <si>
    <t xml:space="preserve">ピンク系のカラーがかわいかったので、ランジェリーバックステージを購入しました。
ピンク・ゴールド・ブラウン系のメイクができます。
こんなにカラーが入っているのに、捨て色がなく毎日このアイシャドウパレットを使用しています。
ラメもギラギラしていないので、使いやすいです。
</t>
  </si>
  <si>
    <t xml:space="preserve">エチュードハウス公式サイトの、ちいぽぽちゃんのピンクメイクを見てかわいすぎて購入しました。
アイシャドウパレットもかわいすぎて、持っているだけでテンションが上がります。
大きいミラーがついているのも嬉しいです。
カラーがたくさん入っているので、色んなメイクを試してみたいと思います。
</t>
  </si>
  <si>
    <t>https://www.cosme.net/product/product_id/10162525/reviews</t>
  </si>
  <si>
    <t>ピンクメイクをしたい方</t>
  </si>
  <si>
    <t>捨て色がなく、様々なメイクが楽しめるアイシャドウパレットがほしい方</t>
  </si>
  <si>
    <t>発色の良いアイシャドウパレットを求めている方</t>
  </si>
  <si>
    <t>どんなメイクが楽しめるアイシャドウパレットかどうか</t>
  </si>
  <si>
    <t xml:space="preserve">アイシャドウパレットを選ぶ際、あらかじめYouTubeやインスタ・Twitterなどのサイトで、気になっているアイシャドウパレットのメイク方法を調べてみて下さい。
ピンク系のアイシャドウパレットでも、大人っぽいピンクや可愛らしいドーリーメイクに合うピンクなど様々です。
どんなメイクができるか事前に調べておくと、アイシャドウパレットを購入した時、自分のなりたいメイクを楽しむことができます。
また人によってアイシャドウの使い方が違いますので、メイクのバリエーションも増えます。
</t>
  </si>
  <si>
    <r>
      <t>30</t>
    </r>
    <r>
      <rPr>
        <sz val="10"/>
        <color rgb="FF000000"/>
        <rFont val="ＭＳ Ｐゴシック"/>
        <family val="3"/>
        <charset val="128"/>
      </rPr>
      <t>代女性</t>
    </r>
    <phoneticPr fontId="1"/>
  </si>
  <si>
    <r>
      <t>10</t>
    </r>
    <r>
      <rPr>
        <sz val="9"/>
        <color rgb="FF000000"/>
        <rFont val="ＭＳ Ｐゴシック"/>
        <family val="3"/>
        <charset val="128"/>
      </rPr>
      <t>代女性</t>
    </r>
    <phoneticPr fontId="1"/>
  </si>
  <si>
    <t>&lt;a target="_blank" href="//af.moshimo.com/af/c/click?a_id=988731&amp;amp;p_id=170&amp;amp;pc_id=185&amp;amp;pl_id=4062&amp;amp;url=https%3A%2F%2Fwww.amazon.co.jp%2F%25E3%2582%25AD%25E3%2583%25A3%25E3%2583%25B3%25E3%2583%25A1%25E3%2582%25A4%25E3%2582%25AF-SG_B01M0KYHQ3_US-%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M0KYHQ3" rel="nofollow"&gt;&lt;img src="https://images-fe.ssl-images-amazon.com/images/I/51HjxgyjszL.jpg" alt="" style="border: none;" /&gt;&lt;br /&gt;キャンメイク パーフェクトスタイリストアイズ14 アンティークルビー 3g&lt;/a&gt;&lt;img src="//i.moshimo.com/af/i/impression?a_id=988731&amp;amp;p_id=170&amp;amp;pc_id=185&amp;amp;pl_id=4062" alt="" width="1" height="1" style="border: 0px;" /&gt;</t>
  </si>
  <si>
    <t>&lt;a target="_blank" href="//af.moshimo.com/af/c/click?a_id=988731&amp;amp;p_id=170&amp;amp;pc_id=185&amp;amp;pl_id=4062&amp;amp;url=https%3A%2F%2Fwww.amazon.co.jp%2Fexcel-%25E3%2582%25A8%25E3%2582%25AF%25E3%2582%25BB%25E3%2583%25AB-%25E3%2583%25AA%25E3%2582%25A2%25E3%2583%25AB%25E3%2582%25AF%25E3%2583%25AD%25E3%2583%25BC%25E3%2582%25BA%25E3%2582%25B7%25E3%2583%25A3%25E3%2583%2589%25E3%2582%25A6CS02-%25E3%2583%2594%25E3%2583%25B3%25E3%2582%25AF%25E3%2583%25A2%25E3%2583%2598%25E3%2582%25A2%2Fdp%2FB07GGZSJWX" rel="nofollow"&gt;&lt;img src="https://images-fe.ssl-images-amazon.com/images/I/41fsJzMp23L.jpg" alt="" style="border: none;" /&gt;&lt;br /&gt;エクセル リアルクローズシャドウCS02 ピンクモヘア&lt;/a&gt;&lt;img src="//i.moshimo.com/af/i/impression?a_id=988731&amp;amp;p_id=170&amp;amp;pc_id=185&amp;amp;pl_id=4062" alt="" width="1" height="1" style="border: 0px;" /&gt;</t>
  </si>
  <si>
    <t>&lt;a target="_blank" href="//af.moshimo.com/af/c/click?a_id=988729&amp;amp;p_id=54&amp;amp;pc_id=54&amp;amp;pl_id=616&amp;amp;url=https%3A%2F%2Fitem.rakuten.co.jp%2Fcosmecomonline%2F1000047115%2F&amp;amp;m=http%3A%2F%2Fm.rakuten.co.jp%2Fcosmecomonline%2Fi%2F10041645%2F&amp;amp;r_v=g00qaww3.9tq3e361.g00qaww3.9tq3fc30" rel="nofollow"&gt;&lt;img src="//thumbnail.image.rakuten.co.jp/@0_mall/cosmecomonline/cabinet/item-img21/item_1000047115_1.jpg?_ex=128x128" alt="" style="border: none;" /&gt;&lt;br /&gt;【ポイント10倍！5月25日〜26日限定】キャンメイクパーフェクトスタイリストアイズ14アンティークルビー3gアイシャドウアットコスメ&lt;/a&gt;&lt;img src="//i.moshimo.com/af/i/impression?a_id=988729&amp;amp;p_id=54&amp;amp;pc_id=54&amp;amp;pl_id=616" alt="" width="1" height="1" style="border: 0px;" /&gt;</t>
  </si>
  <si>
    <t>&lt;a target="_blank" href="//af.moshimo.com/af/c/click?a_id=988729&amp;amp;p_id=54&amp;amp;pc_id=54&amp;amp;pl_id=616&amp;amp;url=https%3A%2F%2Fitem.rakuten.co.jp%2Fpureco%2Fprc-s-8361245268%2F&amp;amp;m=http%3A%2F%2Fm.rakuten.co.jp%2Fpureco%2Fi%2F10052963%2F&amp;amp;r_v=g00puku3.9tq3e32d.g00puku3.9tq3fcf5" rel="nofollow"&gt;&lt;img src="//thumbnail.image.rakuten.co.jp/@0_mall/pureco/cabinet/prc-s-836000/prc-s-8361245268.jpg?_ex=128x128" alt="" style="border: none;" /&gt;&lt;br /&gt;【メール便可】サナエクセルリアルクローズシャドウ#CS02ピンクモヘア&lt;/a&gt;&lt;img src="//i.moshimo.com/af/i/impression?a_id=988729&amp;amp;p_id=54&amp;amp;pc_id=54&amp;amp;pl_id=616" alt="" width="1" height="1" style="border: 0px;" /&gt;</t>
  </si>
  <si>
    <t>&lt;a target="_blank" href="//af.moshimo.com/af/c/click?a_id=988729&amp;amp;p_id=54&amp;amp;pc_id=54&amp;amp;pl_id=616&amp;amp;url=https%3A%2F%2Fitem.rakuten.co.jp%2Flunadea%2F10005086%2F&amp;amp;m=http%3A%2F%2Fm.rakuten.co.jp%2Flunadea%2Fi%2F10005086%2F&amp;amp;r_v=g00raz53.9tq3e771.g00raz53.9tq3f725" rel="nofollow"&gt;&lt;img src="//thumbnail.image.rakuten.co.jp/@0_mall/lunadea/cabinet/02548713/03239915/imgrc0069956985.jpg?_ex=500x500" alt="" style="border: none;" /&gt;&lt;br /&gt;【カネボウ】ルナソル スリーディメンショナルアイズ #02 ソフトベージュ ※定形外送料無料&lt;/a&gt;&lt;img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</si>
  <si>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2581%25E3%2583%25A5%25E3%2583%25BC%25E3%2583%2589%25E3%2583%258F%25E3%2582%25A6%25E3%2582%25B9-ETUDE-%25E3%2583%2597%25E3%2583%25AC%25E3%2582%25A4%25E3%2582%25AB%25E3%2583%25A9%25E3%2583%25BC-%25E3%2582%25A2%25E3%2582%25A4%25E3%2582%25B7%25E3%2583%25A3%25E3%2583%2589%25E3%2582%25A6-%25E3%2583%2594%25E3%2583%25BC%25E3%2583%2581%25E3%2583%2595%25E3%2582%25A1%25E3%2583%25BC%25E3%2583%25A0%2Fdp%2FB07B1WBC81" rel="nofollow"&gt;&lt;img src="https://images-fe.ssl-images-amazon.com/images/I/41DiRNYv5uL.jpg" alt="" style="border: none;" /&gt;&lt;br /&gt;エチュードハウス(ETUDE HOUSE) プレイカラー アイシャドウ ピーチファーム&lt;/a&gt;&lt;img src="//i.moshimo.com/af/i/impression?a_id=988731&amp;amp;p_id=170&amp;amp;pc_id=185&amp;amp;pl_id=4062" alt="" width="1" height="1" style="border: 0px;" /&gt;</t>
  </si>
  <si>
    <t>&lt;a target="_blank" href="//af.moshimo.com/af/c/click?a_id=988729&amp;amp;p_id=54&amp;amp;pc_id=54&amp;amp;pl_id=616&amp;amp;url=https%3A%2F%2Fitem.rakuten.co.jp%2Fcosmetch%2F8809587401307%2F&amp;amp;m=http%3A%2F%2Fm.rakuten.co.jp%2Fcosmetch%2Fi%2F10048735%2F&amp;amp;r_v=g00q3ll3.9tq3e341.g00q3ll3.9tq3f46b" rel="nofollow"&gt;&lt;img src="//thumbnail.image.rakuten.co.jp/@0_mall/cosmetch/cabinet/18/0000028287000.jpg?_ex=128x128" alt="" style="border: none;" /&gt;&lt;br /&gt;≪クーポン配布中★5月30日11:59まで≫【1点までメール便選択可】 エチュードハウス・プレイカラー アイシャドウ #ピーチファーム （アイシャドウ）&lt;/a&gt;&lt;img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</si>
  <si>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2581%25E3%2583%25A5%25E3%2583%25BC%25E3%2583%2589%25E3%2583%258F%25E3%2582%25A6%25E3%2582%25B9-ETUDE-%25E3%2583%2597%25E3%2583%25AC%25E3%2582%25A4%25E3%2582%25AB%25E3%2583%25A9%25E3%2583%25BC%25E3%2582%25A2%25E3%2582%25A4%25E3%2583%2591%25E3%2583%25AC%25E3%2583%2583%25E3%2583%2588-%25E3%2583%25A9%25E3%2583%25B3%25E3%2582%25B8%25E3%2582%25A7%25E3%2583%25AA%25E3%2583%25BC%25E3%2583%2590%25E3%2583%2583%25E3%2582%25AF%25E3%2582%25B9%25E3%2583%2586%25E3%2583%25BC%25E3%2582%25B8-%25E3%2582%25A2%25E3%2582%25A4%25E3%2582%25B7%25E3%2583%25A3%25E3%2583%2589%25E3%2582%25A6%25E3%2580%2581%25E3%2582%25A2%25E3%2582%25A4%25E3%2582%25B7%25E3%2583%25A3%25E3%2583%2589%25E3%2582%25A6%25E3%2583%2591%25E3%2583%25AC%25E3%2583%2583%25E3%2583%2588%25E3%2580%2581%25E3%2583%2591%25E3%2583%25AC%25E3%2583%2583%25E3%2583%2588%2Fdp%2FB07D22SP2Q" rel="nofollow"&gt;&lt;img src="https://images-fe.ssl-images-amazon.com/images/I/41izRz-j2GL.jpg" alt="" style="border: none;" /&gt;&lt;br /&gt;エチュードハウス(ETUDE HOUSE) プレイカラーアイパレット ランジェリーバックステージ[アイシャドウ、アイシャドウパレット、パレット]&lt;/a&gt;&lt;img src="//i.moshimo.com/af/i/impression?a_id=988731&amp;amp;p_id=170&amp;amp;pc_id=185&amp;amp;pl_id=4062" alt="" width="1" height="1" style="border: 0px;" /&gt;</t>
  </si>
  <si>
    <t>&lt;a target="_blank" href="//af.moshimo.com/af/c/click?a_id=988729&amp;amp;p_id=54&amp;amp;pc_id=54&amp;amp;pl_id=616&amp;amp;url=https%3A%2F%2Fitem.rakuten.co.jp%2Fcosme-off%2F8809587405763%2F&amp;amp;m=http%3A%2F%2Fm.rakuten.co.jp%2Fcosme-off%2Fi%2F10003427%2F&amp;amp;r_v=g00siyz3.9tq3e8bb.g00siyz3.9tq3f852" rel="nofollow"&gt;&lt;img src="//thumbnail.image.rakuten.co.jp/@0_mall/cosme-off/cabinet/06652730/imgrc0076801620.jpg?_ex=128x128" alt="" style="border: none;" /&gt;&lt;br /&gt;ETUDE HOUSE/エチュードハウス プレイカラー アイパレット #ランジェリーバックステージ 1g×15 (650001519)&lt;/a&gt;&lt;img src="//i.moshimo.com/af/i/impression?a_id=988729&amp;amp;p_id=54&amp;amp;pc_id=54&amp;amp;pl_id=616" alt="" width="1" height="1" style="border: 0px;" /&gt;</t>
  </si>
  <si>
    <t>&lt;a href="//af.moshimo.com/af/c/click?a_id=988731&amp;p_id=170&amp;pc_id=185&amp;pl_id=4062&amp;url=https%3A%2F%2Fwww.amazon.co.jp%2Fgp%2Fbestsellers%2Fbeauty%2F170224011%2Fref%3Dpd_zg_hrsr_beauty" target="_blank" rel="nofollow"&gt;Amazonランキング&lt;/a&gt;&lt;img src="//i.moshimo.com/af/i/impression?a_id=988731&amp;p_id=170&amp;pc_id=185&amp;pl_id=4062" width="1" height="1" style="border:none;"&gt;</t>
    <phoneticPr fontId="1"/>
  </si>
  <si>
    <t>&lt;a href="//af.moshimo.com/af/c/click?a_id=988729&amp;p_id=54&amp;pc_id=54&amp;pl_id=616&amp;url=https%3A%2F%2Franking.rakuten.co.jp%2Fsearch%3Fsmd%3D0%26stx%3D%25E3%2582%25A2%25E3%2582%25A4%25E3%2582%25B7%25E3%2583%25A3%25E3%2583%2589%25E3%2582%25A6%26prl%3D%26pru%3D%26rvf%3D%26arf%3D%26vmd%3D0%26ptn%3D1%26srt%3D1%26sgid%3D" target="_blank" rel="nofollow"&gt;楽天市場ランキング&lt;/a&gt;&lt;img src="//i.moshimo.com/af/i/impression?a_id=988729&amp;p_id=54&amp;pc_id=54&amp;pl_id=616" width="1" height="1" style="border:none;"&gt;</t>
    <phoneticPr fontId="1"/>
  </si>
  <si>
    <t>【ピンク系アイシャドウ】アイシャドウはピンクがおすすめ！？選び方って？</t>
    <rPh sb="4" eb="5">
      <t>ケイ</t>
    </rPh>
    <rPh sb="29" eb="30">
      <t>エラ</t>
    </rPh>
    <rPh sb="31" eb="32">
      <t>カタ</t>
    </rPh>
    <phoneticPr fontId="1"/>
  </si>
  <si>
    <t>https://im5-a.mbokimg.dena.ne.jp/0/7/548/479952548.1.jpg</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</si>
</sst>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9"/>
      <color rgb="FF000000"/>
      <name val="ＭＳ Ｐゴシック"/>
      <family val="3"/>
      <charset val="128"/>
    </font>
    <font>
      <sz val="10"/>
      <color rgb="FF000000"/>
      <name val="ＭＳ Ｐゴシック"/>
      <family val="3"/>
      <charset val="128"/>
    </font>
  </fonts>
  <fills count="17">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
      <patternFill patternType="solid">
        <fgColor rgb="FF00B050"/>
        <bgColor indexed="64"/>
      </patternFill>
    </fill>
  </fills>
  <borders count="3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4">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10" fillId="6" borderId="0" xfId="0" applyFont="1" applyFill="1">
      <alignmen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0" borderId="15" xfId="0" applyFont="1" applyFill="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3" fillId="0" borderId="0" xfId="0" applyFont="1" applyAlignment="1">
      <alignment vertical="center" wrapText="1"/>
    </xf>
    <xf numFmtId="0" fontId="0" fillId="4" borderId="6" xfId="0" applyFill="1" applyBorder="1">
      <alignment vertical="center"/>
    </xf>
    <xf numFmtId="0" fontId="0" fillId="0" borderId="6" xfId="0" applyBorder="1">
      <alignment vertical="center"/>
    </xf>
    <xf numFmtId="0" fontId="0" fillId="4" borderId="20" xfId="0" applyFill="1" applyBorder="1">
      <alignment vertical="center"/>
    </xf>
    <xf numFmtId="3" fontId="0" fillId="0" borderId="21" xfId="0" applyNumberFormat="1" applyBorder="1">
      <alignment vertical="center"/>
    </xf>
    <xf numFmtId="3" fontId="0" fillId="0" borderId="22" xfId="0" applyNumberFormat="1" applyBorder="1">
      <alignment vertical="center"/>
    </xf>
    <xf numFmtId="0" fontId="0" fillId="5" borderId="6" xfId="0" applyFill="1" applyBorder="1">
      <alignment vertical="center"/>
    </xf>
    <xf numFmtId="0" fontId="0" fillId="5" borderId="20" xfId="0" applyFill="1" applyBorder="1">
      <alignment vertical="center"/>
    </xf>
    <xf numFmtId="0" fontId="0" fillId="0" borderId="21" xfId="0" applyBorder="1">
      <alignment vertical="center"/>
    </xf>
    <xf numFmtId="0" fontId="0" fillId="0" borderId="22" xfId="0" applyBorder="1">
      <alignment vertical="center"/>
    </xf>
    <xf numFmtId="0" fontId="0" fillId="7" borderId="26" xfId="0" applyFill="1" applyBorder="1">
      <alignment vertical="center"/>
    </xf>
    <xf numFmtId="0" fontId="0" fillId="7" borderId="28" xfId="0" applyFill="1" applyBorder="1">
      <alignment vertical="center"/>
    </xf>
    <xf numFmtId="0" fontId="0" fillId="16" borderId="9" xfId="0" applyFill="1" applyBorder="1">
      <alignment vertical="center"/>
    </xf>
    <xf numFmtId="0" fontId="0" fillId="0" borderId="9" xfId="0" applyBorder="1">
      <alignment vertical="center"/>
    </xf>
    <xf numFmtId="0" fontId="0" fillId="4" borderId="31" xfId="0" applyFill="1" applyBorder="1">
      <alignment vertical="center"/>
    </xf>
    <xf numFmtId="0" fontId="0" fillId="0" borderId="33" xfId="0" applyBorder="1">
      <alignment vertical="center"/>
    </xf>
    <xf numFmtId="0" fontId="4" fillId="15" borderId="16" xfId="0" applyFont="1" applyFill="1" applyBorder="1" applyAlignment="1">
      <alignment vertical="center" wrapText="1"/>
    </xf>
    <xf numFmtId="0" fontId="4" fillId="14" borderId="16" xfId="0" applyFont="1" applyFill="1" applyBorder="1" applyAlignment="1">
      <alignment vertical="center" wrapText="1"/>
    </xf>
    <xf numFmtId="0" fontId="4" fillId="14" borderId="18" xfId="0" applyFont="1" applyFill="1" applyBorder="1" applyAlignment="1">
      <alignment vertical="center" wrapText="1"/>
    </xf>
    <xf numFmtId="0" fontId="4" fillId="15" borderId="16" xfId="0" applyFont="1" applyFill="1" applyBorder="1" applyAlignment="1">
      <alignment vertical="center" wrapText="1"/>
    </xf>
    <xf numFmtId="0" fontId="4" fillId="15" borderId="17" xfId="0" applyFont="1" applyFill="1" applyBorder="1" applyAlignment="1">
      <alignment vertical="center" wrapText="1"/>
    </xf>
    <xf numFmtId="0" fontId="4" fillId="15"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14" borderId="17" xfId="0" applyFont="1" applyFill="1" applyBorder="1" applyAlignment="1">
      <alignment vertical="center"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32" xfId="0"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5" borderId="6" xfId="0" applyFill="1" applyBorder="1" applyAlignment="1">
      <alignment horizontal="center" vertical="center"/>
    </xf>
    <xf numFmtId="0" fontId="0" fillId="0" borderId="8" xfId="0" applyBorder="1" applyAlignment="1">
      <alignment horizontal="left"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9" xfId="0" applyFill="1" applyBorder="1" applyAlignment="1">
      <alignment horizontal="center"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24238/reviews" TargetMode="External"/><Relationship Id="rId2" Type="http://schemas.openxmlformats.org/officeDocument/2006/relationships/hyperlink" Target="https://www.cosme.net/product/product_id/10156815/reviews" TargetMode="External"/><Relationship Id="rId1" Type="http://schemas.openxmlformats.org/officeDocument/2006/relationships/hyperlink" Target="https://www.cosme.net/product/product_id/10039019/reviews" TargetMode="External"/><Relationship Id="rId6" Type="http://schemas.openxmlformats.org/officeDocument/2006/relationships/printerSettings" Target="../printerSettings/printerSettings1.bin"/><Relationship Id="rId5" Type="http://schemas.openxmlformats.org/officeDocument/2006/relationships/hyperlink" Target="https://www.cosme.net/product/product_id/10162525/reviews" TargetMode="External"/><Relationship Id="rId4" Type="http://schemas.openxmlformats.org/officeDocument/2006/relationships/hyperlink" Target="https://www.cosme.net/product/product_id/10158938/revie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topLeftCell="A22" workbookViewId="0">
      <selection activeCell="C36" sqref="C36"/>
    </sheetView>
  </sheetViews>
  <sheetFormatPr defaultRowHeight="13"/>
  <cols>
    <col min="2" max="2" width="59.6328125" customWidth="1"/>
    <col min="3" max="3" width="90.90625" style="16" customWidth="1"/>
  </cols>
  <sheetData>
    <row r="1" spans="1:26" ht="13.5" thickBot="1">
      <c r="A1" s="19" t="s">
        <v>87</v>
      </c>
      <c r="B1" s="20" t="s">
        <v>88</v>
      </c>
      <c r="C1" s="21" t="s">
        <v>89</v>
      </c>
      <c r="D1" s="1"/>
      <c r="E1" s="1"/>
      <c r="F1" s="1"/>
      <c r="G1" s="1"/>
      <c r="H1" s="1"/>
      <c r="I1" s="1"/>
      <c r="J1" s="1"/>
      <c r="K1" s="1"/>
      <c r="L1" s="1"/>
      <c r="M1" s="1"/>
      <c r="N1" s="1"/>
      <c r="O1" s="1"/>
      <c r="P1" s="1"/>
      <c r="Q1" s="1"/>
      <c r="R1" s="1"/>
      <c r="S1" s="1"/>
      <c r="T1" s="1"/>
      <c r="U1" s="1"/>
      <c r="V1" s="1"/>
      <c r="W1" s="1"/>
      <c r="X1" s="1"/>
      <c r="Y1" s="1"/>
      <c r="Z1" s="1"/>
    </row>
    <row r="2" spans="1:26" ht="15" customHeight="1" thickBot="1">
      <c r="A2" s="22">
        <v>1</v>
      </c>
      <c r="B2" s="23" t="s">
        <v>90</v>
      </c>
      <c r="C2" s="23" t="s">
        <v>128</v>
      </c>
      <c r="D2" s="1"/>
      <c r="E2" s="1"/>
      <c r="F2" s="1"/>
      <c r="G2" s="1"/>
      <c r="H2" s="1"/>
      <c r="I2" s="1"/>
      <c r="J2" s="1"/>
      <c r="K2" s="1"/>
      <c r="L2" s="1"/>
      <c r="M2" s="1"/>
      <c r="N2" s="1"/>
      <c r="O2" s="1"/>
      <c r="P2" s="1"/>
      <c r="Q2" s="1"/>
      <c r="R2" s="1"/>
      <c r="S2" s="1"/>
      <c r="T2" s="1"/>
      <c r="U2" s="1"/>
      <c r="V2" s="1"/>
      <c r="W2" s="1"/>
      <c r="X2" s="1"/>
      <c r="Y2" s="1"/>
      <c r="Z2" s="1"/>
    </row>
    <row r="3" spans="1:26" ht="13.5" thickBot="1">
      <c r="A3" s="22">
        <v>2</v>
      </c>
      <c r="B3" s="75" t="s">
        <v>91</v>
      </c>
      <c r="C3" s="23" t="s">
        <v>129</v>
      </c>
      <c r="D3" s="8"/>
      <c r="E3" s="8"/>
      <c r="F3" s="8"/>
      <c r="G3" s="8"/>
      <c r="H3" s="8"/>
      <c r="I3" s="8"/>
      <c r="J3" s="8"/>
      <c r="K3" s="8"/>
      <c r="L3" s="8"/>
      <c r="M3" s="8"/>
      <c r="N3" s="8"/>
      <c r="O3" s="8"/>
      <c r="P3" s="8"/>
      <c r="Q3" s="8"/>
      <c r="R3" s="8"/>
      <c r="S3" s="8"/>
      <c r="T3" s="8"/>
      <c r="U3" s="8"/>
      <c r="V3" s="8"/>
      <c r="W3" s="8"/>
      <c r="X3" s="8"/>
      <c r="Y3" s="8"/>
      <c r="Z3" s="8"/>
    </row>
    <row r="4" spans="1:26" ht="13.5" thickBot="1">
      <c r="A4" s="22">
        <v>3</v>
      </c>
      <c r="B4" s="76"/>
      <c r="C4" s="23" t="s">
        <v>130</v>
      </c>
      <c r="D4" s="8"/>
      <c r="E4" s="8"/>
      <c r="F4" s="8"/>
      <c r="G4" s="8"/>
      <c r="H4" s="8"/>
      <c r="I4" s="8"/>
      <c r="J4" s="8"/>
      <c r="K4" s="8"/>
      <c r="L4" s="8"/>
      <c r="M4" s="8"/>
      <c r="N4" s="8"/>
      <c r="O4" s="8"/>
      <c r="P4" s="8"/>
      <c r="Q4" s="8"/>
      <c r="R4" s="8"/>
      <c r="S4" s="8"/>
      <c r="T4" s="8"/>
      <c r="U4" s="8"/>
      <c r="V4" s="8"/>
      <c r="W4" s="8"/>
      <c r="X4" s="8"/>
      <c r="Y4" s="8"/>
      <c r="Z4" s="8"/>
    </row>
    <row r="5" spans="1:26" ht="13.5" thickBot="1">
      <c r="A5" s="22">
        <v>4</v>
      </c>
      <c r="B5" s="76"/>
      <c r="C5" s="23" t="s">
        <v>131</v>
      </c>
      <c r="D5" s="8"/>
      <c r="E5" s="8"/>
      <c r="F5" s="8"/>
      <c r="G5" s="8"/>
      <c r="H5" s="8"/>
      <c r="I5" s="8"/>
      <c r="J5" s="8"/>
      <c r="K5" s="8"/>
      <c r="L5" s="8"/>
      <c r="M5" s="8"/>
      <c r="N5" s="8"/>
      <c r="O5" s="8"/>
      <c r="P5" s="8"/>
      <c r="Q5" s="8"/>
      <c r="R5" s="8"/>
      <c r="S5" s="8"/>
      <c r="T5" s="8"/>
      <c r="U5" s="8"/>
      <c r="V5" s="8"/>
      <c r="W5" s="8"/>
      <c r="X5" s="8"/>
      <c r="Y5" s="8"/>
      <c r="Z5" s="8"/>
    </row>
    <row r="6" spans="1:26" ht="13.5" thickBot="1">
      <c r="A6" s="22">
        <v>5</v>
      </c>
      <c r="B6" s="76"/>
      <c r="C6" s="23" t="s">
        <v>132</v>
      </c>
      <c r="D6" s="1"/>
      <c r="E6" s="1"/>
      <c r="F6" s="1"/>
      <c r="G6" s="1"/>
      <c r="H6" s="1"/>
      <c r="I6" s="1"/>
      <c r="J6" s="1"/>
      <c r="K6" s="1"/>
      <c r="L6" s="1"/>
      <c r="M6" s="1"/>
      <c r="N6" s="1"/>
      <c r="O6" s="1"/>
      <c r="P6" s="1"/>
      <c r="Q6" s="1"/>
      <c r="R6" s="1"/>
      <c r="S6" s="1"/>
      <c r="T6" s="1"/>
      <c r="U6" s="1"/>
      <c r="V6" s="1"/>
      <c r="W6" s="1"/>
      <c r="X6" s="1"/>
      <c r="Y6" s="1"/>
      <c r="Z6" s="1"/>
    </row>
    <row r="7" spans="1:26" ht="13.5" thickBot="1">
      <c r="A7" s="22">
        <v>6</v>
      </c>
      <c r="B7" s="77"/>
      <c r="C7" s="23" t="s">
        <v>92</v>
      </c>
      <c r="D7" s="1"/>
      <c r="E7" s="1"/>
      <c r="F7" s="1"/>
      <c r="G7" s="1"/>
      <c r="H7" s="1"/>
      <c r="I7" s="1"/>
      <c r="J7" s="1"/>
      <c r="K7" s="1"/>
      <c r="L7" s="1"/>
      <c r="M7" s="1"/>
      <c r="N7" s="1"/>
      <c r="O7" s="1"/>
      <c r="P7" s="1"/>
      <c r="Q7" s="1"/>
      <c r="R7" s="1"/>
      <c r="S7" s="1"/>
      <c r="T7" s="1"/>
      <c r="U7" s="1"/>
      <c r="V7" s="1"/>
      <c r="W7" s="1"/>
      <c r="X7" s="1"/>
      <c r="Y7" s="1"/>
      <c r="Z7" s="1"/>
    </row>
    <row r="8" spans="1:26" ht="13.5" customHeight="1" thickBot="1">
      <c r="A8" s="22">
        <v>7</v>
      </c>
      <c r="B8" s="75" t="s">
        <v>93</v>
      </c>
      <c r="C8" s="25" t="s">
        <v>129</v>
      </c>
      <c r="D8" s="1"/>
      <c r="E8" s="1"/>
      <c r="F8" s="1"/>
      <c r="G8" s="1"/>
      <c r="H8" s="1"/>
      <c r="I8" s="1"/>
      <c r="J8" s="1"/>
      <c r="K8" s="1"/>
      <c r="L8" s="1"/>
      <c r="M8" s="1"/>
      <c r="N8" s="1"/>
      <c r="O8" s="1"/>
      <c r="P8" s="1"/>
      <c r="Q8" s="1"/>
      <c r="R8" s="1"/>
      <c r="S8" s="1"/>
      <c r="T8" s="1"/>
      <c r="U8" s="1"/>
      <c r="V8" s="1"/>
      <c r="W8" s="1"/>
      <c r="X8" s="1"/>
      <c r="Y8" s="1"/>
      <c r="Z8" s="1"/>
    </row>
    <row r="9" spans="1:26" ht="115.5" thickBot="1">
      <c r="A9" s="22">
        <v>8</v>
      </c>
      <c r="B9" s="76"/>
      <c r="C9" s="25" t="s">
        <v>133</v>
      </c>
      <c r="D9" s="1"/>
      <c r="E9" s="1"/>
      <c r="F9" s="1"/>
      <c r="G9" s="1"/>
      <c r="H9" s="1"/>
      <c r="I9" s="1"/>
      <c r="J9" s="1"/>
      <c r="K9" s="1"/>
      <c r="L9" s="1"/>
      <c r="M9" s="1"/>
      <c r="N9" s="1"/>
      <c r="O9" s="1"/>
      <c r="P9" s="1"/>
      <c r="Q9" s="1"/>
      <c r="R9" s="1"/>
      <c r="S9" s="1"/>
      <c r="T9" s="1"/>
      <c r="U9" s="1"/>
      <c r="V9" s="1"/>
      <c r="W9" s="1"/>
      <c r="X9" s="1"/>
      <c r="Y9" s="1"/>
      <c r="Z9" s="1"/>
    </row>
    <row r="10" spans="1:26" ht="13.5" thickBot="1">
      <c r="A10" s="22">
        <v>9</v>
      </c>
      <c r="B10" s="76"/>
      <c r="C10" s="26" t="s">
        <v>130</v>
      </c>
      <c r="D10" s="1"/>
      <c r="E10" s="1"/>
      <c r="F10" s="1"/>
      <c r="G10" s="1"/>
      <c r="H10" s="1"/>
      <c r="I10" s="1"/>
      <c r="J10" s="1"/>
      <c r="K10" s="1"/>
      <c r="L10" s="1"/>
      <c r="M10" s="1"/>
      <c r="N10" s="1"/>
      <c r="O10" s="1"/>
      <c r="P10" s="1"/>
      <c r="Q10" s="1"/>
      <c r="R10" s="1"/>
      <c r="S10" s="1"/>
      <c r="T10" s="1"/>
      <c r="U10" s="1"/>
      <c r="V10" s="1"/>
      <c r="W10" s="1"/>
      <c r="X10" s="1"/>
      <c r="Y10" s="1"/>
      <c r="Z10" s="1"/>
    </row>
    <row r="11" spans="1:26" ht="104" thickBot="1">
      <c r="A11" s="22">
        <v>10</v>
      </c>
      <c r="B11" s="76"/>
      <c r="C11" s="26" t="s">
        <v>134</v>
      </c>
      <c r="D11" s="1"/>
      <c r="E11" s="1"/>
      <c r="F11" s="1"/>
      <c r="G11" s="1"/>
      <c r="H11" s="1"/>
      <c r="I11" s="1"/>
      <c r="J11" s="1"/>
      <c r="K11" s="1"/>
      <c r="L11" s="1"/>
      <c r="M11" s="1"/>
      <c r="N11" s="1"/>
      <c r="O11" s="1"/>
      <c r="P11" s="1"/>
      <c r="Q11" s="1"/>
      <c r="R11" s="1"/>
      <c r="S11" s="1"/>
      <c r="T11" s="1"/>
      <c r="U11" s="1"/>
      <c r="V11" s="1"/>
      <c r="W11" s="1"/>
      <c r="X11" s="1"/>
      <c r="Y11" s="1"/>
      <c r="Z11" s="1"/>
    </row>
    <row r="12" spans="1:26" ht="13.5" thickBot="1">
      <c r="A12" s="22">
        <v>11</v>
      </c>
      <c r="B12" s="76"/>
      <c r="C12" s="27" t="s">
        <v>131</v>
      </c>
      <c r="D12" s="1"/>
      <c r="E12" s="1"/>
      <c r="F12" s="1"/>
      <c r="G12" s="1"/>
      <c r="H12" s="1"/>
      <c r="I12" s="1"/>
      <c r="J12" s="1"/>
      <c r="K12" s="1"/>
      <c r="L12" s="1"/>
      <c r="M12" s="1"/>
      <c r="N12" s="1"/>
      <c r="O12" s="1"/>
      <c r="P12" s="1"/>
      <c r="Q12" s="1"/>
      <c r="R12" s="1"/>
      <c r="S12" s="1"/>
      <c r="T12" s="1"/>
      <c r="U12" s="1"/>
      <c r="V12" s="1"/>
      <c r="W12" s="1"/>
      <c r="X12" s="1"/>
      <c r="Y12" s="1"/>
      <c r="Z12" s="1"/>
    </row>
    <row r="13" spans="1:26" ht="104" thickBot="1">
      <c r="A13" s="22">
        <v>12</v>
      </c>
      <c r="B13" s="76"/>
      <c r="C13" s="27" t="s">
        <v>135</v>
      </c>
      <c r="D13" s="1"/>
      <c r="E13" s="1"/>
      <c r="F13" s="1"/>
      <c r="G13" s="1"/>
      <c r="H13" s="1"/>
      <c r="I13" s="1"/>
      <c r="J13" s="1"/>
      <c r="K13" s="1"/>
      <c r="L13" s="1"/>
      <c r="M13" s="1"/>
      <c r="N13" s="1"/>
      <c r="O13" s="1"/>
      <c r="P13" s="1"/>
      <c r="Q13" s="1"/>
      <c r="R13" s="1"/>
      <c r="S13" s="1"/>
      <c r="T13" s="1"/>
      <c r="U13" s="1"/>
      <c r="V13" s="1"/>
      <c r="W13" s="1"/>
      <c r="X13" s="1"/>
      <c r="Y13" s="1"/>
      <c r="Z13" s="1"/>
    </row>
    <row r="14" spans="1:26" ht="13.5" thickBot="1">
      <c r="A14" s="22">
        <v>13</v>
      </c>
      <c r="B14" s="76"/>
      <c r="C14" s="28" t="s">
        <v>132</v>
      </c>
      <c r="D14" s="1"/>
      <c r="E14" s="1"/>
      <c r="F14" s="1"/>
      <c r="G14" s="1"/>
      <c r="H14" s="1"/>
      <c r="I14" s="1"/>
      <c r="J14" s="1"/>
      <c r="K14" s="1"/>
      <c r="L14" s="1"/>
      <c r="M14" s="1"/>
      <c r="N14" s="1"/>
      <c r="O14" s="1"/>
      <c r="P14" s="1"/>
      <c r="Q14" s="1"/>
      <c r="R14" s="1"/>
      <c r="S14" s="1"/>
      <c r="T14" s="1"/>
      <c r="U14" s="1"/>
      <c r="V14" s="1"/>
      <c r="W14" s="1"/>
      <c r="X14" s="1"/>
      <c r="Y14" s="1"/>
      <c r="Z14" s="1"/>
    </row>
    <row r="15" spans="1:26" ht="115.5" thickBot="1">
      <c r="A15" s="22">
        <v>14</v>
      </c>
      <c r="B15" s="77"/>
      <c r="C15" s="28" t="s">
        <v>136</v>
      </c>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2">
        <v>15</v>
      </c>
      <c r="B16" s="71" t="s">
        <v>94</v>
      </c>
      <c r="C16" s="23" t="s">
        <v>137</v>
      </c>
      <c r="D16" s="1"/>
      <c r="E16" s="1"/>
      <c r="F16" s="1"/>
      <c r="G16" s="1"/>
      <c r="H16" s="1"/>
      <c r="I16" s="1"/>
      <c r="J16" s="1"/>
      <c r="K16" s="1"/>
      <c r="L16" s="1"/>
      <c r="M16" s="1"/>
      <c r="N16" s="1"/>
      <c r="O16" s="1"/>
      <c r="P16" s="1"/>
      <c r="Q16" s="1"/>
      <c r="R16" s="1"/>
      <c r="S16" s="1"/>
      <c r="T16" s="1"/>
      <c r="U16" s="1"/>
      <c r="V16" s="1"/>
      <c r="W16" s="1"/>
      <c r="X16" s="1"/>
      <c r="Y16" s="1"/>
      <c r="Z16" s="1"/>
    </row>
    <row r="17" spans="1:26" ht="13.5" thickBot="1">
      <c r="A17" s="22">
        <v>16</v>
      </c>
      <c r="B17" s="72"/>
      <c r="C17" s="23" t="s">
        <v>138</v>
      </c>
      <c r="D17" s="1"/>
      <c r="E17" s="1"/>
      <c r="F17" s="1"/>
      <c r="G17" s="1"/>
      <c r="H17" s="1"/>
      <c r="I17" s="1"/>
      <c r="J17" s="1"/>
      <c r="K17" s="1"/>
      <c r="L17" s="1"/>
      <c r="M17" s="1"/>
      <c r="N17" s="1"/>
      <c r="O17" s="1"/>
      <c r="P17" s="1"/>
      <c r="Q17" s="1"/>
      <c r="R17" s="1"/>
      <c r="S17" s="1"/>
      <c r="T17" s="1"/>
      <c r="U17" s="1"/>
      <c r="V17" s="1"/>
      <c r="W17" s="1"/>
      <c r="X17" s="1"/>
      <c r="Y17" s="1"/>
      <c r="Z17" s="1"/>
    </row>
    <row r="18" spans="1:26" ht="13.5" thickBot="1">
      <c r="A18" s="22">
        <v>17</v>
      </c>
      <c r="B18" s="72"/>
      <c r="C18" s="23" t="s">
        <v>139</v>
      </c>
      <c r="D18" s="1"/>
      <c r="E18" s="1"/>
      <c r="F18" s="1"/>
      <c r="G18" s="1"/>
      <c r="H18" s="1"/>
      <c r="I18" s="1"/>
      <c r="J18" s="1"/>
      <c r="K18" s="1"/>
      <c r="L18" s="1"/>
      <c r="M18" s="1"/>
      <c r="N18" s="1"/>
      <c r="O18" s="1"/>
      <c r="P18" s="1"/>
      <c r="Q18" s="1"/>
      <c r="R18" s="1"/>
      <c r="S18" s="1"/>
      <c r="T18" s="1"/>
      <c r="U18" s="1"/>
      <c r="V18" s="1"/>
      <c r="W18" s="1"/>
      <c r="X18" s="1"/>
      <c r="Y18" s="1"/>
      <c r="Z18" s="1"/>
    </row>
    <row r="19" spans="1:26" ht="13.5" thickBot="1">
      <c r="A19" s="22">
        <v>18</v>
      </c>
      <c r="B19" s="72"/>
      <c r="C19" s="23" t="s">
        <v>140</v>
      </c>
      <c r="D19" s="1"/>
      <c r="E19" s="1"/>
      <c r="F19" s="1"/>
      <c r="G19" s="1"/>
      <c r="H19" s="1"/>
      <c r="I19" s="1"/>
      <c r="J19" s="1"/>
      <c r="K19" s="1"/>
      <c r="L19" s="1"/>
      <c r="M19" s="1"/>
      <c r="N19" s="1"/>
      <c r="O19" s="1"/>
      <c r="P19" s="1"/>
      <c r="Q19" s="1"/>
      <c r="R19" s="1"/>
      <c r="S19" s="1"/>
      <c r="T19" s="1"/>
      <c r="U19" s="1"/>
      <c r="V19" s="1"/>
      <c r="W19" s="1"/>
      <c r="X19" s="1"/>
      <c r="Y19" s="1"/>
      <c r="Z19" s="1"/>
    </row>
    <row r="20" spans="1:26" ht="13.5" thickBot="1">
      <c r="A20" s="22">
        <v>19</v>
      </c>
      <c r="B20" s="73"/>
      <c r="C20" s="23" t="s">
        <v>141</v>
      </c>
      <c r="D20" s="1"/>
      <c r="E20" s="1"/>
      <c r="F20" s="1"/>
      <c r="G20" s="1"/>
      <c r="H20" s="1"/>
      <c r="I20" s="1"/>
      <c r="J20" s="1"/>
      <c r="K20" s="1"/>
      <c r="L20" s="1"/>
      <c r="M20" s="1"/>
      <c r="N20" s="1"/>
      <c r="O20" s="1"/>
      <c r="P20" s="1"/>
      <c r="Q20" s="1"/>
      <c r="R20" s="1"/>
      <c r="S20" s="1"/>
      <c r="T20" s="1"/>
      <c r="U20" s="1"/>
      <c r="V20" s="1"/>
      <c r="W20" s="1"/>
      <c r="X20" s="1"/>
      <c r="Y20" s="1"/>
      <c r="Z20" s="1"/>
    </row>
    <row r="21" spans="1:26" ht="13.5" thickBot="1">
      <c r="A21" s="22">
        <v>20</v>
      </c>
      <c r="B21" s="23" t="s">
        <v>95</v>
      </c>
      <c r="C21" s="24" t="s">
        <v>96</v>
      </c>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2">
        <v>21</v>
      </c>
      <c r="B22" s="71" t="s">
        <v>97</v>
      </c>
      <c r="C22" s="29" t="s">
        <v>98</v>
      </c>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2">
        <v>22</v>
      </c>
      <c r="B23" s="72"/>
      <c r="C23" s="23" t="s">
        <v>139</v>
      </c>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2">
        <v>23</v>
      </c>
      <c r="B24" s="72"/>
      <c r="C24" s="29" t="s">
        <v>99</v>
      </c>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2">
        <v>24</v>
      </c>
      <c r="B25" s="72"/>
      <c r="C25" s="23" t="s">
        <v>141</v>
      </c>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2">
        <v>25</v>
      </c>
      <c r="B26" s="72"/>
      <c r="C26" s="29" t="s">
        <v>100</v>
      </c>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2">
        <v>26</v>
      </c>
      <c r="B27" s="72"/>
      <c r="C27" s="23" t="s">
        <v>140</v>
      </c>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2">
        <v>27</v>
      </c>
      <c r="B28" s="72"/>
      <c r="C28" s="29" t="s">
        <v>101</v>
      </c>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2">
        <v>28</v>
      </c>
      <c r="B29" s="72"/>
      <c r="C29" s="23" t="s">
        <v>137</v>
      </c>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2">
        <v>29</v>
      </c>
      <c r="B30" s="72"/>
      <c r="C30" s="29" t="s">
        <v>102</v>
      </c>
      <c r="D30" s="1"/>
      <c r="E30" s="1"/>
      <c r="F30" s="1"/>
      <c r="G30" s="1"/>
      <c r="H30" s="1"/>
      <c r="I30" s="1"/>
      <c r="J30" s="1"/>
      <c r="K30" s="1"/>
      <c r="L30" s="1"/>
      <c r="M30" s="1"/>
      <c r="N30" s="1"/>
      <c r="O30" s="1"/>
      <c r="P30" s="1"/>
      <c r="Q30" s="1"/>
      <c r="R30" s="1"/>
      <c r="S30" s="1"/>
      <c r="T30" s="1"/>
      <c r="U30" s="1"/>
      <c r="V30" s="1"/>
      <c r="W30" s="1"/>
      <c r="X30" s="1"/>
      <c r="Y30" s="1"/>
      <c r="Z30" s="1"/>
    </row>
    <row r="31" spans="1:26" ht="13.5" thickBot="1">
      <c r="A31" s="22">
        <v>30</v>
      </c>
      <c r="B31" s="73"/>
      <c r="C31" s="23" t="s">
        <v>138</v>
      </c>
      <c r="D31" s="1"/>
      <c r="E31" s="1"/>
      <c r="F31" s="1"/>
      <c r="G31" s="1"/>
      <c r="H31" s="1"/>
      <c r="I31" s="1"/>
      <c r="J31" s="1"/>
      <c r="K31" s="1"/>
      <c r="L31" s="1"/>
      <c r="M31" s="1"/>
      <c r="N31" s="1"/>
      <c r="O31" s="1"/>
      <c r="P31" s="1"/>
      <c r="Q31" s="1"/>
      <c r="R31" s="1"/>
      <c r="S31" s="1"/>
      <c r="T31" s="1"/>
      <c r="U31" s="1"/>
      <c r="V31" s="1"/>
      <c r="W31" s="1"/>
      <c r="X31" s="1"/>
      <c r="Y31" s="1"/>
      <c r="Z31" s="1"/>
    </row>
    <row r="32" spans="1:26" ht="23.5" thickBot="1">
      <c r="A32" s="22">
        <v>31</v>
      </c>
      <c r="B32" s="30" t="s">
        <v>103</v>
      </c>
      <c r="C32" s="31">
        <v>6</v>
      </c>
      <c r="D32" s="8"/>
      <c r="E32" s="8"/>
      <c r="F32" s="8"/>
      <c r="G32" s="8"/>
      <c r="H32" s="8"/>
      <c r="I32" s="8"/>
      <c r="J32" s="8"/>
      <c r="K32" s="8"/>
      <c r="L32" s="8"/>
      <c r="M32" s="8"/>
      <c r="N32" s="8"/>
      <c r="O32" s="8"/>
      <c r="P32" s="8"/>
      <c r="Q32" s="8"/>
      <c r="R32" s="8"/>
      <c r="S32" s="8"/>
      <c r="T32" s="8"/>
      <c r="U32" s="8"/>
      <c r="V32" s="8"/>
      <c r="W32" s="8"/>
      <c r="X32" s="8"/>
      <c r="Y32" s="8"/>
      <c r="Z32" s="8"/>
    </row>
    <row r="33" spans="1:26" ht="25.5" thickBot="1">
      <c r="A33" s="22">
        <v>32</v>
      </c>
      <c r="B33" s="32" t="s">
        <v>104</v>
      </c>
      <c r="C33" s="32" t="s">
        <v>142</v>
      </c>
      <c r="D33" s="1"/>
      <c r="E33" s="1"/>
      <c r="F33" s="1"/>
      <c r="G33" s="1"/>
      <c r="H33" s="1"/>
      <c r="I33" s="1"/>
      <c r="J33" s="1"/>
      <c r="K33" s="1"/>
      <c r="L33" s="1"/>
      <c r="M33" s="1"/>
      <c r="N33" s="1"/>
      <c r="O33" s="1"/>
      <c r="P33" s="1"/>
      <c r="Q33" s="1"/>
      <c r="R33" s="1"/>
      <c r="S33" s="1"/>
      <c r="T33" s="1"/>
      <c r="U33" s="1"/>
      <c r="V33" s="1"/>
      <c r="W33" s="1"/>
      <c r="X33" s="1"/>
      <c r="Y33" s="1"/>
      <c r="Z33" s="1"/>
    </row>
    <row r="34" spans="1:26" ht="13.5" thickBot="1">
      <c r="A34" s="22">
        <v>33</v>
      </c>
      <c r="B34" s="33" t="s">
        <v>105</v>
      </c>
      <c r="C34" s="33" t="s">
        <v>139</v>
      </c>
      <c r="D34" s="1"/>
      <c r="E34" s="1"/>
      <c r="F34" s="1"/>
      <c r="G34" s="1"/>
      <c r="H34" s="1"/>
      <c r="I34" s="1"/>
      <c r="J34" s="1"/>
      <c r="K34" s="1"/>
      <c r="L34" s="1"/>
      <c r="M34" s="1"/>
      <c r="N34" s="1"/>
      <c r="O34" s="1"/>
      <c r="P34" s="1"/>
      <c r="Q34" s="1"/>
      <c r="R34" s="1"/>
      <c r="S34" s="1"/>
      <c r="T34" s="1"/>
      <c r="U34" s="1"/>
      <c r="V34" s="1"/>
      <c r="W34" s="1"/>
      <c r="X34" s="1"/>
      <c r="Y34" s="1"/>
      <c r="Z34" s="1"/>
    </row>
    <row r="35" spans="1:26" ht="13.5" thickBot="1">
      <c r="A35" s="22">
        <v>34</v>
      </c>
      <c r="B35" s="66" t="s">
        <v>106</v>
      </c>
      <c r="C35" s="32" t="s">
        <v>130</v>
      </c>
      <c r="D35" s="1"/>
      <c r="E35" s="1"/>
      <c r="F35" s="1"/>
      <c r="G35" s="1"/>
      <c r="H35" s="1"/>
      <c r="I35" s="1"/>
      <c r="J35" s="1"/>
      <c r="K35" s="1"/>
      <c r="L35" s="1"/>
      <c r="M35" s="1"/>
      <c r="N35" s="1"/>
      <c r="O35" s="1"/>
      <c r="P35" s="1"/>
      <c r="Q35" s="1"/>
      <c r="R35" s="1"/>
      <c r="S35" s="1"/>
      <c r="T35" s="1"/>
      <c r="U35" s="1"/>
      <c r="V35" s="1"/>
      <c r="W35" s="1"/>
      <c r="X35" s="1"/>
      <c r="Y35" s="1"/>
      <c r="Z35" s="1"/>
    </row>
    <row r="36" spans="1:26" ht="13.5" thickBot="1">
      <c r="A36" s="22">
        <v>35</v>
      </c>
      <c r="B36" s="74"/>
      <c r="C36" s="23" t="s">
        <v>131</v>
      </c>
      <c r="D36" s="1"/>
      <c r="E36" s="1"/>
      <c r="F36" s="1"/>
      <c r="G36" s="1"/>
      <c r="H36" s="1"/>
      <c r="I36" s="1"/>
      <c r="J36" s="1"/>
      <c r="K36" s="1"/>
      <c r="L36" s="1"/>
      <c r="M36" s="1"/>
      <c r="N36" s="1"/>
      <c r="O36" s="1"/>
      <c r="P36" s="1"/>
      <c r="Q36" s="1"/>
      <c r="R36" s="1"/>
      <c r="S36" s="1"/>
      <c r="T36" s="1"/>
      <c r="U36" s="1"/>
      <c r="V36" s="1"/>
      <c r="W36" s="1"/>
      <c r="X36" s="1"/>
      <c r="Y36" s="1"/>
      <c r="Z36" s="1"/>
    </row>
    <row r="37" spans="1:26" ht="13.5" thickBot="1">
      <c r="A37" s="22">
        <v>36</v>
      </c>
      <c r="B37" s="67"/>
      <c r="C37" s="23" t="s">
        <v>129</v>
      </c>
      <c r="D37" s="1"/>
      <c r="E37" s="1"/>
      <c r="F37" s="1"/>
      <c r="G37" s="1"/>
      <c r="H37" s="1"/>
      <c r="I37" s="1"/>
      <c r="J37" s="1"/>
      <c r="K37" s="1"/>
      <c r="L37" s="1"/>
      <c r="M37" s="1"/>
      <c r="N37" s="1"/>
      <c r="O37" s="1"/>
      <c r="P37" s="1"/>
      <c r="Q37" s="1"/>
      <c r="R37" s="1"/>
      <c r="S37" s="1"/>
      <c r="T37" s="1"/>
      <c r="U37" s="1"/>
      <c r="V37" s="1"/>
      <c r="W37" s="1"/>
      <c r="X37" s="1"/>
      <c r="Y37" s="1"/>
      <c r="Z37" s="1"/>
    </row>
    <row r="38" spans="1:26" ht="13.5" thickBot="1">
      <c r="A38" s="22">
        <v>37</v>
      </c>
      <c r="B38" s="66" t="s">
        <v>107</v>
      </c>
      <c r="C38" s="23" t="s">
        <v>143</v>
      </c>
      <c r="D38" s="1"/>
      <c r="E38" s="1"/>
      <c r="F38" s="1"/>
      <c r="G38" s="1"/>
      <c r="H38" s="1"/>
      <c r="I38" s="1"/>
      <c r="J38" s="1"/>
      <c r="K38" s="1"/>
      <c r="L38" s="1"/>
      <c r="M38" s="1"/>
      <c r="N38" s="1"/>
      <c r="O38" s="1"/>
      <c r="P38" s="1"/>
      <c r="Q38" s="1"/>
      <c r="R38" s="1"/>
      <c r="S38" s="1"/>
      <c r="T38" s="1"/>
      <c r="U38" s="1"/>
      <c r="V38" s="1"/>
      <c r="W38" s="1"/>
      <c r="X38" s="1"/>
      <c r="Y38" s="1"/>
      <c r="Z38" s="1"/>
    </row>
    <row r="39" spans="1:26" ht="13.5" thickBot="1">
      <c r="A39" s="22">
        <v>38</v>
      </c>
      <c r="B39" s="74"/>
      <c r="C39" s="32" t="s">
        <v>144</v>
      </c>
      <c r="D39" s="1"/>
      <c r="E39" s="1"/>
      <c r="F39" s="1"/>
      <c r="G39" s="1"/>
      <c r="H39" s="1"/>
      <c r="I39" s="1"/>
      <c r="J39" s="1"/>
      <c r="K39" s="1"/>
      <c r="L39" s="1"/>
      <c r="M39" s="1"/>
      <c r="N39" s="1"/>
      <c r="O39" s="1"/>
      <c r="P39" s="1"/>
      <c r="Q39" s="1"/>
      <c r="R39" s="1"/>
      <c r="S39" s="1"/>
      <c r="T39" s="1"/>
      <c r="U39" s="1"/>
      <c r="V39" s="1"/>
      <c r="W39" s="1"/>
      <c r="X39" s="1"/>
      <c r="Y39" s="1"/>
      <c r="Z39" s="1"/>
    </row>
    <row r="40" spans="1:26" ht="13.5" thickBot="1">
      <c r="A40" s="22">
        <v>39</v>
      </c>
      <c r="B40" s="67"/>
      <c r="C40" s="23" t="s">
        <v>145</v>
      </c>
      <c r="D40" s="1"/>
      <c r="E40" s="1"/>
      <c r="F40" s="1"/>
      <c r="G40" s="1"/>
      <c r="H40" s="1"/>
      <c r="I40" s="1"/>
      <c r="J40" s="1"/>
      <c r="K40" s="1"/>
      <c r="L40" s="1"/>
      <c r="M40" s="1"/>
      <c r="N40" s="1"/>
      <c r="O40" s="1"/>
      <c r="P40" s="1"/>
      <c r="Q40" s="1"/>
      <c r="R40" s="1"/>
      <c r="S40" s="1"/>
      <c r="T40" s="1"/>
      <c r="U40" s="1"/>
      <c r="V40" s="1"/>
      <c r="W40" s="1"/>
      <c r="X40" s="1"/>
      <c r="Y40" s="1"/>
      <c r="Z40" s="1"/>
    </row>
    <row r="41" spans="1:26" ht="13.5" thickBot="1">
      <c r="A41" s="22">
        <v>40</v>
      </c>
      <c r="B41" s="33" t="s">
        <v>108</v>
      </c>
      <c r="C41" s="23" t="s">
        <v>146</v>
      </c>
      <c r="D41" s="1"/>
      <c r="E41" s="1"/>
      <c r="F41" s="1"/>
      <c r="G41" s="1"/>
      <c r="H41" s="1"/>
      <c r="I41" s="1"/>
      <c r="J41" s="1"/>
      <c r="K41" s="1"/>
      <c r="L41" s="1"/>
      <c r="M41" s="1"/>
      <c r="N41" s="1"/>
      <c r="O41" s="1"/>
      <c r="P41" s="1"/>
      <c r="Q41" s="1"/>
      <c r="R41" s="1"/>
      <c r="S41" s="1"/>
      <c r="T41" s="1"/>
      <c r="U41" s="1"/>
      <c r="V41" s="1"/>
      <c r="W41" s="1"/>
      <c r="X41" s="1"/>
      <c r="Y41" s="1"/>
      <c r="Z41" s="1"/>
    </row>
    <row r="42" spans="1:26" ht="58" thickBot="1">
      <c r="A42" s="22">
        <v>41</v>
      </c>
      <c r="B42" s="66" t="s">
        <v>109</v>
      </c>
      <c r="C42" s="23" t="s">
        <v>147</v>
      </c>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2">
        <v>42</v>
      </c>
      <c r="B43" s="67"/>
      <c r="C43" s="23" t="s">
        <v>148</v>
      </c>
      <c r="D43" s="1"/>
      <c r="E43" s="1"/>
      <c r="F43" s="1"/>
      <c r="G43" s="1"/>
      <c r="H43" s="1"/>
      <c r="I43" s="1"/>
      <c r="J43" s="1"/>
      <c r="K43" s="1"/>
      <c r="L43" s="1"/>
      <c r="M43" s="1"/>
      <c r="N43" s="1"/>
      <c r="O43" s="1"/>
      <c r="P43" s="1"/>
      <c r="Q43" s="1"/>
      <c r="R43" s="1"/>
      <c r="S43" s="1"/>
      <c r="T43" s="1"/>
      <c r="U43" s="1"/>
      <c r="V43" s="1"/>
      <c r="W43" s="1"/>
      <c r="X43" s="1"/>
      <c r="Y43" s="1"/>
      <c r="Z43" s="1"/>
    </row>
    <row r="44" spans="1:26" ht="13.5" customHeight="1" thickBot="1">
      <c r="A44" s="22">
        <v>43</v>
      </c>
      <c r="B44" s="66" t="s">
        <v>110</v>
      </c>
      <c r="C44" s="23" t="s">
        <v>193</v>
      </c>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2">
        <v>44</v>
      </c>
      <c r="B45" s="67"/>
      <c r="C45" s="23" t="s">
        <v>111</v>
      </c>
      <c r="D45" s="1"/>
      <c r="E45" s="1"/>
      <c r="F45" s="1"/>
      <c r="G45" s="1"/>
      <c r="H45" s="1"/>
      <c r="I45" s="1"/>
      <c r="J45" s="1"/>
      <c r="K45" s="1"/>
      <c r="L45" s="1"/>
      <c r="M45" s="1"/>
      <c r="N45" s="1"/>
      <c r="O45" s="1"/>
      <c r="P45" s="1"/>
      <c r="Q45" s="1"/>
      <c r="R45" s="1"/>
      <c r="S45" s="1"/>
      <c r="T45" s="1"/>
      <c r="U45" s="1"/>
      <c r="V45" s="1"/>
      <c r="W45" s="1"/>
      <c r="X45" s="1"/>
      <c r="Y45" s="1"/>
      <c r="Z45" s="1"/>
    </row>
    <row r="46" spans="1:26" ht="13.5" thickBot="1">
      <c r="A46" s="22">
        <v>45</v>
      </c>
      <c r="B46" s="33" t="s">
        <v>112</v>
      </c>
      <c r="C46" s="34" t="s">
        <v>149</v>
      </c>
      <c r="D46" s="1"/>
      <c r="E46" s="1"/>
      <c r="F46" s="1"/>
      <c r="G46" s="1"/>
      <c r="H46" s="1"/>
      <c r="I46" s="1"/>
      <c r="J46" s="1"/>
      <c r="K46" s="1"/>
      <c r="L46" s="1"/>
      <c r="M46" s="1"/>
      <c r="N46" s="1"/>
      <c r="O46" s="1"/>
      <c r="P46" s="1"/>
      <c r="Q46" s="1"/>
      <c r="R46" s="1"/>
      <c r="S46" s="1"/>
      <c r="T46" s="1"/>
      <c r="U46" s="1"/>
      <c r="V46" s="1"/>
      <c r="W46" s="1"/>
      <c r="X46" s="1"/>
      <c r="Y46" s="1"/>
      <c r="Z46" s="1"/>
    </row>
    <row r="47" spans="1:26" ht="13.5" thickBot="1">
      <c r="A47" s="22">
        <v>46</v>
      </c>
      <c r="B47" s="35" t="s">
        <v>113</v>
      </c>
      <c r="C47" s="36" t="s">
        <v>141</v>
      </c>
      <c r="D47" s="1"/>
      <c r="E47" s="1"/>
      <c r="F47" s="1"/>
      <c r="G47" s="1"/>
      <c r="H47" s="1"/>
      <c r="I47" s="1"/>
      <c r="J47" s="1"/>
      <c r="K47" s="1"/>
      <c r="L47" s="1"/>
      <c r="M47" s="1"/>
      <c r="N47" s="1"/>
      <c r="O47" s="1"/>
      <c r="P47" s="1"/>
      <c r="Q47" s="1"/>
      <c r="R47" s="1"/>
      <c r="S47" s="1"/>
      <c r="T47" s="1"/>
      <c r="U47" s="1"/>
      <c r="V47" s="1"/>
      <c r="W47" s="1"/>
      <c r="X47" s="1"/>
      <c r="Y47" s="1"/>
      <c r="Z47" s="1"/>
    </row>
    <row r="48" spans="1:26" ht="13.5" thickBot="1">
      <c r="A48" s="22">
        <v>47</v>
      </c>
      <c r="B48" s="68" t="s">
        <v>106</v>
      </c>
      <c r="C48" s="32" t="s">
        <v>150</v>
      </c>
      <c r="D48" s="1"/>
      <c r="E48" s="1"/>
      <c r="F48" s="1"/>
      <c r="G48" s="1"/>
      <c r="H48" s="1"/>
      <c r="I48" s="1"/>
      <c r="J48" s="1"/>
      <c r="K48" s="1"/>
      <c r="L48" s="1"/>
      <c r="M48" s="1"/>
      <c r="N48" s="1"/>
      <c r="O48" s="1"/>
      <c r="P48" s="1"/>
      <c r="Q48" s="1"/>
      <c r="R48" s="1"/>
      <c r="S48" s="1"/>
      <c r="T48" s="1"/>
      <c r="U48" s="1"/>
      <c r="V48" s="1"/>
      <c r="W48" s="1"/>
      <c r="X48" s="1"/>
      <c r="Y48" s="1"/>
      <c r="Z48" s="1"/>
    </row>
    <row r="49" spans="1:26" ht="13.5" thickBot="1">
      <c r="A49" s="22">
        <v>48</v>
      </c>
      <c r="B49" s="69"/>
      <c r="C49" s="32" t="s">
        <v>151</v>
      </c>
      <c r="D49" s="1"/>
      <c r="E49" s="1"/>
      <c r="F49" s="1"/>
      <c r="G49" s="1"/>
      <c r="H49" s="1"/>
      <c r="I49" s="1"/>
      <c r="J49" s="1"/>
      <c r="K49" s="1"/>
      <c r="L49" s="1"/>
      <c r="M49" s="1"/>
      <c r="N49" s="1"/>
      <c r="O49" s="1"/>
      <c r="P49" s="1"/>
      <c r="Q49" s="1"/>
      <c r="R49" s="1"/>
      <c r="S49" s="1"/>
      <c r="T49" s="1"/>
      <c r="U49" s="1"/>
      <c r="V49" s="1"/>
      <c r="W49" s="1"/>
      <c r="X49" s="1"/>
      <c r="Y49" s="1"/>
      <c r="Z49" s="1"/>
    </row>
    <row r="50" spans="1:26" ht="13.5" thickBot="1">
      <c r="A50" s="22">
        <v>49</v>
      </c>
      <c r="B50" s="70"/>
      <c r="C50" s="32" t="s">
        <v>152</v>
      </c>
      <c r="D50" s="1"/>
      <c r="E50" s="1"/>
      <c r="F50" s="1"/>
      <c r="G50" s="1"/>
      <c r="H50" s="1"/>
      <c r="I50" s="1"/>
      <c r="J50" s="1"/>
      <c r="K50" s="1"/>
      <c r="L50" s="1"/>
      <c r="M50" s="1"/>
      <c r="N50" s="1"/>
      <c r="O50" s="1"/>
      <c r="P50" s="1"/>
      <c r="Q50" s="1"/>
      <c r="R50" s="1"/>
      <c r="S50" s="1"/>
      <c r="T50" s="1"/>
      <c r="U50" s="1"/>
      <c r="V50" s="1"/>
      <c r="W50" s="1"/>
      <c r="X50" s="1"/>
      <c r="Y50" s="1"/>
      <c r="Z50" s="1"/>
    </row>
    <row r="51" spans="1:26" ht="13.5" thickBot="1">
      <c r="A51" s="22">
        <v>50</v>
      </c>
      <c r="B51" s="68" t="s">
        <v>107</v>
      </c>
      <c r="C51" s="32" t="s">
        <v>153</v>
      </c>
      <c r="D51" s="1"/>
      <c r="E51" s="1"/>
      <c r="F51" s="1"/>
      <c r="G51" s="1"/>
      <c r="H51" s="1"/>
      <c r="I51" s="1"/>
      <c r="J51" s="1"/>
      <c r="K51" s="1"/>
      <c r="L51" s="1"/>
      <c r="M51" s="1"/>
      <c r="N51" s="1"/>
      <c r="O51" s="1"/>
      <c r="P51" s="1"/>
      <c r="Q51" s="1"/>
      <c r="R51" s="1"/>
      <c r="S51" s="1"/>
      <c r="T51" s="1"/>
      <c r="U51" s="1"/>
      <c r="V51" s="1"/>
      <c r="W51" s="1"/>
      <c r="X51" s="1"/>
      <c r="Y51" s="1"/>
      <c r="Z51" s="1"/>
    </row>
    <row r="52" spans="1:26" ht="13.5" thickBot="1">
      <c r="A52" s="22">
        <v>51</v>
      </c>
      <c r="B52" s="69"/>
      <c r="C52" s="32" t="s">
        <v>154</v>
      </c>
      <c r="D52" s="1"/>
      <c r="E52" s="1"/>
      <c r="F52" s="1"/>
      <c r="G52" s="1"/>
      <c r="H52" s="1"/>
      <c r="I52" s="1"/>
      <c r="J52" s="1"/>
      <c r="K52" s="1"/>
      <c r="L52" s="1"/>
      <c r="M52" s="1"/>
      <c r="N52" s="1"/>
      <c r="O52" s="1"/>
      <c r="P52" s="1"/>
      <c r="Q52" s="1"/>
      <c r="R52" s="1"/>
      <c r="S52" s="1"/>
      <c r="T52" s="1"/>
      <c r="U52" s="1"/>
      <c r="V52" s="1"/>
      <c r="W52" s="1"/>
      <c r="X52" s="1"/>
      <c r="Y52" s="1"/>
      <c r="Z52" s="1"/>
    </row>
    <row r="53" spans="1:26" ht="13.5" thickBot="1">
      <c r="A53" s="22">
        <v>52</v>
      </c>
      <c r="B53" s="70"/>
      <c r="C53" s="32" t="s">
        <v>155</v>
      </c>
      <c r="D53" s="1"/>
      <c r="E53" s="1"/>
      <c r="F53" s="1"/>
      <c r="G53" s="1"/>
      <c r="H53" s="1"/>
      <c r="I53" s="1"/>
      <c r="J53" s="1"/>
      <c r="K53" s="1"/>
      <c r="L53" s="1"/>
      <c r="M53" s="1"/>
      <c r="N53" s="1"/>
      <c r="O53" s="1"/>
      <c r="P53" s="1"/>
      <c r="Q53" s="1"/>
      <c r="R53" s="1"/>
      <c r="S53" s="1"/>
      <c r="T53" s="1"/>
      <c r="U53" s="1"/>
      <c r="V53" s="1"/>
      <c r="W53" s="1"/>
      <c r="X53" s="1"/>
      <c r="Y53" s="1"/>
      <c r="Z53" s="1"/>
    </row>
    <row r="54" spans="1:26" ht="13.5" thickBot="1">
      <c r="A54" s="22">
        <v>53</v>
      </c>
      <c r="B54" s="35" t="s">
        <v>108</v>
      </c>
      <c r="C54" s="32" t="s">
        <v>156</v>
      </c>
      <c r="D54" s="1"/>
      <c r="E54" s="1"/>
      <c r="F54" s="1"/>
      <c r="G54" s="1"/>
      <c r="H54" s="1"/>
      <c r="I54" s="1"/>
      <c r="J54" s="1"/>
      <c r="K54" s="1"/>
      <c r="L54" s="1"/>
      <c r="M54" s="1"/>
      <c r="N54" s="1"/>
      <c r="O54" s="1"/>
      <c r="P54" s="1"/>
      <c r="Q54" s="1"/>
      <c r="R54" s="1"/>
      <c r="S54" s="1"/>
      <c r="T54" s="1"/>
      <c r="U54" s="1"/>
      <c r="V54" s="1"/>
      <c r="W54" s="1"/>
      <c r="X54" s="1"/>
      <c r="Y54" s="1"/>
      <c r="Z54" s="1"/>
    </row>
    <row r="55" spans="1:26" ht="50.5" thickBot="1">
      <c r="A55" s="22">
        <v>54</v>
      </c>
      <c r="B55" s="68" t="s">
        <v>109</v>
      </c>
      <c r="C55" s="32" t="s">
        <v>157</v>
      </c>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2">
        <v>55</v>
      </c>
      <c r="B56" s="70"/>
      <c r="C56" s="65" t="s">
        <v>109</v>
      </c>
      <c r="D56" s="1"/>
      <c r="E56" s="1"/>
      <c r="F56" s="1"/>
      <c r="G56" s="1"/>
      <c r="H56" s="1"/>
      <c r="I56" s="1"/>
      <c r="J56" s="1"/>
      <c r="K56" s="1"/>
      <c r="L56" s="1"/>
      <c r="M56" s="1"/>
      <c r="N56" s="1"/>
      <c r="O56" s="1"/>
      <c r="P56" s="1"/>
      <c r="Q56" s="1"/>
      <c r="R56" s="1"/>
      <c r="S56" s="1"/>
      <c r="T56" s="1"/>
      <c r="U56" s="1"/>
      <c r="V56" s="1"/>
      <c r="W56" s="1"/>
      <c r="X56" s="1"/>
      <c r="Y56" s="1"/>
      <c r="Z56" s="1"/>
    </row>
    <row r="57" spans="1:26" ht="13.5" customHeight="1" thickBot="1">
      <c r="A57" s="22">
        <v>56</v>
      </c>
      <c r="B57" s="68" t="s">
        <v>114</v>
      </c>
      <c r="C57" s="32" t="s">
        <v>111</v>
      </c>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2">
        <v>57</v>
      </c>
      <c r="B58" s="70"/>
      <c r="C58" s="32" t="s">
        <v>111</v>
      </c>
      <c r="D58" s="1"/>
      <c r="E58" s="1"/>
      <c r="F58" s="1"/>
      <c r="G58" s="1"/>
      <c r="H58" s="1"/>
      <c r="I58" s="1"/>
      <c r="J58" s="1"/>
      <c r="K58" s="1"/>
      <c r="L58" s="1"/>
      <c r="M58" s="1"/>
      <c r="N58" s="1"/>
      <c r="O58" s="1"/>
      <c r="P58" s="1"/>
      <c r="Q58" s="1"/>
      <c r="R58" s="1"/>
      <c r="S58" s="1"/>
      <c r="T58" s="1"/>
      <c r="U58" s="1"/>
      <c r="V58" s="1"/>
      <c r="W58" s="1"/>
      <c r="X58" s="1"/>
      <c r="Y58" s="1"/>
      <c r="Z58" s="1"/>
    </row>
    <row r="59" spans="1:26" ht="13.5" thickBot="1">
      <c r="A59" s="22">
        <v>58</v>
      </c>
      <c r="B59" s="35" t="s">
        <v>112</v>
      </c>
      <c r="C59" s="34" t="s">
        <v>158</v>
      </c>
      <c r="D59" s="1"/>
      <c r="E59" s="1"/>
      <c r="F59" s="1"/>
      <c r="G59" s="1"/>
      <c r="H59" s="1"/>
      <c r="I59" s="1"/>
      <c r="J59" s="1"/>
      <c r="K59" s="1"/>
      <c r="L59" s="1"/>
      <c r="M59" s="1"/>
      <c r="N59" s="1"/>
      <c r="O59" s="1"/>
      <c r="P59" s="1"/>
      <c r="Q59" s="1"/>
      <c r="R59" s="1"/>
      <c r="S59" s="1"/>
      <c r="T59" s="1"/>
      <c r="U59" s="1"/>
      <c r="V59" s="1"/>
      <c r="W59" s="1"/>
      <c r="X59" s="1"/>
      <c r="Y59" s="1"/>
      <c r="Z59" s="1"/>
    </row>
    <row r="60" spans="1:26" ht="13.5" thickBot="1">
      <c r="A60" s="22">
        <v>59</v>
      </c>
      <c r="B60" s="33" t="s">
        <v>115</v>
      </c>
      <c r="C60" s="37" t="s">
        <v>140</v>
      </c>
      <c r="D60" s="1"/>
      <c r="E60" s="1"/>
      <c r="F60" s="1"/>
      <c r="G60" s="1"/>
      <c r="H60" s="1"/>
      <c r="I60" s="1"/>
      <c r="J60" s="1"/>
      <c r="K60" s="1"/>
      <c r="L60" s="1"/>
      <c r="M60" s="1"/>
      <c r="N60" s="1"/>
      <c r="O60" s="1"/>
      <c r="P60" s="1"/>
      <c r="Q60" s="1"/>
      <c r="R60" s="1"/>
      <c r="S60" s="1"/>
      <c r="T60" s="1"/>
      <c r="U60" s="1"/>
      <c r="V60" s="1"/>
      <c r="W60" s="1"/>
      <c r="X60" s="1"/>
      <c r="Y60" s="1"/>
      <c r="Z60" s="1"/>
    </row>
    <row r="61" spans="1:26" ht="25.5" thickBot="1">
      <c r="A61" s="22">
        <v>60</v>
      </c>
      <c r="B61" s="66" t="s">
        <v>106</v>
      </c>
      <c r="C61" s="32" t="s">
        <v>159</v>
      </c>
      <c r="D61" s="1"/>
      <c r="E61" s="1"/>
      <c r="F61" s="1"/>
      <c r="G61" s="1"/>
      <c r="H61" s="1"/>
      <c r="I61" s="1"/>
      <c r="J61" s="1"/>
      <c r="K61" s="1"/>
      <c r="L61" s="1"/>
      <c r="M61" s="1"/>
      <c r="N61" s="1"/>
      <c r="O61" s="1"/>
      <c r="P61" s="1"/>
      <c r="Q61" s="1"/>
      <c r="R61" s="1"/>
      <c r="S61" s="1"/>
      <c r="T61" s="1"/>
      <c r="U61" s="1"/>
      <c r="V61" s="1"/>
      <c r="W61" s="1"/>
      <c r="X61" s="1"/>
      <c r="Y61" s="1"/>
      <c r="Z61" s="1"/>
    </row>
    <row r="62" spans="1:26" ht="13.5" thickBot="1">
      <c r="A62" s="22">
        <v>61</v>
      </c>
      <c r="B62" s="74"/>
      <c r="C62" s="32" t="s">
        <v>160</v>
      </c>
      <c r="D62" s="1"/>
      <c r="E62" s="1"/>
      <c r="F62" s="1"/>
      <c r="G62" s="1"/>
      <c r="H62" s="1"/>
      <c r="I62" s="1"/>
      <c r="J62" s="1"/>
      <c r="K62" s="1"/>
      <c r="L62" s="1"/>
      <c r="M62" s="1"/>
      <c r="N62" s="1"/>
      <c r="O62" s="1"/>
      <c r="P62" s="1"/>
      <c r="Q62" s="1"/>
      <c r="R62" s="1"/>
      <c r="S62" s="1"/>
      <c r="T62" s="1"/>
      <c r="U62" s="1"/>
      <c r="V62" s="1"/>
      <c r="W62" s="1"/>
      <c r="X62" s="1"/>
      <c r="Y62" s="1"/>
      <c r="Z62" s="1"/>
    </row>
    <row r="63" spans="1:26" ht="13.5" thickBot="1">
      <c r="A63" s="22">
        <v>62</v>
      </c>
      <c r="B63" s="67"/>
      <c r="C63" s="32" t="s">
        <v>161</v>
      </c>
      <c r="D63" s="1"/>
      <c r="E63" s="1"/>
      <c r="F63" s="1"/>
      <c r="G63" s="1"/>
      <c r="H63" s="1"/>
      <c r="I63" s="1"/>
      <c r="J63" s="1"/>
      <c r="K63" s="1"/>
      <c r="L63" s="1"/>
      <c r="M63" s="1"/>
      <c r="N63" s="1"/>
      <c r="O63" s="1"/>
      <c r="P63" s="1"/>
      <c r="Q63" s="1"/>
      <c r="R63" s="1"/>
      <c r="S63" s="1"/>
      <c r="T63" s="1"/>
      <c r="U63" s="1"/>
      <c r="V63" s="1"/>
      <c r="W63" s="1"/>
      <c r="X63" s="1"/>
      <c r="Y63" s="1"/>
      <c r="Z63" s="1"/>
    </row>
    <row r="64" spans="1:26" ht="13.5" thickBot="1">
      <c r="A64" s="22">
        <v>63</v>
      </c>
      <c r="B64" s="66" t="s">
        <v>107</v>
      </c>
      <c r="C64" s="32" t="s">
        <v>162</v>
      </c>
      <c r="D64" s="1"/>
      <c r="E64" s="1"/>
      <c r="F64" s="1"/>
      <c r="G64" s="1"/>
      <c r="H64" s="1"/>
      <c r="I64" s="1"/>
      <c r="J64" s="1"/>
      <c r="K64" s="1"/>
      <c r="L64" s="1"/>
      <c r="M64" s="1"/>
      <c r="N64" s="1"/>
      <c r="O64" s="1"/>
      <c r="P64" s="1"/>
      <c r="Q64" s="1"/>
      <c r="R64" s="1"/>
      <c r="S64" s="1"/>
      <c r="T64" s="1"/>
      <c r="U64" s="1"/>
      <c r="V64" s="1"/>
      <c r="W64" s="1"/>
      <c r="X64" s="1"/>
      <c r="Y64" s="1"/>
      <c r="Z64" s="1"/>
    </row>
    <row r="65" spans="1:26" ht="13.5" thickBot="1">
      <c r="A65" s="22">
        <v>64</v>
      </c>
      <c r="B65" s="74"/>
      <c r="C65" s="32" t="s">
        <v>163</v>
      </c>
      <c r="D65" s="1"/>
      <c r="E65" s="1"/>
      <c r="F65" s="1"/>
      <c r="G65" s="1"/>
      <c r="H65" s="1"/>
      <c r="I65" s="1"/>
      <c r="J65" s="1"/>
      <c r="K65" s="1"/>
      <c r="L65" s="1"/>
      <c r="M65" s="1"/>
      <c r="N65" s="1"/>
      <c r="O65" s="1"/>
      <c r="P65" s="1"/>
      <c r="Q65" s="1"/>
      <c r="R65" s="1"/>
      <c r="S65" s="1"/>
      <c r="T65" s="1"/>
      <c r="U65" s="1"/>
      <c r="V65" s="1"/>
      <c r="W65" s="1"/>
      <c r="X65" s="1"/>
      <c r="Y65" s="1"/>
      <c r="Z65" s="1"/>
    </row>
    <row r="66" spans="1:26" ht="13.5" thickBot="1">
      <c r="A66" s="22">
        <v>65</v>
      </c>
      <c r="B66" s="67"/>
      <c r="C66" s="32" t="s">
        <v>164</v>
      </c>
      <c r="D66" s="1"/>
      <c r="E66" s="1"/>
      <c r="F66" s="1"/>
      <c r="G66" s="1"/>
      <c r="H66" s="1"/>
      <c r="I66" s="1"/>
      <c r="J66" s="1"/>
      <c r="K66" s="1"/>
      <c r="L66" s="1"/>
      <c r="M66" s="1"/>
      <c r="N66" s="1"/>
      <c r="O66" s="1"/>
      <c r="P66" s="1"/>
      <c r="Q66" s="1"/>
      <c r="R66" s="1"/>
      <c r="S66" s="1"/>
      <c r="T66" s="1"/>
      <c r="U66" s="1"/>
      <c r="V66" s="1"/>
      <c r="W66" s="1"/>
      <c r="X66" s="1"/>
      <c r="Y66" s="1"/>
      <c r="Z66" s="1"/>
    </row>
    <row r="67" spans="1:26" ht="13.5" thickBot="1">
      <c r="A67" s="22">
        <v>66</v>
      </c>
      <c r="B67" s="33" t="s">
        <v>108</v>
      </c>
      <c r="C67" s="32" t="s">
        <v>165</v>
      </c>
      <c r="D67" s="1"/>
      <c r="E67" s="1"/>
      <c r="F67" s="1"/>
      <c r="G67" s="1"/>
      <c r="H67" s="1"/>
      <c r="I67" s="1"/>
      <c r="J67" s="1"/>
      <c r="K67" s="1"/>
      <c r="L67" s="1"/>
      <c r="M67" s="1"/>
      <c r="N67" s="1"/>
      <c r="O67" s="1"/>
      <c r="P67" s="1"/>
      <c r="Q67" s="1"/>
      <c r="R67" s="1"/>
      <c r="S67" s="1"/>
      <c r="T67" s="1"/>
      <c r="U67" s="1"/>
      <c r="V67" s="1"/>
      <c r="W67" s="1"/>
      <c r="X67" s="1"/>
      <c r="Y67" s="1"/>
      <c r="Z67" s="1"/>
    </row>
    <row r="68" spans="1:26" ht="38" thickBot="1">
      <c r="A68" s="22">
        <v>67</v>
      </c>
      <c r="B68" s="66" t="s">
        <v>109</v>
      </c>
      <c r="C68" s="32" t="s">
        <v>166</v>
      </c>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2">
        <v>68</v>
      </c>
      <c r="B69" s="67"/>
      <c r="C69" s="32" t="s">
        <v>167</v>
      </c>
      <c r="D69" s="1"/>
      <c r="E69" s="1"/>
      <c r="F69" s="1"/>
      <c r="G69" s="1"/>
      <c r="H69" s="1"/>
      <c r="I69" s="1"/>
      <c r="J69" s="1"/>
      <c r="K69" s="1"/>
      <c r="L69" s="1"/>
      <c r="M69" s="1"/>
      <c r="N69" s="1"/>
      <c r="O69" s="1"/>
      <c r="P69" s="1"/>
      <c r="Q69" s="1"/>
      <c r="R69" s="1"/>
      <c r="S69" s="1"/>
      <c r="T69" s="1"/>
      <c r="U69" s="1"/>
      <c r="V69" s="1"/>
      <c r="W69" s="1"/>
      <c r="X69" s="1"/>
      <c r="Y69" s="1"/>
      <c r="Z69" s="1"/>
    </row>
    <row r="70" spans="1:26" ht="13.5" customHeight="1" thickBot="1">
      <c r="A70" s="22">
        <v>69</v>
      </c>
      <c r="B70" s="66" t="s">
        <v>114</v>
      </c>
      <c r="C70" s="32" t="s">
        <v>111</v>
      </c>
      <c r="D70" s="1"/>
      <c r="E70" s="1"/>
      <c r="F70" s="1"/>
      <c r="G70" s="1"/>
      <c r="H70" s="1"/>
      <c r="I70" s="1"/>
      <c r="J70" s="1"/>
      <c r="K70" s="1"/>
      <c r="L70" s="1"/>
      <c r="M70" s="1"/>
      <c r="N70" s="1"/>
      <c r="O70" s="1"/>
      <c r="P70" s="1"/>
      <c r="Q70" s="1"/>
      <c r="R70" s="1"/>
      <c r="S70" s="1"/>
      <c r="T70" s="1"/>
      <c r="U70" s="1"/>
      <c r="V70" s="1"/>
      <c r="W70" s="1"/>
      <c r="X70" s="1"/>
      <c r="Y70" s="1"/>
      <c r="Z70" s="1"/>
    </row>
    <row r="71" spans="1:26" ht="13.5" thickBot="1">
      <c r="A71" s="22">
        <v>70</v>
      </c>
      <c r="B71" s="67"/>
      <c r="C71" s="32" t="s">
        <v>111</v>
      </c>
      <c r="D71" s="1"/>
      <c r="E71" s="1"/>
      <c r="F71" s="1"/>
      <c r="G71" s="1"/>
      <c r="H71" s="1"/>
      <c r="I71" s="1"/>
      <c r="J71" s="1"/>
      <c r="K71" s="1"/>
      <c r="L71" s="1"/>
      <c r="M71" s="1"/>
      <c r="N71" s="1"/>
      <c r="O71" s="1"/>
      <c r="P71" s="1"/>
      <c r="Q71" s="1"/>
      <c r="R71" s="1"/>
      <c r="S71" s="1"/>
      <c r="T71" s="1"/>
      <c r="U71" s="1"/>
      <c r="V71" s="1"/>
      <c r="W71" s="1"/>
      <c r="X71" s="1"/>
      <c r="Y71" s="1"/>
      <c r="Z71" s="1"/>
    </row>
    <row r="72" spans="1:26" ht="13.5" thickBot="1">
      <c r="A72" s="22">
        <v>71</v>
      </c>
      <c r="B72" s="33" t="s">
        <v>116</v>
      </c>
      <c r="C72" s="34" t="s">
        <v>168</v>
      </c>
      <c r="D72" s="1"/>
      <c r="E72" s="1"/>
      <c r="F72" s="1"/>
      <c r="G72" s="1"/>
      <c r="H72" s="1"/>
      <c r="I72" s="1"/>
      <c r="J72" s="1"/>
      <c r="K72" s="1"/>
      <c r="L72" s="1"/>
      <c r="M72" s="1"/>
      <c r="N72" s="1"/>
      <c r="O72" s="1"/>
      <c r="P72" s="1"/>
      <c r="Q72" s="1"/>
      <c r="R72" s="1"/>
      <c r="S72" s="1"/>
      <c r="T72" s="1"/>
      <c r="U72" s="1"/>
      <c r="V72" s="1"/>
      <c r="W72" s="1"/>
      <c r="X72" s="1"/>
      <c r="Y72" s="1"/>
      <c r="Z72" s="1"/>
    </row>
    <row r="73" spans="1:26" ht="13.5" thickBot="1">
      <c r="A73" s="22">
        <v>72</v>
      </c>
      <c r="B73" s="35" t="s">
        <v>117</v>
      </c>
      <c r="C73" s="36" t="s">
        <v>137</v>
      </c>
      <c r="D73" s="1"/>
      <c r="E73" s="1"/>
      <c r="F73" s="1"/>
      <c r="G73" s="1"/>
      <c r="H73" s="1"/>
      <c r="I73" s="1"/>
      <c r="J73" s="1"/>
      <c r="K73" s="1"/>
      <c r="L73" s="1"/>
      <c r="M73" s="1"/>
      <c r="N73" s="1"/>
      <c r="O73" s="1"/>
      <c r="P73" s="1"/>
      <c r="Q73" s="1"/>
      <c r="R73" s="1"/>
      <c r="S73" s="1"/>
      <c r="T73" s="1"/>
      <c r="U73" s="1"/>
      <c r="V73" s="1"/>
      <c r="W73" s="1"/>
      <c r="X73" s="1"/>
      <c r="Y73" s="1"/>
      <c r="Z73" s="1"/>
    </row>
    <row r="74" spans="1:26" ht="13.5" thickBot="1">
      <c r="A74" s="22">
        <v>73</v>
      </c>
      <c r="B74" s="68" t="s">
        <v>106</v>
      </c>
      <c r="C74" s="32" t="s">
        <v>169</v>
      </c>
      <c r="D74" s="1"/>
      <c r="E74" s="1"/>
      <c r="F74" s="1"/>
      <c r="G74" s="1"/>
      <c r="H74" s="1"/>
      <c r="I74" s="1"/>
      <c r="J74" s="1"/>
      <c r="K74" s="1"/>
      <c r="L74" s="1"/>
      <c r="M74" s="1"/>
      <c r="N74" s="1"/>
      <c r="O74" s="1"/>
      <c r="P74" s="1"/>
      <c r="Q74" s="1"/>
      <c r="R74" s="1"/>
      <c r="S74" s="1"/>
      <c r="T74" s="1"/>
      <c r="U74" s="1"/>
      <c r="V74" s="1"/>
      <c r="W74" s="1"/>
      <c r="X74" s="1"/>
      <c r="Y74" s="1"/>
      <c r="Z74" s="1"/>
    </row>
    <row r="75" spans="1:26" ht="13.5" thickBot="1">
      <c r="A75" s="22">
        <v>74</v>
      </c>
      <c r="B75" s="69"/>
      <c r="C75" s="32" t="s">
        <v>170</v>
      </c>
      <c r="D75" s="1"/>
      <c r="E75" s="1"/>
      <c r="F75" s="1"/>
      <c r="G75" s="1"/>
      <c r="H75" s="1"/>
      <c r="I75" s="1"/>
      <c r="J75" s="1"/>
      <c r="K75" s="1"/>
      <c r="L75" s="1"/>
      <c r="M75" s="1"/>
      <c r="N75" s="1"/>
      <c r="O75" s="1"/>
      <c r="P75" s="1"/>
      <c r="Q75" s="1"/>
      <c r="R75" s="1"/>
      <c r="S75" s="1"/>
      <c r="T75" s="1"/>
      <c r="U75" s="1"/>
      <c r="V75" s="1"/>
      <c r="W75" s="1"/>
      <c r="X75" s="1"/>
      <c r="Y75" s="1"/>
      <c r="Z75" s="1"/>
    </row>
    <row r="76" spans="1:26" ht="13.5" thickBot="1">
      <c r="A76" s="22">
        <v>75</v>
      </c>
      <c r="B76" s="70"/>
      <c r="C76" s="32" t="s">
        <v>129</v>
      </c>
      <c r="D76" s="1"/>
      <c r="E76" s="1"/>
      <c r="F76" s="1"/>
      <c r="G76" s="1"/>
      <c r="H76" s="1"/>
      <c r="I76" s="1"/>
      <c r="J76" s="1"/>
      <c r="K76" s="1"/>
      <c r="L76" s="1"/>
      <c r="M76" s="1"/>
      <c r="N76" s="1"/>
      <c r="O76" s="1"/>
      <c r="P76" s="1"/>
      <c r="Q76" s="1"/>
      <c r="R76" s="1"/>
      <c r="S76" s="1"/>
      <c r="T76" s="1"/>
      <c r="U76" s="1"/>
      <c r="V76" s="1"/>
      <c r="W76" s="1"/>
      <c r="X76" s="1"/>
      <c r="Y76" s="1"/>
      <c r="Z76" s="1"/>
    </row>
    <row r="77" spans="1:26" ht="13.5" thickBot="1">
      <c r="A77" s="22">
        <v>76</v>
      </c>
      <c r="B77" s="68" t="s">
        <v>107</v>
      </c>
      <c r="C77" s="32" t="s">
        <v>171</v>
      </c>
      <c r="D77" s="1"/>
      <c r="E77" s="1"/>
      <c r="F77" s="1"/>
      <c r="G77" s="1"/>
      <c r="H77" s="1"/>
      <c r="I77" s="1"/>
      <c r="J77" s="1"/>
      <c r="K77" s="1"/>
      <c r="L77" s="1"/>
      <c r="M77" s="1"/>
      <c r="N77" s="1"/>
      <c r="O77" s="1"/>
      <c r="P77" s="1"/>
      <c r="Q77" s="1"/>
      <c r="R77" s="1"/>
      <c r="S77" s="1"/>
      <c r="T77" s="1"/>
      <c r="U77" s="1"/>
      <c r="V77" s="1"/>
      <c r="W77" s="1"/>
      <c r="X77" s="1"/>
      <c r="Y77" s="1"/>
      <c r="Z77" s="1"/>
    </row>
    <row r="78" spans="1:26" ht="13.5" thickBot="1">
      <c r="A78" s="22">
        <v>77</v>
      </c>
      <c r="B78" s="69"/>
      <c r="C78" s="32" t="s">
        <v>172</v>
      </c>
      <c r="D78" s="1"/>
      <c r="E78" s="1"/>
      <c r="F78" s="1"/>
      <c r="G78" s="1"/>
      <c r="H78" s="1"/>
      <c r="I78" s="1"/>
      <c r="J78" s="1"/>
      <c r="K78" s="1"/>
      <c r="L78" s="1"/>
      <c r="M78" s="1"/>
      <c r="N78" s="1"/>
      <c r="O78" s="1"/>
      <c r="P78" s="1"/>
      <c r="Q78" s="1"/>
      <c r="R78" s="1"/>
      <c r="S78" s="1"/>
      <c r="T78" s="1"/>
      <c r="U78" s="1"/>
      <c r="V78" s="1"/>
      <c r="W78" s="1"/>
      <c r="X78" s="1"/>
      <c r="Y78" s="1"/>
      <c r="Z78" s="1"/>
    </row>
    <row r="79" spans="1:26" ht="13.5" thickBot="1">
      <c r="A79" s="22">
        <v>78</v>
      </c>
      <c r="B79" s="70"/>
      <c r="C79" s="32" t="s">
        <v>173</v>
      </c>
      <c r="D79" s="1"/>
      <c r="E79" s="1"/>
      <c r="F79" s="1"/>
      <c r="G79" s="1"/>
      <c r="H79" s="1"/>
      <c r="I79" s="1"/>
      <c r="J79" s="1"/>
      <c r="K79" s="1"/>
      <c r="L79" s="1"/>
      <c r="M79" s="1"/>
      <c r="N79" s="1"/>
      <c r="O79" s="1"/>
      <c r="P79" s="1"/>
      <c r="Q79" s="1"/>
      <c r="R79" s="1"/>
      <c r="S79" s="1"/>
      <c r="T79" s="1"/>
      <c r="U79" s="1"/>
      <c r="V79" s="1"/>
      <c r="W79" s="1"/>
      <c r="X79" s="1"/>
      <c r="Y79" s="1"/>
      <c r="Z79" s="1"/>
    </row>
    <row r="80" spans="1:26" ht="13.5" thickBot="1">
      <c r="A80" s="22">
        <v>79</v>
      </c>
      <c r="B80" s="35" t="s">
        <v>108</v>
      </c>
      <c r="C80" s="32" t="s">
        <v>174</v>
      </c>
      <c r="D80" s="1"/>
      <c r="E80" s="1"/>
      <c r="F80" s="1"/>
      <c r="G80" s="1"/>
      <c r="H80" s="1"/>
      <c r="I80" s="1"/>
      <c r="J80" s="1"/>
      <c r="K80" s="1"/>
      <c r="L80" s="1"/>
      <c r="M80" s="1"/>
      <c r="N80" s="1"/>
      <c r="O80" s="1"/>
      <c r="P80" s="1"/>
      <c r="Q80" s="1"/>
      <c r="R80" s="1"/>
      <c r="S80" s="1"/>
      <c r="T80" s="1"/>
      <c r="U80" s="1"/>
      <c r="V80" s="1"/>
      <c r="W80" s="1"/>
      <c r="X80" s="1"/>
      <c r="Y80" s="1"/>
      <c r="Z80" s="1"/>
    </row>
    <row r="81" spans="1:26" ht="50.5" thickBot="1">
      <c r="A81" s="22">
        <v>80</v>
      </c>
      <c r="B81" s="68" t="s">
        <v>109</v>
      </c>
      <c r="C81" s="32" t="s">
        <v>175</v>
      </c>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2">
        <v>81</v>
      </c>
      <c r="B82" s="70"/>
      <c r="C82" s="32" t="s">
        <v>176</v>
      </c>
      <c r="D82" s="1"/>
      <c r="E82" s="1"/>
      <c r="F82" s="1"/>
      <c r="G82" s="1"/>
      <c r="H82" s="1"/>
      <c r="I82" s="1"/>
      <c r="J82" s="1"/>
      <c r="K82" s="1"/>
      <c r="L82" s="1"/>
      <c r="M82" s="1"/>
      <c r="N82" s="1"/>
      <c r="O82" s="1"/>
      <c r="P82" s="1"/>
      <c r="Q82" s="1"/>
      <c r="R82" s="1"/>
      <c r="S82" s="1"/>
      <c r="T82" s="1"/>
      <c r="U82" s="1"/>
      <c r="V82" s="1"/>
      <c r="W82" s="1"/>
      <c r="X82" s="1"/>
      <c r="Y82" s="1"/>
      <c r="Z82" s="1"/>
    </row>
    <row r="83" spans="1:26" ht="13.5" customHeight="1" thickBot="1">
      <c r="A83" s="22">
        <v>82</v>
      </c>
      <c r="B83" s="68" t="s">
        <v>114</v>
      </c>
      <c r="C83" s="32" t="s">
        <v>111</v>
      </c>
      <c r="D83" s="1"/>
      <c r="E83" s="1"/>
      <c r="F83" s="1"/>
      <c r="G83" s="1"/>
      <c r="H83" s="1"/>
      <c r="I83" s="1"/>
      <c r="J83" s="1"/>
      <c r="K83" s="1"/>
      <c r="L83" s="1"/>
      <c r="M83" s="1"/>
      <c r="N83" s="1"/>
      <c r="O83" s="1"/>
      <c r="P83" s="1"/>
      <c r="Q83" s="1"/>
      <c r="R83" s="1"/>
      <c r="S83" s="1"/>
      <c r="T83" s="1"/>
      <c r="U83" s="1"/>
      <c r="V83" s="1"/>
      <c r="W83" s="1"/>
      <c r="X83" s="1"/>
      <c r="Y83" s="1"/>
      <c r="Z83" s="1"/>
    </row>
    <row r="84" spans="1:26" ht="13.5" thickBot="1">
      <c r="A84" s="22">
        <v>83</v>
      </c>
      <c r="B84" s="70"/>
      <c r="C84" s="32" t="s">
        <v>111</v>
      </c>
      <c r="D84" s="1"/>
      <c r="E84" s="1"/>
      <c r="F84" s="1"/>
      <c r="G84" s="1"/>
      <c r="H84" s="1"/>
      <c r="I84" s="1"/>
      <c r="J84" s="1"/>
      <c r="K84" s="1"/>
      <c r="L84" s="1"/>
      <c r="M84" s="1"/>
      <c r="N84" s="1"/>
      <c r="O84" s="1"/>
      <c r="P84" s="1"/>
      <c r="Q84" s="1"/>
      <c r="R84" s="1"/>
      <c r="S84" s="1"/>
      <c r="T84" s="1"/>
      <c r="U84" s="1"/>
      <c r="V84" s="1"/>
      <c r="W84" s="1"/>
      <c r="X84" s="1"/>
      <c r="Y84" s="1"/>
      <c r="Z84" s="1"/>
    </row>
    <row r="85" spans="1:26" ht="13.5" thickBot="1">
      <c r="A85" s="22">
        <v>84</v>
      </c>
      <c r="B85" s="35" t="s">
        <v>112</v>
      </c>
      <c r="C85" s="34" t="s">
        <v>177</v>
      </c>
      <c r="D85" s="1"/>
      <c r="E85" s="1"/>
      <c r="F85" s="1"/>
      <c r="G85" s="1"/>
      <c r="H85" s="1"/>
      <c r="I85" s="1"/>
      <c r="J85" s="1"/>
      <c r="K85" s="1"/>
      <c r="L85" s="1"/>
      <c r="M85" s="1"/>
      <c r="N85" s="1"/>
      <c r="O85" s="1"/>
      <c r="P85" s="1"/>
      <c r="Q85" s="1"/>
      <c r="R85" s="1"/>
      <c r="S85" s="1"/>
      <c r="T85" s="1"/>
      <c r="U85" s="1"/>
      <c r="V85" s="1"/>
      <c r="W85" s="1"/>
      <c r="X85" s="1"/>
      <c r="Y85" s="1"/>
      <c r="Z85" s="1"/>
    </row>
    <row r="86" spans="1:26" ht="13.5" thickBot="1">
      <c r="A86" s="22">
        <v>85</v>
      </c>
      <c r="B86" s="33" t="s">
        <v>118</v>
      </c>
      <c r="C86" s="37" t="s">
        <v>138</v>
      </c>
      <c r="D86" s="1"/>
      <c r="E86" s="1"/>
      <c r="F86" s="1"/>
      <c r="G86" s="1"/>
      <c r="H86" s="1"/>
      <c r="I86" s="1"/>
      <c r="J86" s="1"/>
      <c r="K86" s="1"/>
      <c r="L86" s="1"/>
      <c r="M86" s="1"/>
      <c r="N86" s="1"/>
      <c r="O86" s="1"/>
      <c r="P86" s="1"/>
      <c r="Q86" s="1"/>
      <c r="R86" s="1"/>
      <c r="S86" s="1"/>
      <c r="T86" s="1"/>
      <c r="U86" s="1"/>
      <c r="V86" s="1"/>
      <c r="W86" s="1"/>
      <c r="X86" s="1"/>
      <c r="Y86" s="1"/>
      <c r="Z86" s="1"/>
    </row>
    <row r="87" spans="1:26" ht="13.5" thickBot="1">
      <c r="A87" s="22">
        <v>86</v>
      </c>
      <c r="B87" s="66" t="s">
        <v>106</v>
      </c>
      <c r="C87" s="32" t="s">
        <v>129</v>
      </c>
      <c r="D87" s="1"/>
      <c r="E87" s="1"/>
      <c r="F87" s="1"/>
      <c r="G87" s="1"/>
      <c r="H87" s="1"/>
      <c r="I87" s="1"/>
      <c r="J87" s="1"/>
      <c r="K87" s="1"/>
      <c r="L87" s="1"/>
      <c r="M87" s="1"/>
      <c r="N87" s="1"/>
      <c r="O87" s="1"/>
      <c r="P87" s="1"/>
      <c r="Q87" s="1"/>
      <c r="R87" s="1"/>
      <c r="S87" s="1"/>
      <c r="T87" s="1"/>
      <c r="U87" s="1"/>
      <c r="V87" s="1"/>
      <c r="W87" s="1"/>
      <c r="X87" s="1"/>
      <c r="Y87" s="1"/>
      <c r="Z87" s="1"/>
    </row>
    <row r="88" spans="1:26" ht="13.5" thickBot="1">
      <c r="A88" s="22">
        <v>87</v>
      </c>
      <c r="B88" s="74"/>
      <c r="C88" s="32" t="s">
        <v>178</v>
      </c>
      <c r="D88" s="1"/>
      <c r="E88" s="1"/>
      <c r="F88" s="1"/>
      <c r="G88" s="1"/>
      <c r="H88" s="1"/>
      <c r="I88" s="1"/>
      <c r="J88" s="1"/>
      <c r="K88" s="1"/>
      <c r="L88" s="1"/>
      <c r="M88" s="1"/>
      <c r="N88" s="1"/>
      <c r="O88" s="1"/>
      <c r="P88" s="1"/>
      <c r="Q88" s="1"/>
      <c r="R88" s="1"/>
      <c r="S88" s="1"/>
      <c r="T88" s="1"/>
      <c r="U88" s="1"/>
      <c r="V88" s="1"/>
      <c r="W88" s="1"/>
      <c r="X88" s="1"/>
      <c r="Y88" s="1"/>
      <c r="Z88" s="1"/>
    </row>
    <row r="89" spans="1:26" ht="13.5" thickBot="1">
      <c r="A89" s="22">
        <v>88</v>
      </c>
      <c r="B89" s="67"/>
      <c r="C89" s="32" t="s">
        <v>179</v>
      </c>
      <c r="D89" s="1"/>
      <c r="E89" s="1"/>
      <c r="F89" s="1"/>
      <c r="G89" s="1"/>
      <c r="H89" s="1"/>
      <c r="I89" s="1"/>
      <c r="J89" s="1"/>
      <c r="K89" s="1"/>
      <c r="L89" s="1"/>
      <c r="M89" s="1"/>
      <c r="N89" s="1"/>
      <c r="O89" s="1"/>
      <c r="P89" s="1"/>
      <c r="Q89" s="1"/>
      <c r="R89" s="1"/>
      <c r="S89" s="1"/>
      <c r="T89" s="1"/>
      <c r="U89" s="1"/>
      <c r="V89" s="1"/>
      <c r="W89" s="1"/>
      <c r="X89" s="1"/>
      <c r="Y89" s="1"/>
      <c r="Z89" s="1"/>
    </row>
    <row r="90" spans="1:26" ht="13.5" thickBot="1">
      <c r="A90" s="22">
        <v>89</v>
      </c>
      <c r="B90" s="66" t="s">
        <v>107</v>
      </c>
      <c r="C90" s="32" t="s">
        <v>180</v>
      </c>
      <c r="D90" s="1"/>
      <c r="E90" s="1"/>
      <c r="F90" s="1"/>
      <c r="G90" s="1"/>
      <c r="H90" s="1"/>
      <c r="I90" s="1"/>
      <c r="J90" s="1"/>
      <c r="K90" s="1"/>
      <c r="L90" s="1"/>
      <c r="M90" s="1"/>
      <c r="N90" s="1"/>
      <c r="O90" s="1"/>
      <c r="P90" s="1"/>
      <c r="Q90" s="1"/>
      <c r="R90" s="1"/>
      <c r="S90" s="1"/>
      <c r="T90" s="1"/>
      <c r="U90" s="1"/>
      <c r="V90" s="1"/>
      <c r="W90" s="1"/>
      <c r="X90" s="1"/>
      <c r="Y90" s="1"/>
      <c r="Z90" s="1"/>
    </row>
    <row r="91" spans="1:26" ht="13.5" thickBot="1">
      <c r="A91" s="22">
        <v>90</v>
      </c>
      <c r="B91" s="74"/>
      <c r="C91" s="32" t="s">
        <v>181</v>
      </c>
      <c r="D91" s="1"/>
      <c r="E91" s="1"/>
      <c r="F91" s="1"/>
      <c r="G91" s="1"/>
      <c r="H91" s="1"/>
      <c r="I91" s="1"/>
      <c r="J91" s="1"/>
      <c r="K91" s="1"/>
      <c r="L91" s="1"/>
      <c r="M91" s="1"/>
      <c r="N91" s="1"/>
      <c r="O91" s="1"/>
      <c r="P91" s="1"/>
      <c r="Q91" s="1"/>
      <c r="R91" s="1"/>
      <c r="S91" s="1"/>
      <c r="T91" s="1"/>
      <c r="U91" s="1"/>
      <c r="V91" s="1"/>
      <c r="W91" s="1"/>
      <c r="X91" s="1"/>
      <c r="Y91" s="1"/>
      <c r="Z91" s="1"/>
    </row>
    <row r="92" spans="1:26" ht="13.5" thickBot="1">
      <c r="A92" s="22">
        <v>91</v>
      </c>
      <c r="B92" s="67"/>
      <c r="C92" s="32" t="s">
        <v>182</v>
      </c>
      <c r="D92" s="1"/>
      <c r="E92" s="1"/>
      <c r="F92" s="1"/>
      <c r="G92" s="1"/>
      <c r="H92" s="1"/>
      <c r="I92" s="1"/>
      <c r="J92" s="1"/>
      <c r="K92" s="1"/>
      <c r="L92" s="1"/>
      <c r="M92" s="1"/>
      <c r="N92" s="1"/>
      <c r="O92" s="1"/>
      <c r="P92" s="1"/>
      <c r="Q92" s="1"/>
      <c r="R92" s="1"/>
      <c r="S92" s="1"/>
      <c r="T92" s="1"/>
      <c r="U92" s="1"/>
      <c r="V92" s="1"/>
      <c r="W92" s="1"/>
      <c r="X92" s="1"/>
      <c r="Y92" s="1"/>
      <c r="Z92" s="1"/>
    </row>
    <row r="93" spans="1:26" ht="13.5" thickBot="1">
      <c r="A93" s="22">
        <v>92</v>
      </c>
      <c r="B93" s="33" t="s">
        <v>108</v>
      </c>
      <c r="C93" s="32" t="s">
        <v>183</v>
      </c>
      <c r="D93" s="1"/>
      <c r="E93" s="1"/>
      <c r="F93" s="1"/>
      <c r="G93" s="1"/>
      <c r="H93" s="1"/>
      <c r="I93" s="1"/>
      <c r="J93" s="1"/>
      <c r="K93" s="1"/>
      <c r="L93" s="1"/>
      <c r="M93" s="1"/>
      <c r="N93" s="1"/>
      <c r="O93" s="1"/>
      <c r="P93" s="1"/>
      <c r="Q93" s="1"/>
      <c r="R93" s="1"/>
      <c r="S93" s="1"/>
      <c r="T93" s="1"/>
      <c r="U93" s="1"/>
      <c r="V93" s="1"/>
      <c r="W93" s="1"/>
      <c r="X93" s="1"/>
      <c r="Y93" s="1"/>
      <c r="Z93" s="1"/>
    </row>
    <row r="94" spans="1:26" ht="63" thickBot="1">
      <c r="A94" s="22">
        <v>93</v>
      </c>
      <c r="B94" s="66" t="s">
        <v>109</v>
      </c>
      <c r="C94" s="32" t="s">
        <v>184</v>
      </c>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2">
        <v>94</v>
      </c>
      <c r="B95" s="67"/>
      <c r="C95" s="32" t="s">
        <v>185</v>
      </c>
      <c r="D95" s="1"/>
      <c r="E95" s="1"/>
      <c r="F95" s="1"/>
      <c r="G95" s="1"/>
      <c r="H95" s="1"/>
      <c r="I95" s="1"/>
      <c r="J95" s="1"/>
      <c r="K95" s="1"/>
      <c r="L95" s="1"/>
      <c r="M95" s="1"/>
      <c r="N95" s="1"/>
      <c r="O95" s="1"/>
      <c r="P95" s="1"/>
      <c r="Q95" s="1"/>
      <c r="R95" s="1"/>
      <c r="S95" s="1"/>
      <c r="T95" s="1"/>
      <c r="U95" s="1"/>
      <c r="V95" s="1"/>
      <c r="W95" s="1"/>
      <c r="X95" s="1"/>
      <c r="Y95" s="1"/>
      <c r="Z95" s="1"/>
    </row>
    <row r="96" spans="1:26" ht="13.5" customHeight="1" thickBot="1">
      <c r="A96" s="22">
        <v>95</v>
      </c>
      <c r="B96" s="66" t="s">
        <v>114</v>
      </c>
      <c r="C96" s="32" t="s">
        <v>111</v>
      </c>
      <c r="D96" s="1"/>
      <c r="E96" s="1"/>
      <c r="F96" s="1"/>
      <c r="G96" s="1"/>
      <c r="H96" s="1"/>
      <c r="I96" s="1"/>
      <c r="J96" s="1"/>
      <c r="K96" s="1"/>
      <c r="L96" s="1"/>
      <c r="M96" s="1"/>
      <c r="N96" s="1"/>
      <c r="O96" s="1"/>
      <c r="P96" s="1"/>
      <c r="Q96" s="1"/>
      <c r="R96" s="1"/>
      <c r="S96" s="1"/>
      <c r="T96" s="1"/>
      <c r="U96" s="1"/>
      <c r="V96" s="1"/>
      <c r="W96" s="1"/>
      <c r="X96" s="1"/>
      <c r="Y96" s="1"/>
      <c r="Z96" s="1"/>
    </row>
    <row r="97" spans="1:26" ht="13.5" thickBot="1">
      <c r="A97" s="22">
        <v>96</v>
      </c>
      <c r="B97" s="67"/>
      <c r="C97" s="32" t="s">
        <v>192</v>
      </c>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2">
        <v>97</v>
      </c>
      <c r="B98" s="33" t="s">
        <v>112</v>
      </c>
      <c r="C98" s="34" t="s">
        <v>186</v>
      </c>
      <c r="D98" s="1"/>
      <c r="E98" s="1"/>
      <c r="F98" s="1"/>
      <c r="G98" s="1"/>
      <c r="H98" s="1"/>
      <c r="I98" s="1"/>
      <c r="J98" s="1"/>
      <c r="K98" s="1"/>
      <c r="L98" s="1"/>
      <c r="M98" s="1"/>
      <c r="N98" s="1"/>
      <c r="O98" s="1"/>
      <c r="P98" s="1"/>
      <c r="Q98" s="1"/>
      <c r="R98" s="1"/>
      <c r="S98" s="1"/>
      <c r="T98" s="1"/>
      <c r="U98" s="1"/>
      <c r="V98" s="1"/>
      <c r="W98" s="1"/>
      <c r="X98" s="1"/>
      <c r="Y98" s="1"/>
      <c r="Z98" s="1"/>
    </row>
    <row r="99" spans="1:26" ht="13.5" customHeight="1" thickBot="1">
      <c r="A99" s="22">
        <v>98</v>
      </c>
      <c r="B99" s="71" t="s">
        <v>119</v>
      </c>
      <c r="C99" s="23" t="s">
        <v>187</v>
      </c>
      <c r="D99" s="1"/>
      <c r="E99" s="1"/>
      <c r="F99" s="1"/>
      <c r="G99" s="1"/>
      <c r="H99" s="1"/>
      <c r="I99" s="1"/>
      <c r="J99" s="1"/>
      <c r="K99" s="1"/>
      <c r="L99" s="1"/>
      <c r="M99" s="1"/>
      <c r="N99" s="1"/>
      <c r="O99" s="1"/>
      <c r="P99" s="1"/>
      <c r="Q99" s="1"/>
      <c r="R99" s="1"/>
      <c r="S99" s="1"/>
      <c r="T99" s="1"/>
      <c r="U99" s="1"/>
      <c r="V99" s="1"/>
      <c r="W99" s="1"/>
      <c r="X99" s="1"/>
      <c r="Y99" s="1"/>
      <c r="Z99" s="1"/>
    </row>
    <row r="100" spans="1:26" ht="13.5" thickBot="1">
      <c r="A100" s="22">
        <v>99</v>
      </c>
      <c r="B100" s="72"/>
      <c r="C100" s="23" t="s">
        <v>188</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22">
        <v>100</v>
      </c>
      <c r="B101" s="73"/>
      <c r="C101" s="23" t="s">
        <v>189</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25.5" thickBot="1">
      <c r="A102" s="22">
        <v>101</v>
      </c>
      <c r="B102" s="32" t="s">
        <v>120</v>
      </c>
      <c r="C102" s="32" t="s">
        <v>190</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0.5" thickBot="1">
      <c r="A103" s="22">
        <v>102</v>
      </c>
      <c r="B103" s="32" t="s">
        <v>121</v>
      </c>
      <c r="C103" s="32" t="s">
        <v>191</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38"/>
      <c r="C105" s="38"/>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38"/>
      <c r="C106" s="38"/>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38"/>
      <c r="C107" s="38"/>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38"/>
      <c r="C108" s="38"/>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38"/>
      <c r="C109" s="38"/>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38"/>
      <c r="C110" s="38"/>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38"/>
      <c r="C111" s="38"/>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38"/>
      <c r="C112" s="38"/>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38"/>
      <c r="C113" s="38"/>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38"/>
      <c r="C114" s="38"/>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38"/>
      <c r="C115" s="38"/>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38"/>
      <c r="C116" s="38"/>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38"/>
      <c r="C117" s="38"/>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38"/>
      <c r="C118" s="38"/>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38"/>
      <c r="C119" s="38"/>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38"/>
      <c r="C120" s="38"/>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38"/>
      <c r="C121" s="38"/>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38"/>
      <c r="C122" s="38"/>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38"/>
      <c r="C123" s="38"/>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38"/>
      <c r="C124" s="38"/>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38"/>
      <c r="C125" s="38"/>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38"/>
      <c r="C126" s="38"/>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38"/>
      <c r="C127" s="38"/>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38"/>
      <c r="C128" s="38"/>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38"/>
      <c r="C129" s="38"/>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38"/>
      <c r="C130" s="38"/>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38"/>
      <c r="C131" s="38"/>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38"/>
      <c r="C132" s="38"/>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38"/>
      <c r="C133" s="38"/>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38"/>
      <c r="C134" s="38"/>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38"/>
      <c r="C135" s="38"/>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38"/>
      <c r="C136" s="38"/>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38"/>
      <c r="C137" s="38"/>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38"/>
      <c r="C138" s="38"/>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38"/>
      <c r="C139" s="38"/>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38"/>
      <c r="C140" s="38"/>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38"/>
      <c r="C141" s="38"/>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38"/>
      <c r="C142" s="38"/>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38"/>
      <c r="C143" s="38"/>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38"/>
      <c r="C144" s="38"/>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38"/>
      <c r="C145" s="38"/>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38"/>
      <c r="C146" s="38"/>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38"/>
      <c r="C147" s="38"/>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38"/>
      <c r="C148" s="38"/>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38"/>
      <c r="C149" s="38"/>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38"/>
      <c r="C150" s="38"/>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38"/>
      <c r="C151" s="38"/>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38"/>
      <c r="C152" s="38"/>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38"/>
      <c r="C153" s="38"/>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38"/>
      <c r="C154" s="38"/>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38"/>
      <c r="C155" s="38"/>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38"/>
      <c r="C156" s="38"/>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38"/>
      <c r="C157" s="38"/>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38"/>
      <c r="C158" s="38"/>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38"/>
      <c r="C159" s="38"/>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38"/>
      <c r="C160" s="38"/>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38"/>
      <c r="C161" s="38"/>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38"/>
      <c r="C162" s="38"/>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38"/>
      <c r="C163" s="38"/>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38"/>
      <c r="C164" s="38"/>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38"/>
      <c r="C165" s="38"/>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38"/>
      <c r="C166" s="38"/>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38"/>
      <c r="C167" s="38"/>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38"/>
      <c r="C168" s="38"/>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38"/>
      <c r="C169" s="38"/>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38"/>
      <c r="C170" s="38"/>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38"/>
      <c r="C171" s="38"/>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38"/>
      <c r="C172" s="38"/>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38"/>
      <c r="C173" s="38"/>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38"/>
      <c r="C174" s="38"/>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38"/>
      <c r="C175" s="38"/>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38"/>
      <c r="C176" s="38"/>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38"/>
      <c r="C177" s="38"/>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38"/>
      <c r="C178" s="38"/>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38"/>
      <c r="C179" s="38"/>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38"/>
      <c r="C180" s="38"/>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38"/>
      <c r="C181" s="38"/>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38"/>
      <c r="C182" s="38"/>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38"/>
      <c r="C183" s="38"/>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38"/>
      <c r="C184" s="38"/>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38"/>
      <c r="C185" s="38"/>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38"/>
      <c r="C186" s="38"/>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38"/>
      <c r="C187" s="38"/>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38"/>
      <c r="C188" s="38"/>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38"/>
      <c r="C189" s="38"/>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38"/>
      <c r="C190" s="38"/>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38"/>
      <c r="C191" s="38"/>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38"/>
      <c r="C192" s="38"/>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38"/>
      <c r="C193" s="38"/>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38"/>
      <c r="C194" s="38"/>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38"/>
      <c r="C195" s="38"/>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38"/>
      <c r="C196" s="38"/>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38"/>
      <c r="C197" s="38"/>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38"/>
      <c r="C198" s="38"/>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38"/>
      <c r="C199" s="38"/>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38"/>
      <c r="C200" s="38"/>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38"/>
      <c r="C201" s="38"/>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38"/>
      <c r="C202" s="38"/>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38"/>
      <c r="C203" s="38"/>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38"/>
      <c r="C204" s="38"/>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38"/>
      <c r="C205" s="38"/>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38"/>
      <c r="C206" s="38"/>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38"/>
      <c r="C207" s="38"/>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38"/>
      <c r="C208" s="38"/>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38"/>
      <c r="C209" s="38"/>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38"/>
      <c r="C210" s="38"/>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38"/>
      <c r="C211" s="38"/>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38"/>
      <c r="C212" s="38"/>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38"/>
      <c r="C213" s="38"/>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38"/>
      <c r="C214" s="38"/>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38"/>
      <c r="C215" s="38"/>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38"/>
      <c r="C216" s="38"/>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38"/>
      <c r="C217" s="38"/>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38"/>
      <c r="C218" s="38"/>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38"/>
      <c r="C219" s="38"/>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38"/>
      <c r="C220" s="38"/>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38"/>
      <c r="C221" s="38"/>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38"/>
      <c r="C222" s="38"/>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38"/>
      <c r="C223" s="38"/>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38"/>
      <c r="C224" s="38"/>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38"/>
      <c r="C225" s="38"/>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38"/>
      <c r="C226" s="38"/>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38"/>
      <c r="C227" s="38"/>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38"/>
      <c r="C228" s="38"/>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38"/>
      <c r="C229" s="38"/>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38"/>
      <c r="C230" s="38"/>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38"/>
      <c r="C231" s="38"/>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38"/>
      <c r="C232" s="38"/>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38"/>
      <c r="C233" s="38"/>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38"/>
      <c r="C234" s="38"/>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38"/>
      <c r="C235" s="38"/>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38"/>
      <c r="C236" s="38"/>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38"/>
      <c r="C237" s="38"/>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38"/>
      <c r="C238" s="38"/>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38"/>
      <c r="C239" s="38"/>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38"/>
      <c r="C240" s="38"/>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38"/>
      <c r="C241" s="38"/>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38"/>
      <c r="C242" s="38"/>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38"/>
      <c r="C243" s="38"/>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38"/>
      <c r="C244" s="38"/>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38"/>
      <c r="C245" s="38"/>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38"/>
      <c r="C246" s="38"/>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38"/>
      <c r="C247" s="38"/>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38"/>
      <c r="C248" s="38"/>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38"/>
      <c r="C249" s="38"/>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38"/>
      <c r="C250" s="38"/>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38"/>
      <c r="C251" s="38"/>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38"/>
      <c r="C252" s="38"/>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38"/>
      <c r="C253" s="38"/>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38"/>
      <c r="C254" s="38"/>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38"/>
      <c r="C255" s="38"/>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38"/>
      <c r="C256" s="38"/>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38"/>
      <c r="C257" s="38"/>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38"/>
      <c r="C258" s="38"/>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38"/>
      <c r="C259" s="38"/>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38"/>
      <c r="C260" s="38"/>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38"/>
      <c r="C261" s="38"/>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38"/>
      <c r="C262" s="38"/>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38"/>
      <c r="C263" s="38"/>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38"/>
      <c r="C264" s="38"/>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38"/>
      <c r="C265" s="38"/>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38"/>
      <c r="C266" s="38"/>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38"/>
      <c r="C267" s="38"/>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38"/>
      <c r="C268" s="38"/>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38"/>
      <c r="C269" s="38"/>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38"/>
      <c r="C270" s="38"/>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38"/>
      <c r="C271" s="38"/>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38"/>
      <c r="C272" s="38"/>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38"/>
      <c r="C273" s="38"/>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38"/>
      <c r="C274" s="38"/>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38"/>
      <c r="C275" s="38"/>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38"/>
      <c r="C276" s="38"/>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38"/>
      <c r="C277" s="38"/>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38"/>
      <c r="C278" s="38"/>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38"/>
      <c r="C279" s="38"/>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38"/>
      <c r="C280" s="38"/>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38"/>
      <c r="C281" s="38"/>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38"/>
      <c r="C282" s="38"/>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38"/>
      <c r="C283" s="38"/>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38"/>
      <c r="C284" s="38"/>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38"/>
      <c r="C285" s="38"/>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38"/>
      <c r="C286" s="38"/>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38"/>
      <c r="C287" s="38"/>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38"/>
      <c r="C288" s="38"/>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38"/>
      <c r="C289" s="38"/>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38"/>
      <c r="C290" s="38"/>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38"/>
      <c r="C291" s="38"/>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38"/>
      <c r="C292" s="38"/>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38"/>
      <c r="C293" s="38"/>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38"/>
      <c r="C294" s="38"/>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38"/>
      <c r="C295" s="38"/>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38"/>
      <c r="C296" s="38"/>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38"/>
      <c r="C297" s="38"/>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38"/>
      <c r="C298" s="38"/>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38"/>
      <c r="C299" s="38"/>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38"/>
      <c r="C300" s="38"/>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38"/>
      <c r="C301" s="38"/>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38"/>
      <c r="C302" s="38"/>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38"/>
      <c r="C303" s="38"/>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38"/>
      <c r="C304" s="38"/>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38"/>
      <c r="C305" s="38"/>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38"/>
      <c r="C306" s="38"/>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38"/>
      <c r="C307" s="38"/>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38"/>
      <c r="C308" s="38"/>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38"/>
      <c r="C309" s="38"/>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38"/>
      <c r="C310" s="38"/>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38"/>
      <c r="C311" s="38"/>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38"/>
      <c r="C312" s="38"/>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38"/>
      <c r="C313" s="38"/>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38"/>
      <c r="C314" s="38"/>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38"/>
      <c r="C315" s="38"/>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38"/>
      <c r="C316" s="38"/>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38"/>
      <c r="C317" s="38"/>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38"/>
      <c r="C318" s="38"/>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38"/>
      <c r="C319" s="38"/>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38"/>
      <c r="C320" s="38"/>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38"/>
      <c r="C321" s="38"/>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38"/>
      <c r="C322" s="38"/>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38"/>
      <c r="C323" s="38"/>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38"/>
      <c r="C324" s="38"/>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38"/>
      <c r="C325" s="38"/>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38"/>
      <c r="C326" s="38"/>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38"/>
      <c r="C327" s="38"/>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38"/>
      <c r="C328" s="38"/>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38"/>
      <c r="C329" s="38"/>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38"/>
      <c r="C330" s="38"/>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38"/>
      <c r="C331" s="38"/>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38"/>
      <c r="C332" s="38"/>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38"/>
      <c r="C333" s="38"/>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38"/>
      <c r="C334" s="38"/>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38"/>
      <c r="C335" s="38"/>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38"/>
      <c r="C336" s="38"/>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38"/>
      <c r="C337" s="38"/>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38"/>
      <c r="C338" s="38"/>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38"/>
      <c r="C339" s="38"/>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38"/>
      <c r="C340" s="38"/>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38"/>
      <c r="C341" s="38"/>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38"/>
      <c r="C342" s="38"/>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38"/>
      <c r="C343" s="38"/>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38"/>
      <c r="C344" s="38"/>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38"/>
      <c r="C345" s="38"/>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38"/>
      <c r="C346" s="38"/>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38"/>
      <c r="C347" s="38"/>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38"/>
      <c r="C348" s="38"/>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38"/>
      <c r="C349" s="38"/>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38"/>
      <c r="C350" s="38"/>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38"/>
      <c r="C351" s="38"/>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38"/>
      <c r="C352" s="38"/>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38"/>
      <c r="C353" s="38"/>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38"/>
      <c r="C354" s="38"/>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38"/>
      <c r="C355" s="38"/>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38"/>
      <c r="C356" s="38"/>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38"/>
      <c r="C357" s="38"/>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38"/>
      <c r="C358" s="38"/>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38"/>
      <c r="C359" s="38"/>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38"/>
      <c r="C360" s="38"/>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38"/>
      <c r="C361" s="38"/>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38"/>
      <c r="C362" s="38"/>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38"/>
      <c r="C363" s="38"/>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38"/>
      <c r="C364" s="38"/>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38"/>
      <c r="C365" s="38"/>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38"/>
      <c r="C366" s="38"/>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38"/>
      <c r="C367" s="38"/>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38"/>
      <c r="C368" s="38"/>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38"/>
      <c r="C369" s="38"/>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38"/>
      <c r="C370" s="38"/>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38"/>
      <c r="C371" s="38"/>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38"/>
      <c r="C372" s="38"/>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38"/>
      <c r="C373" s="38"/>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38"/>
      <c r="C374" s="38"/>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38"/>
      <c r="C375" s="38"/>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38"/>
      <c r="C376" s="38"/>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38"/>
      <c r="C377" s="38"/>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38"/>
      <c r="C378" s="38"/>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38"/>
      <c r="C379" s="38"/>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38"/>
      <c r="C380" s="38"/>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38"/>
      <c r="C381" s="38"/>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38"/>
      <c r="C382" s="38"/>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38"/>
      <c r="C383" s="38"/>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38"/>
      <c r="C384" s="38"/>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38"/>
      <c r="C385" s="38"/>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38"/>
      <c r="C386" s="38"/>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38"/>
      <c r="C387" s="38"/>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38"/>
      <c r="C388" s="38"/>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38"/>
      <c r="C389" s="38"/>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38"/>
      <c r="C390" s="38"/>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38"/>
      <c r="C391" s="38"/>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38"/>
      <c r="C392" s="38"/>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38"/>
      <c r="C393" s="38"/>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38"/>
      <c r="C394" s="38"/>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38"/>
      <c r="C395" s="38"/>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38"/>
      <c r="C396" s="38"/>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38"/>
      <c r="C397" s="38"/>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38"/>
      <c r="C398" s="38"/>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38"/>
      <c r="C399" s="38"/>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38"/>
      <c r="C400" s="38"/>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38"/>
      <c r="C401" s="38"/>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38"/>
      <c r="C402" s="38"/>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38"/>
      <c r="C403" s="38"/>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38"/>
      <c r="C404" s="38"/>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38"/>
      <c r="C405" s="38"/>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38"/>
      <c r="C406" s="38"/>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38"/>
      <c r="C407" s="38"/>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38"/>
      <c r="C408" s="38"/>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38"/>
      <c r="C409" s="38"/>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38"/>
      <c r="C410" s="38"/>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38"/>
      <c r="C411" s="38"/>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38"/>
      <c r="C412" s="38"/>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38"/>
      <c r="C413" s="38"/>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38"/>
      <c r="C414" s="38"/>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38"/>
      <c r="C415" s="38"/>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38"/>
      <c r="C416" s="38"/>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38"/>
      <c r="C417" s="38"/>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38"/>
      <c r="C418" s="38"/>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38"/>
      <c r="C419" s="38"/>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38"/>
      <c r="C420" s="38"/>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38"/>
      <c r="C421" s="38"/>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38"/>
      <c r="C422" s="38"/>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38"/>
      <c r="C423" s="38"/>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38"/>
      <c r="C424" s="38"/>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38"/>
      <c r="C425" s="38"/>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38"/>
      <c r="C426" s="38"/>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38"/>
      <c r="C427" s="38"/>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38"/>
      <c r="C428" s="38"/>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38"/>
      <c r="C429" s="38"/>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38"/>
      <c r="C430" s="38"/>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38"/>
      <c r="C431" s="38"/>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38"/>
      <c r="C432" s="38"/>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38"/>
      <c r="C433" s="38"/>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38"/>
      <c r="C434" s="38"/>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38"/>
      <c r="C435" s="38"/>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38"/>
      <c r="C436" s="38"/>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38"/>
      <c r="C437" s="38"/>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38"/>
      <c r="C438" s="38"/>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38"/>
      <c r="C439" s="38"/>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38"/>
      <c r="C440" s="38"/>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38"/>
      <c r="C441" s="38"/>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38"/>
      <c r="C442" s="38"/>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38"/>
      <c r="C443" s="38"/>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38"/>
      <c r="C444" s="38"/>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38"/>
      <c r="C445" s="38"/>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38"/>
      <c r="C446" s="38"/>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38"/>
      <c r="C447" s="38"/>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38"/>
      <c r="C448" s="38"/>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38"/>
      <c r="C449" s="38"/>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38"/>
      <c r="C450" s="38"/>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38"/>
      <c r="C451" s="38"/>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38"/>
      <c r="C452" s="38"/>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38"/>
      <c r="C453" s="38"/>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38"/>
      <c r="C454" s="38"/>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38"/>
      <c r="C455" s="38"/>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38"/>
      <c r="C456" s="38"/>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38"/>
      <c r="C457" s="38"/>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38"/>
      <c r="C458" s="38"/>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38"/>
      <c r="C459" s="38"/>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38"/>
      <c r="C460" s="38"/>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38"/>
      <c r="C461" s="38"/>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38"/>
      <c r="C462" s="38"/>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38"/>
      <c r="C463" s="38"/>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38"/>
      <c r="C464" s="38"/>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38"/>
      <c r="C465" s="38"/>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38"/>
      <c r="C466" s="38"/>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38"/>
      <c r="C467" s="38"/>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38"/>
      <c r="C468" s="38"/>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38"/>
      <c r="C469" s="38"/>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38"/>
      <c r="C470" s="38"/>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38"/>
      <c r="C471" s="38"/>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38"/>
      <c r="C472" s="38"/>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38"/>
      <c r="C473" s="38"/>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38"/>
      <c r="C474" s="38"/>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38"/>
      <c r="C475" s="38"/>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38"/>
      <c r="C476" s="38"/>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38"/>
      <c r="C477" s="38"/>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38"/>
      <c r="C478" s="38"/>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38"/>
      <c r="C479" s="38"/>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38"/>
      <c r="C480" s="38"/>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38"/>
      <c r="C481" s="38"/>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38"/>
      <c r="C482" s="38"/>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38"/>
      <c r="C483" s="38"/>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38"/>
      <c r="C484" s="38"/>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38"/>
      <c r="C485" s="38"/>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38"/>
      <c r="C486" s="38"/>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38"/>
      <c r="C487" s="38"/>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38"/>
      <c r="C488" s="38"/>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38"/>
      <c r="C489" s="38"/>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38"/>
      <c r="C490" s="38"/>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38"/>
      <c r="C491" s="38"/>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38"/>
      <c r="C492" s="38"/>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38"/>
      <c r="C493" s="38"/>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38"/>
      <c r="C494" s="38"/>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38"/>
      <c r="C495" s="38"/>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38"/>
      <c r="C496" s="38"/>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38"/>
      <c r="C497" s="38"/>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38"/>
      <c r="C498" s="38"/>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38"/>
      <c r="C499" s="38"/>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38"/>
      <c r="C500" s="38"/>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38"/>
      <c r="C501" s="38"/>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38"/>
      <c r="C502" s="38"/>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38"/>
      <c r="C503" s="38"/>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38"/>
      <c r="C504" s="38"/>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38"/>
      <c r="C505" s="38"/>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38"/>
      <c r="C506" s="38"/>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38"/>
      <c r="C507" s="38"/>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38"/>
      <c r="C508" s="38"/>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38"/>
      <c r="C509" s="38"/>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38"/>
      <c r="C510" s="38"/>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38"/>
      <c r="C511" s="38"/>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38"/>
      <c r="C512" s="38"/>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38"/>
      <c r="C513" s="38"/>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38"/>
      <c r="C514" s="38"/>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38"/>
      <c r="C515" s="38"/>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38"/>
      <c r="C516" s="38"/>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38"/>
      <c r="C517" s="38"/>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38"/>
      <c r="C518" s="38"/>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38"/>
      <c r="C519" s="38"/>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38"/>
      <c r="C520" s="38"/>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38"/>
      <c r="C521" s="38"/>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38"/>
      <c r="C522" s="38"/>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38"/>
      <c r="C523" s="38"/>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38"/>
      <c r="C524" s="38"/>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38"/>
      <c r="C525" s="38"/>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38"/>
      <c r="C526" s="38"/>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38"/>
      <c r="C527" s="38"/>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38"/>
      <c r="C528" s="38"/>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38"/>
      <c r="C529" s="38"/>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38"/>
      <c r="C530" s="38"/>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38"/>
      <c r="C531" s="38"/>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38"/>
      <c r="C532" s="38"/>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38"/>
      <c r="C533" s="38"/>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38"/>
      <c r="C534" s="38"/>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38"/>
      <c r="C535" s="38"/>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38"/>
      <c r="C536" s="38"/>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38"/>
      <c r="C537" s="38"/>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38"/>
      <c r="C538" s="38"/>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38"/>
      <c r="C539" s="38"/>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38"/>
      <c r="C540" s="38"/>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38"/>
      <c r="C541" s="38"/>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38"/>
      <c r="C542" s="38"/>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38"/>
      <c r="C543" s="38"/>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38"/>
      <c r="C544" s="38"/>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38"/>
      <c r="C545" s="38"/>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38"/>
      <c r="C546" s="38"/>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38"/>
      <c r="C547" s="38"/>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38"/>
      <c r="C548" s="38"/>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38"/>
      <c r="C549" s="38"/>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38"/>
      <c r="C550" s="38"/>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38"/>
      <c r="C551" s="38"/>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38"/>
      <c r="C552" s="38"/>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38"/>
      <c r="C553" s="38"/>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38"/>
      <c r="C554" s="38"/>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38"/>
      <c r="C555" s="38"/>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38"/>
      <c r="C556" s="38"/>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38"/>
      <c r="C557" s="38"/>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38"/>
      <c r="C558" s="38"/>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38"/>
      <c r="C559" s="38"/>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38"/>
      <c r="C560" s="38"/>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38"/>
      <c r="C561" s="38"/>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38"/>
      <c r="C562" s="38"/>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38"/>
      <c r="C563" s="38"/>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38"/>
      <c r="C564" s="38"/>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38"/>
      <c r="C565" s="38"/>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38"/>
      <c r="C566" s="38"/>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38"/>
      <c r="C567" s="38"/>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38"/>
      <c r="C568" s="38"/>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38"/>
      <c r="C569" s="38"/>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38"/>
      <c r="C570" s="38"/>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38"/>
      <c r="C571" s="38"/>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38"/>
      <c r="C572" s="38"/>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38"/>
      <c r="C573" s="38"/>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38"/>
      <c r="C574" s="38"/>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38"/>
      <c r="C575" s="38"/>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38"/>
      <c r="C576" s="38"/>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38"/>
      <c r="C577" s="38"/>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38"/>
      <c r="C578" s="38"/>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38"/>
      <c r="C579" s="38"/>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38"/>
      <c r="C580" s="38"/>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38"/>
      <c r="C581" s="38"/>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38"/>
      <c r="C582" s="38"/>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38"/>
      <c r="C583" s="38"/>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38"/>
      <c r="C584" s="38"/>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38"/>
      <c r="C585" s="38"/>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38"/>
      <c r="C586" s="38"/>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38"/>
      <c r="C587" s="38"/>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38"/>
      <c r="C588" s="38"/>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38"/>
      <c r="C589" s="38"/>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38"/>
      <c r="C590" s="38"/>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38"/>
      <c r="C591" s="38"/>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38"/>
      <c r="C592" s="38"/>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38"/>
      <c r="C593" s="38"/>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38"/>
      <c r="C594" s="38"/>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38"/>
      <c r="C595" s="38"/>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38"/>
      <c r="C596" s="38"/>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38"/>
      <c r="C597" s="38"/>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38"/>
      <c r="C598" s="38"/>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38"/>
      <c r="C599" s="38"/>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38"/>
      <c r="C600" s="38"/>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38"/>
      <c r="C601" s="38"/>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38"/>
      <c r="C602" s="38"/>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38"/>
      <c r="C603" s="38"/>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38"/>
      <c r="C604" s="38"/>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38"/>
      <c r="C605" s="38"/>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38"/>
      <c r="C606" s="38"/>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38"/>
      <c r="C607" s="38"/>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38"/>
      <c r="C608" s="38"/>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38"/>
      <c r="C609" s="38"/>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38"/>
      <c r="C610" s="38"/>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38"/>
      <c r="C611" s="38"/>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38"/>
      <c r="C612" s="38"/>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38"/>
      <c r="C613" s="38"/>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38"/>
      <c r="C614" s="38"/>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38"/>
      <c r="C615" s="38"/>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38"/>
      <c r="C616" s="38"/>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38"/>
      <c r="C617" s="38"/>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38"/>
      <c r="C618" s="38"/>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38"/>
      <c r="C619" s="38"/>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38"/>
      <c r="C620" s="38"/>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38"/>
      <c r="C621" s="38"/>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38"/>
      <c r="C622" s="38"/>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38"/>
      <c r="C623" s="38"/>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38"/>
      <c r="C624" s="38"/>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38"/>
      <c r="C625" s="38"/>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38"/>
      <c r="C626" s="38"/>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38"/>
      <c r="C627" s="38"/>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38"/>
      <c r="C628" s="38"/>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38"/>
      <c r="C629" s="38"/>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38"/>
      <c r="C630" s="38"/>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38"/>
      <c r="C631" s="38"/>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38"/>
      <c r="C632" s="38"/>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38"/>
      <c r="C633" s="38"/>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38"/>
      <c r="C634" s="38"/>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38"/>
      <c r="C635" s="38"/>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38"/>
      <c r="C636" s="38"/>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38"/>
      <c r="C637" s="38"/>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38"/>
      <c r="C638" s="38"/>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38"/>
      <c r="C639" s="38"/>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38"/>
      <c r="C640" s="38"/>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38"/>
      <c r="C641" s="38"/>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38"/>
      <c r="C642" s="38"/>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38"/>
      <c r="C643" s="38"/>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38"/>
      <c r="C644" s="38"/>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38"/>
      <c r="C645" s="38"/>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38"/>
      <c r="C646" s="38"/>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38"/>
      <c r="C647" s="38"/>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38"/>
      <c r="C648" s="38"/>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38"/>
      <c r="C649" s="38"/>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38"/>
      <c r="C650" s="38"/>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38"/>
      <c r="C651" s="38"/>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38"/>
      <c r="C652" s="38"/>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38"/>
      <c r="C653" s="38"/>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38"/>
      <c r="C654" s="38"/>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38"/>
      <c r="C655" s="38"/>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38"/>
      <c r="C656" s="38"/>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38"/>
      <c r="C657" s="38"/>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38"/>
      <c r="C658" s="38"/>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38"/>
      <c r="C659" s="38"/>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38"/>
      <c r="C660" s="38"/>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38"/>
      <c r="C661" s="38"/>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38"/>
      <c r="C662" s="38"/>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38"/>
      <c r="C663" s="38"/>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38"/>
      <c r="C664" s="38"/>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38"/>
      <c r="C665" s="38"/>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38"/>
      <c r="C666" s="38"/>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38"/>
      <c r="C667" s="38"/>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38"/>
      <c r="C668" s="38"/>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38"/>
      <c r="C669" s="38"/>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38"/>
      <c r="C670" s="38"/>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38"/>
      <c r="C671" s="38"/>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38"/>
      <c r="C672" s="38"/>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38"/>
      <c r="C673" s="38"/>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38"/>
      <c r="C674" s="38"/>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38"/>
      <c r="C675" s="38"/>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38"/>
      <c r="C676" s="38"/>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38"/>
      <c r="C677" s="38"/>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38"/>
      <c r="C678" s="38"/>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38"/>
      <c r="C679" s="38"/>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38"/>
      <c r="C680" s="38"/>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38"/>
      <c r="C681" s="38"/>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38"/>
      <c r="C682" s="38"/>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38"/>
      <c r="C683" s="38"/>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38"/>
      <c r="C684" s="38"/>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38"/>
      <c r="C685" s="38"/>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38"/>
      <c r="C686" s="38"/>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38"/>
      <c r="C687" s="38"/>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38"/>
      <c r="C688" s="38"/>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38"/>
      <c r="C689" s="38"/>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38"/>
      <c r="C690" s="38"/>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38"/>
      <c r="C691" s="38"/>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38"/>
      <c r="C692" s="38"/>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38"/>
      <c r="C693" s="38"/>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38"/>
      <c r="C694" s="38"/>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38"/>
      <c r="C695" s="38"/>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38"/>
      <c r="C696" s="38"/>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38"/>
      <c r="C697" s="38"/>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38"/>
      <c r="C698" s="38"/>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38"/>
      <c r="C699" s="38"/>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38"/>
      <c r="C700" s="38"/>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38"/>
      <c r="C701" s="38"/>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38"/>
      <c r="C702" s="38"/>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38"/>
      <c r="C703" s="38"/>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38"/>
      <c r="C704" s="38"/>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38"/>
      <c r="C705" s="38"/>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38"/>
      <c r="C706" s="38"/>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38"/>
      <c r="C707" s="38"/>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38"/>
      <c r="C708" s="38"/>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38"/>
      <c r="C709" s="38"/>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38"/>
      <c r="C710" s="38"/>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38"/>
      <c r="C711" s="38"/>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38"/>
      <c r="C712" s="38"/>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38"/>
      <c r="C713" s="38"/>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38"/>
      <c r="C714" s="38"/>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38"/>
      <c r="C715" s="38"/>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38"/>
      <c r="C716" s="38"/>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38"/>
      <c r="C717" s="38"/>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38"/>
      <c r="C718" s="38"/>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38"/>
      <c r="C719" s="38"/>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38"/>
      <c r="C720" s="38"/>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38"/>
      <c r="C721" s="38"/>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38"/>
      <c r="C722" s="38"/>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38"/>
      <c r="C723" s="38"/>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38"/>
      <c r="C724" s="38"/>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38"/>
      <c r="C725" s="38"/>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38"/>
      <c r="C726" s="38"/>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38"/>
      <c r="C727" s="38"/>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38"/>
      <c r="C728" s="38"/>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38"/>
      <c r="C729" s="38"/>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38"/>
      <c r="C730" s="38"/>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38"/>
      <c r="C731" s="38"/>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38"/>
      <c r="C732" s="38"/>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38"/>
      <c r="C733" s="38"/>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38"/>
      <c r="C734" s="38"/>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38"/>
      <c r="C735" s="38"/>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38"/>
      <c r="C736" s="38"/>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38"/>
      <c r="C737" s="38"/>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38"/>
      <c r="C738" s="38"/>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38"/>
      <c r="C739" s="38"/>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38"/>
      <c r="C740" s="38"/>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38"/>
      <c r="C741" s="38"/>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38"/>
      <c r="C742" s="38"/>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38"/>
      <c r="C743" s="38"/>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38"/>
      <c r="C744" s="38"/>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38"/>
      <c r="C745" s="38"/>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38"/>
      <c r="C746" s="38"/>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38"/>
      <c r="C747" s="38"/>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38"/>
      <c r="C748" s="38"/>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38"/>
      <c r="C749" s="38"/>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38"/>
      <c r="C750" s="38"/>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38"/>
      <c r="C751" s="38"/>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38"/>
      <c r="C752" s="38"/>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38"/>
      <c r="C753" s="38"/>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38"/>
      <c r="C754" s="38"/>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38"/>
      <c r="C755" s="38"/>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38"/>
      <c r="C756" s="38"/>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38"/>
      <c r="C757" s="38"/>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38"/>
      <c r="C758" s="38"/>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38"/>
      <c r="C759" s="38"/>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38"/>
      <c r="C760" s="38"/>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38"/>
      <c r="C761" s="38"/>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38"/>
      <c r="C762" s="38"/>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38"/>
      <c r="C763" s="38"/>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38"/>
      <c r="C764" s="38"/>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38"/>
      <c r="C765" s="38"/>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38"/>
      <c r="C766" s="38"/>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38"/>
      <c r="C767" s="38"/>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38"/>
      <c r="C768" s="38"/>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38"/>
      <c r="C769" s="38"/>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38"/>
      <c r="C770" s="38"/>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38"/>
      <c r="C771" s="38"/>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38"/>
      <c r="C772" s="38"/>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38"/>
      <c r="C773" s="38"/>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38"/>
      <c r="C774" s="38"/>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38"/>
      <c r="C775" s="38"/>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38"/>
      <c r="C776" s="38"/>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38"/>
      <c r="C777" s="38"/>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38"/>
      <c r="C778" s="38"/>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38"/>
      <c r="C779" s="38"/>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38"/>
      <c r="C780" s="38"/>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38"/>
      <c r="C781" s="38"/>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38"/>
      <c r="C782" s="38"/>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38"/>
      <c r="C783" s="38"/>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38"/>
      <c r="C784" s="38"/>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38"/>
      <c r="C785" s="38"/>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38"/>
      <c r="C786" s="38"/>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38"/>
      <c r="C787" s="38"/>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38"/>
      <c r="C788" s="38"/>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38"/>
      <c r="C789" s="38"/>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38"/>
      <c r="C790" s="38"/>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38"/>
      <c r="C791" s="38"/>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38"/>
      <c r="C792" s="38"/>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38"/>
      <c r="C793" s="38"/>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38"/>
      <c r="C794" s="38"/>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38"/>
      <c r="C795" s="38"/>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38"/>
      <c r="C796" s="38"/>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38"/>
      <c r="C797" s="38"/>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38"/>
      <c r="C798" s="38"/>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38"/>
      <c r="C799" s="38"/>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38"/>
      <c r="C800" s="38"/>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38"/>
      <c r="C801" s="38"/>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38"/>
      <c r="C802" s="38"/>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38"/>
      <c r="C803" s="38"/>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38"/>
      <c r="C804" s="38"/>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38"/>
      <c r="C805" s="38"/>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38"/>
      <c r="C806" s="38"/>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38"/>
      <c r="C807" s="38"/>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38"/>
      <c r="C808" s="38"/>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38"/>
      <c r="C809" s="38"/>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38"/>
      <c r="C810" s="38"/>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38"/>
      <c r="C811" s="38"/>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38"/>
      <c r="C812" s="38"/>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38"/>
      <c r="C813" s="38"/>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38"/>
      <c r="C814" s="38"/>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38"/>
      <c r="C815" s="38"/>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38"/>
      <c r="C816" s="38"/>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38"/>
      <c r="C817" s="38"/>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38"/>
      <c r="C818" s="38"/>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38"/>
      <c r="C819" s="38"/>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38"/>
      <c r="C820" s="38"/>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38"/>
      <c r="C821" s="38"/>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38"/>
      <c r="C822" s="38"/>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38"/>
      <c r="C823" s="38"/>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38"/>
      <c r="C824" s="38"/>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38"/>
      <c r="C825" s="38"/>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38"/>
      <c r="C826" s="38"/>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38"/>
      <c r="C827" s="38"/>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38"/>
      <c r="C828" s="38"/>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38"/>
      <c r="C829" s="38"/>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38"/>
      <c r="C830" s="38"/>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38"/>
      <c r="C831" s="38"/>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38"/>
      <c r="C832" s="38"/>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38"/>
      <c r="C833" s="38"/>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38"/>
      <c r="C834" s="38"/>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38"/>
      <c r="C835" s="38"/>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38"/>
      <c r="C836" s="38"/>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38"/>
      <c r="C837" s="38"/>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38"/>
      <c r="C838" s="38"/>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38"/>
      <c r="C839" s="38"/>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38"/>
      <c r="C840" s="38"/>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38"/>
      <c r="C841" s="38"/>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38"/>
      <c r="C842" s="38"/>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38"/>
      <c r="C843" s="38"/>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38"/>
      <c r="C844" s="38"/>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38"/>
      <c r="C845" s="38"/>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38"/>
      <c r="C846" s="38"/>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38"/>
      <c r="C847" s="38"/>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38"/>
      <c r="C848" s="38"/>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38"/>
      <c r="C849" s="38"/>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38"/>
      <c r="C850" s="38"/>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38"/>
      <c r="C851" s="38"/>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38"/>
      <c r="C852" s="38"/>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38"/>
      <c r="C853" s="38"/>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38"/>
      <c r="C854" s="38"/>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38"/>
      <c r="C855" s="38"/>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38"/>
      <c r="C856" s="38"/>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38"/>
      <c r="C857" s="38"/>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38"/>
      <c r="C858" s="38"/>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38"/>
      <c r="C859" s="38"/>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38"/>
      <c r="C860" s="38"/>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38"/>
      <c r="C861" s="38"/>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38"/>
      <c r="C862" s="38"/>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38"/>
      <c r="C863" s="38"/>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38"/>
      <c r="C864" s="38"/>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38"/>
      <c r="C865" s="38"/>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38"/>
      <c r="C866" s="38"/>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38"/>
      <c r="C867" s="38"/>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38"/>
      <c r="C868" s="38"/>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38"/>
      <c r="C869" s="38"/>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38"/>
      <c r="C870" s="38"/>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38"/>
      <c r="C871" s="38"/>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38"/>
      <c r="C872" s="38"/>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38"/>
      <c r="C873" s="38"/>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38"/>
      <c r="C874" s="38"/>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38"/>
      <c r="C875" s="38"/>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38"/>
      <c r="C876" s="38"/>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38"/>
      <c r="C877" s="38"/>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38"/>
      <c r="C878" s="38"/>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38"/>
      <c r="C879" s="38"/>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38"/>
      <c r="C880" s="38"/>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38"/>
      <c r="C881" s="38"/>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38"/>
      <c r="C882" s="38"/>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38"/>
      <c r="C883" s="38"/>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38"/>
      <c r="C884" s="38"/>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38"/>
      <c r="C885" s="38"/>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38"/>
      <c r="C886" s="38"/>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38"/>
      <c r="C887" s="38"/>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38"/>
      <c r="C888" s="38"/>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38"/>
      <c r="C889" s="38"/>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38"/>
      <c r="C890" s="38"/>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38"/>
      <c r="C891" s="38"/>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38"/>
      <c r="C892" s="38"/>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38"/>
      <c r="C893" s="38"/>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38"/>
      <c r="C894" s="38"/>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38"/>
      <c r="C895" s="38"/>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38"/>
      <c r="C896" s="38"/>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38"/>
      <c r="C897" s="38"/>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38"/>
      <c r="C898" s="38"/>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38"/>
      <c r="C899" s="38"/>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38"/>
      <c r="C900" s="38"/>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38"/>
      <c r="C901" s="38"/>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38"/>
      <c r="C902" s="38"/>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38"/>
      <c r="C903" s="38"/>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38"/>
      <c r="C904" s="38"/>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38"/>
      <c r="C905" s="38"/>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38"/>
      <c r="C906" s="38"/>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38"/>
      <c r="C907" s="38"/>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38"/>
      <c r="C908" s="38"/>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38"/>
      <c r="C909" s="38"/>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38"/>
      <c r="C910" s="38"/>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38"/>
      <c r="C911" s="38"/>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38"/>
      <c r="C912" s="38"/>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38"/>
      <c r="C913" s="38"/>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38"/>
      <c r="C914" s="38"/>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38"/>
      <c r="C915" s="38"/>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38"/>
      <c r="C916" s="38"/>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38"/>
      <c r="C917" s="38"/>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38"/>
      <c r="C918" s="38"/>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38"/>
      <c r="C919" s="38"/>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38"/>
      <c r="C920" s="38"/>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38"/>
      <c r="C921" s="38"/>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38"/>
      <c r="C922" s="38"/>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38"/>
      <c r="C923" s="38"/>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38"/>
      <c r="C924" s="38"/>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38"/>
      <c r="C925" s="38"/>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38"/>
      <c r="C926" s="38"/>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38"/>
      <c r="C927" s="38"/>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38"/>
      <c r="C928" s="38"/>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38"/>
      <c r="C929" s="38"/>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38"/>
      <c r="C930" s="38"/>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38"/>
      <c r="C931" s="38"/>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38"/>
      <c r="C932" s="38"/>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38"/>
      <c r="C933" s="38"/>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38"/>
      <c r="C934" s="38"/>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38"/>
      <c r="C935" s="38"/>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38"/>
      <c r="C936" s="38"/>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38"/>
      <c r="C937" s="38"/>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38"/>
      <c r="C938" s="38"/>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38"/>
      <c r="C939" s="38"/>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38"/>
      <c r="C940" s="38"/>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38"/>
      <c r="C941" s="38"/>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38"/>
      <c r="C942" s="38"/>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38"/>
      <c r="C943" s="38"/>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38"/>
      <c r="C944" s="38"/>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38"/>
      <c r="C945" s="38"/>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38"/>
      <c r="C946" s="38"/>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38"/>
      <c r="C947" s="38"/>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38"/>
      <c r="C948" s="38"/>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38"/>
      <c r="C949" s="38"/>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38"/>
      <c r="C950" s="38"/>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38"/>
      <c r="C951" s="38"/>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38"/>
      <c r="C952" s="38"/>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38"/>
      <c r="C953" s="38"/>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38"/>
      <c r="C954" s="38"/>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38"/>
      <c r="C955" s="38"/>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38"/>
      <c r="C956" s="38"/>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38"/>
      <c r="C957" s="38"/>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38"/>
      <c r="C958" s="38"/>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38"/>
      <c r="C959" s="38"/>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38"/>
      <c r="C960" s="38"/>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38"/>
      <c r="C961" s="38"/>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38"/>
      <c r="C962" s="38"/>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38"/>
      <c r="C963" s="38"/>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38"/>
      <c r="C964" s="38"/>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38"/>
      <c r="C965" s="38"/>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38"/>
      <c r="C966" s="38"/>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38"/>
      <c r="C967" s="38"/>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38"/>
      <c r="C968" s="38"/>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38"/>
      <c r="C969" s="38"/>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38"/>
      <c r="C970" s="38"/>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38"/>
      <c r="C971" s="38"/>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38"/>
      <c r="C972" s="38"/>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38"/>
      <c r="C973" s="38"/>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38"/>
      <c r="C974" s="38"/>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38"/>
      <c r="C975" s="38"/>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38"/>
      <c r="C976" s="38"/>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38"/>
      <c r="C977" s="38"/>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38"/>
      <c r="C978" s="38"/>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38"/>
      <c r="C979" s="38"/>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38"/>
      <c r="C980" s="38"/>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38"/>
      <c r="C981" s="38"/>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38"/>
      <c r="C982" s="38"/>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38"/>
      <c r="C983" s="38"/>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38"/>
      <c r="C984" s="38"/>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38"/>
      <c r="C985" s="38"/>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38"/>
      <c r="C986" s="38"/>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38"/>
      <c r="C987" s="38"/>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38"/>
      <c r="C988" s="38"/>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38"/>
      <c r="C989" s="38"/>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38"/>
      <c r="C990" s="38"/>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38"/>
      <c r="C991" s="38"/>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38"/>
      <c r="C992" s="38"/>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38"/>
      <c r="C993" s="38"/>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38"/>
      <c r="C994" s="38"/>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38"/>
      <c r="C995" s="38"/>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thickBot="1">
      <c r="A996" s="1"/>
      <c r="B996" s="38"/>
      <c r="C996" s="38"/>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thickBot="1">
      <c r="A997" s="1"/>
      <c r="B997" s="38"/>
      <c r="C997" s="38"/>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thickBot="1">
      <c r="A998" s="1"/>
      <c r="B998" s="38"/>
      <c r="C998" s="38"/>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thickBot="1">
      <c r="A999" s="1"/>
      <c r="B999" s="38"/>
      <c r="C999" s="38"/>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thickBot="1">
      <c r="A1000" s="1"/>
      <c r="B1000" s="38"/>
      <c r="C1000" s="3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thickBot="1">
      <c r="A1001" s="1"/>
      <c r="B1001" s="38"/>
      <c r="C1001" s="38"/>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thickBot="1">
      <c r="A1002" s="1"/>
      <c r="B1002" s="38"/>
      <c r="C1002" s="38"/>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thickBot="1">
      <c r="A1003" s="1"/>
      <c r="B1003" s="38"/>
      <c r="C1003" s="38"/>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thickBot="1">
      <c r="A1004" s="1"/>
      <c r="B1004" s="38"/>
      <c r="C1004" s="38"/>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thickBot="1">
      <c r="A1005" s="1"/>
      <c r="B1005" s="38"/>
      <c r="C1005" s="38"/>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thickBot="1">
      <c r="A1006" s="1"/>
      <c r="B1006" s="38"/>
      <c r="C1006" s="38"/>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thickBot="1">
      <c r="A1007" s="1"/>
      <c r="B1007" s="38"/>
      <c r="C1007" s="38"/>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thickBot="1">
      <c r="A1008" s="1"/>
      <c r="B1008" s="38"/>
      <c r="C1008" s="38"/>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thickBot="1">
      <c r="A1009" s="1"/>
      <c r="B1009" s="38"/>
      <c r="C1009" s="38"/>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5" thickBot="1">
      <c r="A1010" s="1"/>
      <c r="B1010" s="38"/>
      <c r="C1010" s="38"/>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5" thickBot="1">
      <c r="A1011" s="1"/>
      <c r="B1011" s="38"/>
      <c r="C1011" s="38"/>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5" thickBot="1">
      <c r="A1012" s="1"/>
      <c r="B1012" s="38"/>
      <c r="C1012" s="38"/>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5" thickBot="1">
      <c r="A1013" s="1"/>
      <c r="B1013" s="38"/>
      <c r="C1013" s="38"/>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5" thickBot="1">
      <c r="A1014" s="1"/>
      <c r="B1014" s="38"/>
      <c r="C1014" s="38"/>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5" thickBot="1">
      <c r="A1015" s="1"/>
      <c r="B1015" s="38"/>
      <c r="C1015" s="38"/>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5" thickBot="1">
      <c r="A1016" s="1"/>
      <c r="B1016" s="38"/>
      <c r="C1016" s="38"/>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5" thickBot="1">
      <c r="A1017" s="1"/>
      <c r="B1017" s="38"/>
      <c r="C1017" s="38"/>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5" thickBot="1">
      <c r="A1018" s="1"/>
      <c r="B1018" s="38"/>
      <c r="C1018" s="38"/>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5" thickBot="1">
      <c r="A1019" s="1"/>
      <c r="B1019" s="38"/>
      <c r="C1019" s="38"/>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5" thickBot="1">
      <c r="A1020" s="1"/>
      <c r="B1020" s="38"/>
      <c r="C1020" s="38"/>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5" thickBot="1">
      <c r="A1021" s="1"/>
      <c r="B1021" s="38"/>
      <c r="C1021" s="38"/>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5" thickBot="1">
      <c r="A1022" s="1"/>
      <c r="B1022" s="38"/>
      <c r="C1022" s="38"/>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5" thickBot="1">
      <c r="A1023" s="1"/>
      <c r="B1023" s="38"/>
      <c r="C1023" s="38"/>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5" thickBot="1">
      <c r="A1024" s="1"/>
      <c r="B1024" s="38"/>
      <c r="C1024" s="38"/>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5" thickBot="1">
      <c r="A1025" s="1"/>
      <c r="B1025" s="38"/>
      <c r="C1025" s="38"/>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5" thickBot="1">
      <c r="A1026" s="1"/>
      <c r="B1026" s="38"/>
      <c r="C1026" s="38"/>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5" thickBot="1">
      <c r="A1027" s="1"/>
      <c r="B1027" s="38"/>
      <c r="C1027" s="38"/>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3.5" thickBot="1">
      <c r="A1028" s="1"/>
      <c r="B1028" s="38"/>
      <c r="C1028" s="38"/>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3.5" thickBot="1">
      <c r="A1029" s="1"/>
      <c r="B1029" s="38"/>
      <c r="C1029" s="38"/>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3.5" thickBot="1">
      <c r="A1030" s="1"/>
      <c r="B1030" s="38"/>
      <c r="C1030" s="38"/>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3.5" thickBot="1">
      <c r="A1031" s="1"/>
      <c r="B1031" s="38"/>
      <c r="C1031" s="38"/>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5" thickBot="1">
      <c r="A1032" s="1"/>
      <c r="B1032" s="38"/>
      <c r="C1032" s="38"/>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5" thickBot="1">
      <c r="A1033" s="1"/>
      <c r="B1033" s="38"/>
      <c r="C1033" s="38"/>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3.5" thickBot="1">
      <c r="A1034" s="1"/>
      <c r="B1034" s="38"/>
      <c r="C1034" s="38"/>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3.5" thickBot="1">
      <c r="A1035" s="1"/>
      <c r="B1035" s="38"/>
      <c r="C1035" s="38"/>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3.5" thickBot="1">
      <c r="A1036" s="1"/>
      <c r="B1036" s="38"/>
      <c r="C1036" s="38"/>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3.5" thickBot="1">
      <c r="A1037" s="1"/>
      <c r="B1037" s="38"/>
      <c r="C1037" s="38"/>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3.5" thickBot="1">
      <c r="A1038" s="1"/>
      <c r="B1038" s="38"/>
      <c r="C1038" s="38"/>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3.5" thickBot="1">
      <c r="A1039" s="1"/>
      <c r="B1039" s="38"/>
      <c r="C1039" s="38"/>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3.5" thickBot="1">
      <c r="A1040" s="1"/>
      <c r="B1040" s="38"/>
      <c r="C1040" s="38"/>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3.5" thickBot="1">
      <c r="A1041" s="1"/>
      <c r="B1041" s="38"/>
      <c r="C1041" s="38"/>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3.5" thickBot="1">
      <c r="A1042" s="1"/>
      <c r="B1042" s="38"/>
      <c r="C1042" s="38"/>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3.5" thickBot="1">
      <c r="A1043" s="1"/>
      <c r="B1043" s="38"/>
      <c r="C1043" s="38"/>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3.5" thickBot="1">
      <c r="A1044" s="1"/>
      <c r="B1044" s="38"/>
      <c r="C1044" s="38"/>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3.5" thickBot="1">
      <c r="A1045" s="1"/>
      <c r="B1045" s="38"/>
      <c r="C1045" s="38"/>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3.5" thickBot="1">
      <c r="A1046" s="1"/>
      <c r="B1046" s="38"/>
      <c r="C1046" s="38"/>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3.5" thickBot="1">
      <c r="A1047" s="1"/>
      <c r="B1047" s="38"/>
      <c r="C1047" s="38"/>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3.5" thickBot="1">
      <c r="A1048" s="1"/>
      <c r="B1048" s="38"/>
      <c r="C1048" s="38"/>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3.5" thickBot="1">
      <c r="A1049" s="1"/>
      <c r="B1049" s="38"/>
      <c r="C1049" s="38"/>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3.5" thickBot="1">
      <c r="A1050" s="1"/>
      <c r="B1050" s="38"/>
      <c r="C1050" s="38"/>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3.5" thickBot="1">
      <c r="A1051" s="1"/>
      <c r="B1051" s="38"/>
      <c r="C1051" s="38"/>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3.5" thickBot="1">
      <c r="A1052" s="1"/>
      <c r="B1052" s="38"/>
      <c r="C1052" s="38"/>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3.5" thickBot="1">
      <c r="A1053" s="1"/>
      <c r="B1053" s="38"/>
      <c r="C1053" s="38"/>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3.5" thickBot="1">
      <c r="A1054" s="1"/>
      <c r="B1054" s="38"/>
      <c r="C1054" s="38"/>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3.5" thickBot="1">
      <c r="A1055" s="1"/>
      <c r="B1055" s="38"/>
      <c r="C1055" s="38"/>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3.5" thickBot="1">
      <c r="A1056" s="1"/>
      <c r="B1056" s="38"/>
      <c r="C1056" s="38"/>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3.5" thickBot="1">
      <c r="A1057" s="1"/>
      <c r="B1057" s="38"/>
      <c r="C1057" s="38"/>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3.5" thickBot="1">
      <c r="A1058" s="1"/>
      <c r="B1058" s="38"/>
      <c r="C1058" s="38"/>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3.5" thickBot="1">
      <c r="A1059" s="1"/>
      <c r="B1059" s="38"/>
      <c r="C1059" s="38"/>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3.5" thickBot="1">
      <c r="A1060" s="1"/>
      <c r="B1060" s="38"/>
      <c r="C1060" s="38"/>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3.5" thickBot="1">
      <c r="A1061" s="1"/>
      <c r="B1061" s="38"/>
      <c r="C1061" s="38"/>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3.5" thickBot="1">
      <c r="A1062" s="1"/>
      <c r="B1062" s="38"/>
      <c r="C1062" s="38"/>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3.5" thickBot="1">
      <c r="A1063" s="1"/>
      <c r="B1063" s="38"/>
      <c r="C1063" s="38"/>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3.5" thickBot="1">
      <c r="A1064" s="1"/>
      <c r="B1064" s="38"/>
      <c r="C1064" s="38"/>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3.5" thickBot="1">
      <c r="A1065" s="1"/>
      <c r="B1065" s="38"/>
      <c r="C1065" s="38"/>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3.5" thickBot="1">
      <c r="A1066" s="1"/>
      <c r="B1066" s="38"/>
      <c r="C1066" s="38"/>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3.5" thickBot="1">
      <c r="A1067" s="1"/>
      <c r="B1067" s="38"/>
      <c r="C1067" s="38"/>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3.5" thickBot="1">
      <c r="A1068" s="1"/>
      <c r="B1068" s="38"/>
      <c r="C1068" s="38"/>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3.5" thickBot="1">
      <c r="A1069" s="1"/>
      <c r="B1069" s="38"/>
      <c r="C1069" s="38"/>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3.5" thickBot="1">
      <c r="A1070" s="1"/>
      <c r="B1070" s="38"/>
      <c r="C1070" s="38"/>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3.5" thickBot="1">
      <c r="A1071" s="1"/>
      <c r="B1071" s="38"/>
      <c r="C1071" s="38"/>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3.5" thickBot="1">
      <c r="A1072" s="1"/>
      <c r="B1072" s="38"/>
      <c r="C1072" s="38"/>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3.5" thickBot="1">
      <c r="A1073" s="1"/>
      <c r="B1073" s="38"/>
      <c r="C1073" s="38"/>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3:B7"/>
    <mergeCell ref="B8:B15"/>
    <mergeCell ref="B16:B20"/>
    <mergeCell ref="B22:B31"/>
    <mergeCell ref="B35:B37"/>
    <mergeCell ref="B38:B40"/>
    <mergeCell ref="B42:B43"/>
    <mergeCell ref="B44:B45"/>
    <mergeCell ref="B64:B66"/>
    <mergeCell ref="B68:B69"/>
    <mergeCell ref="B57:B58"/>
    <mergeCell ref="B61:B63"/>
    <mergeCell ref="B48:B50"/>
    <mergeCell ref="B51:B53"/>
    <mergeCell ref="B55:B56"/>
    <mergeCell ref="B70:B71"/>
    <mergeCell ref="B74:B76"/>
    <mergeCell ref="B77:B79"/>
    <mergeCell ref="B96:B97"/>
    <mergeCell ref="B99:B101"/>
    <mergeCell ref="B81:B82"/>
    <mergeCell ref="B83:B84"/>
    <mergeCell ref="B87:B89"/>
    <mergeCell ref="B90:B92"/>
    <mergeCell ref="B94:B95"/>
  </mergeCells>
  <phoneticPr fontId="1"/>
  <hyperlinks>
    <hyperlink ref="C46" r:id="rId1"/>
    <hyperlink ref="C59" r:id="rId2"/>
    <hyperlink ref="C72" r:id="rId3"/>
    <hyperlink ref="C85" r:id="rId4"/>
    <hyperlink ref="C98" r:id="rId5"/>
  </hyperlinks>
  <pageMargins left="0.7" right="0.7" top="0.75" bottom="0.75" header="0.3" footer="0.3"/>
  <pageSetup paperSize="9" orientation="portrait" horizontalDpi="4294967293"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
  <cols>
    <col min="1" max="1" width="23.7265625" customWidth="1"/>
    <col min="2" max="6" width="25.6328125" customWidth="1"/>
  </cols>
  <sheetData>
    <row r="1" spans="1:26" ht="88.5" customHeight="1" thickBot="1">
      <c r="A1" s="3" t="s">
        <v>122</v>
      </c>
      <c r="B1" s="78" t="s">
        <v>123</v>
      </c>
      <c r="C1" s="79"/>
      <c r="D1" s="80"/>
      <c r="E1" s="1"/>
      <c r="F1" s="1"/>
      <c r="G1" s="1"/>
      <c r="H1" s="1"/>
      <c r="I1" s="1"/>
      <c r="J1" s="1"/>
      <c r="K1" s="1"/>
      <c r="L1" s="1"/>
      <c r="M1" s="1"/>
      <c r="N1" s="1"/>
      <c r="O1" s="1"/>
      <c r="P1" s="1"/>
      <c r="Q1" s="1"/>
      <c r="R1" s="1"/>
      <c r="S1" s="1"/>
      <c r="T1" s="1"/>
      <c r="U1" s="1"/>
      <c r="V1" s="1"/>
      <c r="W1" s="1"/>
      <c r="X1" s="1"/>
      <c r="Y1" s="1"/>
      <c r="Z1" s="1"/>
    </row>
    <row r="2" spans="1:26" ht="18.5" thickBot="1">
      <c r="A2" s="39"/>
      <c r="B2" s="39"/>
      <c r="C2" s="39"/>
      <c r="D2" s="39"/>
      <c r="E2" s="40"/>
      <c r="F2" s="40"/>
      <c r="G2" s="1"/>
      <c r="H2" s="1"/>
      <c r="I2" s="1"/>
      <c r="J2" s="1"/>
      <c r="K2" s="1"/>
      <c r="L2" s="1"/>
      <c r="M2" s="1"/>
      <c r="N2" s="1"/>
      <c r="O2" s="1"/>
      <c r="P2" s="1"/>
      <c r="Q2" s="1"/>
      <c r="R2" s="1"/>
      <c r="S2" s="1"/>
      <c r="T2" s="1"/>
      <c r="U2" s="1"/>
      <c r="V2" s="1"/>
      <c r="W2" s="1"/>
      <c r="X2" s="1"/>
      <c r="Y2" s="1"/>
      <c r="Z2" s="1"/>
    </row>
    <row r="3" spans="1:26" ht="56.5" thickBot="1">
      <c r="A3" s="41" t="s">
        <v>124</v>
      </c>
      <c r="B3" s="42" t="s">
        <v>137</v>
      </c>
      <c r="C3" s="42" t="s">
        <v>138</v>
      </c>
      <c r="D3" s="42" t="s">
        <v>139</v>
      </c>
      <c r="E3" s="42" t="s">
        <v>140</v>
      </c>
      <c r="F3" s="42" t="s">
        <v>141</v>
      </c>
      <c r="G3" s="43"/>
      <c r="H3" s="43"/>
      <c r="I3" s="43"/>
      <c r="J3" s="43"/>
      <c r="K3" s="43"/>
      <c r="L3" s="43"/>
      <c r="M3" s="43"/>
      <c r="N3" s="43"/>
      <c r="O3" s="43"/>
      <c r="P3" s="43"/>
      <c r="Q3" s="43"/>
      <c r="R3" s="43"/>
      <c r="S3" s="43"/>
      <c r="T3" s="43"/>
      <c r="U3" s="43"/>
      <c r="V3" s="43"/>
      <c r="W3" s="43"/>
      <c r="X3" s="43"/>
      <c r="Y3" s="43"/>
      <c r="Z3" s="43"/>
    </row>
    <row r="4" spans="1:26" ht="14.5" thickBot="1">
      <c r="A4" s="44" t="s">
        <v>129</v>
      </c>
      <c r="B4" s="45">
        <v>5</v>
      </c>
      <c r="C4" s="45">
        <v>5</v>
      </c>
      <c r="D4" s="45">
        <v>5</v>
      </c>
      <c r="E4" s="46">
        <v>4</v>
      </c>
      <c r="F4" s="46">
        <v>4</v>
      </c>
      <c r="G4" s="1"/>
      <c r="H4" s="1"/>
      <c r="I4" s="1"/>
      <c r="J4" s="1"/>
      <c r="K4" s="1"/>
      <c r="L4" s="1"/>
      <c r="M4" s="1"/>
      <c r="N4" s="1"/>
      <c r="O4" s="1"/>
      <c r="P4" s="1"/>
      <c r="Q4" s="1"/>
      <c r="R4" s="1"/>
      <c r="S4" s="1"/>
      <c r="T4" s="1"/>
      <c r="U4" s="1"/>
      <c r="V4" s="1"/>
      <c r="W4" s="1"/>
      <c r="X4" s="1"/>
      <c r="Y4" s="1"/>
      <c r="Z4" s="1"/>
    </row>
    <row r="5" spans="1:26" ht="14.5" thickBot="1">
      <c r="A5" s="44" t="s">
        <v>130</v>
      </c>
      <c r="B5" s="45">
        <v>4</v>
      </c>
      <c r="C5" s="45">
        <v>4</v>
      </c>
      <c r="D5" s="45">
        <v>4</v>
      </c>
      <c r="E5" s="46">
        <v>5</v>
      </c>
      <c r="F5" s="46">
        <v>5</v>
      </c>
      <c r="G5" s="1"/>
      <c r="H5" s="1"/>
      <c r="I5" s="1"/>
      <c r="J5" s="1"/>
      <c r="K5" s="1"/>
      <c r="L5" s="1"/>
      <c r="M5" s="1"/>
      <c r="N5" s="1"/>
      <c r="O5" s="1"/>
      <c r="P5" s="1"/>
      <c r="Q5" s="1"/>
      <c r="R5" s="1"/>
      <c r="S5" s="1"/>
      <c r="T5" s="1"/>
      <c r="U5" s="1"/>
      <c r="V5" s="1"/>
      <c r="W5" s="1"/>
      <c r="X5" s="1"/>
      <c r="Y5" s="1"/>
      <c r="Z5" s="1"/>
    </row>
    <row r="6" spans="1:26" ht="14.5" thickBot="1">
      <c r="A6" s="44" t="s">
        <v>131</v>
      </c>
      <c r="B6" s="45">
        <v>2</v>
      </c>
      <c r="C6" s="45">
        <v>2</v>
      </c>
      <c r="D6" s="45">
        <v>5</v>
      </c>
      <c r="E6" s="46">
        <v>4</v>
      </c>
      <c r="F6" s="46">
        <v>5</v>
      </c>
      <c r="G6" s="1"/>
      <c r="H6" s="1"/>
      <c r="I6" s="1"/>
      <c r="J6" s="1"/>
      <c r="K6" s="1"/>
      <c r="L6" s="1"/>
      <c r="M6" s="1"/>
      <c r="N6" s="1"/>
      <c r="O6" s="1"/>
      <c r="P6" s="1"/>
      <c r="Q6" s="1"/>
      <c r="R6" s="1"/>
      <c r="S6" s="1"/>
      <c r="T6" s="1"/>
      <c r="U6" s="1"/>
      <c r="V6" s="1"/>
      <c r="W6" s="1"/>
      <c r="X6" s="1"/>
      <c r="Y6" s="1"/>
      <c r="Z6" s="1"/>
    </row>
    <row r="7" spans="1:26" ht="14.5" thickBot="1">
      <c r="A7" s="44" t="s">
        <v>132</v>
      </c>
      <c r="B7" s="45">
        <v>4</v>
      </c>
      <c r="C7" s="45">
        <v>4</v>
      </c>
      <c r="D7" s="45">
        <v>3</v>
      </c>
      <c r="E7" s="46">
        <v>3</v>
      </c>
      <c r="F7" s="46">
        <v>3</v>
      </c>
      <c r="G7" s="1"/>
      <c r="H7" s="1"/>
      <c r="I7" s="1"/>
      <c r="J7" s="1"/>
      <c r="K7" s="1"/>
      <c r="L7" s="1"/>
      <c r="M7" s="1"/>
      <c r="N7" s="1"/>
      <c r="O7" s="1"/>
      <c r="P7" s="1"/>
      <c r="Q7" s="1"/>
      <c r="R7" s="1"/>
      <c r="S7" s="1"/>
      <c r="T7" s="1"/>
      <c r="U7" s="1"/>
      <c r="V7" s="1"/>
      <c r="W7" s="1"/>
      <c r="X7" s="1"/>
      <c r="Y7" s="1"/>
      <c r="Z7" s="1"/>
    </row>
    <row r="8" spans="1:26" ht="14.5" thickBot="1">
      <c r="A8" s="44" t="s">
        <v>92</v>
      </c>
      <c r="B8" s="45">
        <v>3</v>
      </c>
      <c r="C8" s="45">
        <v>3</v>
      </c>
      <c r="D8" s="45">
        <v>4</v>
      </c>
      <c r="E8" s="46">
        <v>3</v>
      </c>
      <c r="F8" s="46">
        <v>3</v>
      </c>
      <c r="G8" s="1"/>
      <c r="H8" s="1"/>
      <c r="I8" s="1"/>
      <c r="J8" s="1"/>
      <c r="K8" s="1"/>
      <c r="L8" s="1"/>
      <c r="M8" s="1"/>
      <c r="N8" s="1"/>
      <c r="O8" s="1"/>
      <c r="P8" s="1"/>
      <c r="Q8" s="1"/>
      <c r="R8" s="1"/>
      <c r="S8" s="1"/>
      <c r="T8" s="1"/>
      <c r="U8" s="1"/>
      <c r="V8" s="1"/>
      <c r="W8" s="1"/>
      <c r="X8" s="1"/>
      <c r="Y8" s="1"/>
      <c r="Z8" s="1"/>
    </row>
    <row r="9" spans="1:26" ht="14.5" thickBot="1">
      <c r="A9" s="47" t="s">
        <v>125</v>
      </c>
      <c r="B9" s="48">
        <v>18</v>
      </c>
      <c r="C9" s="48">
        <v>18</v>
      </c>
      <c r="D9" s="48">
        <v>21</v>
      </c>
      <c r="E9" s="48">
        <v>19</v>
      </c>
      <c r="F9" s="48">
        <v>20</v>
      </c>
      <c r="G9" s="1"/>
      <c r="H9" s="1"/>
      <c r="I9" s="1"/>
      <c r="J9" s="1"/>
      <c r="K9" s="1"/>
      <c r="L9" s="1"/>
      <c r="M9" s="1"/>
      <c r="N9" s="1"/>
      <c r="O9" s="1"/>
      <c r="P9" s="1"/>
      <c r="Q9" s="1"/>
      <c r="R9" s="1"/>
      <c r="S9" s="1"/>
      <c r="T9" s="1"/>
      <c r="U9" s="1"/>
      <c r="V9" s="1"/>
      <c r="W9" s="1"/>
      <c r="X9" s="1"/>
      <c r="Y9" s="1"/>
      <c r="Z9" s="1"/>
    </row>
    <row r="10" spans="1:26" ht="13.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E11" sqref="E11"/>
    </sheetView>
  </sheetViews>
  <sheetFormatPr defaultRowHeight="13"/>
  <cols>
    <col min="1" max="1" width="3.08984375" customWidth="1"/>
    <col min="2" max="2" width="16.26953125" customWidth="1"/>
    <col min="3" max="3" width="53.453125" bestFit="1" customWidth="1"/>
    <col min="4" max="4" width="21.36328125" customWidth="1"/>
    <col min="5" max="5" width="16.453125" bestFit="1" customWidth="1"/>
    <col min="6" max="6" width="15.6328125" customWidth="1"/>
  </cols>
  <sheetData>
    <row r="2" spans="2:8" ht="13.5" thickBot="1">
      <c r="B2" s="61" t="s">
        <v>59</v>
      </c>
      <c r="C2" s="62"/>
    </row>
    <row r="3" spans="2:8" ht="13.5" thickBot="1">
      <c r="B3" s="63" t="s">
        <v>19</v>
      </c>
      <c r="C3" s="81" t="s">
        <v>205</v>
      </c>
      <c r="D3" s="81"/>
      <c r="E3" s="64"/>
      <c r="F3">
        <f>LEN(C3)</f>
        <v>35</v>
      </c>
      <c r="G3" t="s">
        <v>38</v>
      </c>
    </row>
    <row r="4" spans="2:8" ht="13.5" thickBot="1">
      <c r="B4" s="12"/>
      <c r="C4" s="10"/>
      <c r="D4" s="10"/>
      <c r="H4" t="s">
        <v>39</v>
      </c>
    </row>
    <row r="5" spans="2:8">
      <c r="B5" s="7" t="s">
        <v>32</v>
      </c>
      <c r="C5" s="7" t="s">
        <v>55</v>
      </c>
      <c r="D5" s="50" t="s">
        <v>33</v>
      </c>
      <c r="E5" s="52" t="s">
        <v>63</v>
      </c>
      <c r="H5" t="s">
        <v>40</v>
      </c>
    </row>
    <row r="6" spans="2:8">
      <c r="B6" s="7" t="s">
        <v>17</v>
      </c>
      <c r="C6" s="6" t="str">
        <f>IF(C29="","",SUBSTITUTE(MID(C29,FIND("src=",C29)+5,FIND("alt",C29)-FIND("src=",C29)-7),"amp;",""))</f>
        <v>https://images-fe.ssl-images-amazon.com/images/I/51HjxgyjszL.jpg</v>
      </c>
      <c r="D6" s="51" t="str">
        <f>アンケート!C34</f>
        <v>キャンメイク　パーフェクトスタイリストアイズ　14アンティークルビー</v>
      </c>
      <c r="E6" s="53">
        <v>834</v>
      </c>
    </row>
    <row r="7" spans="2:8">
      <c r="B7" s="7" t="s">
        <v>16</v>
      </c>
      <c r="C7" s="6" t="str">
        <f>IF(C31="","",SUBSTITUTE(MID(C31,FIND("src=",C31)+5,FIND("alt",C31)-FIND("src=",C31)-7),"amp;",""))</f>
        <v>https://images-fe.ssl-images-amazon.com/images/I/41fsJzMp23L.jpg</v>
      </c>
      <c r="D7" s="51" t="str">
        <f>アンケート!C47</f>
        <v>サナエクセル　リアルクローズシャドウ　ピンクモヘア</v>
      </c>
      <c r="E7" s="53">
        <v>1620</v>
      </c>
    </row>
    <row r="8" spans="2:8">
      <c r="B8" s="7" t="s">
        <v>15</v>
      </c>
      <c r="C8" s="6" t="s">
        <v>206</v>
      </c>
      <c r="D8" s="51" t="str">
        <f>アンケート!C60</f>
        <v>ルナソル　スリーディメンショナルアイズ　02ソフトベージュ</v>
      </c>
      <c r="E8" s="53">
        <v>3750</v>
      </c>
    </row>
    <row r="9" spans="2:8">
      <c r="B9" s="7" t="s">
        <v>42</v>
      </c>
      <c r="C9" s="6" t="str">
        <f>IF(C35="","",SUBSTITUTE(MID(C35,FIND("src=",C35)+5,FIND("alt",C35)-FIND("src=",C35)-7),"amp;",""))</f>
        <v>https://images-fe.ssl-images-amazon.com/images/I/41DiRNYv5uL.jpg</v>
      </c>
      <c r="D9" s="51" t="str">
        <f>アンケート!C29</f>
        <v>エチュードハウス　プレイカラーアイシャドウ　ピーチファーム</v>
      </c>
      <c r="E9" s="53">
        <v>1680</v>
      </c>
    </row>
    <row r="10" spans="2:8" ht="13.5" thickBot="1">
      <c r="B10" s="7" t="s">
        <v>43</v>
      </c>
      <c r="C10" s="6" t="str">
        <f>IF(C37="","",SUBSTITUTE(MID(C37,FIND("src=",C37)+5,FIND("alt",C37)-FIND("src=",C37)-7),"amp;",""))</f>
        <v>https://images-fe.ssl-images-amazon.com/images/I/41izRz-j2GL.jpg</v>
      </c>
      <c r="D10" s="51" t="str">
        <f>アンケート!C31</f>
        <v>エチュードハウス　プレイカラーアイパレット　ランジェリーバックステージ</v>
      </c>
      <c r="E10" s="54">
        <v>3780</v>
      </c>
    </row>
    <row r="13" spans="2:8">
      <c r="B13" s="98" t="s">
        <v>14</v>
      </c>
      <c r="C13" s="99"/>
      <c r="D13" s="99"/>
      <c r="E13" s="99"/>
      <c r="F13" s="100"/>
    </row>
    <row r="14" spans="2:8">
      <c r="B14" s="11" t="s">
        <v>20</v>
      </c>
      <c r="C14" s="11" t="s">
        <v>21</v>
      </c>
      <c r="D14" s="11" t="s">
        <v>22</v>
      </c>
      <c r="E14" s="11" t="s">
        <v>23</v>
      </c>
      <c r="F14" s="11" t="s">
        <v>24</v>
      </c>
    </row>
    <row r="15" spans="2:8">
      <c r="B15" s="92" t="s">
        <v>17</v>
      </c>
      <c r="C15" s="91" t="str">
        <f>アンケート!C46</f>
        <v>https://www.cosme.net/product/product_id/10039019/reviews</v>
      </c>
      <c r="D15" s="96">
        <f>SQL!A11+1</f>
        <v>347</v>
      </c>
      <c r="E15" s="6" t="str">
        <f>アンケート!C44</f>
        <v>10代女性</v>
      </c>
      <c r="F15" s="6" t="str">
        <f>IF(ISERROR(FIND("女",E15)),"m","w")&amp;"_"&amp;LEFT(E15,2)&amp;"_"&amp;"2"</f>
        <v>w_10_2</v>
      </c>
    </row>
    <row r="16" spans="2:8">
      <c r="B16" s="93"/>
      <c r="C16" s="91"/>
      <c r="D16" s="97"/>
      <c r="E16" s="6" t="str">
        <f>アンケート!C45</f>
        <v>20代女性</v>
      </c>
      <c r="F16" s="6" t="str">
        <f>IF(ISERROR(FIND("女",E16)),"m","w")&amp;"_"&amp;LEFT(E16,2)&amp;"_"&amp;"1"</f>
        <v>w_20_1</v>
      </c>
    </row>
    <row r="17" spans="2:6">
      <c r="B17" s="92" t="s">
        <v>16</v>
      </c>
      <c r="C17" s="91" t="str">
        <f>アンケート!C59</f>
        <v>https://www.cosme.net/product/product_id/10156815/reviews</v>
      </c>
      <c r="D17" s="96">
        <f>IF(D15="","",D15+1)</f>
        <v>348</v>
      </c>
      <c r="E17" s="6" t="str">
        <f>アンケート!C57</f>
        <v>20代女性</v>
      </c>
      <c r="F17" s="6" t="str">
        <f>IF(ISERROR(FIND("女",E17)),"m","w")&amp;"_"&amp;LEFT(E17,2)&amp;"_"&amp;"2"</f>
        <v>w_20_2</v>
      </c>
    </row>
    <row r="18" spans="2:6">
      <c r="B18" s="93"/>
      <c r="C18" s="91"/>
      <c r="D18" s="97"/>
      <c r="E18" s="6" t="str">
        <f>アンケート!C58</f>
        <v>20代女性</v>
      </c>
      <c r="F18" s="6" t="str">
        <f>IF(ISERROR(FIND("女",E18)),"m","w")&amp;"_"&amp;LEFT(E18,2)&amp;"_"&amp;"1"</f>
        <v>w_20_1</v>
      </c>
    </row>
    <row r="19" spans="2:6">
      <c r="B19" s="92" t="s">
        <v>15</v>
      </c>
      <c r="C19" s="91" t="str">
        <f>アンケート!C72</f>
        <v>https://www.cosme.net/product/product_id/10024238/reviews</v>
      </c>
      <c r="D19" s="96">
        <f>IF(D17="","",D17+1)</f>
        <v>349</v>
      </c>
      <c r="E19" s="6" t="str">
        <f>アンケート!C70</f>
        <v>20代女性</v>
      </c>
      <c r="F19" s="6" t="str">
        <f>IF(ISERROR(FIND("女",E19)),"m","w")&amp;"_"&amp;LEFT(E19,2)&amp;"_"&amp;"2"</f>
        <v>w_20_2</v>
      </c>
    </row>
    <row r="20" spans="2:6">
      <c r="B20" s="93"/>
      <c r="C20" s="91"/>
      <c r="D20" s="97"/>
      <c r="E20" s="6" t="str">
        <f>アンケート!C71</f>
        <v>20代女性</v>
      </c>
      <c r="F20" s="6" t="str">
        <f>IF(ISERROR(FIND("女",E20)),"m","w")&amp;"_"&amp;LEFT(E20,2)&amp;"_"&amp;"1"</f>
        <v>w_20_1</v>
      </c>
    </row>
    <row r="21" spans="2:6">
      <c r="B21" s="92" t="s">
        <v>44</v>
      </c>
      <c r="C21" s="94" t="str">
        <f>アンケート!C85</f>
        <v>https://www.cosme.net/product/product_id/10158938/reviews</v>
      </c>
      <c r="D21" s="96">
        <f>IF(D19="","",D19+1)</f>
        <v>350</v>
      </c>
      <c r="E21" s="6" t="str">
        <f>アンケート!C83</f>
        <v>20代女性</v>
      </c>
      <c r="F21" s="6" t="str">
        <f>IF(ISERROR(FIND("女",E21)),"m","w")&amp;"_"&amp;LEFT(E21,2)&amp;"_"&amp;"2"</f>
        <v>w_20_2</v>
      </c>
    </row>
    <row r="22" spans="2:6">
      <c r="B22" s="93"/>
      <c r="C22" s="95"/>
      <c r="D22" s="97"/>
      <c r="E22" s="6" t="str">
        <f>アンケート!C84</f>
        <v>20代女性</v>
      </c>
      <c r="F22" s="6" t="str">
        <f>IF(ISERROR(FIND("女",E22)),"m","w")&amp;"_"&amp;LEFT(E22,2)&amp;"_"&amp;"1"</f>
        <v>w_20_1</v>
      </c>
    </row>
    <row r="23" spans="2:6">
      <c r="B23" s="92" t="s">
        <v>45</v>
      </c>
      <c r="C23" s="94" t="str">
        <f>アンケート!C98</f>
        <v>https://www.cosme.net/product/product_id/10162525/reviews</v>
      </c>
      <c r="D23" s="96">
        <f>IF(D21="","",D21+1)</f>
        <v>351</v>
      </c>
      <c r="E23" s="6" t="str">
        <f>アンケート!C96</f>
        <v>20代女性</v>
      </c>
      <c r="F23" s="6" t="str">
        <f>IF(ISERROR(FIND("女",E23)),"m","w")&amp;"_"&amp;LEFT(E23,2)&amp;"_"&amp;"2"</f>
        <v>w_20_2</v>
      </c>
    </row>
    <row r="24" spans="2:6">
      <c r="B24" s="93"/>
      <c r="C24" s="95"/>
      <c r="D24" s="97"/>
      <c r="E24" s="6" t="str">
        <f>アンケート!C97</f>
        <v>30代女性</v>
      </c>
      <c r="F24" s="6" t="str">
        <f>IF(ISERROR(FIND("女",E24)),"m","w")&amp;"_"&amp;LEFT(E24,2)&amp;"_"&amp;"1"</f>
        <v>w_30_1</v>
      </c>
    </row>
    <row r="25" spans="2:6">
      <c r="D25" s="10"/>
    </row>
    <row r="26" spans="2:6">
      <c r="D26" s="10"/>
    </row>
    <row r="27" spans="2:6" ht="13.5" thickBot="1">
      <c r="B27" s="102" t="s">
        <v>25</v>
      </c>
      <c r="C27" s="103"/>
      <c r="D27" s="102"/>
      <c r="E27" s="102"/>
      <c r="F27" s="102"/>
    </row>
    <row r="28" spans="2:6">
      <c r="B28" s="55" t="s">
        <v>32</v>
      </c>
      <c r="C28" s="56" t="s">
        <v>29</v>
      </c>
      <c r="D28" s="101" t="s">
        <v>30</v>
      </c>
      <c r="E28" s="102"/>
      <c r="F28" s="13" t="s">
        <v>31</v>
      </c>
    </row>
    <row r="29" spans="2:6">
      <c r="B29" s="89" t="s">
        <v>26</v>
      </c>
      <c r="C29" s="57" t="s">
        <v>194</v>
      </c>
      <c r="D29" s="90" t="str">
        <f t="shared" ref="D29:D34" si="0">IF(C29="","",SUBSTITUTE(MID(C29,FIND("href=",C29)+6,FIND("rel=",C29)-FIND("href=",C29)-8),"amp;",""))</f>
        <v>//af.moshimo.com/af/c/click?a_id=988731&amp;p_id=170&amp;pc_id=185&amp;pl_id=4062&amp;url=https%3A%2F%2Fwww.amazon.co.jp%2F%25E3%2582%25AD%25E3%2583%25A3%25E3%2583%25B3%25E3%2583%25A1%25E3%2582%25A4%25E3%2582%25AF-SG_B01M0KYHQ3_US-%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M0KYHQ3</v>
      </c>
      <c r="E29" s="91"/>
      <c r="F29" s="6" t="str">
        <f>IF(ISERROR(FIND("amazon",C29)),IF(ISERROR(FIND("rakuten",C29)),"","楽天"),"Amazon")</f>
        <v>Amazon</v>
      </c>
    </row>
    <row r="30" spans="2:6">
      <c r="B30" s="89"/>
      <c r="C30" s="57" t="s">
        <v>196</v>
      </c>
      <c r="D30" s="90" t="str">
        <f t="shared" si="0"/>
        <v>//af.moshimo.com/af/c/click?a_id=988729&amp;p_id=54&amp;pc_id=54&amp;pl_id=616&amp;url=https%3A%2F%2Fitem.rakuten.co.jp%2Fcosmecomonline%2F1000047115%2F&amp;m=http%3A%2F%2Fm.rakuten.co.jp%2Fcosmecomonline%2Fi%2F10041645%2F&amp;r_v=g00qaww3.9tq3e361.g00qaww3.9tq3fc30</v>
      </c>
      <c r="E30" s="91"/>
      <c r="F30" s="6" t="str">
        <f t="shared" ref="F30:F38" si="1">IF(ISERROR(FIND("amazon",C30)),IF(ISERROR(FIND("rakuten",C30)),"","楽天"),"Amazon")</f>
        <v>楽天</v>
      </c>
    </row>
    <row r="31" spans="2:6">
      <c r="B31" s="89" t="s">
        <v>27</v>
      </c>
      <c r="C31" s="57" t="s">
        <v>195</v>
      </c>
      <c r="D31" s="90" t="str">
        <f t="shared" si="0"/>
        <v>//af.moshimo.com/af/c/click?a_id=988731&amp;p_id=170&amp;pc_id=185&amp;pl_id=4062&amp;url=https%3A%2F%2Fwww.amazon.co.jp%2Fexcel-%25E3%2582%25A8%25E3%2582%25AF%25E3%2582%25BB%25E3%2583%25AB-%25E3%2583%25AA%25E3%2582%25A2%25E3%2583%25AB%25E3%2582%25AF%25E3%2583%25AD%25E3%2583%25BC%25E3%2582%25BA%25E3%2582%25B7%25E3%2583%25A3%25E3%2583%2589%25E3%2582%25A6CS02-%25E3%2583%2594%25E3%2583%25B3%25E3%2582%25AF%25E3%2583%25A2%25E3%2583%2598%25E3%2582%25A2%2Fdp%2FB07GGZSJWX</v>
      </c>
      <c r="E31" s="91"/>
      <c r="F31" s="6" t="str">
        <f t="shared" si="1"/>
        <v>Amazon</v>
      </c>
    </row>
    <row r="32" spans="2:6">
      <c r="B32" s="89"/>
      <c r="C32" s="57" t="s">
        <v>197</v>
      </c>
      <c r="D32" s="90" t="str">
        <f t="shared" si="0"/>
        <v>//af.moshimo.com/af/c/click?a_id=988729&amp;p_id=54&amp;pc_id=54&amp;pl_id=616&amp;url=https%3A%2F%2Fitem.rakuten.co.jp%2Fpureco%2Fprc-s-8361245268%2F&amp;m=http%3A%2F%2Fm.rakuten.co.jp%2Fpureco%2Fi%2F10052963%2F&amp;r_v=g00puku3.9tq3e32d.g00puku3.9tq3fcf5</v>
      </c>
      <c r="E32" s="91"/>
      <c r="F32" s="6" t="str">
        <f t="shared" si="1"/>
        <v>楽天</v>
      </c>
    </row>
    <row r="33" spans="2:6">
      <c r="B33" s="89" t="s">
        <v>28</v>
      </c>
      <c r="C33" s="57"/>
      <c r="D33" s="90" t="str">
        <f t="shared" si="0"/>
        <v/>
      </c>
      <c r="E33" s="91"/>
      <c r="F33" s="6" t="str">
        <f t="shared" si="1"/>
        <v/>
      </c>
    </row>
    <row r="34" spans="2:6">
      <c r="B34" s="89"/>
      <c r="C34" s="57" t="s">
        <v>198</v>
      </c>
      <c r="D34" s="90" t="str">
        <f t="shared" si="0"/>
        <v>//af.moshimo.com/af/c/click?a_id=988729&amp;p_id=54&amp;pc_id=54&amp;pl_id=616&amp;url=https%3A%2F%2Fitem.rakuten.co.jp%2Flunadea%2F10005086%2F&amp;m=http%3A%2F%2Fm.rakuten.co.jp%2Flunadea%2Fi%2F10005086%2F&amp;r_v=g00raz53.9tq3e771.g00raz53.9tq3f725</v>
      </c>
      <c r="E34" s="91"/>
      <c r="F34" s="6" t="str">
        <f t="shared" si="1"/>
        <v>楽天</v>
      </c>
    </row>
    <row r="35" spans="2:6">
      <c r="B35" s="89" t="s">
        <v>44</v>
      </c>
      <c r="C35" s="57" t="s">
        <v>199</v>
      </c>
      <c r="D35" s="90" t="str">
        <f>IF(C35="","",SUBSTITUTE(MID(C35,FIND("href=",C35)+6,FIND("rel=",C35)-FIND("href=",C35)-8),"amp;",""))</f>
        <v>//af.moshimo.com/af/c/click?a_id=988731&amp;p_id=170&amp;pc_id=185&amp;pl_id=4062&amp;url=https%3A%2F%2Fwww.amazon.co.jp%2F%25E3%2582%25A8%25E3%2583%2581%25E3%2583%25A5%25E3%2583%25BC%25E3%2583%2589%25E3%2583%258F%25E3%2582%25A6%25E3%2582%25B9-ETUDE-%25E3%2583%2597%25E3%2583%25AC%25E3%2582%25A4%25E3%2582%25AB%25E3%2583%25A9%25E3%2583%25BC-%25E3%2582%25A2%25E3%2582%25A4%25E3%2582%25B7%25E3%2583%25A3%25E3%2583%2589%25E3%2582%25A6-%25E3%2583%2594%25E3%2583%25BC%25E3%2583%2581%25E3%2583%2595%25E3%2582%25A1%25E3%2583%25BC%25E3%2583%25A0%2Fdp%2FB07B1WBC81</v>
      </c>
      <c r="E35" s="91"/>
      <c r="F35" s="6" t="str">
        <f t="shared" si="1"/>
        <v>Amazon</v>
      </c>
    </row>
    <row r="36" spans="2:6">
      <c r="B36" s="89"/>
      <c r="C36" s="57" t="s">
        <v>200</v>
      </c>
      <c r="D36" s="90" t="str">
        <f>IF(C36="","",SUBSTITUTE(MID(C36,FIND("href=",C36)+6,FIND("rel=",C36)-FIND("href=",C36)-8),"amp;",""))</f>
        <v>//af.moshimo.com/af/c/click?a_id=988729&amp;p_id=54&amp;pc_id=54&amp;pl_id=616&amp;url=https%3A%2F%2Fitem.rakuten.co.jp%2Fcosmetch%2F8809587401307%2F&amp;m=http%3A%2F%2Fm.rakuten.co.jp%2Fcosmetch%2Fi%2F10048735%2F&amp;r_v=g00q3ll3.9tq3e341.g00q3ll3.9tq3f46b</v>
      </c>
      <c r="E36" s="91"/>
      <c r="F36" s="6" t="str">
        <f t="shared" si="1"/>
        <v>楽天</v>
      </c>
    </row>
    <row r="37" spans="2:6">
      <c r="B37" s="89" t="s">
        <v>45</v>
      </c>
      <c r="C37" s="57" t="s">
        <v>201</v>
      </c>
      <c r="D37" s="90" t="str">
        <f>IF(C37="","",SUBSTITUTE(MID(C37,FIND("href=",C37)+6,FIND("rel=",C37)-FIND("href=",C37)-8),"amp;",""))</f>
        <v>//af.moshimo.com/af/c/click?a_id=988731&amp;p_id=170&amp;pc_id=185&amp;pl_id=4062&amp;url=https%3A%2F%2Fwww.amazon.co.jp%2F%25E3%2582%25A8%25E3%2583%2581%25E3%2583%25A5%25E3%2583%25BC%25E3%2583%2589%25E3%2583%258F%25E3%2582%25A6%25E3%2582%25B9-ETUDE-%25E3%2583%2597%25E3%2583%25AC%25E3%2582%25A4%25E3%2582%25AB%25E3%2583%25A9%25E3%2583%25BC%25E3%2582%25A2%25E3%2582%25A4%25E3%2583%2591%25E3%2583%25AC%25E3%2583%2583%25E3%2583%2588-%25E3%2583%25A9%25E3%2583%25B3%25E3%2582%25B8%25E3%2582%25A7%25E3%2583%25AA%25E3%2583%25BC%25E3%2583%2590%25E3%2583%2583%25E3%2582%25AF%25E3%2582%25B9%25E3%2583%2586%25E3%2583%25BC%25E3%2582%25B8-%25E3%2582%25A2%25E3%2582%25A4%25E3%2582%25B7%25E3%2583%25A3%25E3%2583%2589%25E3%2582%25A6%25E3%2580%2581%25E3%2582%25A2%25E3%2582%25A4%25E3%2582%25B7%25E3%2583%25A3%25E3%2583%2589%25E3%2582%25A6%25E3%2583%2591%25E3%2583%25AC%25E3%2583%2583%25E3%2583%2588%25E3%2580%2581%25E3%2583%2591%25E3%2583%25AC%25E3%2583%2583%25E3%2583%2588%2Fdp%2FB07D22SP2Q</v>
      </c>
      <c r="E37" s="91"/>
      <c r="F37" s="6" t="str">
        <f t="shared" si="1"/>
        <v>Amazon</v>
      </c>
    </row>
    <row r="38" spans="2:6" ht="13.5" thickBot="1">
      <c r="B38" s="89"/>
      <c r="C38" s="58" t="s">
        <v>202</v>
      </c>
      <c r="D38" s="90" t="str">
        <f>IF(C38="","",SUBSTITUTE(MID(C38,FIND("href=",C38)+6,FIND("rel=",C38)-FIND("href=",C38)-8),"amp;",""))</f>
        <v>//af.moshimo.com/af/c/click?a_id=988729&amp;p_id=54&amp;pc_id=54&amp;pl_id=616&amp;url=https%3A%2F%2Fitem.rakuten.co.jp%2Fcosme-off%2F8809587405763%2F&amp;m=http%3A%2F%2Fm.rakuten.co.jp%2Fcosme-off%2Fi%2F10003427%2F&amp;r_v=g00siyz3.9tq3e8bb.g00siyz3.9tq3f852</v>
      </c>
      <c r="E38" s="91"/>
      <c r="F38" s="6" t="str">
        <f t="shared" si="1"/>
        <v>楽天</v>
      </c>
    </row>
    <row r="39" spans="2:6">
      <c r="D39" s="10"/>
    </row>
    <row r="40" spans="2:6" ht="13.5" thickBot="1"/>
    <row r="41" spans="2:6">
      <c r="B41" s="82" t="s">
        <v>54</v>
      </c>
      <c r="C41" s="83"/>
      <c r="D41" s="83"/>
      <c r="E41" s="83"/>
      <c r="F41" s="84"/>
    </row>
    <row r="42" spans="2:6">
      <c r="B42" s="59" t="s">
        <v>52</v>
      </c>
      <c r="C42" s="85" t="s">
        <v>203</v>
      </c>
      <c r="D42" s="85"/>
      <c r="E42" s="85"/>
      <c r="F42" s="86"/>
    </row>
    <row r="43" spans="2:6" ht="13.5" thickBot="1">
      <c r="B43" s="60" t="s">
        <v>53</v>
      </c>
      <c r="C43" s="87" t="s">
        <v>204</v>
      </c>
      <c r="D43" s="87"/>
      <c r="E43" s="87"/>
      <c r="F43" s="88"/>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9"/>
  <sheetViews>
    <sheetView tabSelected="1" topLeftCell="A271" workbookViewId="0">
      <selection activeCell="D282" activeCellId="1" sqref="A293 D282"/>
    </sheetView>
  </sheetViews>
  <sheetFormatPr defaultRowHeight="13"/>
  <cols>
    <col min="1" max="1" width="67.36328125" bestFit="1" customWidth="1"/>
  </cols>
  <sheetData>
    <row r="1" spans="1:1">
      <c r="A1" t="str">
        <f>入力シート!C3</f>
        <v>【ピンク系アイシャドウ】アイシャドウはピンクがおすすめ！？選び方って？</v>
      </c>
    </row>
    <row r="2" spans="1:1" ht="13.5">
      <c r="A2" s="4" t="str">
        <f>CONCATENATE("&lt;h2&gt;はじめに ",入力シート!E3,"&lt;/h2&gt;")</f>
        <v>&lt;h2&gt;はじめに &lt;/h2&gt;</v>
      </c>
    </row>
    <row r="3" spans="1:1" ht="13.5">
      <c r="A3" s="4" t="s">
        <v>50</v>
      </c>
    </row>
    <row r="4" spans="1:1" ht="144">
      <c r="A4" s="49" t="s">
        <v>86</v>
      </c>
    </row>
    <row r="5" spans="1:1" ht="13.5">
      <c r="A5" s="4" t="s">
        <v>58</v>
      </c>
    </row>
    <row r="6" spans="1:1" ht="13.5">
      <c r="A6" s="4" t="s">
        <v>3</v>
      </c>
    </row>
    <row r="7" spans="1:1" ht="13.5">
      <c r="A7" s="4"/>
    </row>
    <row r="8" spans="1:1">
      <c r="A8" s="5" t="s">
        <v>4</v>
      </c>
    </row>
    <row r="9" spans="1:1" ht="13.5">
      <c r="A9" s="4" t="str">
        <f>CONCATENATE("&lt;li&gt;", アンケート!C99, "&lt;/li&gt;")</f>
        <v>&lt;li&gt;ピンクメイクをしたい方&lt;/li&gt;</v>
      </c>
    </row>
    <row r="10" spans="1:1" ht="13.5">
      <c r="A10" s="4" t="str">
        <f>CONCATENATE("&lt;li&gt;", アンケート!C100, "&lt;/li&gt;")</f>
        <v>&lt;li&gt;捨て色がなく、様々なメイクが楽しめるアイシャドウパレットがほしい方&lt;/li&gt;</v>
      </c>
    </row>
    <row r="11" spans="1:1" ht="13.5">
      <c r="A11" s="4" t="str">
        <f>CONCATENATE("&lt;li&gt;", アンケート!C101, "&lt;/li&gt;")</f>
        <v>&lt;li&gt;発色の良いアイシャドウパレットを求めている方&lt;/li&gt;</v>
      </c>
    </row>
    <row r="12" spans="1:1" ht="13.5">
      <c r="A12" s="4" t="s">
        <v>5</v>
      </c>
    </row>
    <row r="13" spans="1:1" ht="13.5">
      <c r="A13" s="4" t="s">
        <v>6</v>
      </c>
    </row>
    <row r="14" spans="1:1">
      <c r="A14" t="s">
        <v>60</v>
      </c>
    </row>
    <row r="15" spans="1:1" ht="13.5">
      <c r="A15" s="4"/>
    </row>
    <row r="16" spans="1:1" s="17" customFormat="1" ht="13.5">
      <c r="A16" s="18"/>
    </row>
    <row r="17" spans="1:1" ht="13.5">
      <c r="A17" s="4" t="str">
        <f>"&lt;h2&gt;"&amp;アンケート!C2&amp;"の選び方のポイント&lt;/h2&gt;"</f>
        <v>&lt;h2&gt;ピンク系のアイシャドウパレットの選び方のポイント&lt;/h2&gt;</v>
      </c>
    </row>
    <row r="18" spans="1:1" ht="13.5">
      <c r="A18" s="4" t="s">
        <v>49</v>
      </c>
    </row>
    <row r="19" spans="1:1" ht="13.5">
      <c r="A19" s="4" t="s">
        <v>46</v>
      </c>
    </row>
    <row r="20" spans="1:1" ht="13.5">
      <c r="A20" s="4" t="str">
        <f>"&lt;li&gt;"&amp;アンケート!C8&amp;"&lt;/li&gt;"</f>
        <v>&lt;li&gt;発色が良い&lt;/li&gt;</v>
      </c>
    </row>
    <row r="21" spans="1:1" ht="13.5">
      <c r="A21" s="4" t="str">
        <f>"&lt;li&gt;"&amp;アンケート!C10&amp;"&lt;/li&gt;"</f>
        <v>&lt;li&gt;捨て色がない&lt;/li&gt;</v>
      </c>
    </row>
    <row r="22" spans="1:1" ht="13.5">
      <c r="A22" s="4" t="str">
        <f>"&lt;li&gt;"&amp;アンケート!C12&amp;"&lt;/li&gt;"</f>
        <v>&lt;li&gt;持ち運びに便利&lt;/li&gt;</v>
      </c>
    </row>
    <row r="23" spans="1:1" ht="13.5">
      <c r="A23" s="4" t="str">
        <f>"&lt;li&gt;"&amp;アンケート!C14&amp;"&lt;/li&gt;"</f>
        <v>&lt;li&gt;粉飛びしない&lt;/li&gt;</v>
      </c>
    </row>
    <row r="24" spans="1:1" ht="13.5">
      <c r="A24" s="4" t="s">
        <v>47</v>
      </c>
    </row>
    <row r="25" spans="1:1" ht="13.5">
      <c r="A25" s="4" t="s">
        <v>48</v>
      </c>
    </row>
    <row r="26" spans="1:1">
      <c r="A26" t="str">
        <f>"&lt;h3&gt;"&amp;アンケート!C2&amp;"ポイント①：　"&amp;アンケート!C8&amp;"&lt;/h3&gt;"</f>
        <v>&lt;h3&gt;ピンク系のアイシャドウパレットポイント①：　発色が良い&lt;/h3&gt;</v>
      </c>
    </row>
    <row r="27" spans="1:1" ht="13.5">
      <c r="A27" s="4" t="s">
        <v>0</v>
      </c>
    </row>
    <row r="28" spans="1:1" ht="13.5">
      <c r="A28" s="4" t="str">
        <f>アンケート!C9</f>
        <v xml:space="preserve">アイシャドウを選ぶ際、発色は一番と言っていいほど、重要なポイントです。 
アイシャドウはたくさんのブランドから、様々なカラーが販売されていますが、 
自分の好み・したいメイクのイメージに合うかどうかを考えて購入しますよね。 
パレットを見て気に入ったカラーのアイシャドウでも、発色が悪いと実際に付けてみるとイメージしていたカラーと違う場合があります。 
パレットと同じカラーに発色するアイシャドウが、理想のアイシャドウです。 
</v>
      </c>
    </row>
    <row r="29" spans="1:1" ht="13.5">
      <c r="A29" s="4" t="s">
        <v>1</v>
      </c>
    </row>
    <row r="30" spans="1:1">
      <c r="A30" t="str">
        <f>"&lt;h3&gt;"&amp;アンケート!C2&amp;"ポイント②：　"&amp;アンケート!C10&amp;"&lt;/h3&gt;"</f>
        <v>&lt;h3&gt;ピンク系のアイシャドウパレットポイント②：　捨て色がない&lt;/h3&gt;</v>
      </c>
    </row>
    <row r="31" spans="1:1" ht="13.5">
      <c r="A31" s="4" t="s">
        <v>0</v>
      </c>
    </row>
    <row r="32" spans="1:1" ht="13.5">
      <c r="A32" s="4" t="str">
        <f>アンケート!C11</f>
        <v>アイシャドウパレットを購入する際、１つのパレットに入っているカラー数は商品によって異なりますが、捨て色がないという点もとても重要です。
自分好みのカラーが入っているアイシャドウパレットを見つけると、使ってみたくなりますよね。
しかし使用したいカラーが１・２色だけで、他のカラーは使えない、いわゆる捨て色が多いとせっかくのアイシャドウパレットがもったいないですよね。
全てメイクで使用できそうなカラーが入っているアイシャドウパレットが、おすすめです</v>
      </c>
    </row>
    <row r="33" spans="1:1" ht="13.5">
      <c r="A33" s="4" t="s">
        <v>1</v>
      </c>
    </row>
    <row r="34" spans="1:1">
      <c r="A34" t="str">
        <f>"&lt;h3&gt;"&amp;アンケート!C2&amp;"ポイント③：　"&amp;アンケート!C12&amp;"&lt;/h3&gt;"</f>
        <v>&lt;h3&gt;ピンク系のアイシャドウパレットポイント③：　持ち運びに便利&lt;/h3&gt;</v>
      </c>
    </row>
    <row r="35" spans="1:1" ht="13.5">
      <c r="A35" s="4" t="s">
        <v>0</v>
      </c>
    </row>
    <row r="36" spans="1:1" ht="13.5">
      <c r="A36" s="4" t="str">
        <f>アンケート!C13</f>
        <v xml:space="preserve">アイシャドウパレットは、様々なカラーのアイシャドウが１つのパレットに入っているので、自宅でメイクする際とても便利で使いやすいです。
しかし難点を言えば、カラー数が多ければ多いほど、パレット自体も大きくなってしまうので、持ち運びに不便です。
持ち運びもそうですし、メイク直しの際大きなアイシャドウパレットを開くのも気が引けますよね。
アイシャドウパレットを選ぶ際は、あまり大きすぎない持ち運びしやすいものがおすすめです。
</v>
      </c>
    </row>
    <row r="37" spans="1:1" ht="13.5">
      <c r="A37" s="4" t="s">
        <v>1</v>
      </c>
    </row>
    <row r="38" spans="1:1">
      <c r="A38" t="str">
        <f>"&lt;h3&gt;"&amp;アンケート!C2&amp;"ポイント④：　"&amp;アンケート!C14&amp;"&lt;/h3&gt;"</f>
        <v>&lt;h3&gt;ピンク系のアイシャドウパレットポイント④：　粉飛びしない&lt;/h3&gt;</v>
      </c>
    </row>
    <row r="39" spans="1:1" ht="13.5">
      <c r="A39" s="4" t="s">
        <v>0</v>
      </c>
    </row>
    <row r="40" spans="1:1" ht="13.5">
      <c r="A40" s="4" t="str">
        <f>アンケート!C15</f>
        <v xml:space="preserve">アイシャドウがまぶたに密着せず、粉飛びするものはおすすめしません。
粉飛びするアイシャドウは、上まぶたに塗ったアイシャドウが、下まぶたについてしまい、見た目が汚くなってしまいます。
特にラメ入りのアイシャドウは、粉飛びすると目立ちやすくとても汚いです。
アイシャドウを選ぶ際は、店舗でテスターを試し，粉飛びしないか確認してから購入するのをおすすめします。
店舗に行けない場合は、YouTubeやSNSの口コミで調べてから購入すると失敗しません。
</v>
      </c>
    </row>
    <row r="41" spans="1:1" ht="13.5">
      <c r="A41" s="4" t="s">
        <v>1</v>
      </c>
    </row>
    <row r="42" spans="1:1" ht="13.5">
      <c r="A42" s="4"/>
    </row>
    <row r="43" spans="1:1" ht="13.5">
      <c r="A43" s="4"/>
    </row>
    <row r="44" spans="1:1" ht="13.5">
      <c r="A44" s="4"/>
    </row>
    <row r="45" spans="1:1" ht="13.5">
      <c r="A45" s="4"/>
    </row>
    <row r="46" spans="1:1" ht="13.5">
      <c r="A46" s="4" t="str">
        <f>"&lt;h2&gt;"&amp;アンケート!C2&amp;"の失敗しないためのポイント&lt;/h2&gt;"</f>
        <v>&lt;h2&gt;ピンク系のアイシャドウパレットの失敗しないためのポイント&lt;/h2&gt;</v>
      </c>
    </row>
    <row r="47" spans="1:1" ht="13.5">
      <c r="A47" s="4" t="str">
        <f>"&lt;h3&gt;"&amp;アンケート!C102&amp;"&lt;/h3&gt;"</f>
        <v>&lt;h3&gt;どんなメイクが楽しめるアイシャドウパレットかどうか&lt;/h3&gt;</v>
      </c>
    </row>
    <row r="48" spans="1:1" ht="13.5">
      <c r="A48" s="4" t="s">
        <v>50</v>
      </c>
    </row>
    <row r="49" spans="1:1" ht="13.5">
      <c r="A49" s="4" t="str">
        <f>アンケート!C103</f>
        <v xml:space="preserve">アイシャドウパレットを選ぶ際、あらかじめYouTubeやインスタ・Twitterなどのサイトで、気になっているアイシャドウパレットのメイク方法を調べてみて下さい。
ピンク系のアイシャドウパレットでも、大人っぽいピンクや可愛らしいドーリーメイクに合うピンクなど様々です。
どんなメイクができるか事前に調べておくと、アイシャドウパレットを購入した時、自分のなりたいメイクを楽しむことができます。
また人によってアイシャドウの使い方が違いますので、メイクのバリエーションも増えます。
</v>
      </c>
    </row>
    <row r="50" spans="1:1" ht="13.5">
      <c r="A50" s="4" t="s">
        <v>51</v>
      </c>
    </row>
    <row r="51" spans="1:1" ht="13.5">
      <c r="A51" s="4"/>
    </row>
    <row r="52" spans="1:1" s="17" customFormat="1"/>
    <row r="53" spans="1:1" ht="13.5">
      <c r="A53" s="4" t="s">
        <v>79</v>
      </c>
    </row>
    <row r="54" spans="1:1" ht="13.5">
      <c r="A54" s="4" t="s">
        <v>7</v>
      </c>
    </row>
    <row r="55" spans="1:1" ht="13.5">
      <c r="A55" s="4" t="s">
        <v>77</v>
      </c>
    </row>
    <row r="56" spans="1:1">
      <c r="A56" s="9" t="str">
        <f>"&lt;img class=""margin-bottom-0"" src=""http://shomty.com/wp-content/uploads/img/parts/positionMap/"&amp;アンケート!C32&amp;".jpg"" /&gt;"</f>
        <v>&lt;img class="margin-bottom-0" src="http://shomty.com/wp-content/uploads/img/parts/positionMap/6.jpg" /&gt;</v>
      </c>
    </row>
    <row r="57" spans="1:1">
      <c r="A57" s="9" t="s">
        <v>11</v>
      </c>
    </row>
    <row r="58" spans="1:1">
      <c r="A58" s="9" t="s">
        <v>80</v>
      </c>
    </row>
    <row r="59" spans="1:1">
      <c r="A59" s="9" t="s">
        <v>81</v>
      </c>
    </row>
    <row r="60" spans="1:1">
      <c r="A60" s="9" t="s">
        <v>82</v>
      </c>
    </row>
    <row r="61" spans="1:1">
      <c r="A61" s="9" t="str">
        <f>"今回紹介する『"&amp;アンケート!C2&amp;"』は「価格と品質」どちらを重要視したのかをあらわした図です。"</f>
        <v>今回紹介する『ピンク系のアイシャドウパレット』は「価格と品質」どちらを重要視したのかをあらわした図です。</v>
      </c>
    </row>
    <row r="62" spans="1:1" ht="13.5">
      <c r="A62" s="4"/>
    </row>
    <row r="63" spans="1:1">
      <c r="A63" s="9" t="s">
        <v>83</v>
      </c>
    </row>
    <row r="64" spans="1:1">
      <c r="A64" s="9" t="s">
        <v>37</v>
      </c>
    </row>
    <row r="65" spans="1:1" ht="13.5">
      <c r="A65" s="4" t="s">
        <v>11</v>
      </c>
    </row>
    <row r="66" spans="1:1" ht="13.5">
      <c r="A66" s="4" t="s">
        <v>6</v>
      </c>
    </row>
    <row r="67" spans="1:1" ht="13.5">
      <c r="A67" s="4"/>
    </row>
    <row r="68" spans="1:1">
      <c r="A68" t="str">
        <f>CONCATENATE("&lt;h2&gt;",アンケート!C2," ランキング&lt;/h2&gt;")</f>
        <v>&lt;h2&gt;ピンク系のアイシャドウパレット ランキング&lt;/h2&gt;</v>
      </c>
    </row>
    <row r="69" spans="1:1">
      <c r="A69" t="s">
        <v>67</v>
      </c>
    </row>
    <row r="70" spans="1:1">
      <c r="A70" t="str">
        <f>アンケート!C33</f>
        <v>ピンクメイクができるアイシャドウパレットの中でも、捨て色がなく持ち運び・発色など総合的に見てランキングを決めました。</v>
      </c>
    </row>
    <row r="72" spans="1:1">
      <c r="A72" t="str">
        <f>"それでは、"&amp;アンケート!C2&amp;"ランキングを紹介していきます！"</f>
        <v>それでは、ピンク系のアイシャドウパレットランキングを紹介していきます！</v>
      </c>
    </row>
    <row r="73" spans="1:1">
      <c r="A73" t="s">
        <v>68</v>
      </c>
    </row>
    <row r="74" spans="1:1" s="17" customFormat="1"/>
    <row r="75" spans="1:1">
      <c r="A75" t="s">
        <v>78</v>
      </c>
    </row>
    <row r="76" spans="1:1">
      <c r="A76" t="s">
        <v>69</v>
      </c>
    </row>
    <row r="77" spans="1:1">
      <c r="A77" t="s">
        <v>70</v>
      </c>
    </row>
    <row r="78" spans="1:1">
      <c r="A78" t="s">
        <v>65</v>
      </c>
    </row>
    <row r="79" spans="1:1">
      <c r="A79" t="str">
        <f>CONCATENATE("&lt;div&gt;",アンケート!C31,"&lt;/div&gt;")</f>
        <v>&lt;div&gt;エチュードハウス　プレイカラーアイパレット　ランジェリーバックステージ&lt;/div&gt;</v>
      </c>
    </row>
    <row r="80" spans="1:1">
      <c r="A80" t="s">
        <v>71</v>
      </c>
    </row>
    <row r="81" spans="1:2">
      <c r="A81" t="str">
        <f>"&lt;div class=""position_price""&gt;&lt;span class=""suffix_price""&gt;価格：&lt;/span&gt;&lt;span class=""price""&gt;￥"&amp;TEXT(入力シート!E10,"#,##0")&amp;"&lt;/span&gt;&lt;span class=""suffix_price""&gt; ～&lt;/span&gt;&lt;/div&gt;"</f>
        <v>&lt;div class="position_price"&gt;&lt;span class="suffix_price"&gt;価格：&lt;/span&gt;&lt;span class="price"&gt;￥3,780&lt;/span&gt;&lt;span class="suffix_price"&gt; ～&lt;/span&gt;&lt;/div&gt;</v>
      </c>
    </row>
    <row r="82" spans="1:2">
      <c r="A82" t="s">
        <v>74</v>
      </c>
    </row>
    <row r="83" spans="1:2">
      <c r="A83" t="s">
        <v>8</v>
      </c>
    </row>
    <row r="84" spans="1:2">
      <c r="A84" t="s">
        <v>0</v>
      </c>
    </row>
    <row r="85" spans="1:2">
      <c r="A85" t="str">
        <f>アンケート!C92</f>
        <v>エチュードハウスは田舎では店舗がない場所もある</v>
      </c>
    </row>
    <row r="86" spans="1:2">
      <c r="A86" t="s">
        <v>1</v>
      </c>
    </row>
    <row r="87" spans="1:2">
      <c r="A87" s="2" t="str">
        <f>CONCATENATE("[tblStart num=5]",入力シート!C10, "[/tblStart]")</f>
        <v>[tblStart num=5]https://images-fe.ssl-images-amazon.com/images/I/41izRz-j2GL.jpg[/tblStart]</v>
      </c>
    </row>
    <row r="88" spans="1:2">
      <c r="A88" t="str">
        <f>CONCATENATE("[tdLevel type=", B88, "]", 比較表!A4, "[/tdLevel]")</f>
        <v>[tdLevel type=5]発色が良い[/tdLevel]</v>
      </c>
      <c r="B88">
        <f>HLOOKUP(アンケート!C31,比較表!$B$3:$F$8,2,FALSE)</f>
        <v>5</v>
      </c>
    </row>
    <row r="89" spans="1:2">
      <c r="A89" t="str">
        <f>CONCATENATE("[tdLevel type=", B89, "]", 比較表!A5, "[/tdLevel]")</f>
        <v>[tdLevel type=4]捨て色がない[/tdLevel]</v>
      </c>
      <c r="B89">
        <f>HLOOKUP(アンケート!C31,比較表!$B$3:$F$8,3,FALSE)</f>
        <v>4</v>
      </c>
    </row>
    <row r="90" spans="1:2">
      <c r="A90" t="str">
        <f>CONCATENATE("[tdLevel type=", B90, "]", 比較表!A6, "[/tdLevel]")</f>
        <v>[tdLevel type=2]持ち運びに便利[/tdLevel]</v>
      </c>
      <c r="B90">
        <f>HLOOKUP(アンケート!C31,比較表!$B$3:$F$8,4,FALSE)</f>
        <v>2</v>
      </c>
    </row>
    <row r="91" spans="1:2">
      <c r="A91" t="str">
        <f>CONCATENATE("[tdLevel type=", B91, "]", 比較表!A7, "[/tdLevel]")</f>
        <v>[tdLevel type=4]粉飛びしない[/tdLevel]</v>
      </c>
      <c r="B91">
        <f>HLOOKUP(アンケート!C31,比較表!$B$3:$F$8,5,FALSE)</f>
        <v>4</v>
      </c>
    </row>
    <row r="92" spans="1:2">
      <c r="A92" t="str">
        <f>CONCATENATE("[tdLevel type=", B92, "]", 比較表!A8, "[/tdLevel]")</f>
        <v>[tdLevel type=3]購入しやすい[/tdLevel]</v>
      </c>
      <c r="B92">
        <f>HLOOKUP(アンケート!C31,比較表!$B$3:$F$8,6,FALSE)</f>
        <v>3</v>
      </c>
    </row>
    <row r="93" spans="1:2">
      <c r="A93" t="s">
        <v>2</v>
      </c>
    </row>
    <row r="95" spans="1:2">
      <c r="A95" s="2" t="str">
        <f>CONCATENATE("[product_link id=",入力シート!D23,"][/product_link]")</f>
        <v>[product_link id=351][/product_link]</v>
      </c>
    </row>
    <row r="96" spans="1:2">
      <c r="A96" t="s">
        <v>61</v>
      </c>
    </row>
    <row r="97" spans="1:1">
      <c r="A97" t="s">
        <v>9</v>
      </c>
    </row>
    <row r="98" spans="1:1">
      <c r="A98" t="s">
        <v>10</v>
      </c>
    </row>
    <row r="99" spans="1:1">
      <c r="A99" t="s">
        <v>4</v>
      </c>
    </row>
    <row r="100" spans="1:1">
      <c r="A100" t="str">
        <f>CONCATENATE("&lt;li&gt;", アンケート!C86,"&lt;/li&gt;")</f>
        <v>&lt;li&gt;エチュードハウス　プレイカラーアイパレット　ランジェリーバックステージ&lt;/li&gt;</v>
      </c>
    </row>
    <row r="101" spans="1:1">
      <c r="A101" t="str">
        <f>CONCATENATE("&lt;li&gt;", アンケート!C87,"&lt;/li&gt;")</f>
        <v>&lt;li&gt;発色が良い&lt;/li&gt;</v>
      </c>
    </row>
    <row r="102" spans="1:1">
      <c r="A102" t="str">
        <f>CONCATENATE("&lt;li&gt;", アンケート!C88,"&lt;/li&gt;")</f>
        <v>&lt;li&gt;ラメ・マットどちらのアイシャドウも入っている&lt;/li&gt;</v>
      </c>
    </row>
    <row r="103" spans="1:1">
      <c r="A103" t="s">
        <v>41</v>
      </c>
    </row>
    <row r="104" spans="1:1">
      <c r="A104" t="s">
        <v>6</v>
      </c>
    </row>
    <row r="105" spans="1:1">
      <c r="A105" t="s">
        <v>11</v>
      </c>
    </row>
    <row r="106" spans="1:1">
      <c r="A106" t="s">
        <v>62</v>
      </c>
    </row>
    <row r="107" spans="1:1">
      <c r="A107" t="s">
        <v>9</v>
      </c>
    </row>
    <row r="108" spans="1:1">
      <c r="A108" t="s">
        <v>12</v>
      </c>
    </row>
    <row r="109" spans="1:1">
      <c r="A109" t="s">
        <v>4</v>
      </c>
    </row>
    <row r="110" spans="1:1">
      <c r="A110" t="str">
        <f>CONCATENATE("&lt;li&gt;", アンケート!C89,"&lt;/li&gt;")</f>
        <v>&lt;li&gt;１５色なので様々なメイクが楽しめる&lt;/li&gt;</v>
      </c>
    </row>
    <row r="111" spans="1:1">
      <c r="A111" t="str">
        <f>CONCATENATE("&lt;li&gt;", アンケート!C90,"&lt;/li&gt;")</f>
        <v>&lt;li&gt;持ち運びには不便&lt;/li&gt;</v>
      </c>
    </row>
    <row r="112" spans="1:1">
      <c r="A112" t="str">
        <f>CONCATENATE("&lt;li&gt;", アンケート!C91,"&lt;/li&gt;")</f>
        <v>&lt;li&gt;全色つかいこなすのは難しい&lt;/li&gt;</v>
      </c>
    </row>
    <row r="113" spans="1:1">
      <c r="A113" t="s">
        <v>5</v>
      </c>
    </row>
    <row r="114" spans="1:1">
      <c r="A114" t="s">
        <v>6</v>
      </c>
    </row>
    <row r="115" spans="1:1">
      <c r="A115" t="s">
        <v>11</v>
      </c>
    </row>
    <row r="116" spans="1:1">
      <c r="A116" t="s">
        <v>126</v>
      </c>
    </row>
    <row r="117" spans="1:1">
      <c r="A117" t="str">
        <f>CONCATENATE("[voice icon=","""http://shomty.com/wp-content/uploads/img/parts/review/", 入力シート!F23, ".jpg", """ name=""", 入力シート!E23, """ type=""", "l", """]")</f>
        <v>[voice icon="http://shomty.com/wp-content/uploads/img/parts/review/w_20_2.jpg" name="20代女性" type="l"]</v>
      </c>
    </row>
    <row r="118" spans="1:1">
      <c r="A118" t="str">
        <f>アンケート!C93</f>
        <v>１つのアイシャドウパレットで色んなメイクを楽しみたい方</v>
      </c>
    </row>
    <row r="119" spans="1:1">
      <c r="A119" t="s">
        <v>18</v>
      </c>
    </row>
    <row r="120" spans="1:1">
      <c r="A120" t="str">
        <f>CONCATENATE("[voice icon=","""http://shomty.com/wp-content/uploads/img/parts/review/", 入力シート!F24, ".jpg", """ name=""", 入力シート!E24, """ type=""", "r", """]")</f>
        <v>[voice icon="http://shomty.com/wp-content/uploads/img/parts/review/w_30_1.jpg" name="30代女性" type="r"]</v>
      </c>
    </row>
    <row r="121" spans="1:1">
      <c r="A121" t="str">
        <f>アンケート!C94</f>
        <v xml:space="preserve">ピンク系のカラーがかわいかったので、ランジェリーバックステージを購入しました。
ピンク・ゴールド・ブラウン系のメイクができます。
こんなにカラーが入っているのに、捨て色がなく毎日このアイシャドウパレットを使用しています。
ラメもギラギラしていないので、使いやすいです。
</v>
      </c>
    </row>
    <row r="122" spans="1:1">
      <c r="A122" t="s">
        <v>18</v>
      </c>
    </row>
    <row r="123" spans="1:1">
      <c r="A123" t="s">
        <v>13</v>
      </c>
    </row>
    <row r="124" spans="1:1">
      <c r="A124" t="str">
        <f>CONCATENATE("[reviewLink id=","""", 入力シート!D23,"""][/reviewLink]")</f>
        <v>[reviewLink id="351"][/reviewLink]</v>
      </c>
    </row>
    <row r="125" spans="1:1">
      <c r="A125" t="s">
        <v>76</v>
      </c>
    </row>
    <row r="127" spans="1:1" s="17" customFormat="1"/>
    <row r="128" spans="1:1">
      <c r="A128" t="s">
        <v>78</v>
      </c>
    </row>
    <row r="129" spans="1:2">
      <c r="A129" t="s">
        <v>69</v>
      </c>
    </row>
    <row r="130" spans="1:2">
      <c r="A130" t="s">
        <v>70</v>
      </c>
    </row>
    <row r="131" spans="1:2">
      <c r="A131" t="s">
        <v>64</v>
      </c>
    </row>
    <row r="132" spans="1:2">
      <c r="A132" t="str">
        <f>CONCATENATE("&lt;div&gt;",アンケート!C73,"&lt;/div&gt;")</f>
        <v>&lt;div&gt;エチュードハウス　プレイカラーアイシャドウ　ピーチファーム&lt;/div&gt;</v>
      </c>
    </row>
    <row r="133" spans="1:2">
      <c r="A133" t="s">
        <v>71</v>
      </c>
    </row>
    <row r="134" spans="1:2">
      <c r="A134" t="str">
        <f>"&lt;div class=""position_price""&gt;&lt;span class=""suffix_price""&gt;価格：&lt;/span&gt;&lt;span class=""price""&gt;￥"&amp;TEXT(入力シート!E9,"#,##0")&amp;"&lt;/span&gt;&lt;span class=""suffix_price""&gt; ～&lt;/span&gt;&lt;/div&gt;"</f>
        <v>&lt;div class="position_price"&gt;&lt;span class="suffix_price"&gt;価格：&lt;/span&gt;&lt;span class="price"&gt;￥1,680&lt;/span&gt;&lt;span class="suffix_price"&gt; ～&lt;/span&gt;&lt;/div&gt;</v>
      </c>
    </row>
    <row r="135" spans="1:2">
      <c r="A135" t="s">
        <v>75</v>
      </c>
    </row>
    <row r="136" spans="1:2">
      <c r="A136" t="s">
        <v>8</v>
      </c>
    </row>
    <row r="137" spans="1:2">
      <c r="A137" t="s">
        <v>0</v>
      </c>
    </row>
    <row r="138" spans="1:2">
      <c r="A138" t="str">
        <f>アンケート!C79</f>
        <v>格安サイトで偽物も販売されている</v>
      </c>
    </row>
    <row r="139" spans="1:2">
      <c r="A139" t="s">
        <v>1</v>
      </c>
    </row>
    <row r="140" spans="1:2">
      <c r="A140" s="2" t="str">
        <f>CONCATENATE("[tblStart num=5]", 入力シート!C9, "[/tblStart]")</f>
        <v>[tblStart num=5]https://images-fe.ssl-images-amazon.com/images/I/41DiRNYv5uL.jpg[/tblStart]</v>
      </c>
    </row>
    <row r="141" spans="1:2">
      <c r="A141" t="str">
        <f>CONCATENATE("[tdLevel type=", B141, "]", 比較表!A4, "[/tdLevel]")</f>
        <v>[tdLevel type=5]発色が良い[/tdLevel]</v>
      </c>
      <c r="B141">
        <f>HLOOKUP(アンケート!C29,比較表!$B$3:$F$8,2)</f>
        <v>5</v>
      </c>
    </row>
    <row r="142" spans="1:2">
      <c r="A142" t="str">
        <f>CONCATENATE("[tdLevel type=", B142, "]", 比較表!A5, "[/tdLevel]")</f>
        <v>[tdLevel type=4]捨て色がない[/tdLevel]</v>
      </c>
      <c r="B142">
        <f>HLOOKUP(アンケート!C29,比較表!$B$3:$F$8,3)</f>
        <v>4</v>
      </c>
    </row>
    <row r="143" spans="1:2">
      <c r="A143" t="str">
        <f>CONCATENATE("[tdLevel type=", B143, "]", 比較表!A6, "[/tdLevel]")</f>
        <v>[tdLevel type=2]持ち運びに便利[/tdLevel]</v>
      </c>
      <c r="B143">
        <f>HLOOKUP(アンケート!C29,比較表!$B$3:$F$8,4)</f>
        <v>2</v>
      </c>
    </row>
    <row r="144" spans="1:2">
      <c r="A144" t="str">
        <f>CONCATENATE("[tdLevel type=", B144, "]", 比較表!A7, "[/tdLevel]")</f>
        <v>[tdLevel type=4]粉飛びしない[/tdLevel]</v>
      </c>
      <c r="B144">
        <f>HLOOKUP(アンケート!C29,比較表!$B$3:$F$8,5)</f>
        <v>4</v>
      </c>
    </row>
    <row r="145" spans="1:2">
      <c r="A145" t="str">
        <f>CONCATENATE("[tdLevel type=", B145, "]", 比較表!A8, "[/tdLevel]")</f>
        <v>[tdLevel type=3]購入しやすい[/tdLevel]</v>
      </c>
      <c r="B145">
        <f>HLOOKUP(アンケート!C29,比較表!$B$3:$F$8,6)</f>
        <v>3</v>
      </c>
    </row>
    <row r="146" spans="1:2">
      <c r="A146" t="s">
        <v>2</v>
      </c>
    </row>
    <row r="148" spans="1:2">
      <c r="A148" s="2" t="str">
        <f>CONCATENATE("[product_link id=",入力シート!D21,"][/product_link]")</f>
        <v>[product_link id=350][/product_link]</v>
      </c>
    </row>
    <row r="149" spans="1:2">
      <c r="A149" t="s">
        <v>61</v>
      </c>
    </row>
    <row r="150" spans="1:2">
      <c r="A150" t="s">
        <v>9</v>
      </c>
    </row>
    <row r="151" spans="1:2">
      <c r="A151" t="s">
        <v>10</v>
      </c>
    </row>
    <row r="152" spans="1:2">
      <c r="A152" t="s">
        <v>4</v>
      </c>
    </row>
    <row r="153" spans="1:2">
      <c r="A153" t="str">
        <f>CONCATENATE("&lt;li&gt;", アンケート!C73,"&lt;/li&gt;")</f>
        <v>&lt;li&gt;エチュードハウス　プレイカラーアイシャドウ　ピーチファーム&lt;/li&gt;</v>
      </c>
    </row>
    <row r="154" spans="1:2">
      <c r="A154" t="str">
        <f>CONCATENATE("&lt;li&gt;", アンケート!C74,"&lt;/li&gt;")</f>
        <v>&lt;li&gt;１０色入りのアイシャドウパレットなので、メイクのバリエーションが豊富&lt;/li&gt;</v>
      </c>
    </row>
    <row r="155" spans="1:2">
      <c r="A155" t="str">
        <f>CONCATENATE("&lt;li&gt;", アンケート!C75,"&lt;/li&gt;")</f>
        <v>&lt;li&gt;ケース含め見た目がかわいい&lt;/li&gt;</v>
      </c>
    </row>
    <row r="156" spans="1:2">
      <c r="A156" t="s">
        <v>41</v>
      </c>
    </row>
    <row r="157" spans="1:2">
      <c r="A157" t="s">
        <v>6</v>
      </c>
    </row>
    <row r="158" spans="1:2">
      <c r="A158" t="s">
        <v>11</v>
      </c>
    </row>
    <row r="159" spans="1:2">
      <c r="A159" t="s">
        <v>62</v>
      </c>
    </row>
    <row r="160" spans="1:2">
      <c r="A160" t="s">
        <v>9</v>
      </c>
    </row>
    <row r="161" spans="1:1">
      <c r="A161" t="s">
        <v>12</v>
      </c>
    </row>
    <row r="162" spans="1:1">
      <c r="A162" t="s">
        <v>4</v>
      </c>
    </row>
    <row r="163" spans="1:1">
      <c r="A163" t="str">
        <f>CONCATENATE("&lt;li&gt;", アンケート!C76,"&lt;/li&gt;")</f>
        <v>&lt;li&gt;発色が良い&lt;/li&gt;</v>
      </c>
    </row>
    <row r="164" spans="1:1">
      <c r="A164" t="str">
        <f>CONCATENATE("&lt;li&gt;", アンケート!C77,"&lt;/li&gt;")</f>
        <v>&lt;li&gt;１０色もあるので、人によっては捨て色が出てくる可能性がある&lt;/li&gt;</v>
      </c>
    </row>
    <row r="165" spans="1:1">
      <c r="A165" t="str">
        <f>CONCATENATE("&lt;li&gt;", アンケート!C78,"&lt;/li&gt;")</f>
        <v>&lt;li&gt;大きいので、ポーチにははいらない&lt;/li&gt;</v>
      </c>
    </row>
    <row r="166" spans="1:1">
      <c r="A166" t="s">
        <v>5</v>
      </c>
    </row>
    <row r="167" spans="1:1">
      <c r="A167" t="s">
        <v>6</v>
      </c>
    </row>
    <row r="168" spans="1:1">
      <c r="A168" t="s">
        <v>11</v>
      </c>
    </row>
    <row r="169" spans="1:1">
      <c r="A169" t="s">
        <v>126</v>
      </c>
    </row>
    <row r="170" spans="1:1">
      <c r="A170" t="str">
        <f>CONCATENATE("[voice icon=","""http://shomty.com/wp-content/uploads/img/parts/review/",入力シート!F21, ".jpg", """ name=""",入力シート!E21, """ type=""", "l", """]")</f>
        <v>[voice icon="http://shomty.com/wp-content/uploads/img/parts/review/w_20_2.jpg" name="20代女性" type="l"]</v>
      </c>
    </row>
    <row r="171" spans="1:1">
      <c r="A171" t="str">
        <f>アンケート!C80</f>
        <v>ピンクだけでなくピーチのようなピンクオレンジ系のメイクもしたい方</v>
      </c>
    </row>
    <row r="172" spans="1:1">
      <c r="A172" t="s">
        <v>18</v>
      </c>
    </row>
    <row r="173" spans="1:1">
      <c r="A173" t="str">
        <f>CONCATENATE("[voice icon=","""http://shomty.com/wp-content/uploads/img/parts/review/", 入力シート!F22, ".jpg", """ name=""", 入力シート!E22, """ type=""", "r", """]")</f>
        <v>[voice icon="http://shomty.com/wp-content/uploads/img/parts/review/w_20_1.jpg" name="20代女性" type="r"]</v>
      </c>
    </row>
    <row r="174" spans="1:1">
      <c r="A174" t="str">
        <f>アンケート!C81</f>
        <v>１０色なので、全色使いこなせるか不安もありましたが、ピーチにそそられ購入しました。
SNSやYouTubeで使用してる人を見て、今では全色使用できるようになりました。
捨て色がないので嬉しいです。
肌馴染みの良いカラーなので、とても使いやすいです。</v>
      </c>
    </row>
    <row r="175" spans="1:1">
      <c r="A175" t="s">
        <v>18</v>
      </c>
    </row>
    <row r="176" spans="1:1">
      <c r="A176" t="s">
        <v>13</v>
      </c>
    </row>
    <row r="177" spans="1:1">
      <c r="A177" t="str">
        <f>CONCATENATE("[reviewLink id=","""", 入力シート!D21,"""][/reviewLink]")</f>
        <v>[reviewLink id="350"][/reviewLink]</v>
      </c>
    </row>
    <row r="178" spans="1:1">
      <c r="A178" t="s">
        <v>76</v>
      </c>
    </row>
    <row r="180" spans="1:1" s="17" customFormat="1"/>
    <row r="181" spans="1:1">
      <c r="A181" t="s">
        <v>78</v>
      </c>
    </row>
    <row r="182" spans="1:1">
      <c r="A182" t="s">
        <v>69</v>
      </c>
    </row>
    <row r="183" spans="1:1">
      <c r="A183" t="s">
        <v>70</v>
      </c>
    </row>
    <row r="184" spans="1:1">
      <c r="A184" t="s">
        <v>66</v>
      </c>
    </row>
    <row r="185" spans="1:1">
      <c r="A185" t="str">
        <f>CONCATENATE("&lt;div&gt;",アンケート!C60,"&lt;/div&gt;")</f>
        <v>&lt;div&gt;ルナソル　スリーディメンショナルアイズ　02ソフトベージュ&lt;/div&gt;</v>
      </c>
    </row>
    <row r="186" spans="1:1">
      <c r="A186" t="s">
        <v>71</v>
      </c>
    </row>
    <row r="187" spans="1:1">
      <c r="A187" t="str">
        <f>"&lt;div class=""position_price""&gt;&lt;span class=""suffix_price""&gt;価格：&lt;/span&gt;&lt;span class=""price""&gt;￥"&amp;TEXT(入力シート!E8,"#,##0")&amp;"&lt;/span&gt;&lt;span class=""suffix_price""&gt; ～&lt;/span&gt;&lt;/div&gt;"</f>
        <v>&lt;div class="position_price"&gt;&lt;span class="suffix_price"&gt;価格：&lt;/span&gt;&lt;span class="price"&gt;￥3,750&lt;/span&gt;&lt;span class="suffix_price"&gt; ～&lt;/span&gt;&lt;/div&gt;</v>
      </c>
    </row>
    <row r="188" spans="1:1">
      <c r="A188" t="s">
        <v>75</v>
      </c>
    </row>
    <row r="189" spans="1:1">
      <c r="A189" t="s">
        <v>8</v>
      </c>
    </row>
    <row r="190" spans="1:1">
      <c r="A190" t="s">
        <v>0</v>
      </c>
    </row>
    <row r="191" spans="1:1">
      <c r="A191" t="str">
        <f>アンケート!C66</f>
        <v>キラキラしたラメ感が苦手な人には合わない</v>
      </c>
    </row>
    <row r="192" spans="1:1">
      <c r="A192" t="s">
        <v>1</v>
      </c>
    </row>
    <row r="193" spans="1:2">
      <c r="A193" s="2" t="str">
        <f>CONCATENATE("[tblStart num=5]", 入力シート!C8, "[/tblStart]")</f>
        <v>[tblStart num=5]https://im5-a.mbokimg.dena.ne.jp/0/7/548/479952548.1.jpg[/tblStart]</v>
      </c>
    </row>
    <row r="194" spans="1:2">
      <c r="A194" t="str">
        <f>CONCATENATE("[tdLevel type=", B194, "]", 比較表!A4, "[/tdLevel]")</f>
        <v>[tdLevel type=4]発色が良い[/tdLevel]</v>
      </c>
      <c r="B194">
        <f>HLOOKUP(アンケート!$C$60,比較表!$B$3:$F$8,2)</f>
        <v>4</v>
      </c>
    </row>
    <row r="195" spans="1:2">
      <c r="A195" t="str">
        <f>CONCATENATE("[tdLevel type=", B195, "]", 比較表!A5, "[/tdLevel]")</f>
        <v>[tdLevel type=5]捨て色がない[/tdLevel]</v>
      </c>
      <c r="B195">
        <f>HLOOKUP(アンケート!$C$60,比較表!$B$3:$F$8,3)</f>
        <v>5</v>
      </c>
    </row>
    <row r="196" spans="1:2">
      <c r="A196" t="str">
        <f>CONCATENATE("[tdLevel type=", B196, "]", 比較表!A6, "[/tdLevel]")</f>
        <v>[tdLevel type=4]持ち運びに便利[/tdLevel]</v>
      </c>
      <c r="B196">
        <f>HLOOKUP(アンケート!$C$60,比較表!$B$3:$F$8,4)</f>
        <v>4</v>
      </c>
    </row>
    <row r="197" spans="1:2">
      <c r="A197" t="str">
        <f>CONCATENATE("[tdLevel type=", B197, "]", 比較表!A7, "[/tdLevel]")</f>
        <v>[tdLevel type=3]粉飛びしない[/tdLevel]</v>
      </c>
      <c r="B197">
        <f>HLOOKUP(アンケート!$C$60,比較表!$B$3:$F$8,5)</f>
        <v>3</v>
      </c>
    </row>
    <row r="198" spans="1:2">
      <c r="A198" t="str">
        <f>CONCATENATE("[tdLevel type=", B198, "]", 比較表!A8, "[/tdLevel]")</f>
        <v>[tdLevel type=3]購入しやすい[/tdLevel]</v>
      </c>
      <c r="B198">
        <f>HLOOKUP(アンケート!$C$60,比較表!$B$3:$F$8,6)</f>
        <v>3</v>
      </c>
    </row>
    <row r="199" spans="1:2">
      <c r="A199" t="s">
        <v>2</v>
      </c>
    </row>
    <row r="201" spans="1:2">
      <c r="A201" s="2" t="str">
        <f>CONCATENATE("[product_link id=",入力シート!D19,"][/product_link]")</f>
        <v>[product_link id=349][/product_link]</v>
      </c>
    </row>
    <row r="202" spans="1:2">
      <c r="A202" t="s">
        <v>61</v>
      </c>
    </row>
    <row r="203" spans="1:2">
      <c r="A203" t="s">
        <v>9</v>
      </c>
    </row>
    <row r="204" spans="1:2">
      <c r="A204" t="s">
        <v>10</v>
      </c>
    </row>
    <row r="205" spans="1:2">
      <c r="A205" t="s">
        <v>4</v>
      </c>
    </row>
    <row r="206" spans="1:2">
      <c r="A206" t="str">
        <f>CONCATENATE("&lt;li&gt;", アンケート!C60,"&lt;/li&gt;")</f>
        <v>&lt;li&gt;ルナソル　スリーディメンショナルアイズ　02ソフトベージュ&lt;/li&gt;</v>
      </c>
    </row>
    <row r="207" spans="1:2">
      <c r="A207" t="str">
        <f>CONCATENATE("&lt;li&gt;", アンケート!C61,"&lt;/li&gt;")</f>
        <v>&lt;li&gt;４色パレットだが、左上のピンクと右下のブラウンが細かく３色に分かれているので、計８色のアイシャドウパレット&lt;/li&gt;</v>
      </c>
    </row>
    <row r="208" spans="1:2">
      <c r="A208" t="str">
        <f>CONCATENATE("&lt;li&gt;", アンケート!C62,"&lt;/li&gt;")</f>
        <v>&lt;li&gt;ラメが繊細で綺麗&lt;/li&gt;</v>
      </c>
    </row>
    <row r="209" spans="1:1">
      <c r="A209" t="s">
        <v>5</v>
      </c>
    </row>
    <row r="210" spans="1:1">
      <c r="A210" t="s">
        <v>6</v>
      </c>
    </row>
    <row r="211" spans="1:1">
      <c r="A211" t="s">
        <v>11</v>
      </c>
    </row>
    <row r="212" spans="1:1">
      <c r="A212" t="s">
        <v>62</v>
      </c>
    </row>
    <row r="213" spans="1:1">
      <c r="A213" t="s">
        <v>9</v>
      </c>
    </row>
    <row r="214" spans="1:1">
      <c r="A214" t="s">
        <v>12</v>
      </c>
    </row>
    <row r="215" spans="1:1">
      <c r="A215" t="s">
        <v>4</v>
      </c>
    </row>
    <row r="216" spans="1:1">
      <c r="A216" t="str">
        <f>CONCATENATE("&lt;li&gt;", アンケート!C63,"&lt;/li&gt;")</f>
        <v>&lt;li&gt;チップがついている&lt;/li&gt;</v>
      </c>
    </row>
    <row r="217" spans="1:1">
      <c r="A217" t="str">
        <f>CONCATENATE("&lt;li&gt;", アンケート!C64,"&lt;/li&gt;")</f>
        <v>&lt;li&gt;ケースが傷つきやすい&lt;/li&gt;</v>
      </c>
    </row>
    <row r="218" spans="1:1">
      <c r="A218" t="str">
        <f>CONCATENATE("&lt;li&gt;", アンケート!C65,"&lt;/li&gt;")</f>
        <v>&lt;li&gt;ラメ落ちする&lt;/li&gt;</v>
      </c>
    </row>
    <row r="219" spans="1:1">
      <c r="A219" t="s">
        <v>5</v>
      </c>
    </row>
    <row r="220" spans="1:1">
      <c r="A220" t="s">
        <v>6</v>
      </c>
    </row>
    <row r="221" spans="1:1">
      <c r="A221" t="s">
        <v>11</v>
      </c>
    </row>
    <row r="222" spans="1:1">
      <c r="A222" t="s">
        <v>126</v>
      </c>
    </row>
    <row r="223" spans="1:1">
      <c r="A223" t="str">
        <f>CONCATENATE("[voice icon=","""http://shomty.com/wp-content/uploads/img/parts/review/", 入力シート!F19, ".jpg", """ name=""", 入力シート!E19, """ type=""", "l", """]")</f>
        <v>[voice icon="http://shomty.com/wp-content/uploads/img/parts/review/w_20_2.jpg" name="20代女性" type="l"]</v>
      </c>
    </row>
    <row r="224" spans="1:1">
      <c r="A224" t="str">
        <f>アンケート!C67</f>
        <v>上品で柔らかいピンクメイクがしたい方</v>
      </c>
    </row>
    <row r="225" spans="1:1">
      <c r="A225" t="s">
        <v>18</v>
      </c>
    </row>
    <row r="226" spans="1:1">
      <c r="A226" t="str">
        <f>CONCATENATE("[voice icon=","""http://shomty.com/wp-content/uploads/img/parts/review/", 入力シート!F20, ".jpg", """ name=""", 入力シート!E20, """ type=""", "r", """]")</f>
        <v>[voice icon="http://shomty.com/wp-content/uploads/img/parts/review/w_20_1.jpg" name="20代女性" type="r"]</v>
      </c>
    </row>
    <row r="227" spans="1:1">
      <c r="A227" t="str">
        <f>アンケート!C68</f>
        <v>ルナソルのアイシャドウが大好きで、中でもこのアイシャドウのピンクはよく使用しています。
ピンクとブラウンのアイシャドウパレットで、きつくないカラーなので、女性らしい柔らかく可愛らしい目元になれるカラーだと思います。</v>
      </c>
    </row>
    <row r="228" spans="1:1">
      <c r="A228" t="s">
        <v>18</v>
      </c>
    </row>
    <row r="229" spans="1:1">
      <c r="A229" t="s">
        <v>13</v>
      </c>
    </row>
    <row r="230" spans="1:1">
      <c r="A230" t="str">
        <f>CONCATENATE("[reviewLink id=","""", 入力シート!D19,"""][/reviewLink]")</f>
        <v>[reviewLink id="349"][/reviewLink]</v>
      </c>
    </row>
    <row r="231" spans="1:1">
      <c r="A231" t="s">
        <v>76</v>
      </c>
    </row>
    <row r="233" spans="1:1" s="17" customFormat="1"/>
    <row r="234" spans="1:1">
      <c r="A234" t="s">
        <v>78</v>
      </c>
    </row>
    <row r="235" spans="1:1">
      <c r="A235" t="s">
        <v>69</v>
      </c>
    </row>
    <row r="236" spans="1:1">
      <c r="A236" t="s">
        <v>70</v>
      </c>
    </row>
    <row r="237" spans="1:1">
      <c r="A237" t="s">
        <v>72</v>
      </c>
    </row>
    <row r="238" spans="1:1">
      <c r="A238" t="str">
        <f>CONCATENATE("&lt;div&gt;",アンケート!C47,"&lt;/div&gt;")</f>
        <v>&lt;div&gt;サナエクセル　リアルクローズシャドウ　ピンクモヘア&lt;/div&gt;</v>
      </c>
    </row>
    <row r="239" spans="1:1">
      <c r="A239" t="s">
        <v>71</v>
      </c>
    </row>
    <row r="240" spans="1:1">
      <c r="A240" t="str">
        <f>"&lt;div class=""position_price""&gt;&lt;span class=""suffix_price""&gt;価格：&lt;/span&gt;&lt;span class=""price""&gt;￥"&amp;TEXT(入力シート!E7,"#,##0")&amp;"&lt;/span&gt;&lt;span class=""suffix_price""&gt; ～&lt;/span&gt;&lt;/div&gt;"</f>
        <v>&lt;div class="position_price"&gt;&lt;span class="suffix_price"&gt;価格：&lt;/span&gt;&lt;span class="price"&gt;￥1,620&lt;/span&gt;&lt;span class="suffix_price"&gt; ～&lt;/span&gt;&lt;/div&gt;</v>
      </c>
    </row>
    <row r="241" spans="1:2">
      <c r="A241" t="s">
        <v>75</v>
      </c>
    </row>
    <row r="242" spans="1:2">
      <c r="A242" t="s">
        <v>8</v>
      </c>
    </row>
    <row r="243" spans="1:2">
      <c r="A243" t="s">
        <v>0</v>
      </c>
    </row>
    <row r="244" spans="1:2">
      <c r="A244" t="str">
        <f>アンケート!C53</f>
        <v>発色が良いと言われているが、カラーによる</v>
      </c>
    </row>
    <row r="245" spans="1:2">
      <c r="A245" t="s">
        <v>1</v>
      </c>
    </row>
    <row r="246" spans="1:2">
      <c r="A246" s="2" t="str">
        <f>CONCATENATE("[tblStart num=5]", 入力シート!$C$7, "[/tblStart]")</f>
        <v>[tblStart num=5]https://images-fe.ssl-images-amazon.com/images/I/41fsJzMp23L.jpg[/tblStart]</v>
      </c>
    </row>
    <row r="247" spans="1:2">
      <c r="A247" t="str">
        <f>CONCATENATE("[tdLevel type=", B247, "]", 比較表!A4, "[/tdLevel]")</f>
        <v>[tdLevel type=5]発色が良い[/tdLevel]</v>
      </c>
      <c r="B247">
        <f>HLOOKUP(アンケート!$C$47,比較表!$B$3:$F$8,2)</f>
        <v>5</v>
      </c>
    </row>
    <row r="248" spans="1:2">
      <c r="A248" t="str">
        <f>CONCATENATE("[tdLevel type=", B248, "]", 比較表!A5, "[/tdLevel]")</f>
        <v>[tdLevel type=4]捨て色がない[/tdLevel]</v>
      </c>
      <c r="B248">
        <f>HLOOKUP(アンケート!$C$47,比較表!$B$3:$F$8,3)</f>
        <v>4</v>
      </c>
    </row>
    <row r="249" spans="1:2">
      <c r="A249" t="str">
        <f>CONCATENATE("[tdLevel type=", B249, "]", 比較表!A6, "[/tdLevel]")</f>
        <v>[tdLevel type=5]持ち運びに便利[/tdLevel]</v>
      </c>
      <c r="B249">
        <f>HLOOKUP(アンケート!$C$47,比較表!$B$3:$F$8,4)</f>
        <v>5</v>
      </c>
    </row>
    <row r="250" spans="1:2">
      <c r="A250" t="str">
        <f>CONCATENATE("[tdLevel type=", B250, "]", 比較表!A7, "[/tdLevel]")</f>
        <v>[tdLevel type=3]粉飛びしない[/tdLevel]</v>
      </c>
      <c r="B250">
        <f>HLOOKUP(アンケート!$C$47,比較表!$B$3:$F$8,5)</f>
        <v>3</v>
      </c>
    </row>
    <row r="251" spans="1:2">
      <c r="A251" t="str">
        <f>CONCATENATE("[tdLevel type=", B251, "]", 比較表!A8, "[/tdLevel]")</f>
        <v>[tdLevel type=4]購入しやすい[/tdLevel]</v>
      </c>
      <c r="B251">
        <f>HLOOKUP(アンケート!$C$47,比較表!$B$3:$F$8,6)</f>
        <v>4</v>
      </c>
    </row>
    <row r="252" spans="1:2">
      <c r="A252" t="s">
        <v>2</v>
      </c>
    </row>
    <row r="254" spans="1:2">
      <c r="A254" s="2" t="str">
        <f>CONCATENATE("[product_link id=",入力シート!D17,"][/product_link]")</f>
        <v>[product_link id=348][/product_link]</v>
      </c>
    </row>
    <row r="255" spans="1:2">
      <c r="A255" t="s">
        <v>61</v>
      </c>
    </row>
    <row r="256" spans="1:2">
      <c r="A256" t="s">
        <v>9</v>
      </c>
    </row>
    <row r="257" spans="1:1">
      <c r="A257" t="s">
        <v>10</v>
      </c>
    </row>
    <row r="258" spans="1:1">
      <c r="A258" t="s">
        <v>4</v>
      </c>
    </row>
    <row r="259" spans="1:1">
      <c r="A259" t="str">
        <f>CONCATENATE("&lt;li&gt;", アンケート!C47,"&lt;/li&gt;")</f>
        <v>&lt;li&gt;サナエクセル　リアルクローズシャドウ　ピンクモヘア&lt;/li&gt;</v>
      </c>
    </row>
    <row r="260" spans="1:1">
      <c r="A260" t="str">
        <f>CONCATENATE("&lt;li&gt;", アンケート!C48,"&lt;/li&gt;")</f>
        <v>&lt;li&gt;アイシャドウがしっとりしていてまぶたが乾燥しない&lt;/li&gt;</v>
      </c>
    </row>
    <row r="261" spans="1:1">
      <c r="A261" t="str">
        <f>CONCATENATE("&lt;li&gt;", アンケート!C49,"&lt;/li&gt;")</f>
        <v>&lt;li&gt;繊細なパール配合で、綺麗な艶感が出る&lt;/li&gt;</v>
      </c>
    </row>
    <row r="262" spans="1:1">
      <c r="A262" t="s">
        <v>5</v>
      </c>
    </row>
    <row r="263" spans="1:1">
      <c r="A263" t="s">
        <v>6</v>
      </c>
    </row>
    <row r="264" spans="1:1">
      <c r="A264" t="s">
        <v>11</v>
      </c>
    </row>
    <row r="265" spans="1:1">
      <c r="A265" t="s">
        <v>62</v>
      </c>
    </row>
    <row r="266" spans="1:1">
      <c r="A266" t="s">
        <v>9</v>
      </c>
    </row>
    <row r="267" spans="1:1">
      <c r="A267" t="s">
        <v>12</v>
      </c>
    </row>
    <row r="268" spans="1:1">
      <c r="A268" t="s">
        <v>4</v>
      </c>
    </row>
    <row r="269" spans="1:1">
      <c r="A269" t="str">
        <f>CONCATENATE("&lt;li&gt;", アンケート!C50,"&lt;/li&gt;")</f>
        <v>&lt;li&gt;4色で綺麗なグラデーションが作れる&lt;/li&gt;</v>
      </c>
    </row>
    <row r="270" spans="1:1">
      <c r="A270" t="str">
        <f>CONCATENATE("&lt;li&gt;", アンケート!C51,"&lt;/li&gt;")</f>
        <v>&lt;li&gt;アクセントカラーのピンクが少し派手なので、使ってみると合わない人もいる&lt;/li&gt;</v>
      </c>
    </row>
    <row r="271" spans="1:1">
      <c r="A271" t="str">
        <f>CONCATENATE("&lt;li&gt;", アンケート!C52,"&lt;/li&gt;")</f>
        <v>&lt;li&gt;４色なのでメイクのバリエーションは少ない&lt;/li&gt;</v>
      </c>
    </row>
    <row r="272" spans="1:1">
      <c r="A272" t="s">
        <v>5</v>
      </c>
    </row>
    <row r="273" spans="1:1">
      <c r="A273" t="s">
        <v>6</v>
      </c>
    </row>
    <row r="274" spans="1:1">
      <c r="A274" t="s">
        <v>11</v>
      </c>
    </row>
    <row r="275" spans="1:1">
      <c r="A275" t="s">
        <v>126</v>
      </c>
    </row>
    <row r="276" spans="1:1">
      <c r="A276" t="str">
        <f>CONCATENATE("[voice icon=","""http://shomty.com/wp-content/uploads/img/parts/review/", 入力シート!F17, ".jpg", """ name=""", 入力シート!E17, """ type=""", "l", """]")</f>
        <v>[voice icon="http://shomty.com/wp-content/uploads/img/parts/review/w_20_2.jpg" name="20代女性" type="l"]</v>
      </c>
    </row>
    <row r="277" spans="1:1">
      <c r="A277" t="str">
        <f>アンケート!C54</f>
        <v>艶感のあるピンク系アイシャドウパレットを求めている方</v>
      </c>
    </row>
    <row r="278" spans="1:1">
      <c r="A278" t="s">
        <v>18</v>
      </c>
    </row>
    <row r="279" spans="1:1">
      <c r="A279" t="str">
        <f>CONCATENATE("[voice icon=","""http://shomty.com/wp-content/uploads/img/parts/review/", 入力シート!F18, ".jpg", """ name=""", 入力シート!E18, """ type=""", "r", """]")</f>
        <v>[voice icon="http://shomty.com/wp-content/uploads/img/parts/review/w_20_1.jpg" name="20代女性" type="r"]</v>
      </c>
    </row>
    <row r="280" spans="1:1">
      <c r="A280" t="str">
        <f>アンケート!C55</f>
        <v>ピンクメイクが好きなので、モヘアピンクを購入しました。
休日の日は濃いピンクをアクセントカラーとして、上下まぶたの目じりに塗っています。
仕事の日は濃いピンクは使用せず、淡いピンクとブラウンでメイクして、オンオフでアイシャドウの仕方を変えて楽しんでいます。</v>
      </c>
    </row>
    <row r="281" spans="1:1">
      <c r="A281" t="s">
        <v>18</v>
      </c>
    </row>
    <row r="282" spans="1:1">
      <c r="A282" t="s">
        <v>13</v>
      </c>
    </row>
    <row r="283" spans="1:1">
      <c r="A283" t="str">
        <f>CONCATENATE("[reviewLink id=","""", 入力シート!D17,"""][/reviewLink]")</f>
        <v>[reviewLink id="348"][/reviewLink]</v>
      </c>
    </row>
    <row r="284" spans="1:1">
      <c r="A284" t="s">
        <v>76</v>
      </c>
    </row>
    <row r="286" spans="1:1" s="17" customFormat="1"/>
    <row r="287" spans="1:1">
      <c r="A287" t="s">
        <v>78</v>
      </c>
    </row>
    <row r="288" spans="1:1">
      <c r="A288" t="s">
        <v>69</v>
      </c>
    </row>
    <row r="289" spans="1:2">
      <c r="A289" t="s">
        <v>70</v>
      </c>
    </row>
    <row r="290" spans="1:2">
      <c r="A290" t="s">
        <v>73</v>
      </c>
    </row>
    <row r="291" spans="1:2">
      <c r="A291" t="str">
        <f>CONCATENATE("&lt;div&gt;",アンケート!C34,"&lt;/div&gt;")</f>
        <v>&lt;div&gt;キャンメイク　パーフェクトスタイリストアイズ　14アンティークルビー&lt;/div&gt;</v>
      </c>
    </row>
    <row r="292" spans="1:2">
      <c r="A292" t="s">
        <v>71</v>
      </c>
    </row>
    <row r="293" spans="1:2">
      <c r="A293" t="str">
        <f>"&lt;div class=""position_price""&gt;&lt;span class=""suffix_price""&gt;価格：&lt;/span&gt;&lt;span class=""price""&gt;￥"&amp;TEXT(入力シート!E6,"#,##0")&amp;"&lt;/span&gt;&lt;span class=""suffix_price""&gt; ～&lt;/span&gt;&lt;/div&gt;"</f>
        <v>&lt;div class="position_price"&gt;&lt;span class="suffix_price"&gt;価格：&lt;/span&gt;&lt;span class="price"&gt;￥834&lt;/span&gt;&lt;span class="suffix_price"&gt; ～&lt;/span&gt;&lt;/div&gt;</v>
      </c>
    </row>
    <row r="294" spans="1:2">
      <c r="A294" t="s">
        <v>75</v>
      </c>
    </row>
    <row r="295" spans="1:2">
      <c r="A295" t="s">
        <v>8</v>
      </c>
    </row>
    <row r="296" spans="1:2">
      <c r="A296" t="s">
        <v>0</v>
      </c>
    </row>
    <row r="297" spans="1:2">
      <c r="A297" t="str">
        <f>アンケート!C40</f>
        <v>人によっては乾燥するので、アイシャドウベースを塗った方がいい</v>
      </c>
    </row>
    <row r="298" spans="1:2">
      <c r="A298" t="s">
        <v>1</v>
      </c>
    </row>
    <row r="299" spans="1:2">
      <c r="A299" s="2" t="str">
        <f>CONCATENATE("[tblStart num=5]", 入力シート!C6, "[/tblStart]")</f>
        <v>[tblStart num=5]https://images-fe.ssl-images-amazon.com/images/I/51HjxgyjszL.jpg[/tblStart]</v>
      </c>
    </row>
    <row r="300" spans="1:2">
      <c r="A300" t="str">
        <f>CONCATENATE("[tdLevel type=", B300, "]", 比較表!A4, "[/tdLevel]")</f>
        <v>[tdLevel type=5]発色が良い[/tdLevel]</v>
      </c>
      <c r="B300">
        <f>HLOOKUP(アンケート!$C$33,比較表!$B$3:$F$8,2)</f>
        <v>5</v>
      </c>
    </row>
    <row r="301" spans="1:2">
      <c r="A301" t="str">
        <f>CONCATENATE("[tdLevel type=", B301, "]", 比較表!A5, "[/tdLevel]")</f>
        <v>[tdLevel type=4]捨て色がない[/tdLevel]</v>
      </c>
      <c r="B301">
        <f>HLOOKUP(アンケート!$C$33,比較表!$B$3:$F$8,3)</f>
        <v>4</v>
      </c>
    </row>
    <row r="302" spans="1:2">
      <c r="A302" t="str">
        <f>CONCATENATE("[tdLevel type=", B302, "]", 比較表!A6, "[/tdLevel]")</f>
        <v>[tdLevel type=5]持ち運びに便利[/tdLevel]</v>
      </c>
      <c r="B302">
        <f>HLOOKUP(アンケート!$C$33,比較表!$B$3:$F$8,4)</f>
        <v>5</v>
      </c>
    </row>
    <row r="303" spans="1:2">
      <c r="A303" t="str">
        <f>CONCATENATE("[tdLevel type=", B303, "]", 比較表!A7, "[/tdLevel]")</f>
        <v>[tdLevel type=3]粉飛びしない[/tdLevel]</v>
      </c>
      <c r="B303">
        <f>HLOOKUP(アンケート!$C$33,比較表!$B$3:$F$8,5)</f>
        <v>3</v>
      </c>
    </row>
    <row r="304" spans="1:2">
      <c r="A304" t="str">
        <f>CONCATENATE("[tdLevel type=", B304, "]", 比較表!A8, "[/tdLevel]")</f>
        <v>[tdLevel type=4]購入しやすい[/tdLevel]</v>
      </c>
      <c r="B304">
        <f>HLOOKUP(アンケート!$C$33,比較表!$B$3:$F$8,6)</f>
        <v>4</v>
      </c>
    </row>
    <row r="305" spans="1:1">
      <c r="A305" t="s">
        <v>2</v>
      </c>
    </row>
    <row r="307" spans="1:1">
      <c r="A307" s="2" t="str">
        <f>CONCATENATE("[product_link id=",入力シート!D15,"][/product_link]")</f>
        <v>[product_link id=347][/product_link]</v>
      </c>
    </row>
    <row r="308" spans="1:1">
      <c r="A308" t="s">
        <v>61</v>
      </c>
    </row>
    <row r="309" spans="1:1">
      <c r="A309" t="s">
        <v>9</v>
      </c>
    </row>
    <row r="310" spans="1:1">
      <c r="A310" t="s">
        <v>10</v>
      </c>
    </row>
    <row r="311" spans="1:1">
      <c r="A311" t="s">
        <v>4</v>
      </c>
    </row>
    <row r="312" spans="1:1">
      <c r="A312" t="str">
        <f>CONCATENATE("&lt;li&gt;", アンケート!C34,"&lt;/li&gt;")</f>
        <v>&lt;li&gt;キャンメイク　パーフェクトスタイリストアイズ　14アンティークルビー&lt;/li&gt;</v>
      </c>
    </row>
    <row r="313" spans="1:1">
      <c r="A313" t="str">
        <f>CONCATENATE("&lt;li&gt;", アンケート!C35,"&lt;/li&gt;")</f>
        <v>&lt;li&gt;捨て色がない&lt;/li&gt;</v>
      </c>
    </row>
    <row r="314" spans="1:1">
      <c r="A314" t="str">
        <f>CONCATENATE("&lt;li&gt;", アンケート!C36,"&lt;/li&gt;")</f>
        <v>&lt;li&gt;持ち運びに便利&lt;/li&gt;</v>
      </c>
    </row>
    <row r="315" spans="1:1">
      <c r="A315" t="s">
        <v>5</v>
      </c>
    </row>
    <row r="316" spans="1:1">
      <c r="A316" t="s">
        <v>6</v>
      </c>
    </row>
    <row r="317" spans="1:1">
      <c r="A317" t="s">
        <v>11</v>
      </c>
    </row>
    <row r="318" spans="1:1">
      <c r="A318" t="s">
        <v>62</v>
      </c>
    </row>
    <row r="319" spans="1:1">
      <c r="A319" t="s">
        <v>9</v>
      </c>
    </row>
    <row r="320" spans="1:1">
      <c r="A320" t="s">
        <v>12</v>
      </c>
    </row>
    <row r="321" spans="1:1">
      <c r="A321" t="s">
        <v>4</v>
      </c>
    </row>
    <row r="322" spans="1:1">
      <c r="A322" t="str">
        <f>CONCATENATE("&lt;li&gt;", アンケート!C37,"&lt;/li&gt;")</f>
        <v>&lt;li&gt;発色が良い&lt;/li&gt;</v>
      </c>
    </row>
    <row r="323" spans="1:1">
      <c r="A323" t="str">
        <f>CONCATENATE("&lt;li&gt;", アンケート!C38,"&lt;/li&gt;")</f>
        <v>&lt;li&gt;キャンメイクなので、取り扱い店舗が多いが、人気カラーのため売切れている場合も多々ある。&lt;/li&gt;</v>
      </c>
    </row>
    <row r="324" spans="1:1">
      <c r="A324" t="str">
        <f>CONCATENATE("&lt;li&gt;", アンケート!C39,"&lt;/li&gt;")</f>
        <v>&lt;li&gt;人気のため人と被る可能性がある&lt;/li&gt;</v>
      </c>
    </row>
    <row r="325" spans="1:1">
      <c r="A325" t="s">
        <v>5</v>
      </c>
    </row>
    <row r="326" spans="1:1">
      <c r="A326" t="s">
        <v>6</v>
      </c>
    </row>
    <row r="327" spans="1:1">
      <c r="A327" t="s">
        <v>11</v>
      </c>
    </row>
    <row r="328" spans="1:1">
      <c r="A328" t="s">
        <v>127</v>
      </c>
    </row>
    <row r="329" spans="1:1">
      <c r="A329" t="str">
        <f>CONCATENATE("[voice icon=","""http://shomty.com/wp-content/uploads/img/parts/review/", 入力シート!F15, ".jpg", """ name=""", 入力シート!E15, """ type=""", "l", """]")</f>
        <v>[voice icon="http://shomty.com/wp-content/uploads/img/parts/review/w_10_2.jpg" name="10代女性" type="l"]</v>
      </c>
    </row>
    <row r="330" spans="1:1">
      <c r="A330" t="str">
        <f>アンケート!C41</f>
        <v>価格・取り扱い店舗含め手軽に試せる優秀なピンク系アイシャドウパレットを求めている方</v>
      </c>
    </row>
    <row r="331" spans="1:1">
      <c r="A331" t="s">
        <v>18</v>
      </c>
    </row>
    <row r="332" spans="1:1">
      <c r="A332" t="str">
        <f>CONCATENATE("[voice icon=","""http://shomty.com/wp-content/uploads/img/parts/review/", 入力シート!F16, ".jpg", """ name=""", 入力シート!E16, """ type=""", "r", """]")</f>
        <v>[voice icon="http://shomty.com/wp-content/uploads/img/parts/review/w_20_1.jpg" name="20代女性" type="r"]</v>
      </c>
    </row>
    <row r="333" spans="1:1">
      <c r="A333" t="str">
        <f>アンケート!C42</f>
        <v xml:space="preserve">キャンメイクのパーフェクトスタイリストアイズは、口コミが良く気になっていたので、購入しました。
発色がとても良く、５色入りなのでグラデーションを簡単に作ることができます。
プチプラとは思えないアイシャドウです。
ドラッグストアなどで手に入るし、価格も安いので他のカラーも試してみたいです。
</v>
      </c>
    </row>
    <row r="334" spans="1:1">
      <c r="A334" t="s">
        <v>18</v>
      </c>
    </row>
    <row r="335" spans="1:1">
      <c r="A335" t="s">
        <v>13</v>
      </c>
    </row>
    <row r="336" spans="1:1">
      <c r="A336" t="str">
        <f>CONCATENATE("[reviewLink id=","""", 入力シート!D15,"""][/reviewLink]")</f>
        <v>[reviewLink id="347"][/reviewLink]</v>
      </c>
    </row>
    <row r="337" spans="1:1">
      <c r="A337" t="s">
        <v>76</v>
      </c>
    </row>
    <row r="339" spans="1:1" s="17" customFormat="1"/>
    <row r="340" spans="1:1">
      <c r="A340" t="str">
        <f>"&lt;h2&gt;"&amp;アンケート!C2&amp;"の売れ筋ランキング&lt;/h2&gt;"</f>
        <v>&lt;h2&gt;ピンク系のアイシャドウパレットの売れ筋ランキング&lt;/h2&gt;</v>
      </c>
    </row>
    <row r="341" spans="1:1">
      <c r="A341" t="s">
        <v>84</v>
      </c>
    </row>
    <row r="342" spans="1:1">
      <c r="A342" t="str">
        <f>アンケート!C2&amp;"のランキングをショッピングサイトごとにチェック！！"</f>
        <v>ピンク系のアイシャドウパレットのランキングをショッピングサイトごとにチェック！！</v>
      </c>
    </row>
    <row r="343" spans="1:1">
      <c r="A343" t="s">
        <v>85</v>
      </c>
    </row>
    <row r="344" spans="1:1">
      <c r="A344" t="s">
        <v>56</v>
      </c>
    </row>
    <row r="345" spans="1:1">
      <c r="A345" t="str">
        <f>入力シート!C42</f>
        <v>&lt;a href="//af.moshimo.com/af/c/click?a_id=988731&amp;p_id=170&amp;pc_id=185&amp;pl_id=4062&amp;url=https%3A%2F%2Fwww.amazon.co.jp%2Fgp%2Fbestsellers%2Fbeauty%2F170224011%2Fref%3Dpd_zg_hrsr_beauty" target="_blank" rel="nofollow"&gt;Amazonランキング&lt;/a&gt;&lt;img src="//i.moshimo.com/af/i/impression?a_id=988731&amp;p_id=170&amp;pc_id=185&amp;pl_id=4062" width="1" height="1" style="border:none;"&gt;</v>
      </c>
    </row>
    <row r="346" spans="1:1">
      <c r="A346" t="s">
        <v>57</v>
      </c>
    </row>
    <row r="347" spans="1:1">
      <c r="A347" t="s">
        <v>56</v>
      </c>
    </row>
    <row r="348" spans="1:1">
      <c r="A348" t="str">
        <f>入力シート!C43</f>
        <v>&lt;a href="//af.moshimo.com/af/c/click?a_id=988729&amp;p_id=54&amp;pc_id=54&amp;pl_id=616&amp;url=https%3A%2F%2Franking.rakuten.co.jp%2Fsearch%3Fsmd%3D0%26stx%3D%25E3%2582%25A2%25E3%2582%25A4%25E3%2582%25B7%25E3%2583%25A3%25E3%2583%2589%25E3%2582%25A6%26prl%3D%26pru%3D%26rvf%3D%26arf%3D%26vmd%3D0%26ptn%3D1%26srt%3D1%26sgid%3D" target="_blank" rel="nofollow"&gt;楽天市場ランキング&lt;/a&gt;&lt;img src="//i.moshimo.com/af/i/impression?a_id=988729&amp;p_id=54&amp;pc_id=54&amp;pl_id=616" width="1" height="1" style="border:none;"&gt;</v>
      </c>
    </row>
    <row r="349" spans="1:1">
      <c r="A349" t="s">
        <v>57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0" sqref="G20"/>
    </sheetView>
  </sheetViews>
  <sheetFormatPr defaultRowHeight="13"/>
  <sheetData>
    <row r="1" spans="1:1">
      <c r="A1" t="s">
        <v>36</v>
      </c>
    </row>
    <row r="2" spans="1:1">
      <c r="A2" t="str">
        <f>"("&amp;入力シート!D15&amp;","&amp;"'"&amp;入力シート!D29&amp;"', '"&amp;入力シート!D30&amp;"', '"&amp;入力シート!C15&amp;"', '"&amp;入力シート!C6&amp;"', '"&amp;入力シート!D6&amp;"'),"</f>
        <v>(347,'//af.moshimo.com/af/c/click?a_id=988731&amp;p_id=170&amp;pc_id=185&amp;pl_id=4062&amp;url=https%3A%2F%2Fwww.amazon.co.jp%2F%25E3%2582%25AD%25E3%2583%25A3%25E3%2583%25B3%25E3%2583%25A1%25E3%2582%25A4%25E3%2582%25AF-SG_B01M0KYHQ3_US-%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M0KYHQ3', '//af.moshimo.com/af/c/click?a_id=988729&amp;p_id=54&amp;pc_id=54&amp;pl_id=616&amp;url=https%3A%2F%2Fitem.rakuten.co.jp%2Fcosmecomonline%2F1000047115%2F&amp;m=http%3A%2F%2Fm.rakuten.co.jp%2Fcosmecomonline%2Fi%2F10041645%2F&amp;r_v=g00qaww3.9tq3e361.g00qaww3.9tq3fc30', 'https://www.cosme.net/product/product_id/10039019/reviews', 'https://images-fe.ssl-images-amazon.com/images/I/51HjxgyjszL.jpg', 'キャンメイク　パーフェクトスタイリストアイズ　14アンティークルビー'),</v>
      </c>
    </row>
    <row r="3" spans="1:1">
      <c r="A3" t="str">
        <f>"("&amp;入力シート!D17&amp;","&amp;"'"&amp;入力シート!D31&amp;"', '"&amp;入力シート!D32&amp;"', '"&amp;入力シート!C17&amp;"', '"&amp;入力シート!C7&amp;"', '"&amp;入力シート!D7&amp;"'),"</f>
        <v>(348,'//af.moshimo.com/af/c/click?a_id=988731&amp;p_id=170&amp;pc_id=185&amp;pl_id=4062&amp;url=https%3A%2F%2Fwww.amazon.co.jp%2Fexcel-%25E3%2582%25A8%25E3%2582%25AF%25E3%2582%25BB%25E3%2583%25AB-%25E3%2583%25AA%25E3%2582%25A2%25E3%2583%25AB%25E3%2582%25AF%25E3%2583%25AD%25E3%2583%25BC%25E3%2582%25BA%25E3%2582%25B7%25E3%2583%25A3%25E3%2583%2589%25E3%2582%25A6CS02-%25E3%2583%2594%25E3%2583%25B3%25E3%2582%25AF%25E3%2583%25A2%25E3%2583%2598%25E3%2582%25A2%2Fdp%2FB07GGZSJWX', '//af.moshimo.com/af/c/click?a_id=988729&amp;p_id=54&amp;pc_id=54&amp;pl_id=616&amp;url=https%3A%2F%2Fitem.rakuten.co.jp%2Fpureco%2Fprc-s-8361245268%2F&amp;m=http%3A%2F%2Fm.rakuten.co.jp%2Fpureco%2Fi%2F10052963%2F&amp;r_v=g00puku3.9tq3e32d.g00puku3.9tq3fcf5', 'https://www.cosme.net/product/product_id/10156815/reviews', 'https://images-fe.ssl-images-amazon.com/images/I/41fsJzMp23L.jpg', 'サナエクセル　リアルクローズシャドウ　ピンクモヘア'),</v>
      </c>
    </row>
    <row r="4" spans="1:1">
      <c r="A4" t="str">
        <f>"("&amp;入力シート!D19&amp;","&amp;"'"&amp;入力シート!D33&amp;"', '"&amp;入力シート!D34&amp;"', '"&amp;入力シート!C19&amp;"', '"&amp;入力シート!C8&amp;"', '"&amp;入力シート!D8&amp;"'),"</f>
        <v>(349,'', '//af.moshimo.com/af/c/click?a_id=988729&amp;p_id=54&amp;pc_id=54&amp;pl_id=616&amp;url=https%3A%2F%2Fitem.rakuten.co.jp%2Flunadea%2F10005086%2F&amp;m=http%3A%2F%2Fm.rakuten.co.jp%2Flunadea%2Fi%2F10005086%2F&amp;r_v=g00raz53.9tq3e771.g00raz53.9tq3f725', 'https://www.cosme.net/product/product_id/10024238/reviews', 'https://im5-a.mbokimg.dena.ne.jp/0/7/548/479952548.1.jpg', 'ルナソル　スリーディメンショナルアイズ　02ソフトベージュ'),</v>
      </c>
    </row>
    <row r="5" spans="1:1">
      <c r="A5" t="str">
        <f>"("&amp;入力シート!D21&amp;","&amp;"'"&amp;入力シート!D35&amp;"', '"&amp;入力シート!D36&amp;"', '"&amp;入力シート!C21&amp;"', '"&amp;入力シート!C9&amp;"', '"&amp;入力シート!D9&amp;"'),"</f>
        <v>(350,'//af.moshimo.com/af/c/click?a_id=988731&amp;p_id=170&amp;pc_id=185&amp;pl_id=4062&amp;url=https%3A%2F%2Fwww.amazon.co.jp%2F%25E3%2582%25A8%25E3%2583%2581%25E3%2583%25A5%25E3%2583%25BC%25E3%2583%2589%25E3%2583%258F%25E3%2582%25A6%25E3%2582%25B9-ETUDE-%25E3%2583%2597%25E3%2583%25AC%25E3%2582%25A4%25E3%2582%25AB%25E3%2583%25A9%25E3%2583%25BC-%25E3%2582%25A2%25E3%2582%25A4%25E3%2582%25B7%25E3%2583%25A3%25E3%2583%2589%25E3%2582%25A6-%25E3%2583%2594%25E3%2583%25BC%25E3%2583%2581%25E3%2583%2595%25E3%2582%25A1%25E3%2583%25BC%25E3%2583%25A0%2Fdp%2FB07B1WBC81', '//af.moshimo.com/af/c/click?a_id=988729&amp;p_id=54&amp;pc_id=54&amp;pl_id=616&amp;url=https%3A%2F%2Fitem.rakuten.co.jp%2Fcosmetch%2F8809587401307%2F&amp;m=http%3A%2F%2Fm.rakuten.co.jp%2Fcosmetch%2Fi%2F10048735%2F&amp;r_v=g00q3ll3.9tq3e341.g00q3ll3.9tq3f46b', 'https://www.cosme.net/product/product_id/10158938/reviews', 'https://images-fe.ssl-images-amazon.com/images/I/41DiRNYv5uL.jpg', 'エチュードハウス　プレイカラーアイシャドウ　ピーチファーム'),</v>
      </c>
    </row>
    <row r="6" spans="1:1">
      <c r="A6" t="str">
        <f>"("&amp;入力シート!D23&amp;","&amp;"'"&amp;入力シート!D37&amp;"', '"&amp;入力シート!D38&amp;"', '"&amp;入力シート!C23&amp;"', '"&amp;入力シート!C10&amp;"', '"&amp;入力シート!D10&amp;"');"</f>
        <v>(351,'//af.moshimo.com/af/c/click?a_id=988731&amp;p_id=170&amp;pc_id=185&amp;pl_id=4062&amp;url=https%3A%2F%2Fwww.amazon.co.jp%2F%25E3%2582%25A8%25E3%2583%2581%25E3%2583%25A5%25E3%2583%25BC%25E3%2583%2589%25E3%2583%258F%25E3%2582%25A6%25E3%2582%25B9-ETUDE-%25E3%2583%2597%25E3%2583%25AC%25E3%2582%25A4%25E3%2582%25AB%25E3%2583%25A9%25E3%2583%25BC%25E3%2582%25A2%25E3%2582%25A4%25E3%2583%2591%25E3%2583%25AC%25E3%2583%2583%25E3%2583%2588-%25E3%2583%25A9%25E3%2583%25B3%25E3%2582%25B8%25E3%2582%25A7%25E3%2583%25AA%25E3%2583%25BC%25E3%2583%2590%25E3%2583%2583%25E3%2582%25AF%25E3%2582%25B9%25E3%2583%2586%25E3%2583%25BC%25E3%2582%25B8-%25E3%2582%25A2%25E3%2582%25A4%25E3%2582%25B7%25E3%2583%25A3%25E3%2583%2589%25E3%2582%25A6%25E3%2580%2581%25E3%2582%25A2%25E3%2582%25A4%25E3%2582%25B7%25E3%2583%25A3%25E3%2583%2589%25E3%2582%25A6%25E3%2583%2591%25E3%2583%25AC%25E3%2583%2583%25E3%2583%2588%25E3%2580%2581%25E3%2583%2591%25E3%2583%25AC%25E3%2583%2583%25E3%2583%2588%2Fdp%2FB07D22SP2Q', '//af.moshimo.com/af/c/click?a_id=988729&amp;p_id=54&amp;pc_id=54&amp;pl_id=616&amp;url=https%3A%2F%2Fitem.rakuten.co.jp%2Fcosme-off%2F8809587405763%2F&amp;m=http%3A%2F%2Fm.rakuten.co.jp%2Fcosme-off%2Fi%2F10003427%2F&amp;r_v=g00siyz3.9tq3e8bb.g00siyz3.9tq3f852', 'https://www.cosme.net/product/product_id/10162525/reviews', 'https://images-fe.ssl-images-amazon.com/images/I/41izRz-j2GL.jpg', 'エチュードハウス　プレイカラーアイパレット　ランジェリーバックステージ');</v>
      </c>
    </row>
    <row r="9" spans="1:1">
      <c r="A9" s="14" t="s">
        <v>35</v>
      </c>
    </row>
    <row r="10" spans="1:1" ht="13.5" thickBot="1">
      <c r="A10" t="s">
        <v>34</v>
      </c>
    </row>
    <row r="11" spans="1:1" ht="13.5" thickBot="1">
      <c r="A11" s="15">
        <v>346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2018-04-10T10:36:10Z</dcterms:created>
  <dcterms:modified xsi:type="dcterms:W3CDTF">2019-05-26T03:44:25Z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