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B32" i="3" l="1"/>
  <c r="B31" i="3"/>
  <c r="B30" i="3"/>
  <c r="B29" i="3"/>
  <c r="B28" i="3"/>
  <c r="C5" i="4"/>
  <c r="D12" i="4" l="1"/>
  <c r="F2" i="4" l="1"/>
  <c r="B120" i="3" l="1"/>
  <c r="B119" i="3"/>
  <c r="B118" i="3"/>
  <c r="B117" i="3"/>
  <c r="B116" i="3"/>
  <c r="B76" i="3"/>
  <c r="B75" i="3"/>
  <c r="B74" i="3"/>
  <c r="B73" i="3"/>
  <c r="B72" i="3"/>
  <c r="A13" i="3" l="1"/>
  <c r="C6"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<sst xmlns="http://schemas.openxmlformats.org/spreadsheetml/2006/main" count="268" uniqueCount="186">
  <si>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</si>
  <si>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</si>
  <si>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</si>
  <si>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</si>
  <si>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</si>
  <si>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</si>
  <si>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</si>
  <si>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</si>
  <si>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</si>
  <si>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</si>
  <si>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</si>
  <si>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</si>
  <si>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</si>
  <si>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</si>
  <si>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</si>
  <si>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</si>
  <si>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</si>
  <si>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</si>
  <si>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</si>
  <si>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</si>
  <si>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</si>
  <si>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</si>
  <si>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</si>
  <si>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</si>
  <si>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</si>
  <si>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</si>
  <si>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</si>
  <si>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</si>
  <si>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</si>
  <si>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</si>
  <si>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</si>
  <si>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</si>
  <si>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</si>
  <si>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</si>
  <si>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</si>
  <si>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</si>
  <si>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</si>
  <si>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</si>
  <si>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</si>
  <si>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</si>
  <si>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</si>
  <si>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</si>
  <si>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</si>
  <si>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</si>
  <si>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</si>
  <si>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</si>
  <si>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</si>
  <si>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</si>
  <si>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</si>
  <si>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</si>
  <si>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</si>
  <si>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</si>
  <si>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</si>
  <si>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</si>
  <si>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</si>
  <si>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</si>
  <si>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</si>
  <si>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</si>
  <si>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</si>
  <si>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</si>
  <si>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</si>
  <si>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</si>
  <si>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</si>
  <si>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</si>
  <si>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</si>
  <si>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</si>
  <si>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</si>
  <si>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</si>
  <si>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</si>
  <si>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</si>
  <si>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</si>
  <si>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</si>
  <si>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</si>
  <si>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</si>
  <si>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</si>
  <si>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</si>
  <si>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</si>
  <si>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</si>
  <si>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</si>
  <si>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</si>
  <si>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</si>
  <si>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</si>
  <si>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</si>
  <si>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</si>
  <si>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</si>
  <si>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</si>
  <si>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</si>
  <si>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</si>
  <si>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</si>
  <si>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</si>
  <si>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</si>
  <si>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</si>
  <si>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</si>
  <si>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</si>
  <si>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</si>
  <si>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</si>
  <si>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</si>
  <si>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</si>
  <si>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</si>
  <si>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</si>
  <si>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</si>
  <si>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</si>
  <si>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</si>
  <si>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</si>
  <si>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</si>
  <si>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</si>
  <si>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</si>
  <si>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</si>
  <si>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</si>
  <si>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</si>
  <si>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</si>
  <si>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</si>
  <si>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</si>
  <si>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</si>
  <si>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</si>
  <si>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</si>
  <si>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</si>
  <si>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</si>
  <si>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</si>
  <si>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</si>
  <si>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</si>
  <si>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</si>
  <si>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</si>
  <si>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</si>
  <si>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</si>
  <si>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</si>
  <si>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</si>
  <si>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</si>
  <si>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</si>
  <si>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</si>
  <si>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ティッシュ</t>
  </si>
  <si>
    <t>ネピア　鼻セレブ</t>
  </si>
  <si>
    <t>エリエール　ローションティッシュ</t>
  </si>
  <si>
    <t>エリエール　+water</t>
  </si>
  <si>
    <t>紙質が柔らかい</t>
  </si>
  <si>
    <t>痛くない</t>
  </si>
  <si>
    <t>コスパ</t>
  </si>
  <si>
    <t>購入しやすい</t>
  </si>
  <si>
    <t>肌触りが良い</t>
  </si>
  <si>
    <t>※比較表に記入</t>
  </si>
  <si>
    <t>柔らかい</t>
  </si>
  <si>
    <t>肌に優しい</t>
  </si>
  <si>
    <t>ポケットティッシュもある</t>
  </si>
  <si>
    <t>販売店舗が多い</t>
  </si>
  <si>
    <t>高い</t>
  </si>
  <si>
    <t>名前がダサい</t>
  </si>
  <si>
    <t>後から似たような肌触りの良いティッシュがたくさんでてきた</t>
  </si>
  <si>
    <t>箱ティッシュは販売店舗が多いが、ポケットティッシュは箱ティッシュに比べると販売店舗が少ない</t>
  </si>
  <si>
    <t>鼻炎や花粉症で鼻を噛みすぎて鼻が肌荒れしている方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</si>
  <si>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</si>
  <si>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花粉症なので、花粉のひどいシーズンは鼻セレブを使用しています。
価格はそれなりにしますが、鼻セレブという名前だけあって、鼻へのダメージが少なく、別のティッシュを使用していた時は、鼻の皮向けがひどかったのですが、その心配もなくなりました。
</t>
  </si>
  <si>
    <t xml:space="preserve">鼻炎のため今まで良いティッシュを求めて色々試してきましたが、鼻セレブが一番のお気に入りです。
肌触りが良く、肌にも優しいので、常にストックを用意しています。
もちろん持ち運び用に、鼻セレブのポケットティッシュも所持しています。
</t>
  </si>
  <si>
    <t>30代女性</t>
  </si>
  <si>
    <t>20代女性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</si>
  <si>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</si>
  <si>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https://www.cosme.net/product/product_id/346254/reviews</t>
  </si>
  <si>
    <t>匂いが気になる人もいる</t>
  </si>
  <si>
    <t>鼻セレブに似ている</t>
  </si>
  <si>
    <t>肌に優しいティッシュを使用したい方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</si>
  <si>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</si>
  <si>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ローションティッシュは、何年も前からずっと愛用しています。
鼻炎でよく鼻を噛みますが、このティッシュでは鼻が赤くなったり痛くなったりかゆくなることもありません。
これからもずっとリピートし続けたいと思います。
</t>
  </si>
  <si>
    <t xml:space="preserve">肌触りがやわらかくて、とっても気持ちいいです。
これを使用し始めてから、皮向けでひりひりしていた鼻の荒れが治りました。
もっと早くローションティッシュに出会いたかったです。
ちなみに鼻セレブも使用してみましたが、個人的にはこちらの方が好きです。
</t>
  </si>
  <si>
    <t>https://www.cosme.net/product/product_id/5579/reviews</t>
  </si>
  <si>
    <t>肌触りが柔らかい</t>
  </si>
  <si>
    <t>他の良質ティッシュに比べると少し安い</t>
  </si>
  <si>
    <t>大手エリエールの商品</t>
  </si>
  <si>
    <t>良質ティッシュの中では知名度が高くはない</t>
  </si>
  <si>
    <t>ローションティッシュとどちらが良いのかわかりづらい</t>
  </si>
  <si>
    <t>人によってはティッシュにしては、ウェット感が強すぎると感じる</t>
  </si>
  <si>
    <t>しっとりしたティッシュを使用したい方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</si>
  <si>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</si>
  <si>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鼻炎持ちでずっと鼻セレブを使用していましたが、ネーミングからして肌に優しそうなので、購入してみました。
個人的に鼻セレブ以来のヒットです。
価格は安くはないですが、それ相応の価値はありますし、ずっと使用していた鼻セレブに比べると安いので、気に入っています。
</t>
  </si>
  <si>
    <t xml:space="preserve">冬場は毎年このティッシュを使用しています。
柔らかくしっとりとしたティッシュなので、頻繁に鼻をかんでも鼻の下や口あたりの皮膚に刺激を与えることがありません。
ドラッグストアでももちろんスーパーにもあるので、購入しやすいです。
</t>
  </si>
  <si>
    <t>https://www.cosme.net/product/product_id/10011391/reviews</t>
  </si>
  <si>
    <t>今回取り上げたアイテムは、「何を求めてる人」にピッタリだと思いますか？
具体的に3つ記入してください。</t>
  </si>
  <si>
    <t>肌にやさしいティッシュを求めている方。</t>
  </si>
  <si>
    <t>やわらかいしっとりしたティッシュを求めている方。</t>
  </si>
  <si>
    <t>高くても質の良いティッシュを求めている方。</t>
  </si>
  <si>
    <t>合計点数</t>
  </si>
  <si>
    <t>&lt;a target="_blank" href="//af.moshimo.com/af/c/click?a_id=988731&amp;amp;p_id=170&amp;amp;pc_id=185&amp;amp;pl_id=4062&amp;amp;url=https%3A%2F%2Fwww.amazon.co.jp%2F%25E3%2583%258D%25E3%2583%2594%25E3%2582%25A2-%25E9%25BC%25BB%25E3%2582%25BB%25E3%2583%25AC%25E3%2583%2596-%25E3%2583%2586%25E3%2582%25A3%25E3%2582%25B7%25E3%2583%25A5-400%25E6%259E%259A-%25C3%25973%25E5%2580%258B%25E3%2583%2591%25E3%2583%2583%25E3%2582%25AF%2Fdp%2FB001OGJV40" rel="nofollow"&gt;&lt;img src="https://images-fe.ssl-images-amazon.com/images/I/41-d-8uhcPL.jpg" alt="" style="border: none;" /&gt;&lt;br /&gt;ネピア 鼻セレブ ティシュ 400枚(200組)×3個パック&lt;/a&gt;&lt;img src="//i.moshimo.com/af/i/impression?a_id=988731&amp;amp;p_id=170&amp;amp;pc_id=185&amp;amp;pl_id=4062" alt="" width="1" height="1" style="border: 0px;" /&gt;</t>
  </si>
  <si>
    <t>&lt;a target="_blank" href="//af.moshimo.com/af/c/click?a_id=988729&amp;amp;p_id=54&amp;amp;pc_id=54&amp;amp;pl_id=616&amp;amp;url=https%3A%2F%2Fitem.rakuten.co.jp%2Frakuten24%2Fa070102000002%2F&amp;amp;m=http%3A%2F%2Fm.rakuten.co.jp%2Frakuten24%2Fi%2F10005792%2F&amp;amp;r_v=g00r1363.9tq3e1d4.g00r1363.9tq3fe1c" rel="nofollow"&gt;&lt;img src="//thumbnail.image.rakuten.co.jp/@0_mall/rakuten24/cabinet/505/4901121626505.jpg?_ex=128x128" alt="" style="border: none;" /&gt;&lt;br /&gt;ネピア アンパンマン鼻セレブ テイシュ(360枚(180組)*3コ入)【イチオシ】【ネピア(nepia)】&lt;/a&gt;&lt;img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</si>
  <si>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AA%25E3%2582%25A8%25E3%2583%25BC%25E3%2583%25AB-%25E3%2583%2586%25E3%2582%25A3%25E3%2583%2583%25E3%2582%25B7%25E3%2583%25A5-%25E3%2583%2597%25E3%2583%25A9%25E3%2582%25B9%25E3%2582%25A6%25E3%2582%25A9%25E3%2583%25BC%25E3%2582%25BF%25E3%2583%25BC-180%25E7%25B5%2584%25C3%25975%25E7%25AE%25B1-%25E3%2583%2591%25E3%2583%25AB%25E3%2583%2597100%2525%2Fdp%2FB00439HPZW" rel="nofollow"&gt;&lt;img src="https://images-fe.ssl-images-amazon.com/images/I/51QAFyL%2BmnL.jpg" alt="" style="border: none;" /&gt;&lt;br /&gt;エリエール ティッシュ プラスウォーター(+Water) 180組×5箱 パルプ100%&lt;/a&gt;&lt;img src="//i.moshimo.com/af/i/impression?a_id=988731&amp;amp;p_id=170&amp;amp;pc_id=185&amp;amp;pl_id=4062" alt="" width="1" height="1" style="border: 0px;" /&gt;</t>
  </si>
  <si>
    <t>&lt;a target="_blank" href="//af.moshimo.com/af/c/click?a_id=988729&amp;amp;p_id=54&amp;amp;pc_id=54&amp;amp;pl_id=616&amp;amp;url=https%3A%2F%2Fitem.rakuten.co.jp%2Fbiccamera%2F4902011714401%2F&amp;amp;m=http%3A%2F%2Fm.rakuten.co.jp%2Fbiccamera%2Fi%2F11464868%2F&amp;amp;r_v=g00r7ld3.9tq3e20f.g00r7ld3.9tq3f0be" rel="nofollow"&gt;&lt;img src="//thumbnail.image.rakuten.co.jp/@0_mall/biccamera/cabinet/product/2466/00000003510470_a01.jpg?_ex=128x128" alt="" style="border: none;" /&gt;&lt;br /&gt;大王製紙 【枚数限定 3000円以上送料無料クーポン 10/17まで】elleair（エリエール）贅沢保湿 ローションティシュー （200組）&lt;/a&gt;&lt;img src="//i.moshimo.com/af/i/impression?a_id=988729&amp;amp;p_id=54&amp;amp;pc_id=54&amp;amp;pl_id=616" alt="" width="1" height="1" style="border: 0px;" /&gt;</t>
  </si>
  <si>
    <t>&lt;a target="_blank" href="//af.moshimo.com/af/c/click?a_id=988731&amp;amp;p_id=170&amp;amp;pc_id=185&amp;amp;pl_id=4062&amp;amp;url=https%3A%2F%2Fwww.amazon.co.jp%2F%25E3%2582%25A8%25E3%2583%25AA%25E3%2582%25A8%25E3%2583%25BC%25E3%2583%25AB-4902011714449-%25E3%2582%25A8%25E3%2583%25AA%25E3%2582%25A8%25E3%2583%25BC%25E3%2583%25AB-%25E3%2583%25AD%25E3%2583%25BC%25E3%2582%25B7%25E3%2583%25A7%25E3%2583%25B3%25E3%2583%2586%25E3%2582%25A3%25E3%2582%25B7%25E3%2583%25A5%25E3%2583%25BC-%25E8%25B4%2585%25E6%25B2%25A2%25E4%25BF%259D%25E6%25B9%25BF%25E7%2588%25BD%25E5%25BF%25AB%25E3%2583%25A1%25E3%2583%25B3%25E3%2583%2588%25E3%2583%25BC%25E3%2583%25AB-%25EF%25BC%2593%25EF%25BC%2592%25EF%25BC%2590%25E6%259E%259A%25EF%25BC%2588%25EF%25BC%2591%25EF%25BC%2596%25EF%25BC%2590%25E7%25B5%2584%25EF%25BC%2589%25EF%25BC%2591%25EF%25BC%2592%25E7%25AE%25B1%2Fdp%2FB00BBQ8EJG" rel="nofollow"&gt;&lt;img src="https://images-fe.ssl-images-amazon.com/images/I/418OWilJI6L.jpg" alt="" style="border: none;" /&gt;&lt;br /&gt;エリエール　ローションティシュー　贅沢保湿爽快メントール　３２０枚（１６０組）１２箱&lt;/a&gt;&lt;img src="//i.moshimo.com/af/i/impression?a_id=988731&amp;amp;p_id=170&amp;amp;pc_id=185&amp;amp;pl_id=4062" alt="" width="1" height="1" style="border: 0px;" /&gt;</t>
  </si>
  <si>
    <t>&lt;a target="_blank" href="//af.moshimo.com/af/c/click?a_id=988729&amp;amp;p_id=54&amp;amp;pc_id=54&amp;amp;pl_id=616&amp;amp;url=https%3A%2F%2Fitem.rakuten.co.jp%2Fat-life%2F4902011714449-kksale%2F&amp;amp;m=http%3A%2F%2Fm.rakuten.co.jp%2Fat-life%2Fi%2F10315054%2F&amp;amp;r_v=g00ru0o3.9tq3e082.g00ru0o3.9tq3fa40" rel="nofollow"&gt;&lt;img src="//thumbnail.image.rakuten.co.jp/@0_mall/at-life/cabinet/s/4902011714449.jpg?_ex=500x500" alt="" style="border: none;" /&gt;&lt;br /&gt;【週末限定SALE！10/19〜】 エリエール 贅沢ぜいたく保湿 鼻爽快メントール 160組（320枚）×1箱（ローションティッシュ） ( 4902011714449 )&lt;/a&gt;&lt;img src="//i.moshimo.com/af/i/impression?a_id=988729&amp;amp;p_id=54&amp;amp;pc_id=54&amp;amp;pl_id=616" alt="" width="1" height="1" style="border: 0px;" /&gt;</t>
  </si>
  <si>
    <t>鼻に優しい柔らかいティッシュのおすすめ3選。花粉症がきつい季節にはこれ！</t>
    <rPh sb="0" eb="1">
      <t>ハナ</t>
    </rPh>
    <rPh sb="2" eb="3">
      <t>ヤサ</t>
    </rPh>
    <rPh sb="5" eb="6">
      <t>ヤワ</t>
    </rPh>
    <rPh sb="20" eb="21">
      <t>セン</t>
    </rPh>
    <rPh sb="22" eb="25">
      <t>カフンショウ</t>
    </rPh>
    <rPh sb="29" eb="31">
      <t>キセツ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</si>
</sst>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11391/reviews" TargetMode="External"/><Relationship Id="rId2" Type="http://schemas.openxmlformats.org/officeDocument/2006/relationships/hyperlink" Target="https://www.cosme.net/product/product_id/5579/reviews" TargetMode="External"/><Relationship Id="rId1" Type="http://schemas.openxmlformats.org/officeDocument/2006/relationships/hyperlink" Target="https://www.cosme.net/product/product_id/346254/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8" sqref="B18:B21"/>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9"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0"/>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1"/>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72</v>
      </c>
      <c r="C6" s="23">
        <v>7</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2" t="s">
        <v>73</v>
      </c>
      <c r="C7" s="7" t="s">
        <v>134</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3"/>
      <c r="C8" s="7" t="s">
        <v>135</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3"/>
      <c r="C9" s="7" t="s">
        <v>136</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3"/>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4"/>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5"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6"/>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6"/>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7"/>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5"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6"/>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6"/>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7"/>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5" t="s">
        <v>149</v>
      </c>
      <c r="C23" s="67" t="s">
        <v>150</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7"/>
      <c r="C24" s="9"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5"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7"/>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5" t="s">
        <v>154</v>
      </c>
      <c r="C27" s="36"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6" t="s">
        <v>132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8" t="s">
        <v>42</v>
      </c>
      <c r="C29" s="26" t="s">
        <v>138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9"/>
      <c r="C30" s="26" t="s">
        <v>140</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0"/>
      <c r="C31" s="26" t="s">
        <v>143</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8" t="s">
        <v>46</v>
      </c>
      <c r="C32" s="26" t="s">
        <v>156</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9"/>
      <c r="C33" s="26" t="s">
        <v>157</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0"/>
      <c r="C34" s="26" t="s">
        <v>144</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6" t="s">
        <v>158</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8" t="s">
        <v>159</v>
      </c>
      <c r="C36" s="26" t="s">
        <v>160</v>
      </c>
      <c r="D36" s="3"/>
      <c r="E36" s="3"/>
      <c r="F36" s="3"/>
      <c r="G36" s="3"/>
      <c r="H36" s="3"/>
      <c r="I36" s="3"/>
      <c r="J36" s="3"/>
      <c r="K36" s="3"/>
      <c r="L36" s="3"/>
      <c r="M36" s="3"/>
      <c r="N36" s="3"/>
      <c r="O36" s="3"/>
      <c r="P36" s="3"/>
      <c r="Q36" s="3"/>
      <c r="R36" s="3"/>
      <c r="S36" s="3"/>
      <c r="T36" s="3"/>
      <c r="U36" s="3"/>
      <c r="V36" s="3"/>
      <c r="W36" s="3"/>
      <c r="X36" s="3"/>
      <c r="Y36" s="3"/>
      <c r="Z36" s="3"/>
    </row>
    <row r="37" spans="1:26" ht="64.5" thickBot="1">
      <c r="A37" s="4" t="s">
        <v>47</v>
      </c>
      <c r="B37" s="50"/>
      <c r="C37" s="26" t="s">
        <v>161</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8" t="s">
        <v>76</v>
      </c>
      <c r="C38" s="26" t="s">
        <v>152</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0"/>
      <c r="C39" s="26" t="s">
        <v>153</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7" t="s">
        <v>154</v>
      </c>
      <c r="C40" s="37" t="s">
        <v>162</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8"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1" t="s">
        <v>54</v>
      </c>
      <c r="C42" s="28" t="s">
        <v>163</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2"/>
      <c r="C43" s="28" t="s">
        <v>164</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3"/>
      <c r="C44" s="28" t="s">
        <v>165</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1" t="s">
        <v>58</v>
      </c>
      <c r="C45" s="28" t="s">
        <v>166</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2"/>
      <c r="C46" s="28" t="s">
        <v>167</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3"/>
      <c r="C47" s="28" t="s">
        <v>168</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8" t="s">
        <v>169</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1" t="s">
        <v>170</v>
      </c>
      <c r="C49" s="68" t="s">
        <v>171</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3"/>
      <c r="C50" s="68" t="s">
        <v>172</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1" t="s">
        <v>76</v>
      </c>
      <c r="C51" s="28" t="s">
        <v>153</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3"/>
      <c r="C52" s="28" t="s">
        <v>153</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8" t="s">
        <v>173</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9" t="s">
        <v>174</v>
      </c>
      <c r="C54" s="5" t="s">
        <v>175</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0"/>
      <c r="C55" s="7" t="s">
        <v>176</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1"/>
      <c r="C56" s="7" t="s">
        <v>177</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D12" sqref="D12"/>
    </sheetView>
  </sheetViews>
  <sheetFormatPr defaultRowHeight="13.5"/>
  <cols>
    <col min="1" max="1" width="23.75" customWidth="1"/>
    <col min="2" max="2" width="23.125" bestFit="1" customWidth="1"/>
    <col min="3" max="4" width="40.625" customWidth="1"/>
  </cols>
  <sheetData>
    <row r="1" spans="1:26" ht="88.5" customHeight="1" thickBot="1">
      <c r="A1" s="12" t="s">
        <v>65</v>
      </c>
      <c r="B1" s="54" t="s">
        <v>66</v>
      </c>
      <c r="C1" s="55"/>
      <c r="D1" s="56"/>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15.75" thickBot="1">
      <c r="A3" s="14" t="s">
        <v>67</v>
      </c>
      <c r="B3" s="15" t="s">
        <v>131</v>
      </c>
      <c r="C3" s="15" t="s">
        <v>132</v>
      </c>
      <c r="D3" s="15" t="s">
        <v>133</v>
      </c>
      <c r="E3" s="3"/>
      <c r="F3" s="3"/>
      <c r="G3" s="3"/>
      <c r="H3" s="3"/>
      <c r="I3" s="3"/>
      <c r="J3" s="3"/>
      <c r="K3" s="3"/>
      <c r="L3" s="3"/>
      <c r="M3" s="3"/>
      <c r="N3" s="3"/>
      <c r="O3" s="3"/>
      <c r="P3" s="3"/>
      <c r="Q3" s="3"/>
      <c r="R3" s="3"/>
      <c r="S3" s="3"/>
      <c r="T3" s="3"/>
      <c r="U3" s="3"/>
      <c r="V3" s="3"/>
      <c r="W3" s="3"/>
      <c r="X3" s="3"/>
      <c r="Y3" s="3"/>
      <c r="Z3" s="3"/>
    </row>
    <row r="4" spans="1:26" ht="15.75" thickBot="1">
      <c r="A4" s="32" t="s">
        <v>134</v>
      </c>
      <c r="B4" s="16">
        <v>5</v>
      </c>
      <c r="C4" s="16">
        <v>5</v>
      </c>
      <c r="D4" s="16">
        <v>5</v>
      </c>
      <c r="E4" s="3"/>
      <c r="F4" s="3"/>
      <c r="G4" s="3"/>
      <c r="H4" s="3"/>
      <c r="I4" s="3"/>
      <c r="J4" s="3"/>
      <c r="K4" s="3"/>
      <c r="L4" s="3"/>
      <c r="M4" s="3"/>
      <c r="N4" s="3"/>
      <c r="O4" s="3"/>
      <c r="P4" s="3"/>
      <c r="Q4" s="3"/>
      <c r="R4" s="3"/>
      <c r="S4" s="3"/>
      <c r="T4" s="3"/>
      <c r="U4" s="3"/>
      <c r="V4" s="3"/>
      <c r="W4" s="3"/>
      <c r="X4" s="3"/>
      <c r="Y4" s="3"/>
      <c r="Z4" s="3"/>
    </row>
    <row r="5" spans="1:26" ht="15.75" thickBot="1">
      <c r="A5" s="32" t="s">
        <v>135</v>
      </c>
      <c r="B5" s="16">
        <v>5</v>
      </c>
      <c r="C5" s="16">
        <v>5</v>
      </c>
      <c r="D5" s="16">
        <v>5</v>
      </c>
      <c r="E5" s="3"/>
      <c r="F5" s="3"/>
      <c r="G5" s="3"/>
      <c r="H5" s="3"/>
      <c r="I5" s="3"/>
      <c r="J5" s="3"/>
      <c r="K5" s="3"/>
      <c r="L5" s="3"/>
      <c r="M5" s="3"/>
      <c r="N5" s="3"/>
      <c r="O5" s="3"/>
      <c r="P5" s="3"/>
      <c r="Q5" s="3"/>
      <c r="R5" s="3"/>
      <c r="S5" s="3"/>
      <c r="T5" s="3"/>
      <c r="U5" s="3"/>
      <c r="V5" s="3"/>
      <c r="W5" s="3"/>
      <c r="X5" s="3"/>
      <c r="Y5" s="3"/>
      <c r="Z5" s="3"/>
    </row>
    <row r="6" spans="1:26" ht="15.75" thickBot="1">
      <c r="A6" s="32" t="s">
        <v>136</v>
      </c>
      <c r="B6" s="16">
        <v>2</v>
      </c>
      <c r="C6" s="16">
        <v>2</v>
      </c>
      <c r="D6" s="16">
        <v>3</v>
      </c>
      <c r="E6" s="3"/>
      <c r="F6" s="3"/>
      <c r="G6" s="3"/>
      <c r="H6" s="3"/>
      <c r="I6" s="3"/>
      <c r="J6" s="3"/>
      <c r="K6" s="3"/>
      <c r="L6" s="3"/>
      <c r="M6" s="3"/>
      <c r="N6" s="3"/>
      <c r="O6" s="3"/>
      <c r="P6" s="3"/>
      <c r="Q6" s="3"/>
      <c r="R6" s="3"/>
      <c r="S6" s="3"/>
      <c r="T6" s="3"/>
      <c r="U6" s="3"/>
      <c r="V6" s="3"/>
      <c r="W6" s="3"/>
      <c r="X6" s="3"/>
      <c r="Y6" s="3"/>
      <c r="Z6" s="3"/>
    </row>
    <row r="7" spans="1:26" ht="15.75" thickBot="1">
      <c r="A7" s="32" t="s">
        <v>137</v>
      </c>
      <c r="B7" s="16">
        <v>5</v>
      </c>
      <c r="C7" s="16">
        <v>5</v>
      </c>
      <c r="D7" s="16">
        <v>4</v>
      </c>
      <c r="E7" s="3"/>
      <c r="F7" s="3"/>
      <c r="G7" s="3"/>
      <c r="H7" s="3"/>
      <c r="I7" s="3"/>
      <c r="J7" s="3"/>
      <c r="K7" s="3"/>
      <c r="L7" s="3"/>
      <c r="M7" s="3"/>
      <c r="N7" s="3"/>
      <c r="O7" s="3"/>
      <c r="P7" s="3"/>
      <c r="Q7" s="3"/>
      <c r="R7" s="3"/>
      <c r="S7" s="3"/>
      <c r="T7" s="3"/>
      <c r="U7" s="3"/>
      <c r="V7" s="3"/>
      <c r="W7" s="3"/>
      <c r="X7" s="3"/>
      <c r="Y7" s="3"/>
      <c r="Z7" s="3"/>
    </row>
    <row r="8" spans="1:26" ht="15.75" thickBot="1">
      <c r="A8" s="32" t="s">
        <v>138</v>
      </c>
      <c r="B8" s="16">
        <v>5</v>
      </c>
      <c r="C8" s="16">
        <v>5</v>
      </c>
      <c r="D8" s="16">
        <v>4</v>
      </c>
      <c r="E8" s="3"/>
      <c r="F8" s="3"/>
      <c r="G8" s="3"/>
      <c r="H8" s="3"/>
      <c r="I8" s="3"/>
      <c r="J8" s="3"/>
      <c r="K8" s="3"/>
      <c r="L8" s="3"/>
      <c r="M8" s="3"/>
      <c r="N8" s="3"/>
      <c r="O8" s="3"/>
      <c r="P8" s="3"/>
      <c r="Q8" s="3"/>
      <c r="R8" s="3"/>
      <c r="S8" s="3"/>
      <c r="T8" s="3"/>
      <c r="U8" s="3"/>
      <c r="V8" s="3"/>
      <c r="W8" s="3"/>
      <c r="X8" s="3"/>
      <c r="Y8" s="3"/>
      <c r="Z8" s="3"/>
    </row>
    <row r="9" spans="1:26" ht="15" thickBot="1">
      <c r="A9" s="17" t="s">
        <v>178</v>
      </c>
      <c r="B9" s="18">
        <v>22</v>
      </c>
      <c r="C9" s="18">
        <v>22</v>
      </c>
      <c r="D9" s="18">
        <v>21</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H14" sqref="H14"/>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103</v>
      </c>
      <c r="C2" s="21" t="s">
        <v>185</v>
      </c>
      <c r="D2" s="30"/>
      <c r="F2">
        <f>LEN(C1)</f>
        <v>0</v>
      </c>
      <c r="G2" t="s">
        <v>126</v>
      </c>
    </row>
    <row r="3" spans="2:8">
      <c r="B3" s="33"/>
      <c r="C3" s="30"/>
      <c r="D3" s="30"/>
      <c r="H3" t="s">
        <v>127</v>
      </c>
    </row>
    <row r="4" spans="2:8">
      <c r="B4" s="22" t="s">
        <v>116</v>
      </c>
      <c r="C4" s="22" t="s">
        <v>117</v>
      </c>
      <c r="D4" s="22" t="s">
        <v>118</v>
      </c>
      <c r="H4" t="s">
        <v>128</v>
      </c>
    </row>
    <row r="5" spans="2:8">
      <c r="B5" s="22" t="s">
        <v>101</v>
      </c>
      <c r="C5" s="21" t="str">
        <f>IF(C22="","",SUBSTITUTE(MID(C22,FIND("src=",C22)+5,FIND("alt",C22)-FIND("src=",C22)-7),"amp;",""))</f>
        <v>https://images-fe.ssl-images-amazon.com/images/I/41-d-8uhcPL.jpg</v>
      </c>
      <c r="D5" s="21" t="str">
        <f>アンケート!C13</f>
        <v>ネピア　鼻セレブ</v>
      </c>
      <c r="E5" t="s">
        <v>119</v>
      </c>
    </row>
    <row r="6" spans="2:8">
      <c r="B6" s="22" t="s">
        <v>100</v>
      </c>
      <c r="C6" s="21" t="str">
        <f>IF(C24="","",SUBSTITUTE(MID(C24,FIND("src=",C24)+5,FIND("alt",C24)-FIND("src=",C24)-7),"amp;",""))</f>
        <v>https://images-fe.ssl-images-amazon.com/images/I/418OWilJI6L.jpg</v>
      </c>
      <c r="D6" s="21" t="str">
        <f>アンケート!C28</f>
        <v>エリエール　ローションティッシュ</v>
      </c>
      <c r="E6" t="s">
        <v>119</v>
      </c>
    </row>
    <row r="7" spans="2:8">
      <c r="B7" s="22" t="s">
        <v>99</v>
      </c>
      <c r="C7" s="21" t="str">
        <f>IF(C26="","",SUBSTITUTE(MID(C26,FIND("src=",C26)+5,FIND("alt",C26)-FIND("src=",C26)-7),"amp;",""))</f>
        <v>https://images-fe.ssl-images-amazon.com/images/I/51QAFyL%2BmnL.jpg</v>
      </c>
      <c r="D7" s="21" t="str">
        <f>アンケート!C41</f>
        <v>エリエール　+water</v>
      </c>
      <c r="E7" t="s">
        <v>119</v>
      </c>
    </row>
    <row r="10" spans="2:8">
      <c r="B10" s="60" t="s">
        <v>98</v>
      </c>
      <c r="C10" s="61"/>
      <c r="D10" s="61"/>
      <c r="E10" s="61"/>
      <c r="F10" s="62"/>
    </row>
    <row r="11" spans="2:8">
      <c r="B11" s="31" t="s">
        <v>104</v>
      </c>
      <c r="C11" s="31" t="s">
        <v>105</v>
      </c>
      <c r="D11" s="31" t="s">
        <v>106</v>
      </c>
      <c r="E11" s="31" t="s">
        <v>107</v>
      </c>
      <c r="F11" s="31" t="s">
        <v>108</v>
      </c>
    </row>
    <row r="12" spans="2:8">
      <c r="B12" s="57" t="s">
        <v>101</v>
      </c>
      <c r="C12" s="59" t="str">
        <f>アンケート!C27</f>
        <v>https://www.cosme.net/product/product_id/346254/reviews</v>
      </c>
      <c r="D12" s="63">
        <f>SQL!A11+1</f>
        <v>307</v>
      </c>
      <c r="E12" s="21" t="str">
        <f>アンケート!C25</f>
        <v>30代女性</v>
      </c>
      <c r="F12" s="21" t="str">
        <f>IF(ISERROR(FIND("女",E12)),"m","w")&amp;"_"&amp;LEFT(E12,2)&amp;"_"&amp;"2"</f>
        <v>w_30_2</v>
      </c>
    </row>
    <row r="13" spans="2:8">
      <c r="B13" s="58"/>
      <c r="C13" s="59"/>
      <c r="D13" s="64"/>
      <c r="E13" s="21" t="str">
        <f>アンケート!C26</f>
        <v>20代女性</v>
      </c>
      <c r="F13" s="21" t="str">
        <f>IF(ISERROR(FIND("女",E13)),"m","w")&amp;"_"&amp;LEFT(E13,2)&amp;"_"&amp;"1"</f>
        <v>w_20_1</v>
      </c>
    </row>
    <row r="14" spans="2:8">
      <c r="B14" s="57" t="s">
        <v>100</v>
      </c>
      <c r="C14" s="59" t="str">
        <f>アンケート!C40</f>
        <v>https://www.cosme.net/product/product_id/5579/reviews</v>
      </c>
      <c r="D14" s="63">
        <f>IF(D12="","",D12+1)</f>
        <v>308</v>
      </c>
      <c r="E14" s="21" t="str">
        <f>アンケート!C38</f>
        <v>30代女性</v>
      </c>
      <c r="F14" s="21" t="str">
        <f>IF(ISERROR(FIND("女",E14)),"m","w")&amp;"_"&amp;LEFT(E14,2)&amp;"_"&amp;"2"</f>
        <v>w_30_2</v>
      </c>
    </row>
    <row r="15" spans="2:8">
      <c r="B15" s="58"/>
      <c r="C15" s="59"/>
      <c r="D15" s="64"/>
      <c r="E15" s="21" t="str">
        <f>アンケート!C39</f>
        <v>20代女性</v>
      </c>
      <c r="F15" s="21" t="str">
        <f>IF(ISERROR(FIND("女",E15)),"m","w")&amp;"_"&amp;LEFT(E15,2)&amp;"_"&amp;"1"</f>
        <v>w_20_1</v>
      </c>
    </row>
    <row r="16" spans="2:8">
      <c r="B16" s="57" t="s">
        <v>99</v>
      </c>
      <c r="C16" s="59" t="str">
        <f>アンケート!C53</f>
        <v>https://www.cosme.net/product/product_id/10011391/reviews</v>
      </c>
      <c r="D16" s="63">
        <f>IF(D14="","",D14+1)</f>
        <v>309</v>
      </c>
      <c r="E16" s="21" t="str">
        <f>アンケート!C51</f>
        <v>20代女性</v>
      </c>
      <c r="F16" s="21" t="str">
        <f>IF(ISERROR(FIND("女",E16)),"m","w")&amp;"_"&amp;LEFT(E16,2)&amp;"_"&amp;"2"</f>
        <v>w_20_2</v>
      </c>
    </row>
    <row r="17" spans="2:6">
      <c r="B17" s="58"/>
      <c r="C17" s="59"/>
      <c r="D17" s="64"/>
      <c r="E17" s="21" t="str">
        <f>アンケート!C52</f>
        <v>20代女性</v>
      </c>
      <c r="F17" s="21" t="str">
        <f t="shared" ref="F17" si="0">IF(ISERROR(FIND("女",E17)),"m","w")&amp;"_"&amp;LEFT(E17,2)&amp;"_"&amp;"1"</f>
        <v>w_20_1</v>
      </c>
    </row>
    <row r="18" spans="2:6">
      <c r="D18" s="30"/>
    </row>
    <row r="19" spans="2:6">
      <c r="D19" s="30"/>
    </row>
    <row r="20" spans="2:6">
      <c r="B20" s="65" t="s">
        <v>109</v>
      </c>
      <c r="C20" s="65"/>
      <c r="D20" s="65"/>
      <c r="E20" s="65"/>
      <c r="F20" s="65"/>
    </row>
    <row r="21" spans="2:6">
      <c r="B21" s="34" t="s">
        <v>116</v>
      </c>
      <c r="C21" s="34" t="s">
        <v>113</v>
      </c>
      <c r="D21" s="65" t="s">
        <v>114</v>
      </c>
      <c r="E21" s="65"/>
      <c r="F21" s="34" t="s">
        <v>115</v>
      </c>
    </row>
    <row r="22" spans="2:6">
      <c r="B22" s="65" t="s">
        <v>110</v>
      </c>
      <c r="C22" s="21" t="s">
        <v>179</v>
      </c>
      <c r="D22" s="66" t="str">
        <f t="shared" ref="D22:D27" si="1">IF(C22="","",SUBSTITUTE(MID(C22,FIND("href=",C22)+6,FIND("rel=",C22)-FIND("href=",C22)-8),"amp;",""))</f>
        <v>//af.moshimo.com/af/c/click?a_id=988731&amp;p_id=170&amp;pc_id=185&amp;pl_id=4062&amp;url=https%3A%2F%2Fwww.amazon.co.jp%2F%25E3%2583%258D%25E3%2583%2594%25E3%2582%25A2-%25E9%25BC%25BB%25E3%2582%25BB%25E3%2583%25AC%25E3%2583%2596-%25E3%2583%2586%25E3%2582%25A3%25E3%2582%25B7%25E3%2583%25A5-400%25E6%259E%259A-%25C3%25973%25E5%2580%258B%25E3%2583%2591%25E3%2583%2583%25E3%2582%25AF%2Fdp%2FB001OGJV40</v>
      </c>
      <c r="E22" s="66"/>
      <c r="F22" s="21" t="str">
        <f>IF(ISERROR(FIND("amazon",C22)),IF(ISERROR(FIND("rakuten",C22)),"","楽天"),"Amazon")</f>
        <v>Amazon</v>
      </c>
    </row>
    <row r="23" spans="2:6">
      <c r="B23" s="65"/>
      <c r="C23" s="21" t="s">
        <v>180</v>
      </c>
      <c r="D23" s="66" t="str">
        <f t="shared" si="1"/>
        <v>//af.moshimo.com/af/c/click?a_id=988729&amp;p_id=54&amp;pc_id=54&amp;pl_id=616&amp;url=https%3A%2F%2Fitem.rakuten.co.jp%2Frakuten24%2Fa070102000002%2F&amp;m=http%3A%2F%2Fm.rakuten.co.jp%2Frakuten24%2Fi%2F10005792%2F&amp;r_v=g00r1363.9tq3e1d4.g00r1363.9tq3fe1c</v>
      </c>
      <c r="E23" s="66"/>
      <c r="F23" s="21" t="str">
        <f t="shared" ref="F23:F27" si="2">IF(ISERROR(FIND("amazon",C23)),IF(ISERROR(FIND("rakuten",C23)),"","楽天"),"Amazon")</f>
        <v>楽天</v>
      </c>
    </row>
    <row r="24" spans="2:6">
      <c r="B24" s="65" t="s">
        <v>111</v>
      </c>
      <c r="C24" s="21" t="s">
        <v>183</v>
      </c>
      <c r="D24" s="66" t="str">
        <f t="shared" si="1"/>
        <v>//af.moshimo.com/af/c/click?a_id=988731&amp;p_id=170&amp;pc_id=185&amp;pl_id=4062&amp;url=https%3A%2F%2Fwww.amazon.co.jp%2F%25E3%2582%25A8%25E3%2583%25AA%25E3%2582%25A8%25E3%2583%25BC%25E3%2583%25AB-4902011714449-%25E3%2582%25A8%25E3%2583%25AA%25E3%2582%25A8%25E3%2583%25BC%25E3%2583%25AB-%25E3%2583%25AD%25E3%2583%25BC%25E3%2582%25B7%25E3%2583%25A7%25E3%2583%25B3%25E3%2583%2586%25E3%2582%25A3%25E3%2582%25B7%25E3%2583%25A5%25E3%2583%25BC-%25E8%25B4%2585%25E6%25B2%25A2%25E4%25BF%259D%25E6%25B9%25BF%25E7%2588%25BD%25E5%25BF%25AB%25E3%2583%25A1%25E3%2583%25B3%25E3%2583%2588%25E3%2583%25BC%25E3%2583%25AB-%25EF%25BC%2593%25EF%25BC%2592%25EF%25BC%2590%25E6%259E%259A%25EF%25BC%2588%25EF%25BC%2591%25EF%25BC%2596%25EF%25BC%2590%25E7%25B5%2584%25EF%25BC%2589%25EF%25BC%2591%25EF%25BC%2592%25E7%25AE%25B1%2Fdp%2FB00BBQ8EJG</v>
      </c>
      <c r="E24" s="66"/>
      <c r="F24" s="21" t="str">
        <f t="shared" si="2"/>
        <v>Amazon</v>
      </c>
    </row>
    <row r="25" spans="2:6">
      <c r="B25" s="65"/>
      <c r="C25" s="21" t="s">
        <v>184</v>
      </c>
      <c r="D25" s="66" t="str">
        <f t="shared" si="1"/>
        <v>//af.moshimo.com/af/c/click?a_id=988729&amp;p_id=54&amp;pc_id=54&amp;pl_id=616&amp;url=https%3A%2F%2Fitem.rakuten.co.jp%2Fat-life%2F4902011714449-kksale%2F&amp;m=http%3A%2F%2Fm.rakuten.co.jp%2Fat-life%2Fi%2F10315054%2F&amp;r_v=g00ru0o3.9tq3e082.g00ru0o3.9tq3fa40</v>
      </c>
      <c r="E25" s="66"/>
      <c r="F25" s="21" t="str">
        <f t="shared" si="2"/>
        <v>楽天</v>
      </c>
    </row>
    <row r="26" spans="2:6">
      <c r="B26" s="65" t="s">
        <v>112</v>
      </c>
      <c r="C26" s="21" t="s">
        <v>181</v>
      </c>
      <c r="D26" s="66" t="str">
        <f t="shared" si="1"/>
        <v>//af.moshimo.com/af/c/click?a_id=988731&amp;p_id=170&amp;pc_id=185&amp;pl_id=4062&amp;url=https%3A%2F%2Fwww.amazon.co.jp%2F%25E3%2582%25A8%25E3%2583%25AA%25E3%2582%25A8%25E3%2583%25BC%25E3%2583%25AB-%25E3%2583%2586%25E3%2582%25A3%25E3%2583%2583%25E3%2582%25B7%25E3%2583%25A5-%25E3%2583%2597%25E3%2583%25A9%25E3%2582%25B9%25E3%2582%25A6%25E3%2582%25A9%25E3%2583%25BC%25E3%2582%25BF%25E3%2583%25BC-180%25E7%25B5%2584%25C3%25975%25E7%25AE%25B1-%25E3%2583%2591%25E3%2583%25AB%25E3%2583%2597100%2525%2Fdp%2FB00439HPZW</v>
      </c>
      <c r="E26" s="66"/>
      <c r="F26" s="21" t="str">
        <f t="shared" si="2"/>
        <v>Amazon</v>
      </c>
    </row>
    <row r="27" spans="2:6">
      <c r="B27" s="65"/>
      <c r="C27" s="21" t="s">
        <v>182</v>
      </c>
      <c r="D27" s="66" t="str">
        <f t="shared" si="1"/>
        <v>//af.moshimo.com/af/c/click?a_id=988729&amp;p_id=54&amp;pc_id=54&amp;pl_id=616&amp;url=https%3A%2F%2Fitem.rakuten.co.jp%2Fbiccamera%2F4902011714401%2F&amp;m=http%3A%2F%2Fm.rakuten.co.jp%2Fbiccamera%2Fi%2F11464868%2F&amp;r_v=g00r7ld3.9tq3e20f.g00r7ld3.9tq3f0be</v>
      </c>
      <c r="E27" s="66"/>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(307,'//af.moshimo.com/af/c/click?a_id=988731&amp;p_id=170&amp;pc_id=185&amp;pl_id=4062&amp;url=https%3A%2F%2Fwww.amazon.co.jp%2F%25E3%2583%258D%25E3%2583%2594%25E3%2582%25A2-%25E9%25BC%25BB%25E3%2582%25BB%25E3%2583%25AC%25E3%2583%2596-%25E3%2583%2586%25E3%2582%25A3%25E3%2582%25B7%25E3%2583%25A5-400%25E6%259E%259A-%25C3%25973%25E5%2580%258B%25E3%2583%2591%25E3%2583%2583%25E3%2582%25AF%2Fdp%2FB001OGJV40', '//af.moshimo.com/af/c/click?a_id=988729&amp;p_id=54&amp;pc_id=54&amp;pl_id=616&amp;url=https%3A%2F%2Fitem.rakuten.co.jp%2Frakuten24%2Fa070102000002%2F&amp;m=http%3A%2F%2Fm.rakuten.co.jp%2Frakuten24%2Fi%2F10005792%2F&amp;r_v=g00r1363.9tq3e1d4.g00r1363.9tq3fe1c', 'https://www.cosme.net/product/product_id/346254/reviews', 'https://images-fe.ssl-images-amazon.com/images/I/41-d-8uhcPL.jpg', 'ネピア　鼻セレブ'),</v>
      </c>
    </row>
    <row r="3" spans="1:1">
      <c r="A3" t="str">
        <f>"("&amp;入力シート!D14&amp;","&amp;"'"&amp;入力シート!D24&amp;"', '"&amp;入力シート!D25&amp;"', '"&amp;入力シート!C14&amp;"', '"&amp;入力シート!C6&amp;"', '"&amp;入力シート!D6&amp;"'),"</f>
        <v>(308,'//af.moshimo.com/af/c/click?a_id=988731&amp;p_id=170&amp;pc_id=185&amp;pl_id=4062&amp;url=https%3A%2F%2Fwww.amazon.co.jp%2F%25E3%2582%25A8%25E3%2583%25AA%25E3%2582%25A8%25E3%2583%25BC%25E3%2583%25AB-4902011714449-%25E3%2582%25A8%25E3%2583%25AA%25E3%2582%25A8%25E3%2583%25BC%25E3%2583%25AB-%25E3%2583%25AD%25E3%2583%25BC%25E3%2582%25B7%25E3%2583%25A7%25E3%2583%25B3%25E3%2583%2586%25E3%2582%25A3%25E3%2582%25B7%25E3%2583%25A5%25E3%2583%25BC-%25E8%25B4%2585%25E6%25B2%25A2%25E4%25BF%259D%25E6%25B9%25BF%25E7%2588%25BD%25E5%25BF%25AB%25E3%2583%25A1%25E3%2583%25B3%25E3%2583%2588%25E3%2583%25BC%25E3%2583%25AB-%25EF%25BC%2593%25EF%25BC%2592%25EF%25BC%2590%25E6%259E%259A%25EF%25BC%2588%25EF%25BC%2591%25EF%25BC%2596%25EF%25BC%2590%25E7%25B5%2584%25EF%25BC%2589%25EF%25BC%2591%25EF%25BC%2592%25E7%25AE%25B1%2Fdp%2FB00BBQ8EJG', '//af.moshimo.com/af/c/click?a_id=988729&amp;p_id=54&amp;pc_id=54&amp;pl_id=616&amp;url=https%3A%2F%2Fitem.rakuten.co.jp%2Fat-life%2F4902011714449-kksale%2F&amp;m=http%3A%2F%2Fm.rakuten.co.jp%2Fat-life%2Fi%2F10315054%2F&amp;r_v=g00ru0o3.9tq3e082.g00ru0o3.9tq3fa40', 'https://www.cosme.net/product/product_id/5579/reviews', 'https://images-fe.ssl-images-amazon.com/images/I/418OWilJI6L.jpg', 'エリエール　ローションティッシュ'),</v>
      </c>
    </row>
    <row r="4" spans="1:1">
      <c r="A4" t="str">
        <f>"("&amp;入力シート!D16&amp;","&amp;"'"&amp;入力シート!D26&amp;"', '"&amp;入力シート!D27&amp;"', '"&amp;入力シート!C16&amp;"', '"&amp;入力シート!C7&amp;"', '"&amp;入力シート!D7&amp;"');"</f>
        <v>(309,'//af.moshimo.com/af/c/click?a_id=988731&amp;p_id=170&amp;pc_id=185&amp;pl_id=4062&amp;url=https%3A%2F%2Fwww.amazon.co.jp%2F%25E3%2582%25A8%25E3%2583%25AA%25E3%2582%25A8%25E3%2583%25BC%25E3%2583%25AB-%25E3%2583%2586%25E3%2582%25A3%25E3%2583%2583%25E3%2582%25B7%25E3%2583%25A5-%25E3%2583%2597%25E3%2583%25A9%25E3%2582%25B9%25E3%2582%25A6%25E3%2582%25A9%25E3%2583%25BC%25E3%2582%25BF%25E3%2583%25BC-180%25E7%25B5%2584%25C3%25975%25E7%25AE%25B1-%25E3%2583%2591%25E3%2583%25AB%25E3%2583%2597100%2525%2Fdp%2FB00439HPZW', '//af.moshimo.com/af/c/click?a_id=988729&amp;p_id=54&amp;pc_id=54&amp;pl_id=616&amp;url=https%3A%2F%2Fitem.rakuten.co.jp%2Fbiccamera%2F4902011714401%2F&amp;m=http%3A%2F%2Fm.rakuten.co.jp%2Fbiccamera%2Fi%2F11464868%2F&amp;r_v=g00r7ld3.9tq3e20f.g00r7ld3.9tq3f0be', 'https://www.cosme.net/product/product_id/10011391/reviews', 'https://images-fe.ssl-images-amazon.com/images/I/51QAFyL%2BmnL.jpg', 'エリエール　+water');</v>
      </c>
    </row>
    <row r="9" spans="1:1">
      <c r="A9" s="35" t="s">
        <v>121</v>
      </c>
    </row>
    <row r="10" spans="1:1">
      <c r="A10" t="s">
        <v>120</v>
      </c>
    </row>
    <row r="11" spans="1:1" ht="18.75">
      <c r="A11" s="69">
        <v>306</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19" t="str">
        <f>CONCATENATE("&lt;h2&gt;",入力シート!C2,"&lt;/h2&gt;")</f>
        <v>&lt;h2&gt;鼻に優しい柔らかいティッシュのおすすめ3選。花粉症がきつい季節にはこれ！&lt;/h2&gt;</v>
      </c>
    </row>
    <row r="2" spans="1:1">
      <c r="A2" s="19" t="s">
        <v>84</v>
      </c>
    </row>
    <row r="3" spans="1:1">
      <c r="A3" s="20" t="s">
        <v>85</v>
      </c>
    </row>
    <row r="4" spans="1:1">
      <c r="A4" s="19" t="str">
        <f>CONCATENATE("&lt;li&gt;", アンケート!C54, "&lt;/li&gt;")</f>
        <v>&lt;li&gt;肌にやさしいティッシュを求めている方。&lt;/li&gt;</v>
      </c>
    </row>
    <row r="5" spans="1:1">
      <c r="A5" s="19" t="str">
        <f>CONCATENATE("&lt;li&gt;", アンケート!C55, "&lt;/li&gt;")</f>
        <v>&lt;li&gt;やわらかいしっとりしたティッシュを求めている方。&lt;/li&gt;</v>
      </c>
    </row>
    <row r="6" spans="1:1">
      <c r="A6" s="19" t="str">
        <f>CONCATENATE("&lt;li&gt;", アンケート!C56, "&lt;/li&gt;")</f>
        <v>&lt;li&gt;高くても質の良いティッシュを求めている方。&lt;/li&gt;</v>
      </c>
    </row>
    <row r="7" spans="1:1">
      <c r="A7" s="19" t="s">
        <v>86</v>
      </c>
    </row>
    <row r="8" spans="1:1">
      <c r="A8" s="19" t="s">
        <v>87</v>
      </c>
    </row>
    <row r="9" spans="1:1">
      <c r="A9" s="19"/>
    </row>
    <row r="10" spans="1:1">
      <c r="A10" s="19" t="s">
        <v>124</v>
      </c>
    </row>
    <row r="11" spans="1:1">
      <c r="A11" s="19" t="s">
        <v>88</v>
      </c>
    </row>
    <row r="12" spans="1:1">
      <c r="A12" s="19" t="str">
        <f>CONCATENATE("&lt;img src=","""http://shomty.com/wp-content/uploads/img/parts/positionMap/",アンケート!$C$6,".jpg", """ /&gt;")</f>
        <v>&lt;img src="http://shomty.com/wp-content/uploads/img/parts/positionMap/7.jpg" /&gt;</v>
      </c>
    </row>
    <row r="13" spans="1:1">
      <c r="A13" s="29" t="str">
        <f>CONCATENATE("今回紹介する『", アンケート!C2,"』は","「価格と品質」どちらを重要視したのかをあらわした図です。")</f>
        <v>今回紹介する『ティッシュ』は「価格と品質」どちらを重要視したのかをあらわした図です。</v>
      </c>
    </row>
    <row r="14" spans="1:1">
      <c r="A14" s="29"/>
    </row>
    <row r="15" spans="1:1">
      <c r="A15" s="29" t="s">
        <v>125</v>
      </c>
    </row>
    <row r="16" spans="1:1">
      <c r="A16" s="29" t="s">
        <v>123</v>
      </c>
    </row>
    <row r="17" spans="1:2">
      <c r="A17" s="19" t="s">
        <v>87</v>
      </c>
    </row>
    <row r="18" spans="1:2">
      <c r="A18" t="s">
        <v>70</v>
      </c>
    </row>
    <row r="19" spans="1:2">
      <c r="A19" t="str">
        <f>CONCATENATE("&lt;h2&gt;『",アンケート!C2,"』 ランキング&lt;/h2&gt;")</f>
        <v>&lt;h2&gt;『ティッシュ』 ランキング&lt;/h2&gt;</v>
      </c>
    </row>
    <row r="20" spans="1:2">
      <c r="A20" t="s">
        <v>89</v>
      </c>
    </row>
    <row r="22" spans="1:2">
      <c r="A22" t="str">
        <f>CONCATENATE("&lt;h3&gt;3位 ",アンケート!C41,"&lt;/h3&gt;")</f>
        <v>&lt;h3&gt;3位 エリエール　+water&lt;/h3&gt;</v>
      </c>
    </row>
    <row r="23" spans="1:2">
      <c r="A23" t="s">
        <v>90</v>
      </c>
    </row>
    <row r="24" spans="1:2">
      <c r="A24" t="s">
        <v>68</v>
      </c>
    </row>
    <row r="25" spans="1:2">
      <c r="A25" t="str">
        <f>アンケート!C48</f>
        <v>しっとりしたティッシュを使用したい方</v>
      </c>
    </row>
    <row r="26" spans="1:2">
      <c r="A26" t="s">
        <v>69</v>
      </c>
    </row>
    <row r="27" spans="1:2">
      <c r="A27" s="6" t="str">
        <f>CONCATENATE("[tblStart num=5]", 入力シート!C7, "[/tblStart]")</f>
        <v>[tblStart num=5]https://images-fe.ssl-images-amazon.com/images/I/51QAFyL%2BmnL.jpg[/tblStart]</v>
      </c>
    </row>
    <row r="28" spans="1:2">
      <c r="A28" t="str">
        <f>CONCATENATE("[tdLevel type=", B28, "]", 比較表!A4, "[/tdLevel]")</f>
        <v>[tdLevel type=5]紙質が柔らかい[/tdLevel]</v>
      </c>
      <c r="B28">
        <f>HLOOKUP(アンケート!$C$41,比較表!$B$3:$D$8,2,)</f>
        <v>5</v>
      </c>
    </row>
    <row r="29" spans="1:2">
      <c r="A29" t="str">
        <f>CONCATENATE("[tdLevel type=", B29, "]", 比較表!A5, "[/tdLevel]")</f>
        <v>[tdLevel type=5]痛くない[/tdLevel]</v>
      </c>
      <c r="B29">
        <f>HLOOKUP(アンケート!$C$41,比較表!$B$3:$D$8,3,FALSE)</f>
        <v>5</v>
      </c>
    </row>
    <row r="30" spans="1:2">
      <c r="A30" t="str">
        <f>CONCATENATE("[tdLevel type=", B30, "]", 比較表!A6, "[/tdLevel]")</f>
        <v>[tdLevel type=3]コスパ[/tdLevel]</v>
      </c>
      <c r="B30">
        <f>HLOOKUP(アンケート!$C$41,比較表!$B$3:$D$8,4,FALSE)</f>
        <v>3</v>
      </c>
    </row>
    <row r="31" spans="1:2">
      <c r="A31" t="str">
        <f>CONCATENATE("[tdLevel type=", B31, "]", 比較表!A7, "[/tdLevel]")</f>
        <v>[tdLevel type=4]購入しやすい[/tdLevel]</v>
      </c>
      <c r="B31">
        <f>HLOOKUP(アンケート!$C$41,比較表!$B$3:$D$8,5,FALSE)</f>
        <v>4</v>
      </c>
    </row>
    <row r="32" spans="1:2">
      <c r="A32" t="str">
        <f>CONCATENATE("[tdLevel type=", B32, "]", 比較表!A8, "[/tdLevel]")</f>
        <v>[tdLevel type=4]肌触りが良い[/tdLevel]</v>
      </c>
      <c r="B32">
        <f>HLOOKUP(アンケート!$C$41,比較表!$B$3:$D$8,6,FALSE)</f>
        <v>4</v>
      </c>
    </row>
    <row r="33" spans="1:1">
      <c r="A33" t="s">
        <v>71</v>
      </c>
    </row>
    <row r="35" spans="1:1">
      <c r="A35" s="6" t="str">
        <f>CONCATENATE("[product_link id=",入力シート!D16,"][/product_link]")</f>
        <v>[product_link id=309][/product_link]</v>
      </c>
    </row>
    <row r="36" spans="1:1">
      <c r="A36" t="s">
        <v>91</v>
      </c>
    </row>
    <row r="37" spans="1:1">
      <c r="A37" t="s">
        <v>92</v>
      </c>
    </row>
    <row r="38" spans="1:1">
      <c r="A38" t="s">
        <v>93</v>
      </c>
    </row>
    <row r="39" spans="1:1">
      <c r="A39" t="s">
        <v>85</v>
      </c>
    </row>
    <row r="40" spans="1:1">
      <c r="A40" t="str">
        <f>CONCATENATE("&lt;li&gt;", アンケート!C42,"&lt;/li&gt;")</f>
        <v>&lt;li&gt;肌触りが柔らかい&lt;/li&gt;</v>
      </c>
    </row>
    <row r="41" spans="1:1">
      <c r="A41" t="str">
        <f>CONCATENATE("&lt;li&gt;", アンケート!C43,"&lt;/li&gt;")</f>
        <v>&lt;li&gt;他の良質ティッシュに比べると少し安い&lt;/li&gt;</v>
      </c>
    </row>
    <row r="42" spans="1:1">
      <c r="A42" t="str">
        <f>CONCATENATE("&lt;li&gt;", アンケート!C44,"&lt;/li&gt;")</f>
        <v>&lt;li&gt;大手エリエールの商品&lt;/li&gt;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&lt;li&gt;良質ティッシュの中では知名度が高くはない&lt;/li&gt;</v>
      </c>
    </row>
    <row r="51" spans="1:1">
      <c r="A51" t="str">
        <f>CONCATENATE("&lt;li&gt;", アンケート!C46,"&lt;/li&gt;")</f>
        <v>&lt;li&gt;ローションティッシュとどちらが良いのかわかりづらい&lt;/li&gt;</v>
      </c>
    </row>
    <row r="52" spans="1:1">
      <c r="A52" t="str">
        <f>CONCATENATE("&lt;li&gt;", アンケート!C47,"&lt;/li&gt;")</f>
        <v>&lt;li&gt;人によってはティッシュにしては、ウェット感が強すぎると感じる&lt;/li&gt;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鼻炎持ちでずっと鼻セレブを使用していましたが、ネーミングからして肌に優しそうなので、購入してみました。
個人的に鼻セレブ以来のヒットです。
価格は安くはないですが、それ相応の価値はありますし、ずっと使用していた鼻セレブに比べると安いので、気に入っています。
</v>
      </c>
    </row>
    <row r="59" spans="1:1">
      <c r="A59" t="s">
        <v>102</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冬場は毎年このティッシュを使用しています。
柔らかくしっとりとしたティッシュなので、頻繁に鼻をかんでも鼻の下や口あたりの皮膚に刺激を与えることがありません。
ドラッグストアでももちろんスーパーにもあるので、購入しやすいです。
</v>
      </c>
    </row>
    <row r="62" spans="1:1">
      <c r="A62" t="s">
        <v>102</v>
      </c>
    </row>
    <row r="63" spans="1:1">
      <c r="A63" t="s">
        <v>97</v>
      </c>
    </row>
    <row r="64" spans="1:1">
      <c r="A64" t="str">
        <f>CONCATENATE("[reviewLink id=","""", 入力シート!D16,"""][/reviewLink]")</f>
        <v>[reviewLink id="309"][/reviewLink]</v>
      </c>
    </row>
    <row r="66" spans="1:2">
      <c r="A66" t="str">
        <f>CONCATENATE("&lt;h3&gt;2位 ",アンケート!C28,"&lt;/h3&gt;")</f>
        <v>&lt;h3&gt;2位 エリエール　ローションティッシュ&lt;/h3&gt;</v>
      </c>
    </row>
    <row r="67" spans="1:2">
      <c r="A67" t="s">
        <v>90</v>
      </c>
    </row>
    <row r="68" spans="1:2">
      <c r="A68" t="s">
        <v>68</v>
      </c>
    </row>
    <row r="69" spans="1:2">
      <c r="A69" t="str">
        <f>アンケート!C35</f>
        <v>肌に優しいティッシュを使用したい方</v>
      </c>
    </row>
    <row r="70" spans="1:2">
      <c r="A70" t="s">
        <v>69</v>
      </c>
    </row>
    <row r="71" spans="1:2" ht="27">
      <c r="A71" s="6" t="str">
        <f>CONCATENATE("[tblStart num=5]", 入力シート!$C$6, "[/tblStart]")</f>
        <v>[tblStart num=5]https://images-fe.ssl-images-amazon.com/images/I/418OWilJI6L.jpg[/tblStart]</v>
      </c>
    </row>
    <row r="72" spans="1:2">
      <c r="A72" t="str">
        <f>CONCATENATE("[tdLevel type=", B72, "]", 比較表!A4, "[/tdLevel]")</f>
        <v>[tdLevel type=5]紙質が柔らかい[/tdLevel]</v>
      </c>
      <c r="B72">
        <f>HLOOKUP(アンケート!$C$28,比較表!$B$3:$D$8,2,FALSE)</f>
        <v>5</v>
      </c>
    </row>
    <row r="73" spans="1:2">
      <c r="A73" t="str">
        <f>CONCATENATE("[tdLevel type=", B73, "]", 比較表!A5, "[/tdLevel]")</f>
        <v>[tdLevel type=5]痛くない[/tdLevel]</v>
      </c>
      <c r="B73">
        <f>HLOOKUP(アンケート!$C$28,比較表!$B$3:$D$8,3,FALSE)</f>
        <v>5</v>
      </c>
    </row>
    <row r="74" spans="1:2">
      <c r="A74" t="str">
        <f>CONCATENATE("[tdLevel type=", B74, "]", 比較表!A6, "[/tdLevel]")</f>
        <v>[tdLevel type=2]コスパ[/tdLevel]</v>
      </c>
      <c r="B74">
        <f>HLOOKUP(アンケート!$C$28,比較表!$B$3:$D$8,4,FALSE)</f>
        <v>2</v>
      </c>
    </row>
    <row r="75" spans="1:2">
      <c r="A75" t="str">
        <f>CONCATENATE("[tdLevel type=", B75, "]", 比較表!A7, "[/tdLevel]")</f>
        <v>[tdLevel type=5]購入しやすい[/tdLevel]</v>
      </c>
      <c r="B75">
        <f>HLOOKUP(アンケート!$C$28,比較表!$B$3:$D$8,5,FALSE)</f>
        <v>5</v>
      </c>
    </row>
    <row r="76" spans="1:2">
      <c r="A76" t="str">
        <f>CONCATENATE("[tdLevel type=", B76, "]", 比較表!A8, "[/tdLevel]")</f>
        <v>[tdLevel type=5]肌触りが良い[/tdLevel]</v>
      </c>
      <c r="B76">
        <f>HLOOKUP(アンケート!$C$28,比較表!$B$3:$D$8,6,FALSE)</f>
        <v>5</v>
      </c>
    </row>
    <row r="77" spans="1:2">
      <c r="A77" t="s">
        <v>71</v>
      </c>
    </row>
    <row r="79" spans="1:2">
      <c r="A79" s="6" t="str">
        <f>CONCATENATE("[product_link id=",入力シート!D14,"][/product_link]")</f>
        <v>[product_link id=308][/product_link]</v>
      </c>
    </row>
    <row r="80" spans="1:2">
      <c r="A80" t="s">
        <v>91</v>
      </c>
    </row>
    <row r="81" spans="1:1">
      <c r="A81" t="s">
        <v>92</v>
      </c>
    </row>
    <row r="82" spans="1:1">
      <c r="A82" t="s">
        <v>93</v>
      </c>
    </row>
    <row r="83" spans="1:1">
      <c r="A83" t="s">
        <v>85</v>
      </c>
    </row>
    <row r="84" spans="1:1">
      <c r="A84" t="str">
        <f>CONCATENATE("&lt;li&gt;", アンケート!C29,"&lt;/li&gt;")</f>
        <v>&lt;li&gt;肌触りが良い&lt;/li&gt;</v>
      </c>
    </row>
    <row r="85" spans="1:1">
      <c r="A85" t="str">
        <f>CONCATENATE("&lt;li&gt;", アンケート!C30,"&lt;/li&gt;")</f>
        <v>&lt;li&gt;柔らかい&lt;/li&gt;</v>
      </c>
    </row>
    <row r="86" spans="1:1">
      <c r="A86" t="str">
        <f>CONCATENATE("&lt;li&gt;", アンケート!C31,"&lt;/li&gt;")</f>
        <v>&lt;li&gt;販売店舗が多い&lt;/li&gt;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&lt;li&gt;匂いが気になる人もいる&lt;/li&gt;</v>
      </c>
    </row>
    <row r="95" spans="1:1">
      <c r="A95" t="str">
        <f>CONCATENATE("&lt;li&gt;", アンケート!C33,"&lt;/li&gt;")</f>
        <v>&lt;li&gt;鼻セレブに似ている&lt;/li&gt;</v>
      </c>
    </row>
    <row r="96" spans="1:1">
      <c r="A96" t="str">
        <f>CONCATENATE("&lt;li&gt;", アンケート!C34,"&lt;/li&gt;")</f>
        <v>&lt;li&gt;高い&lt;/li&gt;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ローションティッシュは、何年も前からずっと愛用しています。
鼻炎でよく鼻を噛みますが、このティッシュでは鼻が赤くなったり痛くなったりかゆくなることもありません。
これからもずっとリピートし続けたいと思います。
</v>
      </c>
    </row>
    <row r="103" spans="1:1">
      <c r="A103" t="s">
        <v>102</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肌触りがやわらかくて、とっても気持ちいいです。
これを使用し始めてから、皮向けでひりひりしていた鼻の荒れが治りました。
もっと早くローションティッシュに出会いたかったです。
ちなみに鼻セレブも使用してみましたが、個人的にはこちらの方が好きです。
</v>
      </c>
    </row>
    <row r="106" spans="1:1">
      <c r="A106" t="s">
        <v>102</v>
      </c>
    </row>
    <row r="107" spans="1:1">
      <c r="A107" t="s">
        <v>97</v>
      </c>
    </row>
    <row r="108" spans="1:1">
      <c r="A108" t="str">
        <f>CONCATENATE("[reviewLink id=","""", 入力シート!D14,"""][/reviewLink]")</f>
        <v>[reviewLink id="308"][/reviewLink]</v>
      </c>
    </row>
    <row r="110" spans="1:1">
      <c r="A110" t="str">
        <f>CONCATENATE("&lt;h3&gt;1位 ",アンケート!C13,"&lt;/h3&gt;")</f>
        <v>&lt;h3&gt;1位 ネピア　鼻セレブ&lt;/h3&gt;</v>
      </c>
    </row>
    <row r="111" spans="1:1">
      <c r="A111" t="s">
        <v>90</v>
      </c>
    </row>
    <row r="112" spans="1:1">
      <c r="A112" t="s">
        <v>68</v>
      </c>
    </row>
    <row r="113" spans="1:2">
      <c r="A113" t="str">
        <f>アンケート!C22</f>
        <v>鼻炎や花粉症で鼻を噛みすぎて鼻が肌荒れしている方</v>
      </c>
    </row>
    <row r="114" spans="1:2">
      <c r="A114" t="s">
        <v>69</v>
      </c>
    </row>
    <row r="115" spans="1:2" ht="27">
      <c r="A115" s="6" t="str">
        <f>CONCATENATE("[tblStart num=5]", 入力シート!C5, "[/tblStart]")</f>
        <v>[tblStart num=5]https://images-fe.ssl-images-amazon.com/images/I/41-d-8uhcPL.jpg[/tblStart]</v>
      </c>
    </row>
    <row r="116" spans="1:2">
      <c r="A116" t="str">
        <f>CONCATENATE("[tdLevel type=", B116, "]", 比較表!A4, "[/tdLevel]")</f>
        <v>[tdLevel type=5]紙質が柔らかい[/tdLevel]</v>
      </c>
      <c r="B116">
        <f>HLOOKUP(アンケート!$C$13,比較表!$B$3:$D$8,2,FALSE)</f>
        <v>5</v>
      </c>
    </row>
    <row r="117" spans="1:2">
      <c r="A117" t="str">
        <f>CONCATENATE("[tdLevel type=", B117, "]", 比較表!A5, "[/tdLevel]")</f>
        <v>[tdLevel type=5]痛くない[/tdLevel]</v>
      </c>
      <c r="B117">
        <f>HLOOKUP(アンケート!$C$13,比較表!$B$3:$D$8,3,FALSE)</f>
        <v>5</v>
      </c>
    </row>
    <row r="118" spans="1:2">
      <c r="A118" t="str">
        <f>CONCATENATE("[tdLevel type=", B118, "]", 比較表!A6, "[/tdLevel]")</f>
        <v>[tdLevel type=2]コスパ[/tdLevel]</v>
      </c>
      <c r="B118">
        <f>HLOOKUP(アンケート!$C$13,比較表!$B$3:$D$8,4,FALSE)</f>
        <v>2</v>
      </c>
    </row>
    <row r="119" spans="1:2">
      <c r="A119" t="str">
        <f>CONCATENATE("[tdLevel type=", B119, "]", 比較表!A7, "[/tdLevel]")</f>
        <v>[tdLevel type=5]購入しやすい[/tdLevel]</v>
      </c>
      <c r="B119">
        <f>HLOOKUP(アンケート!$C$13,比較表!$B$3:$D$8,5,FALSE)</f>
        <v>5</v>
      </c>
    </row>
    <row r="120" spans="1:2">
      <c r="A120" t="str">
        <f>CONCATENATE("[tdLevel type=", B120, "]", 比較表!A8, "[/tdLevel]")</f>
        <v>[tdLevel type=5]肌触りが良い[/tdLevel]</v>
      </c>
      <c r="B120">
        <f>HLOOKUP(アンケート!$C$13,比較表!$B$3:$D$8,6,FALSE)</f>
        <v>5</v>
      </c>
    </row>
    <row r="121" spans="1:2">
      <c r="A121" t="s">
        <v>71</v>
      </c>
    </row>
    <row r="123" spans="1:2">
      <c r="A123" s="6" t="str">
        <f>CONCATENATE("[product_link id=",入力シート!D12,"][/product_link]")</f>
        <v>[product_link id=307][/product_link]</v>
      </c>
    </row>
    <row r="124" spans="1:2">
      <c r="A124" t="s">
        <v>91</v>
      </c>
    </row>
    <row r="125" spans="1:2">
      <c r="A125" t="s">
        <v>92</v>
      </c>
    </row>
    <row r="126" spans="1:2">
      <c r="A126" t="s">
        <v>93</v>
      </c>
    </row>
    <row r="127" spans="1:2">
      <c r="A127" t="s">
        <v>85</v>
      </c>
    </row>
    <row r="128" spans="1:2">
      <c r="A128" t="str">
        <f>CONCATENATE("&lt;li&gt;", アンケート!C14,"&lt;/li&gt;")</f>
        <v>&lt;li&gt;柔らかい&lt;/li&gt;</v>
      </c>
    </row>
    <row r="129" spans="1:1">
      <c r="A129" t="str">
        <f>CONCATENATE("&lt;li&gt;", アンケート!C15,"&lt;/li&gt;")</f>
        <v>&lt;li&gt;肌に優しい&lt;/li&gt;</v>
      </c>
    </row>
    <row r="130" spans="1:1">
      <c r="A130" t="str">
        <f>CONCATENATE("&lt;li&gt;", アンケート!C16,"&lt;/li&gt;")</f>
        <v>&lt;li&gt;ポケットティッシュもある&lt;/li&gt;</v>
      </c>
    </row>
    <row r="131" spans="1:1">
      <c r="A131" t="str">
        <f>CONCATENATE("&lt;li&gt;", アンケート!C17,"&lt;/li&gt;")</f>
        <v>&lt;li&gt;販売店舗が多い&lt;/li&gt;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&lt;li&gt;高い&lt;/li&gt;</v>
      </c>
    </row>
    <row r="140" spans="1:1">
      <c r="A140" t="str">
        <f>CONCATENATE("&lt;li&gt;", アンケート!C19,"&lt;/li&gt;")</f>
        <v>&lt;li&gt;名前がダサい&lt;/li&gt;</v>
      </c>
    </row>
    <row r="141" spans="1:1">
      <c r="A141" t="str">
        <f>CONCATENATE("&lt;li&gt;", アンケート!C20,"&lt;/li&gt;")</f>
        <v>&lt;li&gt;後から似たような肌触りの良いティッシュがたくさんでてきた&lt;/li&gt;</v>
      </c>
    </row>
    <row r="142" spans="1:1">
      <c r="A142" t="str">
        <f>CONCATENATE("&lt;li&gt;", アンケート!C21,"&lt;/li&gt;")</f>
        <v>&lt;li&gt;箱ティッシュは販売店舗が多いが、ポケットティッシュは箱ティッシュに比べると販売店舗が少ない&lt;/li&gt;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花粉症なので、花粉のひどいシーズンは鼻セレブを使用しています。
価格はそれなりにしますが、鼻セレブという名前だけあって、鼻へのダメージが少なく、別のティッシュを使用していた時は、鼻の皮向けがひどかったのですが、その心配もなくなりました。
</v>
      </c>
    </row>
    <row r="149" spans="1:1">
      <c r="A149" t="s">
        <v>102</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鼻炎のため今まで良いティッシュを求めて色々試してきましたが、鼻セレブが一番のお気に入りです。
肌触りが良く、肌にも優しいので、常にストックを用意しています。
もちろん持ち運び用に、鼻セレブのポケットティッシュも所持しています。
</v>
      </c>
    </row>
    <row r="152" spans="1:1">
      <c r="A152" t="s">
        <v>102</v>
      </c>
    </row>
    <row r="153" spans="1:1">
      <c r="A153" t="s">
        <v>97</v>
      </c>
    </row>
    <row r="154" spans="1:1">
      <c r="A154" t="str">
        <f>CONCATENATE("[reviewLink id=","""", 入力シート!D12,"""][/reviewLink]")</f>
        <v>[reviewLink id="307"][/reviewLink]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2018-10-17T23:54:48Z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