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<sst xmlns="http://schemas.openxmlformats.org/spreadsheetml/2006/main" count="268" uniqueCount="193">
  <si>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</si>
  <si>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</si>
  <si>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</si>
  <si>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</si>
  <si>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</si>
  <si>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</si>
  <si>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</si>
  <si>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</si>
  <si>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</si>
  <si>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</si>
  <si>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</si>
  <si>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</si>
  <si>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</si>
  <si>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</si>
  <si>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</si>
  <si>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</si>
  <si>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</si>
  <si>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</si>
  <si>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</si>
  <si>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</si>
  <si>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</si>
  <si>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</si>
  <si>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</si>
  <si>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</si>
  <si>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</si>
  <si>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</si>
  <si>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</si>
  <si>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</si>
  <si>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</si>
  <si>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</si>
  <si>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</si>
  <si>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</si>
  <si>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</si>
  <si>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</si>
  <si>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</si>
  <si>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</si>
  <si>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</si>
  <si>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</si>
  <si>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</si>
  <si>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</si>
  <si>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</si>
  <si>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</si>
  <si>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</si>
  <si>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</si>
  <si>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</si>
  <si>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</si>
  <si>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</si>
  <si>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</si>
  <si>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</si>
  <si>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</si>
  <si>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</si>
  <si>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</si>
  <si>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</si>
  <si>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</si>
  <si>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</si>
  <si>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</si>
  <si>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</si>
  <si>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</si>
  <si>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</si>
  <si>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</si>
  <si>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</si>
  <si>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</si>
  <si>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</si>
  <si>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</si>
  <si>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</si>
  <si>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</si>
  <si>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</si>
  <si>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</si>
  <si>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</si>
  <si>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</si>
  <si>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</si>
  <si>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</si>
  <si>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</si>
  <si>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</si>
  <si>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</si>
  <si>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</si>
  <si>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</si>
  <si>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</si>
  <si>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</si>
  <si>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</si>
  <si>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</si>
  <si>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</si>
  <si>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</si>
  <si>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</si>
  <si>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</si>
  <si>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</si>
  <si>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</si>
  <si>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</si>
  <si>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</si>
  <si>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</si>
  <si>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</si>
  <si>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</si>
  <si>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</si>
  <si>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</si>
  <si>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</si>
  <si>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</si>
  <si>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</si>
  <si>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</si>
  <si>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</si>
  <si>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&lt;h3&gt;口コミ&lt;/h3&gt;</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</si>
  <si>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</si>
  <si>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</si>
  <si>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</si>
  <si>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</si>
  <si>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</si>
  <si>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</si>
  <si>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</si>
  <si>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</si>
  <si>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</si>
  <si>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</si>
  <si>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</si>
  <si>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</si>
  <si>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</si>
  <si>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</si>
  <si>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</si>
  <si>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</si>
  <si>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</si>
  <si>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</si>
  <si>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</si>
  <si>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</si>
  <si>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</si>
  <si>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</si>
  <si>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</si>
  <si>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</si>
  <si>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</si>
  <si>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</si>
  <si>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</si>
  <si>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値段が高い</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</si>
  <si>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</si>
  <si>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</si>
  <si>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</si>
  <si>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</si>
  <si>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</si>
  <si>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</si>
  <si>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ハイライト</t>
  </si>
  <si>
    <t>ローラメルシエ　フェイスイルミネーター</t>
  </si>
  <si>
    <t>エトヴォス　ミネラルハイライトクリーム</t>
  </si>
  <si>
    <t>ルナソル　ライティングシアーハイライト</t>
  </si>
  <si>
    <t>ハイライトとしての役割ができているか</t>
  </si>
  <si>
    <t>肌が綺麗に見えるか</t>
  </si>
  <si>
    <t>使用感</t>
  </si>
  <si>
    <t>崩れにくさ</t>
  </si>
  <si>
    <t>艶感</t>
  </si>
  <si>
    <t>パウダーなのに、綺麗な艶肌になれる</t>
  </si>
  <si>
    <t>パウダーのデザインがお洒落</t>
  </si>
  <si>
    <t>ラメ感が強めなので、華やかな印象になる</t>
  </si>
  <si>
    <t>カラーが数種類あり自分に合ったカラーを選べる</t>
  </si>
  <si>
    <t>ラメが強めで少し派手な印象になるので、派手な印象になりたくない方・メイクが薄い方には向かない</t>
  </si>
  <si>
    <t>大きいので持ち運びに不便</t>
  </si>
  <si>
    <t>ブラシがついていない</t>
  </si>
  <si>
    <t>価格が高い</t>
  </si>
  <si>
    <t>メイクで華やかな印象になりたい方</t>
  </si>
  <si>
    <r>
      <t xml:space="preserve">１位の商品のためになった（なる）口コミやレビューを２つ記入してください。
</t>
    </r>
    <r>
      <rPr>
        <sz val="9"/>
        <color rgb="FFFF0000"/>
        <rFont val="Arial"/>
        <family val="2"/>
      </rPr>
      <t>※短文すぎない（150文字～300文字程度）口コミをお願いします。</t>
    </r>
  </si>
  <si>
    <t>今までたくさんのハイライトを試してきましたが、パウダータイプのハイライトはこちらが一番良かったです。
ブラシに軽くとって、鼻筋や顎・Cゾーンにささっと塗っていますが、パウダーなのにとっても自然な艶が出ます。
ピンクのディボーションを使用していますが、見た目もとっても華やかで可愛らしいので気に入っています。</t>
  </si>
  <si>
    <t>ここ最近で断トツ1位の１番お気に入りのハイライトになりました。
見た目はギラギラしていてラメ感がすごい印象でしたが、肌に乗せてみると思っていたよりギラギラした感じがなく、立体的で自然な艶を出してくれます。
下品な感じがなく上品なラメで、塗ったところが光を纏ったような肌に見せてくれます。
肌がパッと明るい印象になります。</t>
  </si>
  <si>
    <t>40代女性</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</si>
  <si>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</si>
  <si>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http://www.cosme.net/product/product_id/10115718/reviews</t>
  </si>
  <si>
    <t>綺麗で潤いのある艶肌に見せてくれる</t>
  </si>
  <si>
    <t>コンパクトサイズで、持ち運びに便利</t>
  </si>
  <si>
    <t>ミネラルなので、お肌に優しい</t>
  </si>
  <si>
    <t>パウダーの上からすると、メイクがよれる</t>
  </si>
  <si>
    <t>量を考えると価格が少し高め</t>
  </si>
  <si>
    <t>塗りすぎると、艶を超えてテカってみえる</t>
  </si>
  <si>
    <t>潤いのある艶肌を手に入れたい、ベースメイクにパウダーを使用しない方</t>
  </si>
  <si>
    <r>
      <t xml:space="preserve">２位の商品のためになった（なる）口コミやレビューを２つ記入してください。
</t>
    </r>
    <r>
      <rPr>
        <sz val="9"/>
        <color rgb="FFFF0000"/>
        <rFont val="Arial"/>
        <family val="2"/>
      </rPr>
      <t>※短文すぎない（150文字～300文字程度）口コミをお願いします。</t>
    </r>
  </si>
  <si>
    <t xml:space="preserve">とにかく艶肌になりたい方におすすめのハイライトです。
わたしが今まで使用してきたハイライトの中で、１番艶がでます。
ゴールドのクリームハイライトですが、イエローベースの方はもちろん、ブルーベースの方でも使用できると思います。
ミネラルで肌に優しいので、メイクオフも楽ですし、肌が荒れたりする心配もいりません。
</t>
  </si>
  <si>
    <t xml:space="preserve">今までパウダータイプのハイライトしか使用したことがなかったのですが、初めてクリームタイプのハイライトを購入しました。
エトヴォスのミネラルハイライトクリームは、クリームなので保湿力があり乾燥しません。
持ちがよく時間が経っても綺麗です。
肌が弱いのですが、ミネラルコスメなので肌に優しいのも嬉しいです。
ラメ感も主張しすぎず上品な感じなので、自然な艶が出ます。
</t>
  </si>
  <si>
    <t>３０代女性</t>
  </si>
  <si>
    <t>２０代女性</t>
  </si>
  <si>
    <t>http://www.cosme.net/product/product_id/10100922/reviews</t>
  </si>
  <si>
    <t>透明感が出る</t>
  </si>
  <si>
    <t>ブラシがついている</t>
  </si>
  <si>
    <t>１つに３色入っている</t>
  </si>
  <si>
    <t>艶感はあまりない</t>
  </si>
  <si>
    <t>ケースが傷つきやすい</t>
  </si>
  <si>
    <t>肌をパッと明るく見せてくれるハイライトを求めている方</t>
  </si>
  <si>
    <r>
      <t xml:space="preserve">３位の商品のためになった（なる）口コミやレビューを２つ記入してください。
</t>
    </r>
    <r>
      <rPr>
        <sz val="9"/>
        <color rgb="FFFF0000"/>
        <rFont val="Arial"/>
        <family val="2"/>
      </rPr>
      <t>※短文すぎない（150文字～300文字程度）口コミをお願いします。</t>
    </r>
  </si>
  <si>
    <t>元々シェーディングを買いに行ったのですが、BAさんにハイライトを勧められ購入しました。
最初はハイライト効果があまりよくわかっていないまま使用していたのですが、お店のトイレで鏡を見たとき、以前より毛穴が目立たなくなっているのに、気づきました。
シアーラベンダーを使用しているからか、肌に透明感を感じ明るくなったように感じます。</t>
  </si>
  <si>
    <t xml:space="preserve">ルナソルのハイライトは、3色入っているので、Tゾーンには右の2色・目の下には左など、場所によって使い分けて使用しています。
光でシミなどを飛ばしてくれているように感じます。
やっぱり使用している時と使用していない時では肌の明るさが全く違い、ハイライト使用時は肌全体のトーンがアップしたように、透明感のある綺麗な肌になります。
</t>
  </si>
  <si>
    <t>30代女性</t>
  </si>
  <si>
    <t>http://www.cosme.net/product/product_id/10115988/reviews</t>
  </si>
  <si>
    <t>今回取り上げたアイテムは、「何を求めてる人」にピッタリだと思いますか？
具体的に3つ記入してください。</t>
  </si>
  <si>
    <t>ベースメイクにパウダーを使用しているけど、艶肌になれるハイライトを探している方</t>
  </si>
  <si>
    <t>塗れたように艶感の出るハイライトを求めている方</t>
  </si>
  <si>
    <t>肌に透明感を与え、肌のトーンをアップしてくれるハイライトを求めている方</t>
  </si>
  <si>
    <t>ハイライトコスメおすすめ人気TOP3！艶肌になれるのはどれ？</t>
    <rPh sb="12" eb="14">
      <t>ニンキ</t>
    </rPh>
    <rPh sb="19" eb="20">
      <t>ツヤ</t>
    </rPh>
    <rPh sb="20" eb="21">
      <t>ハダ</t>
    </rPh>
    <phoneticPr fontId="1"/>
  </si>
  <si>
    <t>&lt;a target="_blank" href="//af.moshimo.com/af/c/click?a_id=988731&amp;amp;p_id=170&amp;amp;pc_id=185&amp;amp;pl_id=4062&amp;amp;url=https%3A%2F%2Fwww.amazon.co.jp%2Flaura-mercier-%25E3%2583%25A1%25E3%2583%25AB%25E3%2582%25B7%25E3%2582%25A8-%25E3%2583%2595%25E3%2582%25A7%25E3%2582%25A4%25E3%2582%25B9%25E3%2582%25A4%25E3%2583%25AB%25E3%2583%259F%25E3%2583%258D%25E3%2583%25BC%25E3%2582%25BF%25E3%2583%25BC-%25E3%2583%2587%25E3%2582%25A3%25E3%2583%259C%25E3%2583%25BC%25E3%2582%25B7%25E3%2583%25A7%25E3%2583%25B3%2Fdp%2FB071QYC6KG" rel="nofollow"&gt;&lt;img src="https://images-fe.ssl-images-amazon.com/images/I/417WYw4WTcL.jpg" alt="" style="border: none;" /&gt;&lt;br /&gt;laura mercier(ローラ メルシエ) フェイスイルミネーター (ディボーション)&lt;/a&gt;&lt;img src="//i.moshimo.com/af/i/impression?a_id=988731&amp;amp;p_id=170&amp;amp;pc_id=185&amp;amp;pl_id=4062" alt="" width="1" height="1" style="border: 0px;" /&gt;</t>
  </si>
  <si>
    <t>&lt;a target="_blank" href="//af.moshimo.com/af/c/click?a_id=988729&amp;amp;p_id=54&amp;amp;pc_id=54&amp;amp;pl_id=616&amp;amp;url=https%3A%2F%2Fitem.rakuten.co.jp%2Fpartytime-tokyo%2Fy0-q9ak-6my8%2F&amp;amp;m=http%3A%2F%2Fm.rakuten.co.jp%2Fpartytime-tokyo%2Fi%2F10017537%2F&amp;amp;r_v=g00s6ks3.9tq3e4bb.g00s6ks3.9tq3ffc9" rel="nofollow"&gt;&lt;img src="//thumbnail.image.rakuten.co.jp/@0_mall/partytime-tokyo/cabinet/001/y0-q9ak-6my8.jpg?_ex=128x128" alt="" style="border: none;" /&gt;&lt;br /&gt;laura mercier(ローラ メルシエ) フェイスイルミネーター (インディスクレション)&lt;/a&gt;&lt;img src="//i.moshimo.com/af/i/impression?a_id=988729&amp;amp;p_id=54&amp;amp;pc_id=54&amp;amp;pl_id=616" alt="" width="1" height="1" style="border: 0px;" /&gt;</t>
  </si>
  <si>
    <t>&lt;a target="_blank" href="//af.moshimo.com/af/c/click?a_id=988731&amp;amp;p_id=170&amp;amp;pc_id=185&amp;amp;pl_id=4062&amp;amp;url=https%3A%2F%2Fwww.amazon.co.jp%2FETVOS-%25E3%2582%25A8%25E3%2583%2588%25E3%2583%25B4%25E3%2582%25A9%25E3%2582%25B9-%25E3%2582%25A8%25E3%2583%2588%25E3%2583%25B4%25E3%2582%25A9%25E3%2582%25B9-%25E3%2583%259F%25E3%2583%258D%25E3%2583%25A9%25E3%2583%25AB%25E3%2583%258F%25E3%2582%25A4%25E3%2583%25A9%25E3%2582%25A4%25E3%2583%2588%25E3%2582%25AF%25E3%2583%25AA%25E3%2583%25BC%25E3%2583%25A0%2Fdp%2FB019EY0RPA" rel="nofollow"&gt;&lt;img src="https://images-fe.ssl-images-amazon.com/images/I/41RWBPFQUjL.jpg" alt="" style="border: none;" /&gt;&lt;br /&gt;エトヴォス　ミネラルハイライトクリーム&lt;/a&gt;&lt;img src="//i.moshimo.com/af/i/impression?a_id=988731&amp;amp;p_id=170&amp;amp;pc_id=185&amp;amp;pl_id=4062" alt="" width="1" height="1" style="border: 0px;" /&gt;</t>
  </si>
  <si>
    <t>&lt;a target="_blank" href="//af.moshimo.com/af/c/click?a_id=988729&amp;amp;p_id=54&amp;amp;pc_id=54&amp;amp;pl_id=616&amp;amp;url=https%3A%2F%2Fitem.rakuten.co.jp%2Fetvos%2Fdm-070%2F&amp;amp;m=http%3A%2F%2Fm.rakuten.co.jp%2Fetvos%2Fi%2F10000579%2F&amp;amp;r_v=g00qjav3.9tq3e46d.g00qjav3.9tq3f572" rel="nofollow"&gt;&lt;img src="//thumbnail.image.rakuten.co.jp/@0_gold/etvos/image/s_b/dm-070_01.jpg?_ex=128x128" alt="" style="border: none;" /&gt;&lt;br /&gt;エトヴォス（ETVOS）公式ショップ 河北裕介×エトヴォス コラボアイテム【第一弾】内側から発光するようなツヤ美肌に導く「ミネラルハイライトクリーム」【etvos】【30日間返品保証】&lt;/a&gt;&lt;img src="//i.moshimo.com/af/i/impression?a_id=988729&amp;amp;p_id=54&amp;amp;pc_id=54&amp;amp;pl_id=616" alt="" width="1" height="1" style="border: 0px;" /&gt;</t>
  </si>
  <si>
    <t>&lt;a target="_blank" href="//af.moshimo.com/af/c/click?a_id=988731&amp;amp;p_id=170&amp;amp;pc_id=185&amp;amp;pl_id=4062&amp;amp;url=https%3A%2F%2Fwww.amazon.co.jp%2F%25E3%2583%25AB%25E3%2583%258A%25E3%2582%25BD%25E3%2583%25AB-LUNASOL-%25E3%2583%25A9%25E3%2582%25A4%25E3%2583%2586%25E3%2582%25A3%25E3%2583%25B3%25E3%2582%25B0%25E3%2582%25B7%25E3%2582%25A2%25E3%2583%25BC%25E3%2583%258F%25E3%2582%25A4%25E3%2583%25A9%25E3%2582%25A4%25E3%2583%2588-01-%25E3%2583%258F%25E3%2582%25A4%25E3%2583%25A9%25E3%2582%25A4%25E3%2583%2588%2Fdp%2FB01MF8CNVA" rel="nofollow"&gt;&lt;img src="https://images-fe.ssl-images-amazon.com/images/I/31Q8D4q4mYL.jpg" alt="" style="border: none;" /&gt;&lt;br /&gt;ルナソル ライティングシアーハイライト 01(ハイライト)&lt;/a&gt;&lt;img src="//i.moshimo.com/af/i/impression?a_id=988731&amp;amp;p_id=170&amp;amp;pc_id=185&amp;amp;pl_id=4062" alt="" width="1" height="1" style="border: 0px;" /&gt;</t>
  </si>
  <si>
    <t>&lt;a target="_blank" href="//af.moshimo.com/af/c/click?a_id=988729&amp;amp;p_id=54&amp;amp;pc_id=54&amp;amp;pl_id=616&amp;amp;url=https%3A%2F%2Fitem.rakuten.co.jp%2Fcosmecosme%2F4973167180129%2F&amp;amp;m=http%3A%2F%2Fm.rakuten.co.jp%2Fcosmecosme%2Fi%2F10020107%2F&amp;amp;r_v=g00qvd83.9tq3e7c3.g00qvd83.9tq3ff84" rel="nofollow"&gt;&lt;img src="//thumbnail.image.rakuten.co.jp/@0_mall/cosmecosme/cabinet/goq008/42693_1.jpg?_ex=128x128" alt="" style="border: none;" /&gt;&lt;br /&gt;♪お得クーポン配布中♪【メール便可】ルナソル　ライティングシアーハイライト　レフィル　＃02　Sheer Beige(4973167180129)&lt;/a&gt;&lt;img src="//i.moshimo.com/af/i/impression?a_id=988729&amp;amp;p_id=54&amp;amp;pc_id=54&amp;amp;pl_id=616" alt="" width="1" height="1" style="border: 0px;" /&gt;</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</si>
</sst>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115988/reviews" TargetMode="External"/><Relationship Id="rId2" Type="http://schemas.openxmlformats.org/officeDocument/2006/relationships/hyperlink" Target="http://www.cosme.net/product/product_id/10100922/reviews" TargetMode="External"/><Relationship Id="rId1" Type="http://schemas.openxmlformats.org/officeDocument/2006/relationships/hyperlink" Target="http://www.cosme.net/product/product_id/10115718/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7" workbookViewId="0">
      <selection activeCell="C19" sqref="C19"/>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134</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136</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137</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138</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0" t="s">
        <v>152</v>
      </c>
      <c r="C23" s="9" t="s">
        <v>153</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68"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155</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165</v>
      </c>
      <c r="C36" s="69"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69"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168</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169</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170</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137</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171</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172</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173</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127</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177</v>
      </c>
      <c r="C49" s="70" t="s">
        <v>178</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70" t="s">
        <v>179</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180</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112</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181</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182</v>
      </c>
      <c r="C54" s="5" t="s">
        <v>183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135</v>
      </c>
      <c r="C3" s="15" t="s">
        <v>136</v>
      </c>
      <c r="D3" s="16" t="s">
        <v>137</v>
      </c>
      <c r="E3" s="3"/>
      <c r="F3" s="3"/>
      <c r="G3" s="3"/>
      <c r="H3" s="3"/>
      <c r="I3" s="3"/>
      <c r="J3" s="3"/>
      <c r="K3" s="3"/>
      <c r="L3" s="3"/>
      <c r="M3" s="3"/>
      <c r="N3" s="3"/>
      <c r="O3" s="3"/>
      <c r="P3" s="3"/>
      <c r="Q3" s="3"/>
      <c r="R3" s="3"/>
      <c r="S3" s="3"/>
      <c r="T3" s="3"/>
      <c r="U3" s="3"/>
      <c r="V3" s="3"/>
      <c r="W3" s="3"/>
      <c r="X3" s="3"/>
      <c r="Y3" s="3"/>
      <c r="Z3" s="3"/>
    </row>
    <row r="4" spans="1:26" ht="30.75" thickBot="1">
      <c r="A4" s="33" t="s">
        <v>138</v>
      </c>
      <c r="B4" s="17">
        <v>5</v>
      </c>
      <c r="C4" s="17">
        <v>5</v>
      </c>
      <c r="D4" s="17">
        <v>4</v>
      </c>
      <c r="E4" s="3"/>
      <c r="F4" s="3"/>
      <c r="G4" s="3"/>
      <c r="H4" s="3"/>
      <c r="I4" s="3"/>
      <c r="J4" s="3"/>
      <c r="K4" s="3"/>
      <c r="L4" s="3"/>
      <c r="M4" s="3"/>
      <c r="N4" s="3"/>
      <c r="O4" s="3"/>
      <c r="P4" s="3"/>
      <c r="Q4" s="3"/>
      <c r="R4" s="3"/>
      <c r="S4" s="3"/>
      <c r="T4" s="3"/>
      <c r="U4" s="3"/>
      <c r="V4" s="3"/>
      <c r="W4" s="3"/>
      <c r="X4" s="3"/>
      <c r="Y4" s="3"/>
      <c r="Z4" s="3"/>
    </row>
    <row r="5" spans="1:26" ht="15.75" thickBot="1">
      <c r="A5" s="33" t="s">
        <v>139</v>
      </c>
      <c r="B5" s="17">
        <v>5</v>
      </c>
      <c r="C5" s="17">
        <v>4</v>
      </c>
      <c r="D5" s="17">
        <v>4</v>
      </c>
      <c r="E5" s="3"/>
      <c r="F5" s="3"/>
      <c r="G5" s="3"/>
      <c r="H5" s="3"/>
      <c r="I5" s="3"/>
      <c r="J5" s="3"/>
      <c r="K5" s="3"/>
      <c r="L5" s="3"/>
      <c r="M5" s="3"/>
      <c r="N5" s="3"/>
      <c r="O5" s="3"/>
      <c r="P5" s="3"/>
      <c r="Q5" s="3"/>
      <c r="R5" s="3"/>
      <c r="S5" s="3"/>
      <c r="T5" s="3"/>
      <c r="U5" s="3"/>
      <c r="V5" s="3"/>
      <c r="W5" s="3"/>
      <c r="X5" s="3"/>
      <c r="Y5" s="3"/>
      <c r="Z5" s="3"/>
    </row>
    <row r="6" spans="1:26" ht="15.75" thickBot="1">
      <c r="A6" s="33" t="s">
        <v>140</v>
      </c>
      <c r="B6" s="17">
        <v>4</v>
      </c>
      <c r="C6" s="17">
        <v>4</v>
      </c>
      <c r="D6" s="17">
        <v>4</v>
      </c>
      <c r="E6" s="3"/>
      <c r="F6" s="3"/>
      <c r="G6" s="3"/>
      <c r="H6" s="3"/>
      <c r="I6" s="3"/>
      <c r="J6" s="3"/>
      <c r="K6" s="3"/>
      <c r="L6" s="3"/>
      <c r="M6" s="3"/>
      <c r="N6" s="3"/>
      <c r="O6" s="3"/>
      <c r="P6" s="3"/>
      <c r="Q6" s="3"/>
      <c r="R6" s="3"/>
      <c r="S6" s="3"/>
      <c r="T6" s="3"/>
      <c r="U6" s="3"/>
      <c r="V6" s="3"/>
      <c r="W6" s="3"/>
      <c r="X6" s="3"/>
      <c r="Y6" s="3"/>
      <c r="Z6" s="3"/>
    </row>
    <row r="7" spans="1:26" ht="15.75" thickBot="1">
      <c r="A7" s="33" t="s">
        <v>141</v>
      </c>
      <c r="B7" s="17">
        <v>5</v>
      </c>
      <c r="C7" s="17">
        <v>2</v>
      </c>
      <c r="D7" s="17">
        <v>3</v>
      </c>
      <c r="E7" s="3"/>
      <c r="F7" s="3"/>
      <c r="G7" s="3"/>
      <c r="H7" s="3"/>
      <c r="I7" s="3"/>
      <c r="J7" s="3"/>
      <c r="K7" s="3"/>
      <c r="L7" s="3"/>
      <c r="M7" s="3"/>
      <c r="N7" s="3"/>
      <c r="O7" s="3"/>
      <c r="P7" s="3"/>
      <c r="Q7" s="3"/>
      <c r="R7" s="3"/>
      <c r="S7" s="3"/>
      <c r="T7" s="3"/>
      <c r="U7" s="3"/>
      <c r="V7" s="3"/>
      <c r="W7" s="3"/>
      <c r="X7" s="3"/>
      <c r="Y7" s="3"/>
      <c r="Z7" s="3"/>
    </row>
    <row r="8" spans="1:26" ht="15.75" thickBot="1">
      <c r="A8" s="33" t="s">
        <v>142</v>
      </c>
      <c r="B8" s="17">
        <v>5</v>
      </c>
      <c r="C8" s="17">
        <v>5</v>
      </c>
      <c r="D8" s="17">
        <v>2</v>
      </c>
      <c r="E8" s="3"/>
      <c r="F8" s="3"/>
      <c r="G8" s="3"/>
      <c r="H8" s="3"/>
      <c r="I8" s="3"/>
      <c r="J8" s="3"/>
      <c r="K8" s="3"/>
      <c r="L8" s="3"/>
      <c r="M8" s="3"/>
      <c r="N8" s="3"/>
      <c r="O8" s="3"/>
      <c r="P8" s="3"/>
      <c r="Q8" s="3"/>
      <c r="R8" s="3"/>
      <c r="S8" s="3"/>
      <c r="T8" s="3"/>
      <c r="U8" s="3"/>
      <c r="V8" s="3"/>
      <c r="W8" s="3"/>
      <c r="X8" s="3"/>
      <c r="Y8" s="3"/>
      <c r="Z8" s="3"/>
    </row>
    <row r="9" spans="1:26" ht="15" thickBot="1">
      <c r="A9" s="18" t="s">
        <v>68</v>
      </c>
      <c r="B9" s="19">
        <v>24</v>
      </c>
      <c r="C9" s="19">
        <v>20</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14" sqref="D14:D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106</v>
      </c>
      <c r="C2" s="22" t="s">
        <v>186</v>
      </c>
      <c r="D2" s="31"/>
      <c r="F2">
        <f>LEN(C2)</f>
        <v>30</v>
      </c>
      <c r="G2" t="s">
        <v>131</v>
      </c>
    </row>
    <row r="3" spans="2:8">
      <c r="B3" s="34"/>
      <c r="C3" s="31"/>
      <c r="D3" s="31"/>
      <c r="H3" t="s">
        <v>132</v>
      </c>
    </row>
    <row r="4" spans="2:8">
      <c r="B4" s="23" t="s">
        <v>120</v>
      </c>
      <c r="C4" s="23" t="s">
        <v>121</v>
      </c>
      <c r="D4" s="23" t="s">
        <v>122</v>
      </c>
      <c r="H4" t="s">
        <v>133</v>
      </c>
    </row>
    <row r="5" spans="2:8">
      <c r="B5" s="23" t="s">
        <v>104</v>
      </c>
      <c r="C5" s="22" t="str">
        <f>IF(C22="","",SUBSTITUTE(MID(C22,FIND("src=",C22)+5,FIND("alt",C22)-FIND("src=",C22)-7),"amp;",""))</f>
        <v>https://images-fe.ssl-images-amazon.com/images/I/417WYw4WTcL.jpg</v>
      </c>
      <c r="D5" s="22" t="str">
        <f>アンケート!C13</f>
        <v>ローラメルシエ　フェイスイルミネーター</v>
      </c>
      <c r="E5" t="s">
        <v>123</v>
      </c>
    </row>
    <row r="6" spans="2:8">
      <c r="B6" s="23" t="s">
        <v>103</v>
      </c>
      <c r="C6" s="22" t="str">
        <f>IF(C24="","",SUBSTITUTE(MID(C24,FIND("src=",C24)+5,FIND("alt",C24)-FIND("src=",C24)-7),"amp;",""))</f>
        <v>https://images-fe.ssl-images-amazon.com/images/I/41RWBPFQUjL.jpg</v>
      </c>
      <c r="D6" s="22" t="str">
        <f>アンケート!C28</f>
        <v>エトヴォス　ミネラルハイライトクリーム</v>
      </c>
      <c r="E6" t="s">
        <v>123</v>
      </c>
    </row>
    <row r="7" spans="2:8">
      <c r="B7" s="23" t="s">
        <v>102</v>
      </c>
      <c r="C7" s="22" t="str">
        <f>IF(C26="","",SUBSTITUTE(MID(C26,FIND("src=",C26)+5,FIND("alt",C26)-FIND("src=",C26)-7),"amp;",""))</f>
        <v>https://images-fe.ssl-images-amazon.com/images/I/31Q8D4q4mYL.jpg</v>
      </c>
      <c r="D7" s="22" t="str">
        <f>アンケート!C41</f>
        <v>ルナソル　ライティングシアーハイライト</v>
      </c>
      <c r="E7" t="s">
        <v>123</v>
      </c>
    </row>
    <row r="10" spans="2:8">
      <c r="B10" s="58" t="s">
        <v>101</v>
      </c>
      <c r="C10" s="59"/>
      <c r="D10" s="59"/>
      <c r="E10" s="59"/>
      <c r="F10" s="60"/>
    </row>
    <row r="11" spans="2:8">
      <c r="B11" s="32" t="s">
        <v>107</v>
      </c>
      <c r="C11" s="32" t="s">
        <v>108</v>
      </c>
      <c r="D11" s="32" t="s">
        <v>109</v>
      </c>
      <c r="E11" s="32" t="s">
        <v>110</v>
      </c>
      <c r="F11" s="32" t="s">
        <v>111</v>
      </c>
    </row>
    <row r="12" spans="2:8">
      <c r="B12" s="65" t="s">
        <v>104</v>
      </c>
      <c r="C12" s="67" t="str">
        <f>アンケート!C27</f>
        <v>http://www.cosme.net/product/product_id/10115718/reviews</v>
      </c>
      <c r="D12" s="61">
        <v>94</v>
      </c>
      <c r="E12" s="22" t="str">
        <f>アンケート!C25</f>
        <v>20代女性</v>
      </c>
      <c r="F12" s="22" t="str">
        <f>IF(ISERROR(FIND("女",E12)),"m","w")&amp;"_"&amp;LEFT(E12,2)&amp;"_"&amp;"2"</f>
        <v>w_20_2</v>
      </c>
    </row>
    <row r="13" spans="2:8">
      <c r="B13" s="66"/>
      <c r="C13" s="67"/>
      <c r="D13" s="62"/>
      <c r="E13" s="22" t="str">
        <f>アンケート!C26</f>
        <v>40代女性</v>
      </c>
      <c r="F13" s="22" t="str">
        <f>IF(ISERROR(FIND("女",E13)),"m","w")&amp;"_"&amp;LEFT(E13,2)&amp;"_"&amp;"1"</f>
        <v>w_40_1</v>
      </c>
    </row>
    <row r="14" spans="2:8">
      <c r="B14" s="65" t="s">
        <v>103</v>
      </c>
      <c r="C14" s="67" t="str">
        <f>アンケート!C40</f>
        <v>http://www.cosme.net/product/product_id/10100922/reviews</v>
      </c>
      <c r="D14" s="61">
        <f>IF(D12="","",D12+1)</f>
        <v>95</v>
      </c>
      <c r="E14" s="22" t="str">
        <f>アンケート!C38</f>
        <v>３０代女性</v>
      </c>
      <c r="F14" s="22" t="str">
        <f>IF(ISERROR(FIND("女",E14)),"m","w")&amp;"_"&amp;LEFT(E14,2)&amp;"_"&amp;"2"</f>
        <v>w_３０_2</v>
      </c>
    </row>
    <row r="15" spans="2:8">
      <c r="B15" s="66"/>
      <c r="C15" s="67"/>
      <c r="D15" s="62"/>
      <c r="E15" s="22" t="str">
        <f>アンケート!C39</f>
        <v>２０代女性</v>
      </c>
      <c r="F15" s="22" t="str">
        <f>IF(ISERROR(FIND("女",E15)),"m","w")&amp;"_"&amp;LEFT(E15,2)&amp;"_"&amp;"1"</f>
        <v>w_２０_1</v>
      </c>
    </row>
    <row r="16" spans="2:8">
      <c r="B16" s="65" t="s">
        <v>102</v>
      </c>
      <c r="C16" s="67" t="str">
        <f>アンケート!C53</f>
        <v>http://www.cosme.net/product/product_id/10115988/reviews</v>
      </c>
      <c r="D16" s="61">
        <f>IF(D14="","",D14+1)</f>
        <v>96</v>
      </c>
      <c r="E16" s="22" t="str">
        <f>アンケート!C51</f>
        <v>30代女性</v>
      </c>
      <c r="F16" s="22" t="str">
        <f>IF(ISERROR(FIND("女",E16)),"m","w")&amp;"_"&amp;LEFT(E16,2)&amp;"_"&amp;"2"</f>
        <v>w_30_2</v>
      </c>
    </row>
    <row r="17" spans="2:6">
      <c r="B17" s="66"/>
      <c r="C17" s="67"/>
      <c r="D17" s="62"/>
      <c r="E17" s="22" t="str">
        <f>アンケート!C52</f>
        <v>20代女性</v>
      </c>
      <c r="F17" s="22" t="str">
        <f t="shared" ref="F17" si="0">IF(ISERROR(FIND("女",E17)),"m","w")&amp;"_"&amp;LEFT(E17,2)&amp;"_"&amp;"1"</f>
        <v>w_20_1</v>
      </c>
    </row>
    <row r="18" spans="2:6">
      <c r="D18" s="31"/>
    </row>
    <row r="19" spans="2:6">
      <c r="D19" s="31"/>
    </row>
    <row r="20" spans="2:6">
      <c r="B20" s="63" t="s">
        <v>113</v>
      </c>
      <c r="C20" s="63"/>
      <c r="D20" s="63"/>
      <c r="E20" s="63"/>
      <c r="F20" s="63"/>
    </row>
    <row r="21" spans="2:6">
      <c r="B21" s="35" t="s">
        <v>120</v>
      </c>
      <c r="C21" s="35" t="s">
        <v>117</v>
      </c>
      <c r="D21" s="63" t="s">
        <v>118</v>
      </c>
      <c r="E21" s="63"/>
      <c r="F21" s="35" t="s">
        <v>119</v>
      </c>
    </row>
    <row r="22" spans="2:6">
      <c r="B22" s="63" t="s">
        <v>114</v>
      </c>
      <c r="C22" s="22" t="s">
        <v>187</v>
      </c>
      <c r="D22" s="64" t="str">
        <f t="shared" ref="D22:D27" si="1">IF(C22="","",SUBSTITUTE(MID(C22,FIND("href=",C22)+6,FIND("rel=",C22)-FIND("href=",C22)-8),"amp;",""))</f>
        <v>//af.moshimo.com/af/c/click?a_id=988731&amp;p_id=170&amp;pc_id=185&amp;pl_id=4062&amp;url=https%3A%2F%2Fwww.amazon.co.jp%2Flaura-mercier-%25E3%2583%25A1%25E3%2583%25AB%25E3%2582%25B7%25E3%2582%25A8-%25E3%2583%2595%25E3%2582%25A7%25E3%2582%25A4%25E3%2582%25B9%25E3%2582%25A4%25E3%2583%25AB%25E3%2583%259F%25E3%2583%258D%25E3%2583%25BC%25E3%2582%25BF%25E3%2583%25BC-%25E3%2583%2587%25E3%2582%25A3%25E3%2583%259C%25E3%2583%25BC%25E3%2582%25B7%25E3%2583%25A7%25E3%2583%25B3%2Fdp%2FB071QYC6KG</v>
      </c>
      <c r="E22" s="64"/>
      <c r="F22" s="22" t="str">
        <f>IF(ISERROR(FIND("amazon",C22)),IF(ISERROR(FIND("rakuten",C22)),"","楽天"),"Amazon")</f>
        <v>Amazon</v>
      </c>
    </row>
    <row r="23" spans="2:6">
      <c r="B23" s="63"/>
      <c r="C23" s="22" t="s">
        <v>188</v>
      </c>
      <c r="D23" s="64" t="str">
        <f t="shared" si="1"/>
        <v>//af.moshimo.com/af/c/click?a_id=988729&amp;p_id=54&amp;pc_id=54&amp;pl_id=616&amp;url=https%3A%2F%2Fitem.rakuten.co.jp%2Fpartytime-tokyo%2Fy0-q9ak-6my8%2F&amp;m=http%3A%2F%2Fm.rakuten.co.jp%2Fpartytime-tokyo%2Fi%2F10017537%2F&amp;r_v=g00s6ks3.9tq3e4bb.g00s6ks3.9tq3ffc9</v>
      </c>
      <c r="E23" s="64"/>
      <c r="F23" s="22" t="str">
        <f t="shared" ref="F23:F27" si="2">IF(ISERROR(FIND("amazon",C23)),IF(ISERROR(FIND("rakuten",C23)),"","楽天"),"Amazon")</f>
        <v>楽天</v>
      </c>
    </row>
    <row r="24" spans="2:6">
      <c r="B24" s="63" t="s">
        <v>115</v>
      </c>
      <c r="C24" s="22" t="s">
        <v>189</v>
      </c>
      <c r="D24" s="64" t="str">
        <f t="shared" si="1"/>
        <v>//af.moshimo.com/af/c/click?a_id=988731&amp;p_id=170&amp;pc_id=185&amp;pl_id=4062&amp;url=https%3A%2F%2Fwww.amazon.co.jp%2FETVOS-%25E3%2582%25A8%25E3%2583%2588%25E3%2583%25B4%25E3%2582%25A9%25E3%2582%25B9-%25E3%2582%25A8%25E3%2583%2588%25E3%2583%25B4%25E3%2582%25A9%25E3%2582%25B9-%25E3%2583%259F%25E3%2583%258D%25E3%2583%25A9%25E3%2583%25AB%25E3%2583%258F%25E3%2582%25A4%25E3%2583%25A9%25E3%2582%25A4%25E3%2583%2588%25E3%2582%25AF%25E3%2583%25AA%25E3%2583%25BC%25E3%2583%25A0%2Fdp%2FB019EY0RPA</v>
      </c>
      <c r="E24" s="64"/>
      <c r="F24" s="22" t="str">
        <f t="shared" si="2"/>
        <v>Amazon</v>
      </c>
    </row>
    <row r="25" spans="2:6">
      <c r="B25" s="63"/>
      <c r="C25" s="22" t="s">
        <v>190</v>
      </c>
      <c r="D25" s="64" t="str">
        <f t="shared" si="1"/>
        <v>//af.moshimo.com/af/c/click?a_id=988729&amp;p_id=54&amp;pc_id=54&amp;pl_id=616&amp;url=https%3A%2F%2Fitem.rakuten.co.jp%2Fetvos%2Fdm-070%2F&amp;m=http%3A%2F%2Fm.rakuten.co.jp%2Fetvos%2Fi%2F10000579%2F&amp;r_v=g00qjav3.9tq3e46d.g00qjav3.9tq3f572</v>
      </c>
      <c r="E25" s="64"/>
      <c r="F25" s="22" t="str">
        <f t="shared" si="2"/>
        <v>楽天</v>
      </c>
    </row>
    <row r="26" spans="2:6">
      <c r="B26" s="63" t="s">
        <v>116</v>
      </c>
      <c r="C26" s="22" t="s">
        <v>191</v>
      </c>
      <c r="D26" s="64" t="str">
        <f t="shared" si="1"/>
        <v>//af.moshimo.com/af/c/click?a_id=988731&amp;p_id=170&amp;pc_id=185&amp;pl_id=4062&amp;url=https%3A%2F%2Fwww.amazon.co.jp%2F%25E3%2583%25AB%25E3%2583%258A%25E3%2582%25BD%25E3%2583%25AB-LUNASOL-%25E3%2583%25A9%25E3%2582%25A4%25E3%2583%2586%25E3%2582%25A3%25E3%2583%25B3%25E3%2582%25B0%25E3%2582%25B7%25E3%2582%25A2%25E3%2583%25BC%25E3%2583%258F%25E3%2582%25A4%25E3%2583%25A9%25E3%2582%25A4%25E3%2583%2588-01-%25E3%2583%258F%25E3%2582%25A4%25E3%2583%25A9%25E3%2582%25A4%25E3%2583%2588%2Fdp%2FB01MF8CNVA</v>
      </c>
      <c r="E26" s="64"/>
      <c r="F26" s="22" t="str">
        <f t="shared" si="2"/>
        <v>Amazon</v>
      </c>
    </row>
    <row r="27" spans="2:6">
      <c r="B27" s="63"/>
      <c r="C27" s="22" t="s">
        <v>192</v>
      </c>
      <c r="D27" s="64" t="str">
        <f t="shared" si="1"/>
        <v>//af.moshimo.com/af/c/click?a_id=988729&amp;p_id=54&amp;pc_id=54&amp;pl_id=616&amp;url=https%3A%2F%2Fitem.rakuten.co.jp%2Fcosmecosme%2F4973167180129%2F&amp;m=http%3A%2F%2Fm.rakuten.co.jp%2Fcosmecosme%2Fi%2F10020107%2F&amp;r_v=g00qvd83.9tq3e7c3.g00qvd83.9tq3ff84</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F13" sqref="F13"/>
    </sheetView>
  </sheetViews>
  <sheetFormatPr defaultRowHeight="13.5"/>
  <cols>
    <col min="1" max="1" width="67.375" bestFit="1" customWidth="1"/>
  </cols>
  <sheetData>
    <row r="1" spans="1:1">
      <c r="A1" s="20" t="str">
        <f>CONCATENATE("&lt;h2&gt;",入力シート!C2,"&lt;/h2&gt;")</f>
        <v>&lt;h2&gt;ハイライトコスメおすすめ人気TOP3！艶肌になれるのはどれ？&lt;/h2&gt;</v>
      </c>
    </row>
    <row r="2" spans="1:1">
      <c r="A2" s="20" t="s">
        <v>86</v>
      </c>
    </row>
    <row r="3" spans="1:1">
      <c r="A3" s="21" t="s">
        <v>87</v>
      </c>
    </row>
    <row r="4" spans="1:1">
      <c r="A4" s="20" t="str">
        <f>CONCATENATE("&lt;li&gt;", アンケート!C54, "&lt;/li&gt;")</f>
        <v>&lt;li&gt;ベースメイクにパウダーを使用しているけど、艶肌になれるハイライトを探している方&lt;/li&gt;</v>
      </c>
    </row>
    <row r="5" spans="1:1">
      <c r="A5" s="20" t="str">
        <f>CONCATENATE("&lt;li&gt;", アンケート!C55, "&lt;/li&gt;")</f>
        <v>&lt;li&gt;塗れたように艶感の出るハイライトを求めている方&lt;/li&gt;</v>
      </c>
    </row>
    <row r="6" spans="1:1">
      <c r="A6" s="20" t="str">
        <f>CONCATENATE("&lt;li&gt;", アンケート!C56, "&lt;/li&gt;")</f>
        <v>&lt;li&gt;肌に透明感を与え、肌のトーンをアップしてくれるハイライトを求めている方&lt;/li&gt;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今回紹介する『ハイライト』は「価格と品質」どちらを重要視したのかをあらわした図です。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&lt;h2&gt;『ハイライト』 ランキング&lt;/h2&gt;</v>
      </c>
    </row>
    <row r="20" spans="1:2">
      <c r="A20" t="s">
        <v>91</v>
      </c>
    </row>
    <row r="22" spans="1:2">
      <c r="A22" t="str">
        <f>CONCATENATE("&lt;h3&gt;3位 ",アンケート!C41,"&lt;/h3&gt;")</f>
        <v>&lt;h3&gt;3位 ルナソル　ライティングシアーハイライト&lt;/h3&gt;</v>
      </c>
    </row>
    <row r="23" spans="1:2">
      <c r="A23" t="s">
        <v>92</v>
      </c>
    </row>
    <row r="24" spans="1:2">
      <c r="A24" t="s">
        <v>69</v>
      </c>
    </row>
    <row r="25" spans="1:2">
      <c r="A25" t="str">
        <f>アンケート!C48</f>
        <v>肌をパッと明るく見せてくれるハイライトを求めている方</v>
      </c>
    </row>
    <row r="26" spans="1:2">
      <c r="A26" t="s">
        <v>70</v>
      </c>
    </row>
    <row r="27" spans="1:2">
      <c r="A27" s="6" t="str">
        <f>CONCATENATE("[tblStart num=5]", 入力シート!C7, "[/tblStart]")</f>
        <v>[tblStart num=5]https://images-fe.ssl-images-amazon.com/images/I/31Q8D4q4mYL.jpg[/tblStart]</v>
      </c>
    </row>
    <row r="28" spans="1:2">
      <c r="A28" t="str">
        <f>CONCATENATE("[tdLevel type=", B28, "]", 比較表!A4, "[/tdLevel]")</f>
        <v>[tdLevel type=4]ハイライトとしての役割ができているか[/tdLevel]</v>
      </c>
      <c r="B28">
        <f>HLOOKUP(アンケート!$C$41,比較表!$B$3:$D$8,2)</f>
        <v>4</v>
      </c>
    </row>
    <row r="29" spans="1:2">
      <c r="A29" t="str">
        <f>CONCATENATE("[tdLevel type=", B29, "]", 比較表!A5, "[/tdLevel]")</f>
        <v>[tdLevel type=4]肌が綺麗に見えるか[/tdLevel]</v>
      </c>
      <c r="B29">
        <f>HLOOKUP(アンケート!$C$41,比較表!$B$3:$D$8,3)</f>
        <v>4</v>
      </c>
    </row>
    <row r="30" spans="1:2">
      <c r="A30" t="str">
        <f>CONCATENATE("[tdLevel type=", B30, "]", 比較表!A6, "[/tdLevel]")</f>
        <v>[tdLevel type=4]使用感[/tdLevel]</v>
      </c>
      <c r="B30">
        <f>HLOOKUP(アンケート!$C$41,比較表!$B$3:$D$8,4)</f>
        <v>4</v>
      </c>
    </row>
    <row r="31" spans="1:2">
      <c r="A31" t="str">
        <f>CONCATENATE("[tdLevel type=", B31, "]", 比較表!A7, "[/tdLevel]")</f>
        <v>[tdLevel type=3]崩れにくさ[/tdLevel]</v>
      </c>
      <c r="B31">
        <f>HLOOKUP(アンケート!$C$41,比較表!$B$3:$D$8,5)</f>
        <v>3</v>
      </c>
    </row>
    <row r="32" spans="1:2">
      <c r="A32" t="str">
        <f>CONCATENATE("[tdLevel type=", B32, "]", 比較表!A8, "[/tdLevel]")</f>
        <v>[tdLevel type=2]艶感[/tdLevel]</v>
      </c>
      <c r="B32">
        <f>HLOOKUP(アンケート!$C$41,比較表!$B$3:$D$8,6)</f>
        <v>2</v>
      </c>
    </row>
    <row r="33" spans="1:1">
      <c r="A33" t="s">
        <v>72</v>
      </c>
    </row>
    <row r="35" spans="1:1">
      <c r="A35" s="6" t="str">
        <f>CONCATENATE("[product_link id=",入力シート!D16,"][/product_link]")</f>
        <v>[product_link id=96][/product_link]</v>
      </c>
    </row>
    <row r="36" spans="1:1">
      <c r="A36" t="s">
        <v>93</v>
      </c>
    </row>
    <row r="37" spans="1:1">
      <c r="A37" t="s">
        <v>94</v>
      </c>
    </row>
    <row r="38" spans="1:1">
      <c r="A38" t="s">
        <v>95</v>
      </c>
    </row>
    <row r="39" spans="1:1">
      <c r="A39" t="s">
        <v>87</v>
      </c>
    </row>
    <row r="40" spans="1:1">
      <c r="A40" t="str">
        <f>CONCATENATE("&lt;li&gt;", アンケート!C42,"&lt;/li&gt;")</f>
        <v>&lt;li&gt;透明感が出る&lt;/li&gt;</v>
      </c>
    </row>
    <row r="41" spans="1:1">
      <c r="A41" t="str">
        <f>CONCATENATE("&lt;li&gt;", アンケート!C43,"&lt;/li&gt;")</f>
        <v>&lt;li&gt;ブラシがついている&lt;/li&gt;</v>
      </c>
    </row>
    <row r="42" spans="1:1">
      <c r="A42" t="str">
        <f>CONCATENATE("&lt;li&gt;", アンケート!C44,"&lt;/li&gt;")</f>
        <v>&lt;li&gt;１つに３色入っている&lt;/li&gt;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&lt;li&gt;値段が高い&lt;/li&gt;</v>
      </c>
    </row>
    <row r="51" spans="1:1">
      <c r="A51" t="str">
        <f>CONCATENATE("&lt;li&gt;", アンケート!C46,"&lt;/li&gt;")</f>
        <v>&lt;li&gt;艶感はあまりない&lt;/li&gt;</v>
      </c>
    </row>
    <row r="52" spans="1:1">
      <c r="A52" t="str">
        <f>CONCATENATE("&lt;li&gt;", アンケート!C47,"&lt;/li&gt;")</f>
        <v>&lt;li&gt;ケースが傷つきやすい&lt;/li&gt;</v>
      </c>
    </row>
    <row r="53" spans="1:1">
      <c r="A53" t="s">
        <v>88</v>
      </c>
    </row>
    <row r="54" spans="1:1">
      <c r="A54" t="s">
        <v>89</v>
      </c>
    </row>
    <row r="55" spans="1:1">
      <c r="A55" t="s">
        <v>96</v>
      </c>
    </row>
    <row r="56" spans="1:1">
      <c r="A56" t="s">
        <v>99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元々シェーディングを買いに行ったのですが、BAさんにハイライトを勧められ購入しました。
最初はハイライト効果があまりよくわかっていないまま使用していたのですが、お店のトイレで鏡を見たとき、以前より毛穴が目立たなくなっているのに、気づきました。
シアーラベンダーを使用しているからか、肌に透明感を感じ明るくなったように感じます。</v>
      </c>
    </row>
    <row r="59" spans="1:1">
      <c r="A59" t="s">
        <v>105</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ルナソルのハイライトは、3色入っているので、Tゾーンには右の2色・目の下には左など、場所によって使い分けて使用しています。
光でシミなどを飛ばしてくれているように感じます。
やっぱり使用している時と使用していない時では肌の明るさが全く違い、ハイライト使用時は肌全体のトーンがアップしたように、透明感のある綺麗な肌になります。
</v>
      </c>
    </row>
    <row r="62" spans="1:1">
      <c r="A62" t="s">
        <v>105</v>
      </c>
    </row>
    <row r="63" spans="1:1">
      <c r="A63" t="s">
        <v>100</v>
      </c>
    </row>
    <row r="64" spans="1:1">
      <c r="A64" t="str">
        <f>CONCATENATE("[reviewLink id=","""", 入力シート!D16,"""][/reviewLink]")</f>
        <v>[reviewLink id="96"][/reviewLink]</v>
      </c>
    </row>
    <row r="66" spans="1:2">
      <c r="A66" t="str">
        <f>CONCATENATE("&lt;h3&gt;2位 ",アンケート!C28,"&lt;/h3&gt;")</f>
        <v>&lt;h3&gt;2位 エトヴォス　ミネラルハイライトクリーム&lt;/h3&gt;</v>
      </c>
    </row>
    <row r="67" spans="1:2">
      <c r="A67" t="s">
        <v>92</v>
      </c>
    </row>
    <row r="68" spans="1:2">
      <c r="A68" t="s">
        <v>69</v>
      </c>
    </row>
    <row r="69" spans="1:2">
      <c r="A69" t="str">
        <f>アンケート!C35</f>
        <v>潤いのある艶肌を手に入れたい、ベースメイクにパウダーを使用しない方</v>
      </c>
    </row>
    <row r="70" spans="1:2">
      <c r="A70" t="s">
        <v>70</v>
      </c>
    </row>
    <row r="71" spans="1:2" ht="27">
      <c r="A71" s="6" t="str">
        <f>CONCATENATE("[tblStart num=5]", 入力シート!$C$6, "[/tblStart]")</f>
        <v>[tblStart num=5]https://images-fe.ssl-images-amazon.com/images/I/41RWBPFQUjL.jpg[/tblStart]</v>
      </c>
    </row>
    <row r="72" spans="1:2">
      <c r="A72" t="str">
        <f>CONCATENATE("[tdLevel type=", B72, "]", 比較表!A4, "[/tdLevel]")</f>
        <v>[tdLevel type=5]ハイライトとしての役割ができているか[/tdLevel]</v>
      </c>
      <c r="B72">
        <f>HLOOKUP(アンケート!$C$28,比較表!$B$3:$D$8,2,FALSE)</f>
        <v>5</v>
      </c>
    </row>
    <row r="73" spans="1:2">
      <c r="A73" t="str">
        <f>CONCATENATE("[tdLevel type=", B73, "]", 比較表!A5, "[/tdLevel]")</f>
        <v>[tdLevel type=4]肌が綺麗に見えるか[/tdLevel]</v>
      </c>
      <c r="B73">
        <f>HLOOKUP(アンケート!$C$28,比較表!$B$3:$D$8,3,FALSE)</f>
        <v>4</v>
      </c>
    </row>
    <row r="74" spans="1:2">
      <c r="A74" t="str">
        <f>CONCATENATE("[tdLevel type=", B74, "]", 比較表!A6, "[/tdLevel]")</f>
        <v>[tdLevel type=4]使用感[/tdLevel]</v>
      </c>
      <c r="B74">
        <f>HLOOKUP(アンケート!$C$28,比較表!$B$3:$D$8,4,FALSE)</f>
        <v>4</v>
      </c>
    </row>
    <row r="75" spans="1:2">
      <c r="A75" t="str">
        <f>CONCATENATE("[tdLevel type=", B75, "]", 比較表!A7, "[/tdLevel]")</f>
        <v>[tdLevel type=2]崩れにくさ[/tdLevel]</v>
      </c>
      <c r="B75">
        <f>HLOOKUP(アンケート!$C$28,比較表!$B$3:$D$8,5,FALSE)</f>
        <v>2</v>
      </c>
    </row>
    <row r="76" spans="1:2">
      <c r="A76" t="str">
        <f>CONCATENATE("[tdLevel type=", B76, "]", 比較表!A8, "[/tdLevel]")</f>
        <v>[tdLevel type=5]艶感[/tdLevel]</v>
      </c>
      <c r="B76">
        <f>HLOOKUP(アンケート!$C$28,比較表!$B$3:$D$8,6,FALSE)</f>
        <v>5</v>
      </c>
    </row>
    <row r="77" spans="1:2">
      <c r="A77" t="s">
        <v>72</v>
      </c>
    </row>
    <row r="79" spans="1:2">
      <c r="A79" s="6" t="str">
        <f>CONCATENATE("[product_link id=",入力シート!D14,"][/product_link]")</f>
        <v>[product_link id=95][/product_link]</v>
      </c>
    </row>
    <row r="80" spans="1:2">
      <c r="A80" t="s">
        <v>93</v>
      </c>
    </row>
    <row r="81" spans="1:1">
      <c r="A81" t="s">
        <v>94</v>
      </c>
    </row>
    <row r="82" spans="1:1">
      <c r="A82" t="s">
        <v>95</v>
      </c>
    </row>
    <row r="83" spans="1:1">
      <c r="A83" t="s">
        <v>87</v>
      </c>
    </row>
    <row r="84" spans="1:1">
      <c r="A84" t="str">
        <f>CONCATENATE("&lt;li&gt;", アンケート!C29,"&lt;/li&gt;")</f>
        <v>&lt;li&gt;綺麗で潤いのある艶肌に見せてくれる&lt;/li&gt;</v>
      </c>
    </row>
    <row r="85" spans="1:1">
      <c r="A85" t="str">
        <f>CONCATENATE("&lt;li&gt;", アンケート!C30,"&lt;/li&gt;")</f>
        <v>&lt;li&gt;コンパクトサイズで、持ち運びに便利&lt;/li&gt;</v>
      </c>
    </row>
    <row r="86" spans="1:1">
      <c r="A86" t="str">
        <f>CONCATENATE("&lt;li&gt;", アンケート!C31,"&lt;/li&gt;")</f>
        <v>&lt;li&gt;ミネラルなので、お肌に優しい&lt;/li&gt;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&lt;li&gt;パウダーの上からすると、メイクがよれる&lt;/li&gt;</v>
      </c>
    </row>
    <row r="95" spans="1:1">
      <c r="A95" t="str">
        <f>CONCATENATE("&lt;li&gt;", アンケート!C33,"&lt;/li&gt;")</f>
        <v>&lt;li&gt;量を考えると価格が少し高め&lt;/li&gt;</v>
      </c>
    </row>
    <row r="96" spans="1:1">
      <c r="A96" t="str">
        <f>CONCATENATE("&lt;li&gt;", アンケート!C34,"&lt;/li&gt;")</f>
        <v>&lt;li&gt;塗りすぎると、艶を超えてテカってみえる&lt;/li&gt;</v>
      </c>
    </row>
    <row r="97" spans="1:1">
      <c r="A97" t="s">
        <v>88</v>
      </c>
    </row>
    <row r="98" spans="1:1">
      <c r="A98" t="s">
        <v>89</v>
      </c>
    </row>
    <row r="99" spans="1:1">
      <c r="A99" t="s">
        <v>96</v>
      </c>
    </row>
    <row r="100" spans="1:1">
      <c r="A100" t="s">
        <v>99</v>
      </c>
    </row>
    <row r="101" spans="1:1">
      <c r="A101" t="str">
        <f>CONCATENATE("[voice icon=","""http://shomty.com/wp-content/uploads/img/parts/review/", 入力シート!F14, ".jpg", """ name=""", 入力シート!E14, """ type=""", "l", """]")</f>
        <v>[voice icon="http://shomty.com/wp-content/uploads/img/parts/review/w_３０_2.jpg" name="３０代女性" type="l"]</v>
      </c>
    </row>
    <row r="102" spans="1:1">
      <c r="A102" t="str">
        <f>アンケート!C36</f>
        <v xml:space="preserve">とにかく艶肌になりたい方におすすめのハイライトです。
わたしが今まで使用してきたハイライトの中で、１番艶がでます。
ゴールドのクリームハイライトですが、イエローベースの方はもちろん、ブルーベースの方でも使用できると思います。
ミネラルで肌に優しいので、メイクオフも楽ですし、肌が荒れたりする心配もいりません。
</v>
      </c>
    </row>
    <row r="103" spans="1:1">
      <c r="A103" t="s">
        <v>105</v>
      </c>
    </row>
    <row r="104" spans="1:1">
      <c r="A104" t="str">
        <f>CONCATENATE("[voice icon=","""http://shomty.com/wp-content/uploads/img/parts/review/", 入力シート!F15, ".jpg", """ name=""", 入力シート!E15, """ type=""", "r", """]")</f>
        <v>[voice icon="http://shomty.com/wp-content/uploads/img/parts/review/w_２０_1.jpg" name="２０代女性" type="r"]</v>
      </c>
    </row>
    <row r="105" spans="1:1">
      <c r="A105" t="str">
        <f>アンケート!C37</f>
        <v xml:space="preserve">今までパウダータイプのハイライトしか使用したことがなかったのですが、初めてクリームタイプのハイライトを購入しました。
エトヴォスのミネラルハイライトクリームは、クリームなので保湿力があり乾燥しません。
持ちがよく時間が経っても綺麗です。
肌が弱いのですが、ミネラルコスメなので肌に優しいのも嬉しいです。
ラメ感も主張しすぎず上品な感じなので、自然な艶が出ます。
</v>
      </c>
    </row>
    <row r="106" spans="1:1">
      <c r="A106" t="s">
        <v>105</v>
      </c>
    </row>
    <row r="107" spans="1:1">
      <c r="A107" t="s">
        <v>100</v>
      </c>
    </row>
    <row r="108" spans="1:1">
      <c r="A108" t="str">
        <f>CONCATENATE("[reviewLink id=","""", 入力シート!D14,"""][/reviewLink]")</f>
        <v>[reviewLink id="95"][/reviewLink]</v>
      </c>
    </row>
    <row r="110" spans="1:1">
      <c r="A110" t="str">
        <f>CONCATENATE("&lt;h3&gt;1位 ",アンケート!C13,"&lt;/h3&gt;")</f>
        <v>&lt;h3&gt;1位 ローラメルシエ　フェイスイルミネーター&lt;/h3&gt;</v>
      </c>
    </row>
    <row r="111" spans="1:1">
      <c r="A111" t="s">
        <v>92</v>
      </c>
    </row>
    <row r="112" spans="1:1">
      <c r="A112" t="s">
        <v>69</v>
      </c>
    </row>
    <row r="113" spans="1:2">
      <c r="A113" t="str">
        <f>アンケート!C22</f>
        <v>メイクで華やかな印象になりたい方</v>
      </c>
    </row>
    <row r="114" spans="1:2">
      <c r="A114" t="s">
        <v>70</v>
      </c>
    </row>
    <row r="115" spans="1:2" ht="27">
      <c r="A115" s="6" t="str">
        <f>CONCATENATE("[tblStart num=5]", 入力シート!C5, "[/tblStart]")</f>
        <v>[tblStart num=5]https://images-fe.ssl-images-amazon.com/images/I/417WYw4WTcL.jpg[/tblStart]</v>
      </c>
    </row>
    <row r="116" spans="1:2">
      <c r="A116" t="str">
        <f>CONCATENATE("[tdLevel type=", B116, "]", 比較表!A4, "[/tdLevel]")</f>
        <v>[tdLevel type=5]ハイライトとしての役割ができているか[/tdLevel]</v>
      </c>
      <c r="B116">
        <f>HLOOKUP(アンケート!$C$13,比較表!$B$3:$D$8,2,FALSE)</f>
        <v>5</v>
      </c>
    </row>
    <row r="117" spans="1:2">
      <c r="A117" t="str">
        <f>CONCATENATE("[tdLevel type=", B117, "]", 比較表!A5, "[/tdLevel]")</f>
        <v>[tdLevel type=5]肌が綺麗に見えるか[/tdLevel]</v>
      </c>
      <c r="B117">
        <f>HLOOKUP(アンケート!$C$13,比較表!$B$3:$D$8,3,FALSE)</f>
        <v>5</v>
      </c>
    </row>
    <row r="118" spans="1:2">
      <c r="A118" t="str">
        <f>CONCATENATE("[tdLevel type=", B118, "]", 比較表!A6, "[/tdLevel]")</f>
        <v>[tdLevel type=4]使用感[/tdLevel]</v>
      </c>
      <c r="B118">
        <f>HLOOKUP(アンケート!$C$13,比較表!$B$3:$D$8,4,FALSE)</f>
        <v>4</v>
      </c>
    </row>
    <row r="119" spans="1:2">
      <c r="A119" t="str">
        <f>CONCATENATE("[tdLevel type=", B119, "]", 比較表!A7, "[/tdLevel]")</f>
        <v>[tdLevel type=5]崩れにくさ[/tdLevel]</v>
      </c>
      <c r="B119">
        <f>HLOOKUP(アンケート!$C$13,比較表!$B$3:$D$8,5,FALSE)</f>
        <v>5</v>
      </c>
    </row>
    <row r="120" spans="1:2">
      <c r="A120" t="str">
        <f>CONCATENATE("[tdLevel type=", B120, "]", 比較表!A8, "[/tdLevel]")</f>
        <v>[tdLevel type=5]艶感[/tdLevel]</v>
      </c>
      <c r="B120">
        <f>HLOOKUP(アンケート!$C$13,比較表!$B$3:$D$8,6,FALSE)</f>
        <v>5</v>
      </c>
    </row>
    <row r="121" spans="1:2">
      <c r="A121" t="s">
        <v>72</v>
      </c>
    </row>
    <row r="123" spans="1:2">
      <c r="A123" s="6" t="str">
        <f>CONCATENATE("[product_link id=",入力シート!D12,"][/product_link]")</f>
        <v>[product_link id=94][/product_link]</v>
      </c>
    </row>
    <row r="124" spans="1:2">
      <c r="A124" t="s">
        <v>93</v>
      </c>
    </row>
    <row r="125" spans="1:2">
      <c r="A125" t="s">
        <v>94</v>
      </c>
    </row>
    <row r="126" spans="1:2">
      <c r="A126" t="s">
        <v>95</v>
      </c>
    </row>
    <row r="127" spans="1:2">
      <c r="A127" t="s">
        <v>87</v>
      </c>
    </row>
    <row r="128" spans="1:2">
      <c r="A128" t="str">
        <f>CONCATENATE("&lt;li&gt;", アンケート!C14,"&lt;/li&gt;")</f>
        <v>&lt;li&gt;パウダーなのに、綺麗な艶肌になれる&lt;/li&gt;</v>
      </c>
    </row>
    <row r="129" spans="1:1">
      <c r="A129" t="str">
        <f>CONCATENATE("&lt;li&gt;", アンケート!C15,"&lt;/li&gt;")</f>
        <v>&lt;li&gt;パウダーのデザインがお洒落&lt;/li&gt;</v>
      </c>
    </row>
    <row r="130" spans="1:1">
      <c r="A130" t="str">
        <f>CONCATENATE("&lt;li&gt;", アンケート!C16,"&lt;/li&gt;")</f>
        <v>&lt;li&gt;ラメ感が強めなので、華やかな印象になる&lt;/li&gt;</v>
      </c>
    </row>
    <row r="131" spans="1:1">
      <c r="A131" t="str">
        <f>CONCATENATE("&lt;li&gt;", アンケート!C17,"&lt;/li&gt;")</f>
        <v>&lt;li&gt;カラーが数種類あり自分に合ったカラーを選べる&lt;/li&gt;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&lt;li&gt;ラメが強めで少し派手な印象になるので、派手な印象になりたくない方・メイクが薄い方には向かない&lt;/li&gt;</v>
      </c>
    </row>
    <row r="140" spans="1:1">
      <c r="A140" t="str">
        <f>CONCATENATE("&lt;li&gt;", アンケート!C19,"&lt;/li&gt;")</f>
        <v>&lt;li&gt;大きいので持ち運びに不便&lt;/li&gt;</v>
      </c>
    </row>
    <row r="141" spans="1:1">
      <c r="A141" t="str">
        <f>CONCATENATE("&lt;li&gt;", アンケート!C20,"&lt;/li&gt;")</f>
        <v>&lt;li&gt;ブラシがついていない&lt;/li&gt;</v>
      </c>
    </row>
    <row r="142" spans="1:1">
      <c r="A142" t="str">
        <f>CONCATENATE("&lt;li&gt;", アンケート!C21,"&lt;/li&gt;")</f>
        <v>&lt;li&gt;価格が高い&lt;/li&gt;</v>
      </c>
    </row>
    <row r="143" spans="1:1">
      <c r="A143" t="s">
        <v>88</v>
      </c>
    </row>
    <row r="144" spans="1:1">
      <c r="A144" t="s">
        <v>89</v>
      </c>
    </row>
    <row r="145" spans="1:1">
      <c r="A145" t="s">
        <v>96</v>
      </c>
    </row>
    <row r="146" spans="1:1">
      <c r="A146" t="s">
        <v>99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今までたくさんのハイライトを試してきましたが、パウダータイプのハイライトはこちらが一番良かったです。
ブラシに軽くとって、鼻筋や顎・Cゾーンにささっと塗っていますが、パウダーなのにとっても自然な艶が出ます。
ピンクのディボーションを使用していますが、見た目もとっても華やかで可愛らしいので気に入っています。</v>
      </c>
    </row>
    <row r="149" spans="1:1">
      <c r="A149" t="s">
        <v>105</v>
      </c>
    </row>
    <row r="150" spans="1:1">
      <c r="A150" t="str">
        <f>CONCATENATE("[voice icon=","""http://shomty.com/wp-content/uploads/img/parts/review/", 入力シート!F13, ".jpg", """ name=""", 入力シート!E13, """ type=""", "r", """]")</f>
        <v>[voice icon="http://shomty.com/wp-content/uploads/img/parts/review/w_40_1.jpg" name="40代女性" type="r"]</v>
      </c>
    </row>
    <row r="151" spans="1:1">
      <c r="A151" t="str">
        <f>アンケート!C24</f>
        <v>ここ最近で断トツ1位の１番お気に入りのハイライトになりました。
見た目はギラギラしていてラメ感がすごい印象でしたが、肌に乗せてみると思っていたよりギラギラした感じがなく、立体的で自然な艶を出してくれます。
下品な感じがなく上品なラメで、塗ったところが光を纏ったような肌に見せてくれます。
肌がパッと明るい印象になります。</v>
      </c>
    </row>
    <row r="152" spans="1:1">
      <c r="A152" t="s">
        <v>105</v>
      </c>
    </row>
    <row r="153" spans="1:1">
      <c r="A153" t="s">
        <v>100</v>
      </c>
    </row>
    <row r="154" spans="1:1">
      <c r="A154" t="str">
        <f>CONCATENATE("[reviewLink id=","""", 入力シート!D12,"""][/reviewLink]")</f>
        <v>[reviewLink id="94"][/reviewLink]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126</v>
      </c>
    </row>
    <row r="2" spans="1:1">
      <c r="A2" t="str">
        <f>"("&amp;入力シート!D12&amp;","&amp;"'"&amp;入力シート!D22&amp;"', '"&amp;入力シート!D23&amp;"', '"&amp;入力シート!C12&amp;"', '"&amp;入力シート!C5&amp;"', '"&amp;入力シート!D5&amp;"'),"</f>
        <v>(94,'//af.moshimo.com/af/c/click?a_id=988731&amp;p_id=170&amp;pc_id=185&amp;pl_id=4062&amp;url=https%3A%2F%2Fwww.amazon.co.jp%2Flaura-mercier-%25E3%2583%25A1%25E3%2583%25AB%25E3%2582%25B7%25E3%2582%25A8-%25E3%2583%2595%25E3%2582%25A7%25E3%2582%25A4%25E3%2582%25B9%25E3%2582%25A4%25E3%2583%25AB%25E3%2583%259F%25E3%2583%258D%25E3%2583%25BC%25E3%2582%25BF%25E3%2583%25BC-%25E3%2583%2587%25E3%2582%25A3%25E3%2583%259C%25E3%2583%25BC%25E3%2582%25B7%25E3%2583%25A7%25E3%2583%25B3%2Fdp%2FB071QYC6KG', '//af.moshimo.com/af/c/click?a_id=988729&amp;p_id=54&amp;pc_id=54&amp;pl_id=616&amp;url=https%3A%2F%2Fitem.rakuten.co.jp%2Fpartytime-tokyo%2Fy0-q9ak-6my8%2F&amp;m=http%3A%2F%2Fm.rakuten.co.jp%2Fpartytime-tokyo%2Fi%2F10017537%2F&amp;r_v=g00s6ks3.9tq3e4bb.g00s6ks3.9tq3ffc9', 'http://www.cosme.net/product/product_id/10115718/reviews', 'https://images-fe.ssl-images-amazon.com/images/I/417WYw4WTcL.jpg', 'ローラメルシエ　フェイスイルミネーター'),</v>
      </c>
    </row>
    <row r="3" spans="1:1">
      <c r="A3" t="str">
        <f>"("&amp;入力シート!D14&amp;","&amp;"'"&amp;入力シート!D24&amp;"', '"&amp;入力シート!D25&amp;"', '"&amp;入力シート!C14&amp;"', '"&amp;入力シート!C6&amp;"', '"&amp;入力シート!D6&amp;"'),"</f>
        <v>(95,'//af.moshimo.com/af/c/click?a_id=988731&amp;p_id=170&amp;pc_id=185&amp;pl_id=4062&amp;url=https%3A%2F%2Fwww.amazon.co.jp%2FETVOS-%25E3%2582%25A8%25E3%2583%2588%25E3%2583%25B4%25E3%2582%25A9%25E3%2582%25B9-%25E3%2582%25A8%25E3%2583%2588%25E3%2583%25B4%25E3%2582%25A9%25E3%2582%25B9-%25E3%2583%259F%25E3%2583%258D%25E3%2583%25A9%25E3%2583%25AB%25E3%2583%258F%25E3%2582%25A4%25E3%2583%25A9%25E3%2582%25A4%25E3%2583%2588%25E3%2582%25AF%25E3%2583%25AA%25E3%2583%25BC%25E3%2583%25A0%2Fdp%2FB019EY0RPA', '//af.moshimo.com/af/c/click?a_id=988729&amp;p_id=54&amp;pc_id=54&amp;pl_id=616&amp;url=https%3A%2F%2Fitem.rakuten.co.jp%2Fetvos%2Fdm-070%2F&amp;m=http%3A%2F%2Fm.rakuten.co.jp%2Fetvos%2Fi%2F10000579%2F&amp;r_v=g00qjav3.9tq3e46d.g00qjav3.9tq3f572', 'http://www.cosme.net/product/product_id/10100922/reviews', 'https://images-fe.ssl-images-amazon.com/images/I/41RWBPFQUjL.jpg', 'エトヴォス　ミネラルハイライトクリーム'),</v>
      </c>
    </row>
    <row r="4" spans="1:1">
      <c r="A4" t="str">
        <f>"("&amp;入力シート!D16&amp;","&amp;"'"&amp;入力シート!D26&amp;"', '"&amp;入力シート!D27&amp;"', '"&amp;入力シート!C16&amp;"', '"&amp;入力シート!C7&amp;"', '"&amp;入力シート!D7&amp;"');"</f>
        <v>(96,'//af.moshimo.com/af/c/click?a_id=988731&amp;p_id=170&amp;pc_id=185&amp;pl_id=4062&amp;url=https%3A%2F%2Fwww.amazon.co.jp%2F%25E3%2583%25AB%25E3%2583%258A%25E3%2582%25BD%25E3%2583%25AB-LUNASOL-%25E3%2583%25A9%25E3%2582%25A4%25E3%2583%2586%25E3%2582%25A3%25E3%2583%25B3%25E3%2582%25B0%25E3%2582%25B7%25E3%2582%25A2%25E3%2583%25BC%25E3%2583%258F%25E3%2582%25A4%25E3%2583%25A9%25E3%2582%25A4%25E3%2583%2588-01-%25E3%2583%258F%25E3%2582%25A4%25E3%2583%25A9%25E3%2582%25A4%25E3%2583%2588%2Fdp%2FB01MF8CNVA', '//af.moshimo.com/af/c/click?a_id=988729&amp;p_id=54&amp;pc_id=54&amp;pl_id=616&amp;url=https%3A%2F%2Fitem.rakuten.co.jp%2Fcosmecosme%2F4973167180129%2F&amp;m=http%3A%2F%2Fm.rakuten.co.jp%2Fcosmecosme%2Fi%2F10020107%2F&amp;r_v=g00qvd83.9tq3e7c3.g00qvd83.9tq3ff84', 'http://www.cosme.net/product/product_id/10115988/reviews', 'https://images-fe.ssl-images-amazon.com/images/I/31Q8D4q4mYL.jpg', 'ルナソル　ライティングシアーハイライト');</v>
      </c>
    </row>
    <row r="9" spans="1:1">
      <c r="A9" s="36" t="s">
        <v>125</v>
      </c>
    </row>
    <row r="10" spans="1:1">
      <c r="A10" t="s">
        <v>124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2018-06-02T01:40:37Z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