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<sst xmlns="http://schemas.openxmlformats.org/spreadsheetml/2006/main" count="267" uniqueCount="189">
  <si>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</si>
  <si>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</si>
  <si>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</si>
  <si>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</si>
  <si>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</si>
  <si>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</si>
  <si>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</si>
  <si>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</si>
  <si>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</si>
  <si>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</si>
  <si>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</si>
  <si>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</si>
  <si>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</si>
  <si>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</si>
  <si>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</si>
  <si>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</si>
  <si>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</si>
  <si>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</si>
  <si>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</si>
  <si>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</si>
  <si>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</si>
  <si>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</si>
  <si>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</si>
  <si>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</si>
  <si>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</si>
  <si>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</si>
  <si>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</si>
  <si>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</si>
  <si>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</si>
  <si>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</si>
  <si>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</si>
  <si>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</si>
  <si>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</si>
  <si>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</si>
  <si>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</si>
  <si>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</si>
  <si>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</si>
  <si>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</si>
  <si>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</si>
  <si>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</si>
  <si>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</si>
  <si>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</si>
  <si>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</si>
  <si>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</si>
  <si>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</si>
  <si>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</si>
  <si>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</si>
  <si>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</si>
  <si>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</si>
  <si>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</si>
  <si>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</si>
  <si>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</si>
  <si>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</si>
  <si>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</si>
  <si>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</si>
  <si>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</si>
  <si>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</si>
  <si>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</si>
  <si>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</si>
  <si>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</si>
  <si>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</si>
  <si>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</si>
  <si>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</si>
  <si>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</si>
  <si>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</si>
  <si>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</si>
  <si>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</si>
  <si>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</si>
  <si>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</si>
  <si>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</si>
  <si>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</si>
  <si>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</si>
  <si>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</si>
  <si>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</si>
  <si>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</si>
  <si>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</si>
  <si>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</si>
  <si>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</si>
  <si>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</si>
  <si>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</si>
  <si>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</si>
  <si>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</si>
  <si>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</si>
  <si>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</si>
  <si>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</si>
  <si>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</si>
  <si>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</si>
  <si>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</si>
  <si>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</si>
  <si>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</si>
  <si>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</si>
  <si>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</si>
  <si>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</si>
  <si>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</si>
  <si>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</si>
  <si>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</si>
  <si>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</si>
  <si>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</si>
  <si>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</si>
  <si>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</si>
  <si>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</si>
  <si>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</si>
  <si>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</si>
  <si>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</si>
  <si>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</si>
  <si>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</si>
  <si>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</si>
  <si>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</si>
  <si>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</si>
  <si>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</si>
  <si>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</si>
  <si>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</si>
  <si>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</si>
  <si>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</si>
  <si>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</si>
  <si>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</si>
  <si>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</si>
  <si>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</si>
  <si>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</si>
  <si>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</si>
  <si>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</si>
  <si>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</si>
  <si>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</si>
  <si>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</si>
  <si>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</si>
  <si>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</si>
  <si>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伸びが良い</t>
  </si>
  <si>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</si>
  <si>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</si>
  <si>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</si>
  <si>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</si>
  <si>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</si>
  <si>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</si>
  <si>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</si>
  <si>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</si>
  <si>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プチプラコントロールカラー</t>
  </si>
  <si>
    <t>無印良品　UVベースコントロールカラー</t>
  </si>
  <si>
    <t>SUGAO　シルク感カラーベース</t>
  </si>
  <si>
    <t>キャンディドール　ブライトピュアベース</t>
  </si>
  <si>
    <t>悩みをきちんと補正できる色味</t>
  </si>
  <si>
    <t>付け心地</t>
  </si>
  <si>
    <t>コスパ</t>
  </si>
  <si>
    <t>購入しやすい（店舗）</t>
  </si>
  <si>
    <t>肌に優しい</t>
  </si>
  <si>
    <t>肌に優しい処方</t>
  </si>
  <si>
    <t>高いUVカット効果がある</t>
  </si>
  <si>
    <t>ブルーは透明感が出て白肌になれる</t>
  </si>
  <si>
    <t>店舗購入は無印良品に行かなければいけない</t>
  </si>
  <si>
    <t>ブルーだけだと、かなり白くなる</t>
  </si>
  <si>
    <t>ブルーは人気が高く、売り切れていることが多い</t>
  </si>
  <si>
    <t>パッケージにお洒落感が全くない</t>
  </si>
  <si>
    <t>白肌になりたい方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</si>
  <si>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</si>
  <si>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無印のコントロールカラーは良いと評判は聞いていたのですが、美容系ユーチューバーさんがお勧めしているのを見て、購入を決めました。
ブルーとピンクを混ぜてオリジナルのラベンダーカラーを作って使用しています。
UVカット効果が高いので、とても気に入っています。
</t>
  </si>
  <si>
    <t xml:space="preserve">顔の赤みがずっと気になっていたので、ブルーのコントロールカラーを使用したい、けど肌が弱いので試す勇気がなかったのですが、無印のコントロールカラーは肌に優しいと知り、購入しました。
赤みが綺麗に消えて、悩みが解消され嬉しかったです。
肌が荒れることもありませんでした。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</si>
  <si>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</si>
  <si>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</si>
  <si>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https://www.cosme.net/product/product_id/10153993/reviews</t>
  </si>
  <si>
    <t>塗るとさらさらになる</t>
  </si>
  <si>
    <t>皮脂吸着パウダーが入っているので、汗皮脂を抑えてくれる</t>
  </si>
  <si>
    <t>テクスチャーが水っぽいので、垂れてくる可能性がある</t>
  </si>
  <si>
    <t>他のメーカーのブルー下地に比べると、控えめな色味</t>
  </si>
  <si>
    <t>保湿力はあまりない</t>
  </si>
  <si>
    <t>透明感はほしいが、白くなりすぎるのが嫌な方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</si>
  <si>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</si>
  <si>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顔色が悪く見られがちなので、血色感の出るピンクを購入しました。
付けた瞬間サラサラになるので、付け心地がとっても良いです。
ファンデーションがいらないくらい、肌が綺麗に見えるし崩れにくいので、これからもリピートしたいと思います。
</t>
  </si>
  <si>
    <t xml:space="preserve">赤ら顔なので、赤みを抑えてくれるグリーンを購入しました。
さらっとした付け心地で、テカリを抑えてくれるので、特に夏場は大活躍してくれます。
薄付きなので、ナチュラルなところも好きで、気に入って使っています。
</t>
  </si>
  <si>
    <t>https://www.cosme.net/product/product_id/10125314/reviews</t>
  </si>
  <si>
    <t>パッケージが可愛い</t>
  </si>
  <si>
    <t>他のメーカーでは以外と少ない、ラベンダーカラーがある</t>
  </si>
  <si>
    <t>ドラッグストアなど、取り扱い店舗が多いので、購入しやすい</t>
  </si>
  <si>
    <t>コントロールカラーは3色以上バリエーションのあるメーカーが多いが、ブルーとグリーンの2色しかない</t>
  </si>
  <si>
    <t>多くつけてしまうと、白くなりすぎる</t>
  </si>
  <si>
    <t>カバー力は期待できない</t>
  </si>
  <si>
    <t>ラベンダーカラーの下地を使用したい方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</si>
  <si>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</si>
  <si>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益若つばさちゃんが好きで購入したのがきっかけですが、ラベンダーカラーなのでこの下地をつけるだけで、一気にお肌の透明感がアップします。
透明感のある白肌に憧れているので、理想の肌い近づけてとっても嬉しいです。</t>
  </si>
  <si>
    <t xml:space="preserve">キャンディドールの下地は、伸びが良く付けやすいです。
乾燥肌ですが、保湿力もあるので乾燥しません。
UVカット効果もあるので、わざわざ日焼け止めを塗らなくていいので、手間だけでなく日焼け止め代を考えるとコスパも良いと思います。
</t>
  </si>
  <si>
    <t>https://www.cosme.net/product/product_id/10116961/reviews</t>
  </si>
  <si>
    <t>今回取り上げたアイテムは、「何を求めてる人」にピッタリだと思いますか？
具体的に3つ記入してください。</t>
  </si>
  <si>
    <t>赤ら顔・くすみなど顔色に悩みがあり、解消できるコントロールカラーを求めている方</t>
  </si>
  <si>
    <t>透明感をアップさせたい方</t>
  </si>
  <si>
    <t>プチプラのコントロールカラーを求めている方</t>
  </si>
  <si>
    <t>&lt;a target="_blank" href="//af.moshimo.com/af/c/click?a_id=988731&amp;amp;p_id=170&amp;amp;pc_id=185&amp;amp;pl_id=4062&amp;amp;url=https%3A%2F%2Fwww.amazon.co.jp%2F%25E7%2584%25A1%25E5%258D%25B0%25E8%2589%25AF%25E5%2593%2581-%25EF%25BC%25B5%25EF%25BC%25B6%25E3%2583%2599%25E3%2583%25BC%25E3%2582%25B9%25E3%2582%25B3%25E3%2583%25B3%25E3%2583%2588%25E3%2583%25AD%25E3%2583%25BC%25E3%2583%25AB%25E3%2582%25AB%25E3%2583%25A9%25E3%2583%25BC%25E3%2583%25BB%25E3%2583%2596%25E3%2583%25AB%25E3%2583%25BC%25EF%25BC%2588%25E6%2596%25B0%25EF%25BC%2589-%25EF%25BC%25B3%25EF%25BC%25B0%25EF%25BC%25A6%25EF%25BC%2595%25EF%25BC%2590%25EF%25BC%258B%25E3%2583%25BB%25EF%25BC%25B0%25EF%25BC%25A1%25EF%25BC%258B%25EF%25BC%258B%25EF%25BC%258B-%25EF%25BC%2593%25EF%25BC%2590%25EF%25BD%258D%25EF%25BC%25AC%2Fdp%2FB06VT1BGB8" rel="nofollow"&gt;&lt;img src="https://images-fe.ssl-images-amazon.com/images/I/31PlKTJFfnL.jpg" alt="" style="border: none;" /&gt;&lt;br /&gt;ＵＶベースコントロールカラー・ブルー（新）　ＳＰＦ５０＋・ＰＡ＋＋＋　３０ｍＬ&lt;/a&gt;&lt;img src="//i.moshimo.com/af/i/impression?a_id=988731&amp;amp;p_id=170&amp;amp;pc_id=185&amp;amp;pl_id=4062" alt="" width="1" height="1" style="border: 0px;" /&gt;</t>
  </si>
  <si>
    <t>&lt;a target="_blank" href="//af.moshimo.com/af/c/click?a_id=988731&amp;amp;p_id=170&amp;amp;pc_id=185&amp;amp;pl_id=4062&amp;amp;url=https%3A%2F%2Fwww.amazon.co.jp%2F%25E3%2582%25B9%25E3%2582%25AC%25E3%2582%25AA-SUGAO-%25E3%2582%25B7%25E3%2583%25AB%25E3%2582%25AF%25E6%2584%259F%25E3%2582%25AB%25E3%2583%25A9%25E3%2583%25BC%25E3%2583%2599%25E3%2583%25BC%25E3%2582%25B9-SPF20-20ml%2Fdp%2FB079L8PHHW" rel="nofollow"&gt;&lt;img src="https://images-fe.ssl-images-amazon.com/images/I/51kW%2BBNZdoL.jpg" alt="" style="border: none;" /&gt;&lt;br /&gt;スガオ (SUGAO) シルク感カラーベース ブルー SPF20 PA+++ 20ml&lt;/a&gt;&lt;img src="//i.moshimo.com/af/i/impression?a_id=988731&amp;amp;p_id=170&amp;amp;pc_id=185&amp;amp;pl_id=4062" alt="" width="1" height="1" style="border: 0px;" /&gt;</t>
  </si>
  <si>
    <t>&lt;a target="_blank" href="//af.moshimo.com/af/c/click?a_id=988729&amp;amp;p_id=54&amp;amp;pc_id=54&amp;amp;pl_id=616&amp;amp;url=https%3A%2F%2Fitem.rakuten.co.jp%2Fbiccamera%2F4987241150847%2F&amp;amp;m=http%3A%2F%2Fm.rakuten.co.jp%2Fbiccamera%2Fi%2F11554976%2F&amp;amp;r_v=g00r7ld3.9tq3e20f.g00r7ld3.9tq3f0be" rel="nofollow"&gt;&lt;img src="//thumbnail.image.rakuten.co.jp/@0_mall/biccamera/cabinet/product/2665/00000003612912_a01.jpg?_ex=128x128" alt="" style="border: none;" /&gt;&lt;br /&gt;ロート製薬　ROHTO SUGAO（スガオ）シルク感カラーベース　グリーン 20ml&lt;/a&gt;&lt;img src="//i.moshimo.com/af/i/impression?a_id=988729&amp;amp;p_id=54&amp;amp;pc_id=54&amp;amp;pl_id=616" alt="" width="1" height="1" style="border: 0px;" /&gt;</t>
  </si>
  <si>
    <t>&lt;a target="_blank" href="//af.moshimo.com/af/c/click?a_id=988731&amp;amp;p_id=170&amp;amp;pc_id=185&amp;amp;pl_id=4062&amp;amp;url=https%3A%2F%2Fwww.amazon.co.jp%2FCandyDoll%25EF%25BC%2588%25E3%2582%25AD%25E3%2583%25A3%25E3%2583%25B3%25E3%2583%2587%25E3%2582%25A3%25E3%2583%2589%25E3%2583%25BC%25E3%2583%25AB%25EF%25BC%2589-CandyDoll-%25E3%2583%2596%25E3%2583%25A9%25E3%2582%25A4%25E3%2583%2588%25E3%2583%2594%25E3%2583%25A5%25E3%2582%25A2%25E3%2583%2599%25E3%2583%25BC%25E3%2582%25B9%25EF%25BC%259C%25E3%2583%25A9%25E3%2583%2599%25E3%2583%25B3%25E3%2583%2580%25E3%2583%25BC%25EF%25BC%259E%2Fdp%2FB01KWZOVUW" rel="nofollow"&gt;&lt;img src="https://images-fe.ssl-images-amazon.com/images/I/41Qw0OxltVL.jpg" alt="" style="border: none;" /&gt;&lt;br /&gt;CandyDoll ブライトピュアベース＜ラベンダー＞&lt;/a&gt;&lt;img src="//i.moshimo.com/af/i/impression?a_id=988731&amp;amp;p_id=170&amp;amp;pc_id=185&amp;amp;pl_id=4062" alt="" width="1" height="1" style="border: 0px;" /&gt;</t>
  </si>
  <si>
    <t>&lt;a target="_blank" href="//af.moshimo.com/af/c/click?a_id=988729&amp;amp;p_id=54&amp;amp;pc_id=54&amp;amp;pl_id=616&amp;amp;url=https%3A%2F%2Fitem.rakuten.co.jp%2Fcosmecomonline%2F1000078932%2F&amp;amp;m=http%3A%2F%2Fm.rakuten.co.jp%2Fcosmecomonline%2Fi%2F10060219%2F&amp;amp;r_v=g00qaww3.9tq3e361.g00qaww3.9tq3fc30" rel="nofollow"&gt;&lt;img src="//thumbnail.image.rakuten.co.jp/@0_mall/cosmecomonline/cabinet/item-img32/item_1000078932_1.jpg?_ex=128x128" alt="" style="border: none;" /&gt;&lt;br /&gt;CandyDoll(キャンディドール) ブライトピュアベース(パールホワイト)【RCP】楽天 通販 化粧品 @コスメ アットコスメ クチコミ ロコミ ランキング&lt;/a&gt;&lt;img src="//i.moshimo.com/af/i/impression?a_id=988729&amp;amp;p_id=54&amp;amp;pc_id=54&amp;amp;pl_id=616" alt="" width="1" height="1" style="border: 0px;" /&gt;</t>
  </si>
  <si>
    <t>プチプラコントロールカラーのおすすめ3選。コスパがよくて人気なのは？</t>
    <rPh sb="19" eb="20">
      <t>セン</t>
    </rPh>
    <rPh sb="28" eb="30">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</si>
</sst>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16961/reviews" TargetMode="External"/><Relationship Id="rId2" Type="http://schemas.openxmlformats.org/officeDocument/2006/relationships/hyperlink" Target="https://www.cosme.net/product/product_id/10125314/reviews" TargetMode="External"/><Relationship Id="rId1" Type="http://schemas.openxmlformats.org/officeDocument/2006/relationships/hyperlink" Target="https://www.cosme.net/product/product_id/10153993/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C15" sqref="C15"/>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139</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140</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141</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142</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143</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144</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145</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146</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126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152</v>
      </c>
      <c r="C23" s="69" t="s">
        <v>153</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6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137</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126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3" t="s">
        <v>164</v>
      </c>
      <c r="C36" s="27" t="s">
        <v>165</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45"/>
      <c r="C37" s="27"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127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127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175</v>
      </c>
      <c r="C49" s="70"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0"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155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136</v>
      </c>
      <c r="C3" s="15" t="s">
        <v>137</v>
      </c>
      <c r="D3" s="16" t="s">
        <v>138</v>
      </c>
      <c r="E3" s="3"/>
      <c r="F3" s="3"/>
      <c r="G3" s="3"/>
      <c r="H3" s="3"/>
      <c r="I3" s="3"/>
      <c r="J3" s="3"/>
      <c r="K3" s="3"/>
      <c r="L3" s="3"/>
      <c r="M3" s="3"/>
      <c r="N3" s="3"/>
      <c r="O3" s="3"/>
      <c r="P3" s="3"/>
      <c r="Q3" s="3"/>
      <c r="R3" s="3"/>
      <c r="S3" s="3"/>
      <c r="T3" s="3"/>
      <c r="U3" s="3"/>
      <c r="V3" s="3"/>
      <c r="W3" s="3"/>
      <c r="X3" s="3"/>
      <c r="Y3" s="3"/>
      <c r="Z3" s="3"/>
    </row>
    <row r="4" spans="1:26" ht="30.75" thickBot="1">
      <c r="A4" s="33" t="s">
        <v>139</v>
      </c>
      <c r="B4" s="17">
        <v>4</v>
      </c>
      <c r="C4" s="17">
        <v>3</v>
      </c>
      <c r="D4" s="17">
        <v>4</v>
      </c>
      <c r="E4" s="3"/>
      <c r="F4" s="3"/>
      <c r="G4" s="3"/>
      <c r="H4" s="3"/>
      <c r="I4" s="3"/>
      <c r="J4" s="3"/>
      <c r="K4" s="3"/>
      <c r="L4" s="3"/>
      <c r="M4" s="3"/>
      <c r="N4" s="3"/>
      <c r="O4" s="3"/>
      <c r="P4" s="3"/>
      <c r="Q4" s="3"/>
      <c r="R4" s="3"/>
      <c r="S4" s="3"/>
      <c r="T4" s="3"/>
      <c r="U4" s="3"/>
      <c r="V4" s="3"/>
      <c r="W4" s="3"/>
      <c r="X4" s="3"/>
      <c r="Y4" s="3"/>
      <c r="Z4" s="3"/>
    </row>
    <row r="5" spans="1:26" ht="15.75" thickBot="1">
      <c r="A5" s="33" t="s">
        <v>140</v>
      </c>
      <c r="B5" s="17">
        <v>4</v>
      </c>
      <c r="C5" s="17">
        <v>4</v>
      </c>
      <c r="D5" s="17">
        <v>3</v>
      </c>
      <c r="E5" s="3"/>
      <c r="F5" s="3"/>
      <c r="G5" s="3"/>
      <c r="H5" s="3"/>
      <c r="I5" s="3"/>
      <c r="J5" s="3"/>
      <c r="K5" s="3"/>
      <c r="L5" s="3"/>
      <c r="M5" s="3"/>
      <c r="N5" s="3"/>
      <c r="O5" s="3"/>
      <c r="P5" s="3"/>
      <c r="Q5" s="3"/>
      <c r="R5" s="3"/>
      <c r="S5" s="3"/>
      <c r="T5" s="3"/>
      <c r="U5" s="3"/>
      <c r="V5" s="3"/>
      <c r="W5" s="3"/>
      <c r="X5" s="3"/>
      <c r="Y5" s="3"/>
      <c r="Z5" s="3"/>
    </row>
    <row r="6" spans="1:26" ht="15.75" thickBot="1">
      <c r="A6" s="33" t="s">
        <v>141</v>
      </c>
      <c r="B6" s="17">
        <v>4</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142</v>
      </c>
      <c r="B7" s="17">
        <v>3</v>
      </c>
      <c r="C7" s="17">
        <v>4</v>
      </c>
      <c r="D7" s="17">
        <v>4</v>
      </c>
      <c r="E7" s="3"/>
      <c r="F7" s="3"/>
      <c r="G7" s="3"/>
      <c r="H7" s="3"/>
      <c r="I7" s="3"/>
      <c r="J7" s="3"/>
      <c r="K7" s="3"/>
      <c r="L7" s="3"/>
      <c r="M7" s="3"/>
      <c r="N7" s="3"/>
      <c r="O7" s="3"/>
      <c r="P7" s="3"/>
      <c r="Q7" s="3"/>
      <c r="R7" s="3"/>
      <c r="S7" s="3"/>
      <c r="T7" s="3"/>
      <c r="U7" s="3"/>
      <c r="V7" s="3"/>
      <c r="W7" s="3"/>
      <c r="X7" s="3"/>
      <c r="Y7" s="3"/>
      <c r="Z7" s="3"/>
    </row>
    <row r="8" spans="1:26" ht="15.75" thickBot="1">
      <c r="A8" s="33" t="s">
        <v>143</v>
      </c>
      <c r="B8" s="17">
        <v>4</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19</v>
      </c>
      <c r="C9" s="19">
        <v>17</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F7" sqref="F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188</v>
      </c>
      <c r="D2" s="31"/>
      <c r="F2">
        <f>LEN(C1)</f>
        <v>0</v>
      </c>
      <c r="G2" t="s">
        <v>131</v>
      </c>
    </row>
    <row r="3" spans="2:8">
      <c r="B3" s="34"/>
      <c r="C3" s="31"/>
      <c r="D3" s="31"/>
      <c r="H3" t="s">
        <v>132</v>
      </c>
    </row>
    <row r="4" spans="2:8">
      <c r="B4" s="23" t="s">
        <v>119</v>
      </c>
      <c r="C4" s="23" t="s">
        <v>120</v>
      </c>
      <c r="D4" s="23" t="s">
        <v>121</v>
      </c>
      <c r="H4" t="s">
        <v>133</v>
      </c>
    </row>
    <row r="5" spans="2:8">
      <c r="B5" s="23" t="s">
        <v>103</v>
      </c>
      <c r="C5" s="22" t="str">
        <f>IF(C22="","",SUBSTITUTE(MID(C22,FIND("src=",C22)+5,FIND("alt",C22)-FIND("src=",C22)-7),"amp;",""))</f>
        <v>https://images-fe.ssl-images-amazon.com/images/I/31PlKTJFfnL.jpg</v>
      </c>
      <c r="D5" s="22" t="str">
        <f>アンケート!C13</f>
        <v>無印良品　UVベースコントロールカラー</v>
      </c>
      <c r="E5" t="s">
        <v>122</v>
      </c>
    </row>
    <row r="6" spans="2:8">
      <c r="B6" s="23" t="s">
        <v>102</v>
      </c>
      <c r="C6" s="22" t="str">
        <f>IF(C24="","",SUBSTITUTE(MID(C24,FIND("src=",C24)+5,FIND("alt",C24)-FIND("src=",C24)-7),"amp;",""))</f>
        <v>https://images-fe.ssl-images-amazon.com/images/I/51kW%2BBNZdoL.jpg</v>
      </c>
      <c r="D6" s="22" t="str">
        <f>アンケート!C28</f>
        <v>SUGAO　シルク感カラーベース</v>
      </c>
      <c r="E6" t="s">
        <v>122</v>
      </c>
    </row>
    <row r="7" spans="2:8">
      <c r="B7" s="23" t="s">
        <v>101</v>
      </c>
      <c r="C7" s="22" t="str">
        <f>IF(C26="","",SUBSTITUTE(MID(C26,FIND("src=",C26)+5,FIND("alt",C26)-FIND("src=",C26)-7),"amp;",""))</f>
        <v>https://images-fe.ssl-images-amazon.com/images/I/41Qw0OxltVL.jpg</v>
      </c>
      <c r="D7" s="22" t="str">
        <f>アンケート!C41</f>
        <v>キャンディドール　ブライトピュアベース</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https://www.cosme.net/product/product_id/10153993/reviews</v>
      </c>
      <c r="D12" s="62">
        <f>SQL!A11+1</f>
        <v>217</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https://www.cosme.net/product/product_id/10125314/reviews</v>
      </c>
      <c r="D14" s="62">
        <f>IF(D12="","",D12+1)</f>
        <v>218</v>
      </c>
      <c r="E14" s="22" t="str">
        <f>アンケート!C38</f>
        <v>10代女性</v>
      </c>
      <c r="F14" s="22" t="str">
        <f>IF(ISERROR(FIND("女",E14)),"m","w")&amp;"_"&amp;LEFT(E14,2)&amp;"_"&amp;"2"</f>
        <v>w_10_2</v>
      </c>
    </row>
    <row r="15" spans="2:8">
      <c r="B15" s="67"/>
      <c r="C15" s="68"/>
      <c r="D15" s="63"/>
      <c r="E15" s="22" t="str">
        <f>アンケート!C39</f>
        <v>10代女性</v>
      </c>
      <c r="F15" s="22" t="str">
        <f>IF(ISERROR(FIND("女",E15)),"m","w")&amp;"_"&amp;LEFT(E15,2)&amp;"_"&amp;"1"</f>
        <v>w_10_1</v>
      </c>
    </row>
    <row r="16" spans="2:8">
      <c r="B16" s="66" t="s">
        <v>101</v>
      </c>
      <c r="C16" s="68" t="str">
        <f>アンケート!C53</f>
        <v>https://www.cosme.net/product/product_id/10116961/reviews</v>
      </c>
      <c r="D16" s="62">
        <f>IF(D14="","",D14+1)</f>
        <v>219</v>
      </c>
      <c r="E16" s="22" t="str">
        <f>アンケート!C51</f>
        <v>20代女性</v>
      </c>
      <c r="F16" s="22" t="str">
        <f>IF(ISERROR(FIND("女",E16)),"m","w")&amp;"_"&amp;LEFT(E16,2)&amp;"_"&amp;"2"</f>
        <v>w_20_2</v>
      </c>
    </row>
    <row r="17" spans="2:6">
      <c r="B17" s="67"/>
      <c r="C17" s="68"/>
      <c r="D17" s="63"/>
      <c r="E17" s="22" t="str">
        <f>アンケート!C52</f>
        <v>30代女性</v>
      </c>
      <c r="F17" s="22" t="str">
        <f t="shared" ref="F17" si="0">IF(ISERROR(FIND("女",E17)),"m","w")&amp;"_"&amp;LEFT(E17,2)&amp;"_"&amp;"1"</f>
        <v>w_30_1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183</v>
      </c>
      <c r="D22" s="65" t="str">
        <f t="shared" ref="D22:D27" si="1">IF(C22="","",SUBSTITUTE(MID(C22,FIND("href=",C22)+6,FIND("rel=",C22)-FIND("href=",C22)-8),"amp;",""))</f>
        <v>//af.moshimo.com/af/c/click?a_id=988731&amp;p_id=170&amp;pc_id=185&amp;pl_id=4062&amp;url=https%3A%2F%2Fwww.amazon.co.jp%2F%25E7%2584%25A1%25E5%258D%25B0%25E8%2589%25AF%25E5%2593%2581-%25EF%25BC%25B5%25EF%25BC%25B6%25E3%2583%2599%25E3%2583%25BC%25E3%2582%25B9%25E3%2582%25B3%25E3%2583%25B3%25E3%2583%2588%25E3%2583%25AD%25E3%2583%25BC%25E3%2583%25AB%25E3%2582%25AB%25E3%2583%25A9%25E3%2583%25BC%25E3%2583%25BB%25E3%2583%2596%25E3%2583%25AB%25E3%2583%25BC%25EF%25BC%2588%25E6%2596%25B0%25EF%25BC%2589-%25EF%25BC%25B3%25EF%25BC%25B0%25EF%25BC%25A6%25EF%25BC%2595%25EF%25BC%2590%25EF%25BC%258B%25E3%2583%25BB%25EF%25BC%25B0%25EF%25BC%25A1%25EF%25BC%258B%25EF%25BC%258B%25EF%25BC%258B-%25EF%25BC%2593%25EF%25BC%2590%25EF%25BD%258D%25EF%25BC%25AC%2Fdp%2FB06VT1BGB8</v>
      </c>
      <c r="E22" s="65"/>
      <c r="F22" s="22" t="str">
        <f>IF(ISERROR(FIND("amazon",C22)),IF(ISERROR(FIND("rakuten",C22)),"","楽天"),"Amazon")</f>
        <v>Amazon</v>
      </c>
    </row>
    <row r="23" spans="2:6">
      <c r="B23" s="64"/>
      <c r="C23" s="22"/>
      <c r="D23" s="65" t="str">
        <f t="shared" si="1"/>
        <v/>
      </c>
      <c r="E23" s="65"/>
      <c r="F23" s="22" t="str">
        <f t="shared" ref="F23:F27" si="2">IF(ISERROR(FIND("amazon",C23)),IF(ISERROR(FIND("rakuten",C23)),"","楽天"),"Amazon")</f>
        <v/>
      </c>
    </row>
    <row r="24" spans="2:6">
      <c r="B24" s="64" t="s">
        <v>114</v>
      </c>
      <c r="C24" s="22" t="s">
        <v>184</v>
      </c>
      <c r="D24" s="65" t="str">
        <f t="shared" si="1"/>
        <v>//af.moshimo.com/af/c/click?a_id=988731&amp;p_id=170&amp;pc_id=185&amp;pl_id=4062&amp;url=https%3A%2F%2Fwww.amazon.co.jp%2F%25E3%2582%25B9%25E3%2582%25AC%25E3%2582%25AA-SUGAO-%25E3%2582%25B7%25E3%2583%25AB%25E3%2582%25AF%25E6%2584%259F%25E3%2582%25AB%25E3%2583%25A9%25E3%2583%25BC%25E3%2583%2599%25E3%2583%25BC%25E3%2582%25B9-SPF20-20ml%2Fdp%2FB079L8PHHW</v>
      </c>
      <c r="E24" s="65"/>
      <c r="F24" s="22" t="str">
        <f t="shared" si="2"/>
        <v>Amazon</v>
      </c>
    </row>
    <row r="25" spans="2:6">
      <c r="B25" s="64"/>
      <c r="C25" s="22" t="s">
        <v>185</v>
      </c>
      <c r="D25" s="65" t="str">
        <f t="shared" si="1"/>
        <v>//af.moshimo.com/af/c/click?a_id=988729&amp;p_id=54&amp;pc_id=54&amp;pl_id=616&amp;url=https%3A%2F%2Fitem.rakuten.co.jp%2Fbiccamera%2F4987241150847%2F&amp;m=http%3A%2F%2Fm.rakuten.co.jp%2Fbiccamera%2Fi%2F11554976%2F&amp;r_v=g00r7ld3.9tq3e20f.g00r7ld3.9tq3f0be</v>
      </c>
      <c r="E25" s="65"/>
      <c r="F25" s="22" t="str">
        <f t="shared" si="2"/>
        <v>楽天</v>
      </c>
    </row>
    <row r="26" spans="2:6">
      <c r="B26" s="64" t="s">
        <v>115</v>
      </c>
      <c r="C26" s="22" t="s">
        <v>186</v>
      </c>
      <c r="D26" s="65" t="str">
        <f t="shared" si="1"/>
        <v>//af.moshimo.com/af/c/click?a_id=988731&amp;p_id=170&amp;pc_id=185&amp;pl_id=4062&amp;url=https%3A%2F%2Fwww.amazon.co.jp%2FCandyDoll%25EF%25BC%2588%25E3%2582%25AD%25E3%2583%25A3%25E3%2583%25B3%25E3%2583%2587%25E3%2582%25A3%25E3%2583%2589%25E3%2583%25BC%25E3%2583%25AB%25EF%25BC%2589-CandyDoll-%25E3%2583%2596%25E3%2583%25A9%25E3%2582%25A4%25E3%2583%2588%25E3%2583%2594%25E3%2583%25A5%25E3%2582%25A2%25E3%2583%2599%25E3%2583%25BC%25E3%2582%25B9%25EF%25BC%259C%25E3%2583%25A9%25E3%2583%2599%25E3%2583%25B3%25E3%2583%2580%25E3%2583%25BC%25EF%25BC%259E%2Fdp%2FB01KWZOVUW</v>
      </c>
      <c r="E26" s="65"/>
      <c r="F26" s="22" t="str">
        <f t="shared" si="2"/>
        <v>Amazon</v>
      </c>
    </row>
    <row r="27" spans="2:6">
      <c r="B27" s="64"/>
      <c r="C27" s="22" t="s">
        <v>187</v>
      </c>
      <c r="D27" s="65" t="str">
        <f t="shared" si="1"/>
        <v>//af.moshimo.com/af/c/click?a_id=988729&amp;p_id=54&amp;pc_id=54&amp;pl_id=616&amp;url=https%3A%2F%2Fitem.rakuten.co.jp%2Fcosmecomonline%2F1000078932%2F&amp;m=http%3A%2F%2Fm.rakuten.co.jp%2Fcosmecomonline%2Fi%2F10060219%2F&amp;r_v=g00qaww3.9tq3e361.g00qaww3.9tq3fc30</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&lt;h2&gt;プチプラコントロールカラーのおすすめ3選。コスパがよくて人気なのは？&lt;/h2&gt;</v>
      </c>
    </row>
    <row r="2" spans="1:1">
      <c r="A2" s="20" t="s">
        <v>86</v>
      </c>
    </row>
    <row r="3" spans="1:1">
      <c r="A3" s="21" t="s">
        <v>87</v>
      </c>
    </row>
    <row r="4" spans="1:1">
      <c r="A4" s="20" t="str">
        <f>CONCATENATE("&lt;li&gt;", アンケート!C54, "&lt;/li&gt;")</f>
        <v>&lt;li&gt;赤ら顔・くすみなど顔色に悩みがあり、解消できるコントロールカラーを求めている方&lt;/li&gt;</v>
      </c>
    </row>
    <row r="5" spans="1:1">
      <c r="A5" s="20" t="str">
        <f>CONCATENATE("&lt;li&gt;", アンケート!C55, "&lt;/li&gt;")</f>
        <v>&lt;li&gt;透明感をアップさせたい方&lt;/li&gt;</v>
      </c>
    </row>
    <row r="6" spans="1:1">
      <c r="A6" s="20" t="str">
        <f>CONCATENATE("&lt;li&gt;", アンケート!C56, "&lt;/li&gt;")</f>
        <v>&lt;li&gt;プチプラのコントロールカラーを求めている方&lt;/li&gt;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今回紹介する『プチプラコントロールカラー』は「価格と品質」どちらを重要視したのかをあらわした図です。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&lt;h2&gt;『プチプラコントロールカラー』 ランキング&lt;/h2&gt;</v>
      </c>
    </row>
    <row r="20" spans="1:2">
      <c r="A20" t="s">
        <v>91</v>
      </c>
    </row>
    <row r="22" spans="1:2">
      <c r="A22" t="str">
        <f>CONCATENATE("&lt;h3&gt;3位 ",アンケート!C41,"&lt;/h3&gt;")</f>
        <v>&lt;h3&gt;3位 キャンディドール　ブライトピュアベース&lt;/h3&gt;</v>
      </c>
    </row>
    <row r="23" spans="1:2">
      <c r="A23" t="s">
        <v>92</v>
      </c>
    </row>
    <row r="24" spans="1:2">
      <c r="A24" t="s">
        <v>69</v>
      </c>
    </row>
    <row r="25" spans="1:2">
      <c r="A25" t="str">
        <f>アンケート!C48</f>
        <v>ラベンダーカラーの下地を使用したい方</v>
      </c>
    </row>
    <row r="26" spans="1:2">
      <c r="A26" t="s">
        <v>70</v>
      </c>
    </row>
    <row r="27" spans="1:2">
      <c r="A27" s="6" t="str">
        <f>CONCATENATE("[tblStart num=5]", 入力シート!C7, "[/tblStart]")</f>
        <v>[tblStart num=5]https://images-fe.ssl-images-amazon.com/images/I/41Qw0OxltVL.jpg[/tblStart]</v>
      </c>
    </row>
    <row r="28" spans="1:2">
      <c r="A28" t="str">
        <f>CONCATENATE("[tdLevel type=", B28, "]", 比較表!A4, "[/tdLevel]")</f>
        <v>[tdLevel type=4]悩みをきちんと補正できる色味[/tdLevel]</v>
      </c>
      <c r="B28">
        <f>HLOOKUP(アンケート!$C$41,比較表!$B$3:$D$8,2)</f>
        <v>4</v>
      </c>
    </row>
    <row r="29" spans="1:2">
      <c r="A29" t="str">
        <f>CONCATENATE("[tdLevel type=", B29, "]", 比較表!A5, "[/tdLevel]")</f>
        <v>[tdLevel type=3]付け心地[/tdLevel]</v>
      </c>
      <c r="B29">
        <f>HLOOKUP(アンケート!$C$41,比較表!$B$3:$D$8,3)</f>
        <v>3</v>
      </c>
    </row>
    <row r="30" spans="1:2">
      <c r="A30" t="str">
        <f>CONCATENATE("[tdLevel type=", B30, "]", 比較表!A6, "[/tdLevel]")</f>
        <v>[tdLevel type=3]コスパ[/tdLevel]</v>
      </c>
      <c r="B30">
        <f>HLOOKUP(アンケート!$C$41,比較表!$B$3:$D$8,4)</f>
        <v>3</v>
      </c>
    </row>
    <row r="31" spans="1:2">
      <c r="A31" t="str">
        <f>CONCATENATE("[tdLevel type=", B31, "]", 比較表!A7, "[/tdLevel]")</f>
        <v>[tdLevel type=4]購入しやすい（店舗）[/tdLevel]</v>
      </c>
      <c r="B31">
        <f>HLOOKUP(アンケート!$C$41,比較表!$B$3:$D$8,5)</f>
        <v>4</v>
      </c>
    </row>
    <row r="32" spans="1:2">
      <c r="A32" t="str">
        <f>CONCATENATE("[tdLevel type=", B32, "]", 比較表!A8, "[/tdLevel]")</f>
        <v>[tdLevel type=3]肌に優しい[/tdLevel]</v>
      </c>
      <c r="B32">
        <f>HLOOKUP(アンケート!$C$41,比較表!$B$3:$D$8,6)</f>
        <v>3</v>
      </c>
    </row>
    <row r="33" spans="1:1">
      <c r="A33" t="s">
        <v>72</v>
      </c>
    </row>
    <row r="35" spans="1:1">
      <c r="A35" s="6" t="str">
        <f>CONCATENATE("[product_link id=",入力シート!D16,"][/product_link]")</f>
        <v>[product_link id=219][/product_link]</v>
      </c>
    </row>
    <row r="36" spans="1:1">
      <c r="A36" t="s">
        <v>93</v>
      </c>
    </row>
    <row r="37" spans="1:1">
      <c r="A37" t="s">
        <v>94</v>
      </c>
    </row>
    <row r="38" spans="1:1">
      <c r="A38" t="s">
        <v>95</v>
      </c>
    </row>
    <row r="39" spans="1:1">
      <c r="A39" t="s">
        <v>87</v>
      </c>
    </row>
    <row r="40" spans="1:1">
      <c r="A40" t="str">
        <f>CONCATENATE("&lt;li&gt;", アンケート!C42,"&lt;/li&gt;")</f>
        <v>&lt;li&gt;パッケージが可愛い&lt;/li&gt;</v>
      </c>
    </row>
    <row r="41" spans="1:1">
      <c r="A41" t="str">
        <f>CONCATENATE("&lt;li&gt;", アンケート!C43,"&lt;/li&gt;")</f>
        <v>&lt;li&gt;他のメーカーでは以外と少ない、ラベンダーカラーがある&lt;/li&gt;</v>
      </c>
    </row>
    <row r="42" spans="1:1">
      <c r="A42" t="str">
        <f>CONCATENATE("&lt;li&gt;", アンケート!C44,"&lt;/li&gt;")</f>
        <v>&lt;li&gt;ドラッグストアなど、取り扱い店舗が多いので、購入しやすい&lt;/li&gt;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&lt;li&gt;コントロールカラーは3色以上バリエーションのあるメーカーが多いが、ブルーとグリーンの2色しかない&lt;/li&gt;</v>
      </c>
    </row>
    <row r="51" spans="1:1">
      <c r="A51" t="str">
        <f>CONCATENATE("&lt;li&gt;", アンケート!C46,"&lt;/li&gt;")</f>
        <v>&lt;li&gt;多くつけてしまうと、白くなりすぎる&lt;/li&gt;</v>
      </c>
    </row>
    <row r="52" spans="1:1">
      <c r="A52" t="str">
        <f>CONCATENATE("&lt;li&gt;", アンケート!C47,"&lt;/li&gt;")</f>
        <v>&lt;li&gt;カバー力は期待できない&lt;/li&gt;</v>
      </c>
    </row>
    <row r="53" spans="1:1">
      <c r="A53" t="s">
        <v>88</v>
      </c>
    </row>
    <row r="54" spans="1:1">
      <c r="A54" t="s">
        <v>89</v>
      </c>
    </row>
    <row r="55" spans="1:1">
      <c r="A55" t="s">
        <v>96</v>
      </c>
    </row>
    <row r="56" spans="1:1">
      <c r="A56" t="s">
        <v>134</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益若つばさちゃんが好きで購入したのがきっかけですが、ラベンダーカラーなのでこの下地をつけるだけで、一気にお肌の透明感がアップします。
透明感のある白肌に憧れているので、理想の肌い近づけてとっても嬉しいです。</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キャンディドールの下地は、伸びが良く付けやすいです。
乾燥肌ですが、保湿力もあるので乾燥しません。
UVカット効果もあるので、わざわざ日焼け止めを塗らなくていいので、手間だけでなく日焼け止め代を考えるとコスパも良いと思います。
</v>
      </c>
    </row>
    <row r="62" spans="1:1">
      <c r="A62" t="s">
        <v>104</v>
      </c>
    </row>
    <row r="63" spans="1:1">
      <c r="A63" t="s">
        <v>99</v>
      </c>
    </row>
    <row r="64" spans="1:1">
      <c r="A64" t="str">
        <f>CONCATENATE("[reviewLink id=","""", 入力シート!D16,"""][/reviewLink]")</f>
        <v>[reviewLink id="219"][/reviewLink]</v>
      </c>
    </row>
    <row r="66" spans="1:2">
      <c r="A66" t="str">
        <f>CONCATENATE("&lt;h3&gt;2位 ",アンケート!C28,"&lt;/h3&gt;")</f>
        <v>&lt;h3&gt;2位 SUGAO　シルク感カラーベース&lt;/h3&gt;</v>
      </c>
    </row>
    <row r="67" spans="1:2">
      <c r="A67" t="s">
        <v>92</v>
      </c>
    </row>
    <row r="68" spans="1:2">
      <c r="A68" t="s">
        <v>69</v>
      </c>
    </row>
    <row r="69" spans="1:2">
      <c r="A69" t="str">
        <f>アンケート!C35</f>
        <v>透明感はほしいが、白くなりすぎるのが嫌な方</v>
      </c>
    </row>
    <row r="70" spans="1:2">
      <c r="A70" t="s">
        <v>70</v>
      </c>
    </row>
    <row r="71" spans="1:2">
      <c r="A71" s="6" t="str">
        <f>CONCATENATE("[tblStart num=5]", 入力シート!$C$6, "[/tblStart]")</f>
        <v>[tblStart num=5]https://images-fe.ssl-images-amazon.com/images/I/51kW%2BBNZdoL.jpg[/tblStart]</v>
      </c>
    </row>
    <row r="72" spans="1:2">
      <c r="A72" t="str">
        <f>CONCATENATE("[tdLevel type=", B72, "]", 比較表!A4, "[/tdLevel]")</f>
        <v>[tdLevel type=3]悩みをきちんと補正できる色味[/tdLevel]</v>
      </c>
      <c r="B72">
        <f>HLOOKUP(アンケート!$C$28,比較表!$B$3:$D$8,2,FALSE)</f>
        <v>3</v>
      </c>
    </row>
    <row r="73" spans="1:2">
      <c r="A73" t="str">
        <f>CONCATENATE("[tdLevel type=", B73, "]", 比較表!A5, "[/tdLevel]")</f>
        <v>[tdLevel type=4]付け心地[/tdLevel]</v>
      </c>
      <c r="B73">
        <f>HLOOKUP(アンケート!$C$28,比較表!$B$3:$D$8,3,FALSE)</f>
        <v>4</v>
      </c>
    </row>
    <row r="74" spans="1:2">
      <c r="A74" t="str">
        <f>CONCATENATE("[tdLevel type=", B74, "]", 比較表!A6, "[/tdLevel]")</f>
        <v>[tdLevel type=3]コスパ[/tdLevel]</v>
      </c>
      <c r="B74">
        <f>HLOOKUP(アンケート!$C$28,比較表!$B$3:$D$8,4,FALSE)</f>
        <v>3</v>
      </c>
    </row>
    <row r="75" spans="1:2">
      <c r="A75" t="str">
        <f>CONCATENATE("[tdLevel type=", B75, "]", 比較表!A7, "[/tdLevel]")</f>
        <v>[tdLevel type=4]購入しやすい（店舗）[/tdLevel]</v>
      </c>
      <c r="B75">
        <f>HLOOKUP(アンケート!$C$28,比較表!$B$3:$D$8,5,FALSE)</f>
        <v>4</v>
      </c>
    </row>
    <row r="76" spans="1:2">
      <c r="A76" t="str">
        <f>CONCATENATE("[tdLevel type=", B76, "]", 比較表!A8, "[/tdLevel]")</f>
        <v>[tdLevel type=3]肌に優しい[/tdLevel]</v>
      </c>
      <c r="B76">
        <f>HLOOKUP(アンケート!$C$28,比較表!$B$3:$D$8,6,FALSE)</f>
        <v>3</v>
      </c>
    </row>
    <row r="77" spans="1:2">
      <c r="A77" t="s">
        <v>72</v>
      </c>
    </row>
    <row r="79" spans="1:2">
      <c r="A79" s="6" t="str">
        <f>CONCATENATE("[product_link id=",入力シート!D14,"][/product_link]")</f>
        <v>[product_link id=218][/product_link]</v>
      </c>
    </row>
    <row r="80" spans="1:2">
      <c r="A80" t="s">
        <v>93</v>
      </c>
    </row>
    <row r="81" spans="1:1">
      <c r="A81" t="s">
        <v>94</v>
      </c>
    </row>
    <row r="82" spans="1:1">
      <c r="A82" t="s">
        <v>95</v>
      </c>
    </row>
    <row r="83" spans="1:1">
      <c r="A83" t="s">
        <v>87</v>
      </c>
    </row>
    <row r="84" spans="1:1">
      <c r="A84" t="str">
        <f>CONCATENATE("&lt;li&gt;", アンケート!C29,"&lt;/li&gt;")</f>
        <v>&lt;li&gt;伸びが良い&lt;/li&gt;</v>
      </c>
    </row>
    <row r="85" spans="1:1">
      <c r="A85" t="str">
        <f>CONCATENATE("&lt;li&gt;", アンケート!C30,"&lt;/li&gt;")</f>
        <v>&lt;li&gt;塗るとさらさらになる&lt;/li&gt;</v>
      </c>
    </row>
    <row r="86" spans="1:1">
      <c r="A86" t="str">
        <f>CONCATENATE("&lt;li&gt;", アンケート!C31,"&lt;/li&gt;")</f>
        <v>&lt;li&gt;皮脂吸着パウダーが入っているので、汗皮脂を抑えてくれる&lt;/li&gt;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&lt;li&gt;テクスチャーが水っぽいので、垂れてくる可能性がある&lt;/li&gt;</v>
      </c>
    </row>
    <row r="95" spans="1:1">
      <c r="A95" t="str">
        <f>CONCATENATE("&lt;li&gt;", アンケート!C33,"&lt;/li&gt;")</f>
        <v>&lt;li&gt;他のメーカーのブルー下地に比べると、控えめな色味&lt;/li&gt;</v>
      </c>
    </row>
    <row r="96" spans="1:1">
      <c r="A96" t="str">
        <f>CONCATENATE("&lt;li&gt;", アンケート!C34,"&lt;/li&gt;")</f>
        <v>&lt;li&gt;保湿力はあまりない&lt;/li&gt;</v>
      </c>
    </row>
    <row r="97" spans="1:1">
      <c r="A97" t="s">
        <v>88</v>
      </c>
    </row>
    <row r="98" spans="1:1">
      <c r="A98" t="s">
        <v>89</v>
      </c>
    </row>
    <row r="99" spans="1:1">
      <c r="A99" t="s">
        <v>96</v>
      </c>
    </row>
    <row r="100" spans="1:1">
      <c r="A100" t="s">
        <v>134</v>
      </c>
    </row>
    <row r="101" spans="1:1">
      <c r="A101" t="str">
        <f>CONCATENATE("[voice icon=","""http://shomty.com/wp-content/uploads/img/parts/review/", 入力シート!F14, ".jpg", """ name=""", 入力シート!E14, """ type=""", "l", """]")</f>
        <v>[voice icon="http://shomty.com/wp-content/uploads/img/parts/review/w_10_2.jpg" name="10代女性" type="l"]</v>
      </c>
    </row>
    <row r="102" spans="1:1">
      <c r="A102" t="str">
        <f>アンケート!C36</f>
        <v xml:space="preserve">顔色が悪く見られがちなので、血色感の出るピンクを購入しました。
付けた瞬間サラサラになるので、付け心地がとっても良いです。
ファンデーションがいらないくらい、肌が綺麗に見えるし崩れにくいので、これからもリピートしたいと思います。
</v>
      </c>
    </row>
    <row r="103" spans="1:1">
      <c r="A103" t="s">
        <v>104</v>
      </c>
    </row>
    <row r="104" spans="1:1">
      <c r="A104" t="str">
        <f>CONCATENATE("[voice icon=","""http://shomty.com/wp-content/uploads/img/parts/review/", 入力シート!F15, ".jpg", """ name=""", 入力シート!E15, """ type=""", "r", """]")</f>
        <v>[voice icon="http://shomty.com/wp-content/uploads/img/parts/review/w_10_1.jpg" name="10代女性" type="r"]</v>
      </c>
    </row>
    <row r="105" spans="1:1">
      <c r="A105" t="str">
        <f>アンケート!C37</f>
        <v xml:space="preserve">赤ら顔なので、赤みを抑えてくれるグリーンを購入しました。
さらっとした付け心地で、テカリを抑えてくれるので、特に夏場は大活躍してくれます。
薄付きなので、ナチュラルなところも好きで、気に入って使っています。
</v>
      </c>
    </row>
    <row r="106" spans="1:1">
      <c r="A106" t="s">
        <v>104</v>
      </c>
    </row>
    <row r="107" spans="1:1">
      <c r="A107" t="s">
        <v>99</v>
      </c>
    </row>
    <row r="108" spans="1:1">
      <c r="A108" t="str">
        <f>CONCATENATE("[reviewLink id=","""", 入力シート!D14,"""][/reviewLink]")</f>
        <v>[reviewLink id="218"][/reviewLink]</v>
      </c>
    </row>
    <row r="110" spans="1:1">
      <c r="A110" t="str">
        <f>CONCATENATE("&lt;h3&gt;1位 ",アンケート!C13,"&lt;/h3&gt;")</f>
        <v>&lt;h3&gt;1位 無印良品　UVベースコントロールカラー&lt;/h3&gt;</v>
      </c>
    </row>
    <row r="111" spans="1:1">
      <c r="A111" t="s">
        <v>92</v>
      </c>
    </row>
    <row r="112" spans="1:1">
      <c r="A112" t="s">
        <v>69</v>
      </c>
    </row>
    <row r="113" spans="1:2">
      <c r="A113" t="str">
        <f>アンケート!C22</f>
        <v>白肌になりたい方</v>
      </c>
    </row>
    <row r="114" spans="1:2">
      <c r="A114" t="s">
        <v>70</v>
      </c>
    </row>
    <row r="115" spans="1:2" ht="27">
      <c r="A115" s="6" t="str">
        <f>CONCATENATE("[tblStart num=5]", 入力シート!C5, "[/tblStart]")</f>
        <v>[tblStart num=5]https://images-fe.ssl-images-amazon.com/images/I/31PlKTJFfnL.jpg[/tblStart]</v>
      </c>
    </row>
    <row r="116" spans="1:2">
      <c r="A116" t="str">
        <f>CONCATENATE("[tdLevel type=", B116, "]", 比較表!A4, "[/tdLevel]")</f>
        <v>[tdLevel type=4]悩みをきちんと補正できる色味[/tdLevel]</v>
      </c>
      <c r="B116">
        <f>HLOOKUP(アンケート!$C$13,比較表!$B$3:$D$8,2,FALSE)</f>
        <v>4</v>
      </c>
    </row>
    <row r="117" spans="1:2">
      <c r="A117" t="str">
        <f>CONCATENATE("[tdLevel type=", B117, "]", 比較表!A5, "[/tdLevel]")</f>
        <v>[tdLevel type=4]付け心地[/tdLevel]</v>
      </c>
      <c r="B117">
        <f>HLOOKUP(アンケート!$C$13,比較表!$B$3:$D$8,3,FALSE)</f>
        <v>4</v>
      </c>
    </row>
    <row r="118" spans="1:2">
      <c r="A118" t="str">
        <f>CONCATENATE("[tdLevel type=", B118, "]", 比較表!A6, "[/tdLevel]")</f>
        <v>[tdLevel type=4]コスパ[/tdLevel]</v>
      </c>
      <c r="B118">
        <f>HLOOKUP(アンケート!$C$13,比較表!$B$3:$D$8,4,FALSE)</f>
        <v>4</v>
      </c>
    </row>
    <row r="119" spans="1:2">
      <c r="A119" t="str">
        <f>CONCATENATE("[tdLevel type=", B119, "]", 比較表!A7, "[/tdLevel]")</f>
        <v>[tdLevel type=3]購入しやすい（店舗）[/tdLevel]</v>
      </c>
      <c r="B119">
        <f>HLOOKUP(アンケート!$C$13,比較表!$B$3:$D$8,5,FALSE)</f>
        <v>3</v>
      </c>
    </row>
    <row r="120" spans="1:2">
      <c r="A120" t="str">
        <f>CONCATENATE("[tdLevel type=", B120, "]", 比較表!A8, "[/tdLevel]")</f>
        <v>[tdLevel type=4]肌に優しい[/tdLevel]</v>
      </c>
      <c r="B120">
        <f>HLOOKUP(アンケート!$C$13,比較表!$B$3:$D$8,6,FALSE)</f>
        <v>4</v>
      </c>
    </row>
    <row r="121" spans="1:2">
      <c r="A121" t="s">
        <v>72</v>
      </c>
    </row>
    <row r="123" spans="1:2">
      <c r="A123" s="6" t="str">
        <f>CONCATENATE("[product_link id=",入力シート!D12,"][/product_link]")</f>
        <v>[product_link id=217][/product_link]</v>
      </c>
    </row>
    <row r="124" spans="1:2">
      <c r="A124" t="s">
        <v>93</v>
      </c>
    </row>
    <row r="125" spans="1:2">
      <c r="A125" t="s">
        <v>94</v>
      </c>
    </row>
    <row r="126" spans="1:2">
      <c r="A126" t="s">
        <v>95</v>
      </c>
    </row>
    <row r="127" spans="1:2">
      <c r="A127" t="s">
        <v>87</v>
      </c>
    </row>
    <row r="128" spans="1:2">
      <c r="A128" t="str">
        <f>CONCATENATE("&lt;li&gt;", アンケート!C14,"&lt;/li&gt;")</f>
        <v>&lt;li&gt;肌に優しい処方&lt;/li&gt;</v>
      </c>
    </row>
    <row r="129" spans="1:1">
      <c r="A129" t="str">
        <f>CONCATENATE("&lt;li&gt;", アンケート!C15,"&lt;/li&gt;")</f>
        <v>&lt;li&gt;高いUVカット効果がある&lt;/li&gt;</v>
      </c>
    </row>
    <row r="130" spans="1:1">
      <c r="A130" t="str">
        <f>CONCATENATE("&lt;li&gt;", アンケート!C16,"&lt;/li&gt;")</f>
        <v>&lt;li&gt;ブルーは透明感が出て白肌になれる&lt;/li&gt;</v>
      </c>
    </row>
    <row r="131" spans="1:1">
      <c r="A131" t="str">
        <f>CONCATENATE("&lt;li&gt;", アンケート!C17,"&lt;/li&gt;")</f>
        <v>&lt;li&gt;伸びが良い&lt;/li&gt;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&lt;li&gt;店舗購入は無印良品に行かなければいけない&lt;/li&gt;</v>
      </c>
    </row>
    <row r="140" spans="1:1">
      <c r="A140" t="str">
        <f>CONCATENATE("&lt;li&gt;", アンケート!C19,"&lt;/li&gt;")</f>
        <v>&lt;li&gt;ブルーだけだと、かなり白くなる&lt;/li&gt;</v>
      </c>
    </row>
    <row r="141" spans="1:1">
      <c r="A141" t="str">
        <f>CONCATENATE("&lt;li&gt;", アンケート!C20,"&lt;/li&gt;")</f>
        <v>&lt;li&gt;ブルーは人気が高く、売り切れていることが多い&lt;/li&gt;</v>
      </c>
    </row>
    <row r="142" spans="1:1">
      <c r="A142" t="str">
        <f>CONCATENATE("&lt;li&gt;", アンケート!C21,"&lt;/li&gt;")</f>
        <v>&lt;li&gt;パッケージにお洒落感が全くない&lt;/li&gt;</v>
      </c>
    </row>
    <row r="143" spans="1:1">
      <c r="A143" t="s">
        <v>88</v>
      </c>
    </row>
    <row r="144" spans="1:1">
      <c r="A144" t="s">
        <v>89</v>
      </c>
    </row>
    <row r="145" spans="1:1">
      <c r="A145" t="s">
        <v>96</v>
      </c>
    </row>
    <row r="146" spans="1:1">
      <c r="A146" t="s">
        <v>134</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無印のコントロールカラーは良いと評判は聞いていたのですが、美容系ユーチューバーさんがお勧めしているのを見て、購入を決めました。
ブルーとピンクを混ぜてオリジナルのラベンダーカラーを作って使用しています。
UVカット効果が高いので、とても気に入っています。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顔の赤みがずっと気になっていたので、ブルーのコントロールカラーを使用したい、けど肌が弱いので試す勇気がなかったのですが、無印のコントロールカラーは肌に優しいと知り、購入しました。
赤みが綺麗に消えて、悩みが解消され嬉しかったです。
肌が荒れることもありませんでした。
</v>
      </c>
    </row>
    <row r="152" spans="1:1">
      <c r="A152" t="s">
        <v>104</v>
      </c>
    </row>
    <row r="153" spans="1:1">
      <c r="A153" t="s">
        <v>99</v>
      </c>
    </row>
    <row r="154" spans="1:1">
      <c r="A154" t="str">
        <f>CONCATENATE("[reviewLink id=","""", 入力シート!D12,"""][/reviewLink]")</f>
        <v>[reviewLink id="217"][/reviewLink]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15" sqref="G15"/>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(217,'//af.moshimo.com/af/c/click?a_id=988731&amp;p_id=170&amp;pc_id=185&amp;pl_id=4062&amp;url=https%3A%2F%2Fwww.amazon.co.jp%2F%25E7%2584%25A1%25E5%258D%25B0%25E8%2589%25AF%25E5%2593%2581-%25EF%25BC%25B5%25EF%25BC%25B6%25E3%2583%2599%25E3%2583%25BC%25E3%2582%25B9%25E3%2582%25B3%25E3%2583%25B3%25E3%2583%2588%25E3%2583%25AD%25E3%2583%25BC%25E3%2583%25AB%25E3%2582%25AB%25E3%2583%25A9%25E3%2583%25BC%25E3%2583%25BB%25E3%2583%2596%25E3%2583%25AB%25E3%2583%25BC%25EF%25BC%2588%25E6%2596%25B0%25EF%25BC%2589-%25EF%25BC%25B3%25EF%25BC%25B0%25EF%25BC%25A6%25EF%25BC%2595%25EF%25BC%2590%25EF%25BC%258B%25E3%2583%25BB%25EF%25BC%25B0%25EF%25BC%25A1%25EF%25BC%258B%25EF%25BC%258B%25EF%25BC%258B-%25EF%25BC%2593%25EF%25BC%2590%25EF%25BD%258D%25EF%25BC%25AC%2Fdp%2FB06VT1BGB8', '', 'https://www.cosme.net/product/product_id/10153993/reviews', 'https://images-fe.ssl-images-amazon.com/images/I/31PlKTJFfnL.jpg', '無印良品　UVベースコントロールカラー'),</v>
      </c>
    </row>
    <row r="3" spans="1:1">
      <c r="A3" t="str">
        <f>"("&amp;入力シート!D14&amp;","&amp;"'"&amp;入力シート!D24&amp;"', '"&amp;入力シート!D25&amp;"', '"&amp;入力シート!C14&amp;"', '"&amp;入力シート!C6&amp;"', '"&amp;入力シート!D6&amp;"'),"</f>
        <v>(218,'//af.moshimo.com/af/c/click?a_id=988731&amp;p_id=170&amp;pc_id=185&amp;pl_id=4062&amp;url=https%3A%2F%2Fwww.amazon.co.jp%2F%25E3%2582%25B9%25E3%2582%25AC%25E3%2582%25AA-SUGAO-%25E3%2582%25B7%25E3%2583%25AB%25E3%2582%25AF%25E6%2584%259F%25E3%2582%25AB%25E3%2583%25A9%25E3%2583%25BC%25E3%2583%2599%25E3%2583%25BC%25E3%2582%25B9-SPF20-20ml%2Fdp%2FB079L8PHHW', '//af.moshimo.com/af/c/click?a_id=988729&amp;p_id=54&amp;pc_id=54&amp;pl_id=616&amp;url=https%3A%2F%2Fitem.rakuten.co.jp%2Fbiccamera%2F4987241150847%2F&amp;m=http%3A%2F%2Fm.rakuten.co.jp%2Fbiccamera%2Fi%2F11554976%2F&amp;r_v=g00r7ld3.9tq3e20f.g00r7ld3.9tq3f0be', 'https://www.cosme.net/product/product_id/10125314/reviews', 'https://images-fe.ssl-images-amazon.com/images/I/51kW%2BBNZdoL.jpg', 'SUGAO　シルク感カラーベース'),</v>
      </c>
    </row>
    <row r="4" spans="1:1">
      <c r="A4" t="str">
        <f>"("&amp;入力シート!D16&amp;","&amp;"'"&amp;入力シート!D26&amp;"', '"&amp;入力シート!D27&amp;"', '"&amp;入力シート!C16&amp;"', '"&amp;入力シート!C7&amp;"', '"&amp;入力シート!D7&amp;"');"</f>
        <v>(219,'//af.moshimo.com/af/c/click?a_id=988731&amp;p_id=170&amp;pc_id=185&amp;pl_id=4062&amp;url=https%3A%2F%2Fwww.amazon.co.jp%2FCandyDoll%25EF%25BC%2588%25E3%2582%25AD%25E3%2583%25A3%25E3%2583%25B3%25E3%2583%2587%25E3%2582%25A3%25E3%2583%2589%25E3%2583%25BC%25E3%2583%25AB%25EF%25BC%2589-CandyDoll-%25E3%2583%2596%25E3%2583%25A9%25E3%2582%25A4%25E3%2583%2588%25E3%2583%2594%25E3%2583%25A5%25E3%2582%25A2%25E3%2583%2599%25E3%2583%25BC%25E3%2582%25B9%25EF%25BC%259C%25E3%2583%25A9%25E3%2583%2599%25E3%2583%25B3%25E3%2583%2580%25E3%2583%25BC%25EF%25BC%259E%2Fdp%2FB01KWZOVUW', '//af.moshimo.com/af/c/click?a_id=988729&amp;p_id=54&amp;pc_id=54&amp;pl_id=616&amp;url=https%3A%2F%2Fitem.rakuten.co.jp%2Fcosmecomonline%2F1000078932%2F&amp;m=http%3A%2F%2Fm.rakuten.co.jp%2Fcosmecomonline%2Fi%2F10060219%2F&amp;r_v=g00qaww3.9tq3e361.g00qaww3.9tq3fc30', 'https://www.cosme.net/product/product_id/10116961/reviews', 'https://images-fe.ssl-images-amazon.com/images/I/41Qw0OxltVL.jpg', 'キャンディドール　ブライトピュアベース');</v>
      </c>
    </row>
    <row r="9" spans="1:1">
      <c r="A9" s="36" t="s">
        <v>124</v>
      </c>
    </row>
    <row r="10" spans="1:1" ht="14.25" thickBot="1">
      <c r="A10" t="s">
        <v>123</v>
      </c>
    </row>
    <row r="11" spans="1:1" ht="14.25" thickBot="1">
      <c r="A11" s="40">
        <v>216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2018-07-30T04:01:18Z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