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<sst xmlns="http://schemas.openxmlformats.org/spreadsheetml/2006/main" count="267" uniqueCount="191">
  <si>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</si>
  <si>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</si>
  <si>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</si>
  <si>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</si>
  <si>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</si>
  <si>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</si>
  <si>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</si>
  <si>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</si>
  <si>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</si>
  <si>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</si>
  <si>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</si>
  <si>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</si>
  <si>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</si>
  <si>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</si>
  <si>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</si>
  <si>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</si>
  <si>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</si>
  <si>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</si>
  <si>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</si>
  <si>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</si>
  <si>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</si>
  <si>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</si>
  <si>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</si>
  <si>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</si>
  <si>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</si>
  <si>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</si>
  <si>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</si>
  <si>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</si>
  <si>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</si>
  <si>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</si>
  <si>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</si>
  <si>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</si>
  <si>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</si>
  <si>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</si>
  <si>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</si>
  <si>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</si>
  <si>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</si>
  <si>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</si>
  <si>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</si>
  <si>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</si>
  <si>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</si>
  <si>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</si>
  <si>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</si>
  <si>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</si>
  <si>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</si>
  <si>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</si>
  <si>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</si>
  <si>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</si>
  <si>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</si>
  <si>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</si>
  <si>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</si>
  <si>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</si>
  <si>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</si>
  <si>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</si>
  <si>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</si>
  <si>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</si>
  <si>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</si>
  <si>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</si>
  <si>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</si>
  <si>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</si>
  <si>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</si>
  <si>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</si>
  <si>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</si>
  <si>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</si>
  <si>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</si>
  <si>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</si>
  <si>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</si>
  <si>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</si>
  <si>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</si>
  <si>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</si>
  <si>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</si>
  <si>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</si>
  <si>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</si>
  <si>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</si>
  <si>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</si>
  <si>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</si>
  <si>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</si>
  <si>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</si>
  <si>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</si>
  <si>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</si>
  <si>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</si>
  <si>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</si>
  <si>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</si>
  <si>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</si>
  <si>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</si>
  <si>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</si>
  <si>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</si>
  <si>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</si>
  <si>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</si>
  <si>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</si>
  <si>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</si>
  <si>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</si>
  <si>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</si>
  <si>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</si>
  <si>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</si>
  <si>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</si>
  <si>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</si>
  <si>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</si>
  <si>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</si>
  <si>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</si>
  <si>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</si>
  <si>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</si>
  <si>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</si>
  <si>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</si>
  <si>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</si>
  <si>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</si>
  <si>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</si>
  <si>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</si>
  <si>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</si>
  <si>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</si>
  <si>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</si>
  <si>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</si>
  <si>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</si>
  <si>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</si>
  <si>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</si>
  <si>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</si>
  <si>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</si>
  <si>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</si>
  <si>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</si>
  <si>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</si>
  <si>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</si>
  <si>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</si>
  <si>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</si>
  <si>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</si>
  <si>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</si>
  <si>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</si>
  <si>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</si>
  <si>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</si>
  <si>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</si>
  <si>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</si>
  <si>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</si>
  <si>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</si>
  <si>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</si>
  <si>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</si>
  <si>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</si>
  <si>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</si>
  <si>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洗い流さないトリートメント</t>
  </si>
  <si>
    <t>エルセーヴ エクストラオーディナリー オイル リッチフィニッシュ</t>
  </si>
  <si>
    <t>ルシードエル オイルトリートメント ディープモイストヘアクリーム</t>
  </si>
  <si>
    <t>大島椿</t>
  </si>
  <si>
    <t>髪の潤い感アップ</t>
  </si>
  <si>
    <t>使用後の髪のまとまりやすさ</t>
  </si>
  <si>
    <t>香り</t>
  </si>
  <si>
    <t>コストパフォーマンス</t>
  </si>
  <si>
    <t>自然由来成分を配合</t>
  </si>
  <si>
    <t>髪に潤いが出る</t>
  </si>
  <si>
    <t>痛みの補修ができる</t>
  </si>
  <si>
    <t>髪がまとまりやすくなる</t>
  </si>
  <si>
    <t>6種のフラワーエキス（オイル）配合</t>
  </si>
  <si>
    <t>香りに好き嫌いが分かれる</t>
  </si>
  <si>
    <t>肌に合わない人がいる</t>
  </si>
  <si>
    <t>オイルなので量に気を付けないとべたつく</t>
  </si>
  <si>
    <t>料金がやや高い</t>
  </si>
  <si>
    <t>髪の痛みが気になる人、髪が広がってしまう人</t>
  </si>
  <si>
    <t>つけるとつけないでは大違い！というほど、艶が出て髪がしっとりします。香りも私は大好きです！</t>
  </si>
  <si>
    <t>この商品を使ってから、朝起きた時も髪が広がらなくなりました。</t>
  </si>
  <si>
    <t>20代　女性</t>
  </si>
  <si>
    <t>30代　女性</t>
  </si>
  <si>
    <t>https://www.lorealparisjapan.jp/hair_care/extraordinary_oil/oil_series/exrich/</t>
  </si>
  <si>
    <t>安くて大容量</t>
  </si>
  <si>
    <t>濃厚クリームが、髪のダメージを補修してくれる</t>
  </si>
  <si>
    <t>アルガンオイル配合</t>
  </si>
  <si>
    <t>クリームタイプなので、テクスチャが重め</t>
  </si>
  <si>
    <t>オイルタイプよりも伸びが悪い</t>
  </si>
  <si>
    <t>つけすぎに注意が必要</t>
  </si>
  <si>
    <t>価格を抑えて、ヘアケアをしたい人</t>
  </si>
  <si>
    <t>まだ学生なので高いものはリピートできないですが、これは効果もあり容量も多く気に入っています！</t>
  </si>
  <si>
    <t>髪がしっとりまとまるし、香りも強すぎず愛用しています。安いのもありがたいです。</t>
  </si>
  <si>
    <t>10代　女性</t>
  </si>
  <si>
    <t>https://www.lucido-l.jp/topics/hairoil/</t>
  </si>
  <si>
    <t>天然の椿油100％</t>
  </si>
  <si>
    <t>肌に優しい</t>
  </si>
  <si>
    <t>コストパフォーマンスが良い</t>
  </si>
  <si>
    <t>量によってはべたつく</t>
  </si>
  <si>
    <t>量の加減が難しい</t>
  </si>
  <si>
    <t>匂い好き嫌いがある</t>
  </si>
  <si>
    <t>無添加にこだわりたい人</t>
  </si>
  <si>
    <t>肌や髪に優しいものを・・・ということで、こちらを使用しています。私はほんのり香る椿油の匂いが好きです！</t>
  </si>
  <si>
    <t>最初はつける量が難しかったですが、適量を使えば、髪がさらさらになってすごく効果が感じられます！</t>
  </si>
  <si>
    <t>50代　女性</t>
  </si>
  <si>
    <t>http://www.oshimatsubaki.co.jp/</t>
  </si>
  <si>
    <t>髪の痛みが気になるひと</t>
  </si>
  <si>
    <t>アウトバストリートメントを探している人</t>
  </si>
  <si>
    <t>カラーやパーマをして枝毛が多い人</t>
  </si>
  <si>
    <t>&lt;a target="_blank" href="//af.moshimo.com/af/c/click?a_id=988731&amp;amp;p_id=170&amp;amp;pc_id=185&amp;amp;pl_id=4062&amp;amp;url=https%3A%2F%2Fwww.amazon.co.jp%2F%25E3%2583%25AD%25E3%2583%25AC%25E3%2582%25A2%25E3%2583%25AB-%25E3%2582%25A8%25E3%2583%25AB%25E3%2582%25BB%25E3%2583%25BC%25E3%2583%25B4-%25E3%2582%25A8%25E3%2582%25AF%25E3%2582%25B9%25E3%2583%2588%25E3%2583%25A9%25E3%2582%25AA%25E3%2583%25BC%25E3%2583%2587%25E3%2582%25A3%25E3%2583%258A%25E3%2583%25AA%25E3%2583%25BC-%25E3%2583%2595%25E3%2582%25A3%25E3%2583%258B%25E3%2583%2583%25E3%2582%25B7%25E3%2583%25A5-100mL%2Fdp%2FB0096KXLGU" rel="nofollow"&gt;&lt;img src="https://images-fe.ssl-images-amazon.com/images/I/51obp34pT2L.jpg" alt="" style="border: none;" /&gt;&lt;br /&gt;ロレアル パリ エルセーヴ エクストラオーディナリー オイル リッチ フィニッシュ 100mL&lt;/a&gt;&lt;img src="//i.moshimo.com/af/i/impression?a_id=988731&amp;amp;p_id=170&amp;amp;pc_id=185&amp;amp;pl_id=4062" alt="" width="1" height="1" style="border: 0px;" /&gt;</t>
  </si>
  <si>
    <t>&lt;a target="_blank" href="//af.moshimo.com/af/c/click?a_id=988729&amp;amp;p_id=54&amp;amp;pc_id=54&amp;amp;pl_id=616&amp;amp;url=https%3A%2F%2Fitem.rakuten.co.jp%2Fsoukaikenbi%2Fpal-4992944111972%2F&amp;amp;m=http%3A%2F%2Fm.rakuten.co.jp%2Fsoukaikenbi%2Fi%2F10059915%2F&amp;amp;r_v=g00qml93.9tq3ee6e.g00qml93.9tq3f8c5" rel="nofollow"&gt;&lt;img src="//thumbnail.image.rakuten.co.jp/@0_mall/soukaikenbi/cabinet/002/4992944111972.jpg?_ex=128x128" alt="" style="border: none;" /&gt;&lt;br /&gt;L'Oreal Paris ロレアル パリ エルセーヴ エクストラオーディナリー オイル エクストラリッチ フィニッシュ 100ml&lt;/a&gt;&lt;img src="//i.moshimo.com/af/i/impression?a_id=988729&amp;amp;p_id=54&amp;amp;pc_id=54&amp;amp;pl_id=616" alt="" width="1" height="1" style="border: 0px;" /&gt;</t>
  </si>
  <si>
    <t>&lt;a target="_blank" href="//af.moshimo.com/af/c/click?a_id=988731&amp;amp;p_id=170&amp;amp;pc_id=185&amp;amp;pl_id=4062&amp;amp;url=https%3A%2F%2Fwww.amazon.co.jp%2FMANDOM-%25E3%2583%259E%25E3%2583%25B3%25E3%2583%2580%25E3%2583%25A0-BU02P03599-%25E3%2582%25AA%25E3%2582%25A4%25E3%2583%25AB%25E3%2583%2588%25E3%2583%25AA%25E3%2583%25BC%25E3%2583%2588%25E3%2583%25A1%25E3%2583%25B3%25E3%2583%2588-%25E3%2583%2587%25E3%2582%25A3%25E3%2583%25BC%25E3%2583%2597%25E3%2583%25A2%25E3%2582%25A4%25E3%2582%25B9%25E3%2583%2588%25E3%2583%2598%25E3%2582%25A2%25E3%2582%25AF%25E3%2583%25AA%25E3%2583%25BC%25E3%2583%25A0%2Fdp%2FB00MWK6WPI" rel="nofollow"&gt;&lt;img src="https://images-fe.ssl-images-amazon.com/images/I/416sMBawJpL.jpg" alt="" style="border: none;" /&gt;&lt;br /&gt;ルシードエル オイルトリートメント #ディープモイストヘアクリーム 150g&lt;/a&gt;&lt;img src="//i.moshimo.com/af/i/impression?a_id=988731&amp;amp;p_id=170&amp;amp;pc_id=185&amp;amp;pl_id=4062" alt="" width="1" height="1" style="border: 0px;" /&gt;</t>
  </si>
  <si>
    <t>&lt;a target="_blank" href="//af.moshimo.com/af/c/click?a_id=988729&amp;amp;p_id=54&amp;amp;pc_id=54&amp;amp;pl_id=616&amp;amp;url=https%3A%2F%2Fitem.rakuten.co.jp%2Fkenkocom%2Fe353244h%2F&amp;amp;m=http%3A%2F%2Fm.rakuten.co.jp%2Fkenkocom%2Fi%2F11403136%2F&amp;amp;r_v=g00pl1p3.9tq3ee3d.g00pl1p3.9tq3fa35" rel="nofollow"&gt;&lt;img src="//thumbnail.image.rakuten.co.jp/@0_mall/kenkocom/cabinet/143/4902806407143.jpg?_ex=128x128" alt="" style="border: none;" /&gt;&lt;br /&gt;ルシードエル オイルトリートメント ディープモイストヘアクリーム(150g)【ルシード・エル】&lt;/a&gt;&lt;img src="//i.moshimo.com/af/i/impression?a_id=988729&amp;amp;p_id=54&amp;amp;pc_id=54&amp;amp;pl_id=616" alt="" width="1" height="1" style="border: 0px;" /&gt;</t>
  </si>
  <si>
    <t>&lt;a target="_blank" href="//af.moshimo.com/af/c/click?a_id=988731&amp;amp;p_id=170&amp;amp;pc_id=185&amp;amp;pl_id=4062&amp;amp;url=https%3A%2F%2Fwww.amazon.co.jp%2F%25E5%25A4%25A7%25E5%25B3%25B6%25E6%25A4%25BF-%25E5%25A4%25A7%25E5%25B3%25B6%25E6%25A4%25BF%25E3%2583%2598%25E3%2582%25A2%25E3%2582%25AF%25E3%2583%25AA%25E3%2583%25BC%25E3%2583%25A0-%25E3%2581%2597%25E3%2581%25A3%25E3%2581%25A8%25E3%2582%258A%2Fdp%2FB0054IE270" rel="nofollow"&gt;&lt;img src="https://images-fe.ssl-images-amazon.com/images/I/41mGp2vUW3L.jpg" alt="" style="border: none;" /&gt;&lt;br /&gt;大島椿ヘアクリーム しっとり&lt;/a&gt;&lt;img src="//i.moshimo.com/af/i/impression?a_id=988731&amp;amp;p_id=170&amp;amp;pc_id=185&amp;amp;pl_id=4062" alt="" width="1" height="1" style="border: 0px;" /&gt;</t>
  </si>
  <si>
    <t>&lt;a target="_blank" href="//af.moshimo.com/af/c/click?a_id=988729&amp;amp;p_id=54&amp;amp;pc_id=54&amp;amp;pl_id=616&amp;amp;url=https%3A%2F%2Fitem.rakuten.co.jp%2Fkenkocom%2Fe394618h%2F&amp;amp;m=http%3A%2F%2Fm.rakuten.co.jp%2Fkenkocom%2Fi%2F11427856%2F&amp;amp;r_v=g00pl1p3.9tq3ee3d.g00pl1p3.9tq3fa35" rel="nofollow"&gt;&lt;img src="//thumbnail.image.rakuten.co.jp/@0_mall/kenkocom/cabinet/161/4970170109161.jpg?_ex=128x128" alt="" style="border: none;" /&gt;&lt;br /&gt;大島椿(60mL)【大島椿シリーズ】&lt;/a&gt;&lt;img src="//i.moshimo.com/af/i/impression?a_id=988729&amp;amp;p_id=54&amp;amp;pc_id=54&amp;amp;pl_id=616" alt="" width="1" height="1" style="border: 0px;" /&gt;</t>
  </si>
  <si>
    <t>洗い流さないトリートメントのおすすめ3選。痛みがひどい人向け。</t>
    <rPh sb="0" eb="1">
      <t>アラ</t>
    </rPh>
    <rPh sb="2" eb="3">
      <t>ナガ</t>
    </rPh>
    <rPh sb="19" eb="20">
      <t>セン</t>
    </rPh>
    <rPh sb="21" eb="22">
      <t>イタ</t>
    </rPh>
    <rPh sb="27" eb="28">
      <t>ヒト</t>
    </rPh>
    <rPh sb="28" eb="29">
      <t>ム</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</si>
</sst>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8">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0" borderId="5" xfId="0" applyFont="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shimatsubaki.co.jp/" TargetMode="External"/><Relationship Id="rId2" Type="http://schemas.openxmlformats.org/officeDocument/2006/relationships/hyperlink" Target="https://www.lucido-l.jp/topics/hairoil/" TargetMode="External"/><Relationship Id="rId1" Type="http://schemas.openxmlformats.org/officeDocument/2006/relationships/hyperlink" Target="https://www.lorealparisjapan.jp/hair_care/extraordinary_oil/oil_series/exrich/"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9"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136</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4" t="s">
        <v>13</v>
      </c>
      <c r="C3" s="5" t="s">
        <v>137</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5"/>
      <c r="C4" s="7" t="s">
        <v>138</v>
      </c>
      <c r="D4" s="3"/>
      <c r="E4" s="3"/>
      <c r="F4" s="3"/>
      <c r="G4" s="3"/>
      <c r="H4" s="3"/>
      <c r="I4" s="3"/>
      <c r="J4" s="3"/>
      <c r="K4" s="3"/>
      <c r="L4" s="3"/>
      <c r="M4" s="3"/>
      <c r="N4" s="3"/>
      <c r="O4" s="3"/>
      <c r="P4" s="3"/>
      <c r="Q4" s="3"/>
      <c r="R4" s="3"/>
      <c r="S4" s="3"/>
      <c r="T4" s="3"/>
      <c r="U4" s="3"/>
      <c r="V4" s="3"/>
      <c r="W4" s="3"/>
      <c r="X4" s="3"/>
      <c r="Y4" s="3"/>
      <c r="Z4" s="3"/>
    </row>
    <row r="5" spans="1:26" ht="14.25" thickBot="1">
      <c r="A5" s="4" t="s">
        <v>7</v>
      </c>
      <c r="B5" s="46"/>
      <c r="C5" s="5" t="s">
        <v>139</v>
      </c>
      <c r="D5" s="3"/>
      <c r="E5" s="3"/>
      <c r="F5" s="3"/>
      <c r="G5" s="3"/>
      <c r="H5" s="3"/>
      <c r="I5" s="3"/>
      <c r="J5" s="3"/>
      <c r="K5" s="3"/>
      <c r="L5" s="3"/>
      <c r="M5" s="3"/>
      <c r="N5" s="3"/>
      <c r="O5" s="3"/>
      <c r="P5" s="3"/>
      <c r="Q5" s="3"/>
      <c r="R5" s="3"/>
      <c r="S5" s="3"/>
      <c r="T5" s="3"/>
      <c r="U5" s="3"/>
      <c r="V5" s="3"/>
      <c r="W5" s="3"/>
      <c r="X5" s="3"/>
      <c r="Y5" s="3"/>
      <c r="Z5" s="3"/>
    </row>
    <row r="6" spans="1:26" ht="24.75" thickBot="1">
      <c r="A6" s="4" t="s">
        <v>8</v>
      </c>
      <c r="B6" s="22" t="s">
        <v>73</v>
      </c>
      <c r="C6" s="22">
        <v>6</v>
      </c>
      <c r="D6" s="23"/>
      <c r="E6" s="23"/>
      <c r="F6" s="23"/>
      <c r="G6" s="23"/>
      <c r="H6" s="23"/>
      <c r="I6" s="23"/>
      <c r="J6" s="23"/>
      <c r="K6" s="23"/>
      <c r="L6" s="23"/>
      <c r="M6" s="23"/>
      <c r="N6" s="23"/>
      <c r="O6" s="23"/>
      <c r="P6" s="23"/>
      <c r="Q6" s="23"/>
      <c r="R6" s="23"/>
      <c r="S6" s="23"/>
      <c r="T6" s="23"/>
      <c r="U6" s="23"/>
      <c r="V6" s="23"/>
      <c r="W6" s="23"/>
      <c r="X6" s="23"/>
      <c r="Y6" s="23"/>
      <c r="Z6" s="23"/>
    </row>
    <row r="7" spans="1:26" ht="14.25" thickBot="1">
      <c r="A7" s="4" t="s">
        <v>9</v>
      </c>
      <c r="B7" s="50" t="s">
        <v>74</v>
      </c>
      <c r="C7" s="7" t="s">
        <v>140</v>
      </c>
      <c r="D7" s="23"/>
      <c r="E7" s="23"/>
      <c r="F7" s="23"/>
      <c r="G7" s="23"/>
      <c r="H7" s="23"/>
      <c r="I7" s="23"/>
      <c r="J7" s="23"/>
      <c r="K7" s="23"/>
      <c r="L7" s="23"/>
      <c r="M7" s="23"/>
      <c r="N7" s="23"/>
      <c r="O7" s="23"/>
      <c r="P7" s="23"/>
      <c r="Q7" s="23"/>
      <c r="R7" s="23"/>
      <c r="S7" s="23"/>
      <c r="T7" s="23"/>
      <c r="U7" s="23"/>
      <c r="V7" s="23"/>
      <c r="W7" s="23"/>
      <c r="X7" s="23"/>
      <c r="Y7" s="23"/>
      <c r="Z7" s="23"/>
    </row>
    <row r="8" spans="1:26" ht="14.25" thickBot="1">
      <c r="A8" s="4" t="s">
        <v>10</v>
      </c>
      <c r="B8" s="51"/>
      <c r="C8" s="7" t="s">
        <v>141</v>
      </c>
      <c r="D8" s="23"/>
      <c r="E8" s="23"/>
      <c r="F8" s="23"/>
      <c r="G8" s="23"/>
      <c r="H8" s="23"/>
      <c r="I8" s="23"/>
      <c r="J8" s="23"/>
      <c r="K8" s="23"/>
      <c r="L8" s="23"/>
      <c r="M8" s="23"/>
      <c r="N8" s="23"/>
      <c r="O8" s="23"/>
      <c r="P8" s="23"/>
      <c r="Q8" s="23"/>
      <c r="R8" s="23"/>
      <c r="S8" s="23"/>
      <c r="T8" s="23"/>
      <c r="U8" s="23"/>
      <c r="V8" s="23"/>
      <c r="W8" s="23"/>
      <c r="X8" s="23"/>
      <c r="Y8" s="23"/>
      <c r="Z8" s="23"/>
    </row>
    <row r="9" spans="1:26" ht="14.25" thickBot="1">
      <c r="A9" s="4" t="s">
        <v>11</v>
      </c>
      <c r="B9" s="51"/>
      <c r="C9" s="7" t="s">
        <v>142</v>
      </c>
      <c r="D9" s="23"/>
      <c r="E9" s="23"/>
      <c r="F9" s="23"/>
      <c r="G9" s="23"/>
      <c r="H9" s="23"/>
      <c r="I9" s="23"/>
      <c r="J9" s="23"/>
      <c r="K9" s="23"/>
      <c r="L9" s="23"/>
      <c r="M9" s="23"/>
      <c r="N9" s="23"/>
      <c r="O9" s="23"/>
      <c r="P9" s="23"/>
      <c r="Q9" s="23"/>
      <c r="R9" s="23"/>
      <c r="S9" s="23"/>
      <c r="T9" s="23"/>
      <c r="U9" s="23"/>
      <c r="V9" s="23"/>
      <c r="W9" s="23"/>
      <c r="X9" s="23"/>
      <c r="Y9" s="23"/>
      <c r="Z9" s="23"/>
    </row>
    <row r="10" spans="1:26" ht="14.25" thickBot="1">
      <c r="A10" s="4" t="s">
        <v>12</v>
      </c>
      <c r="B10" s="51"/>
      <c r="C10" s="5" t="s">
        <v>143</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2"/>
      <c r="C11" s="5" t="s">
        <v>144</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7"/>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8" t="s">
        <v>137</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39" t="s">
        <v>28</v>
      </c>
      <c r="C14" s="8" t="s">
        <v>145</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3"/>
      <c r="C15" s="8" t="s">
        <v>146</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3"/>
      <c r="C16" s="8" t="s">
        <v>147</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0"/>
      <c r="C17" s="8" t="s">
        <v>148</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39" t="s">
        <v>33</v>
      </c>
      <c r="C18" s="8" t="s">
        <v>149</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3"/>
      <c r="C19" s="8" t="s">
        <v>150</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3"/>
      <c r="C20" s="8" t="s">
        <v>151</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0"/>
      <c r="C21" s="8" t="s">
        <v>152</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153</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39" t="s">
        <v>76</v>
      </c>
      <c r="C23" s="8" t="s">
        <v>154</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0"/>
      <c r="C24" s="8" t="s">
        <v>155</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39" t="s">
        <v>77</v>
      </c>
      <c r="C25" s="8" t="s">
        <v>156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0"/>
      <c r="C26" s="8" t="s">
        <v>157</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4" t="s">
        <v>78</v>
      </c>
      <c r="C27" s="35" t="s">
        <v>158</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25" t="s">
        <v>138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1" t="s">
        <v>42</v>
      </c>
      <c r="C29" s="25" t="s">
        <v>159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2"/>
      <c r="C30" s="25" t="s">
        <v>160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3"/>
      <c r="C31" s="25"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1" t="s">
        <v>46</v>
      </c>
      <c r="C32" s="25" t="s">
        <v>162</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2"/>
      <c r="C33" s="25" t="s">
        <v>163</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3"/>
      <c r="C34" s="25" t="s">
        <v>164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5" t="s">
        <v>165</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1" t="s">
        <v>79</v>
      </c>
      <c r="C36" s="25"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3"/>
      <c r="C37" s="25"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1" t="s">
        <v>80</v>
      </c>
      <c r="C38" s="25" t="s">
        <v>168</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3"/>
      <c r="C39" s="25" t="s">
        <v>156</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6" t="s">
        <v>78</v>
      </c>
      <c r="C40" s="36" t="s">
        <v>169</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27" t="s">
        <v>139</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7" t="s">
        <v>54</v>
      </c>
      <c r="C42" s="27"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8"/>
      <c r="C43" s="27"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49"/>
      <c r="C44" s="27" t="s">
        <v>172</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7" t="s">
        <v>58</v>
      </c>
      <c r="C45" s="27" t="s">
        <v>173</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8"/>
      <c r="C46" s="27"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49"/>
      <c r="C47" s="27"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7" t="s">
        <v>176</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7" t="s">
        <v>81</v>
      </c>
      <c r="C49" s="27"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49"/>
      <c r="C50" s="27"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47" t="s">
        <v>80</v>
      </c>
      <c r="C51" s="27" t="s">
        <v>179</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49"/>
      <c r="C52" s="27" t="s">
        <v>156</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85</v>
      </c>
      <c r="B53" s="10" t="s">
        <v>78</v>
      </c>
      <c r="C53" s="37" t="s">
        <v>180</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44" t="s">
        <v>87</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45"/>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6"/>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14" sqref="D14"/>
    </sheetView>
  </sheetViews>
  <sheetFormatPr defaultRowHeight="13.5"/>
  <cols>
    <col min="1" max="1" width="23.75" customWidth="1"/>
    <col min="2" max="2" width="23.125" bestFit="1" customWidth="1"/>
    <col min="3" max="4" width="40.625" customWidth="1"/>
  </cols>
  <sheetData>
    <row r="1" spans="1:26" ht="88.5" customHeight="1" thickBot="1">
      <c r="A1" s="11"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45.75" thickBot="1">
      <c r="A3" s="13" t="s">
        <v>67</v>
      </c>
      <c r="B3" s="14" t="s">
        <v>137</v>
      </c>
      <c r="C3" s="14" t="s">
        <v>138</v>
      </c>
      <c r="D3" s="14" t="s">
        <v>139</v>
      </c>
      <c r="E3" s="3"/>
      <c r="F3" s="3"/>
      <c r="G3" s="3"/>
      <c r="H3" s="3"/>
      <c r="I3" s="3"/>
      <c r="J3" s="3"/>
      <c r="K3" s="3"/>
      <c r="L3" s="3"/>
      <c r="M3" s="3"/>
      <c r="N3" s="3"/>
      <c r="O3" s="3"/>
      <c r="P3" s="3"/>
      <c r="Q3" s="3"/>
      <c r="R3" s="3"/>
      <c r="S3" s="3"/>
      <c r="T3" s="3"/>
      <c r="U3" s="3"/>
      <c r="V3" s="3"/>
      <c r="W3" s="3"/>
      <c r="X3" s="3"/>
      <c r="Y3" s="3"/>
      <c r="Z3" s="3"/>
    </row>
    <row r="4" spans="1:26" ht="15.75" thickBot="1">
      <c r="A4" s="31" t="s">
        <v>140</v>
      </c>
      <c r="B4" s="15">
        <v>5</v>
      </c>
      <c r="C4" s="15">
        <v>4</v>
      </c>
      <c r="D4" s="15">
        <v>3</v>
      </c>
      <c r="E4" s="3"/>
      <c r="F4" s="3"/>
      <c r="G4" s="3"/>
      <c r="H4" s="3"/>
      <c r="I4" s="3"/>
      <c r="J4" s="3"/>
      <c r="K4" s="3"/>
      <c r="L4" s="3"/>
      <c r="M4" s="3"/>
      <c r="N4" s="3"/>
      <c r="O4" s="3"/>
      <c r="P4" s="3"/>
      <c r="Q4" s="3"/>
      <c r="R4" s="3"/>
      <c r="S4" s="3"/>
      <c r="T4" s="3"/>
      <c r="U4" s="3"/>
      <c r="V4" s="3"/>
      <c r="W4" s="3"/>
      <c r="X4" s="3"/>
      <c r="Y4" s="3"/>
      <c r="Z4" s="3"/>
    </row>
    <row r="5" spans="1:26" ht="30.75" thickBot="1">
      <c r="A5" s="31" t="s">
        <v>141</v>
      </c>
      <c r="B5" s="15">
        <v>5</v>
      </c>
      <c r="C5" s="15">
        <v>4</v>
      </c>
      <c r="D5" s="15">
        <v>4</v>
      </c>
      <c r="E5" s="3"/>
      <c r="F5" s="3"/>
      <c r="G5" s="3"/>
      <c r="H5" s="3"/>
      <c r="I5" s="3"/>
      <c r="J5" s="3"/>
      <c r="K5" s="3"/>
      <c r="L5" s="3"/>
      <c r="M5" s="3"/>
      <c r="N5" s="3"/>
      <c r="O5" s="3"/>
      <c r="P5" s="3"/>
      <c r="Q5" s="3"/>
      <c r="R5" s="3"/>
      <c r="S5" s="3"/>
      <c r="T5" s="3"/>
      <c r="U5" s="3"/>
      <c r="V5" s="3"/>
      <c r="W5" s="3"/>
      <c r="X5" s="3"/>
      <c r="Y5" s="3"/>
      <c r="Z5" s="3"/>
    </row>
    <row r="6" spans="1:26" ht="15.75" thickBot="1">
      <c r="A6" s="31" t="s">
        <v>142</v>
      </c>
      <c r="B6" s="15">
        <v>4</v>
      </c>
      <c r="C6" s="15">
        <v>3</v>
      </c>
      <c r="D6" s="15">
        <v>2</v>
      </c>
      <c r="E6" s="3"/>
      <c r="F6" s="3"/>
      <c r="G6" s="3"/>
      <c r="H6" s="3"/>
      <c r="I6" s="3"/>
      <c r="J6" s="3"/>
      <c r="K6" s="3"/>
      <c r="L6" s="3"/>
      <c r="M6" s="3"/>
      <c r="N6" s="3"/>
      <c r="O6" s="3"/>
      <c r="P6" s="3"/>
      <c r="Q6" s="3"/>
      <c r="R6" s="3"/>
      <c r="S6" s="3"/>
      <c r="T6" s="3"/>
      <c r="U6" s="3"/>
      <c r="V6" s="3"/>
      <c r="W6" s="3"/>
      <c r="X6" s="3"/>
      <c r="Y6" s="3"/>
      <c r="Z6" s="3"/>
    </row>
    <row r="7" spans="1:26" ht="15.75" thickBot="1">
      <c r="A7" s="31" t="s">
        <v>143</v>
      </c>
      <c r="B7" s="15">
        <v>4</v>
      </c>
      <c r="C7" s="15">
        <v>5</v>
      </c>
      <c r="D7" s="15">
        <v>3</v>
      </c>
      <c r="E7" s="3"/>
      <c r="F7" s="3"/>
      <c r="G7" s="3"/>
      <c r="H7" s="3"/>
      <c r="I7" s="3"/>
      <c r="J7" s="3"/>
      <c r="K7" s="3"/>
      <c r="L7" s="3"/>
      <c r="M7" s="3"/>
      <c r="N7" s="3"/>
      <c r="O7" s="3"/>
      <c r="P7" s="3"/>
      <c r="Q7" s="3"/>
      <c r="R7" s="3"/>
      <c r="S7" s="3"/>
      <c r="T7" s="3"/>
      <c r="U7" s="3"/>
      <c r="V7" s="3"/>
      <c r="W7" s="3"/>
      <c r="X7" s="3"/>
      <c r="Y7" s="3"/>
      <c r="Z7" s="3"/>
    </row>
    <row r="8" spans="1:26" ht="15.75" thickBot="1">
      <c r="A8" s="31" t="s">
        <v>144</v>
      </c>
      <c r="B8" s="15">
        <v>5</v>
      </c>
      <c r="C8" s="15">
        <v>3</v>
      </c>
      <c r="D8" s="15">
        <v>5</v>
      </c>
      <c r="E8" s="3"/>
      <c r="F8" s="3"/>
      <c r="G8" s="3"/>
      <c r="H8" s="3"/>
      <c r="I8" s="3"/>
      <c r="J8" s="3"/>
      <c r="K8" s="3"/>
      <c r="L8" s="3"/>
      <c r="M8" s="3"/>
      <c r="N8" s="3"/>
      <c r="O8" s="3"/>
      <c r="P8" s="3"/>
      <c r="Q8" s="3"/>
      <c r="R8" s="3"/>
      <c r="S8" s="3"/>
      <c r="T8" s="3"/>
      <c r="U8" s="3"/>
      <c r="V8" s="3"/>
      <c r="W8" s="3"/>
      <c r="X8" s="3"/>
      <c r="Y8" s="3"/>
      <c r="Z8" s="3"/>
    </row>
    <row r="9" spans="1:26" ht="15" thickBot="1">
      <c r="A9" s="16" t="s">
        <v>68</v>
      </c>
      <c r="B9" s="17">
        <v>23</v>
      </c>
      <c r="C9" s="17">
        <v>19</v>
      </c>
      <c r="D9" s="17">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C34" sqref="C34"/>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1" t="s">
        <v>109</v>
      </c>
      <c r="C2" s="20" t="s">
        <v>190</v>
      </c>
      <c r="D2" s="29"/>
      <c r="F2">
        <f>LEN(C1)</f>
        <v>0</v>
      </c>
      <c r="G2" t="s">
        <v>132</v>
      </c>
    </row>
    <row r="3" spans="2:8">
      <c r="B3" s="32"/>
      <c r="C3" s="29"/>
      <c r="D3" s="29"/>
      <c r="H3" t="s">
        <v>133</v>
      </c>
    </row>
    <row r="4" spans="2:8">
      <c r="B4" s="21" t="s">
        <v>122</v>
      </c>
      <c r="C4" s="21" t="s">
        <v>123</v>
      </c>
      <c r="D4" s="21" t="s">
        <v>124</v>
      </c>
      <c r="H4" t="s">
        <v>134</v>
      </c>
    </row>
    <row r="5" spans="2:8">
      <c r="B5" s="21" t="s">
        <v>107</v>
      </c>
      <c r="C5" s="20" t="str">
        <f>IF(C22="","",SUBSTITUTE(MID(C22,FIND("src=",C22)+5,FIND("alt",C22)-FIND("src=",C22)-7),"amp;",""))</f>
        <v>https://images-fe.ssl-images-amazon.com/images/I/51obp34pT2L.jpg</v>
      </c>
      <c r="D5" s="20" t="str">
        <f>アンケート!C13</f>
        <v>エルセーヴ エクストラオーディナリー オイル リッチフィニッシュ</v>
      </c>
      <c r="E5" t="s">
        <v>125</v>
      </c>
    </row>
    <row r="6" spans="2:8">
      <c r="B6" s="21" t="s">
        <v>106</v>
      </c>
      <c r="C6" s="20" t="str">
        <f>IF(C24="","",SUBSTITUTE(MID(C24,FIND("src=",C24)+5,FIND("alt",C24)-FIND("src=",C24)-7),"amp;",""))</f>
        <v>https://images-fe.ssl-images-amazon.com/images/I/416sMBawJpL.jpg</v>
      </c>
      <c r="D6" s="20" t="str">
        <f>アンケート!C28</f>
        <v>ルシードエル オイルトリートメント ディープモイストヘアクリーム</v>
      </c>
      <c r="E6" t="s">
        <v>125</v>
      </c>
    </row>
    <row r="7" spans="2:8">
      <c r="B7" s="21" t="s">
        <v>105</v>
      </c>
      <c r="C7" s="20" t="str">
        <f>IF(C26="","",SUBSTITUTE(MID(C26,FIND("src=",C26)+5,FIND("alt",C26)-FIND("src=",C26)-7),"amp;",""))</f>
        <v>https://images-fe.ssl-images-amazon.com/images/I/41mGp2vUW3L.jpg</v>
      </c>
      <c r="D7" s="20" t="str">
        <f>アンケート!C41</f>
        <v>大島椿</v>
      </c>
      <c r="E7" t="s">
        <v>125</v>
      </c>
    </row>
    <row r="10" spans="2:8">
      <c r="B10" s="57" t="s">
        <v>104</v>
      </c>
      <c r="C10" s="58"/>
      <c r="D10" s="58"/>
      <c r="E10" s="58"/>
      <c r="F10" s="59"/>
    </row>
    <row r="11" spans="2:8">
      <c r="B11" s="30" t="s">
        <v>110</v>
      </c>
      <c r="C11" s="30" t="s">
        <v>111</v>
      </c>
      <c r="D11" s="30" t="s">
        <v>112</v>
      </c>
      <c r="E11" s="30" t="s">
        <v>113</v>
      </c>
      <c r="F11" s="30" t="s">
        <v>114</v>
      </c>
    </row>
    <row r="12" spans="2:8">
      <c r="B12" s="64" t="s">
        <v>107</v>
      </c>
      <c r="C12" s="66" t="str">
        <f>アンケート!C27</f>
        <v>https://www.lorealparisjapan.jp/hair_care/extraordinary_oil/oil_series/exrich/</v>
      </c>
      <c r="D12" s="60">
        <f>SQL!A11+1</f>
        <v>160</v>
      </c>
      <c r="E12" s="20" t="str">
        <f>アンケート!C25</f>
        <v>20代　女性</v>
      </c>
      <c r="F12" s="20" t="str">
        <f>IF(ISERROR(FIND("女",E12)),"m","w")&amp;"_"&amp;LEFT(E12,2)&amp;"_"&amp;"2"</f>
        <v>w_20_2</v>
      </c>
    </row>
    <row r="13" spans="2:8">
      <c r="B13" s="65"/>
      <c r="C13" s="66"/>
      <c r="D13" s="61"/>
      <c r="E13" s="20" t="str">
        <f>アンケート!C26</f>
        <v>30代　女性</v>
      </c>
      <c r="F13" s="20" t="str">
        <f>IF(ISERROR(FIND("女",E13)),"m","w")&amp;"_"&amp;LEFT(E13,2)&amp;"_"&amp;"1"</f>
        <v>w_30_1</v>
      </c>
    </row>
    <row r="14" spans="2:8">
      <c r="B14" s="64" t="s">
        <v>106</v>
      </c>
      <c r="C14" s="66" t="str">
        <f>アンケート!C40</f>
        <v>https://www.lucido-l.jp/topics/hairoil/</v>
      </c>
      <c r="D14" s="60">
        <f>IF(D12="","",D12+1)</f>
        <v>161</v>
      </c>
      <c r="E14" s="20" t="str">
        <f>アンケート!C38</f>
        <v>10代　女性</v>
      </c>
      <c r="F14" s="20" t="str">
        <f>IF(ISERROR(FIND("女",E14)),"m","w")&amp;"_"&amp;LEFT(E14,2)&amp;"_"&amp;"2"</f>
        <v>w_10_2</v>
      </c>
    </row>
    <row r="15" spans="2:8">
      <c r="B15" s="65"/>
      <c r="C15" s="66"/>
      <c r="D15" s="61"/>
      <c r="E15" s="20" t="str">
        <f>アンケート!C39</f>
        <v>20代　女性</v>
      </c>
      <c r="F15" s="20" t="str">
        <f>IF(ISERROR(FIND("女",E15)),"m","w")&amp;"_"&amp;LEFT(E15,2)&amp;"_"&amp;"1"</f>
        <v>w_20_1</v>
      </c>
    </row>
    <row r="16" spans="2:8">
      <c r="B16" s="64" t="s">
        <v>105</v>
      </c>
      <c r="C16" s="66" t="str">
        <f>アンケート!C53</f>
        <v>http://www.oshimatsubaki.co.jp/</v>
      </c>
      <c r="D16" s="60">
        <f>IF(D14="","",D14+1)</f>
        <v>162</v>
      </c>
      <c r="E16" s="20" t="str">
        <f>アンケート!C51</f>
        <v>50代　女性</v>
      </c>
      <c r="F16" s="20" t="str">
        <f>IF(ISERROR(FIND("女",E16)),"m","w")&amp;"_"&amp;LEFT(E16,2)&amp;"_"&amp;"2"</f>
        <v>w_50_2</v>
      </c>
    </row>
    <row r="17" spans="2:6">
      <c r="B17" s="65"/>
      <c r="C17" s="66"/>
      <c r="D17" s="61"/>
      <c r="E17" s="20" t="str">
        <f>アンケート!C52</f>
        <v>20代　女性</v>
      </c>
      <c r="F17" s="20" t="str">
        <f t="shared" ref="F17" si="0">IF(ISERROR(FIND("女",E17)),"m","w")&amp;"_"&amp;LEFT(E17,2)&amp;"_"&amp;"1"</f>
        <v>w_20_1</v>
      </c>
    </row>
    <row r="18" spans="2:6">
      <c r="D18" s="29"/>
    </row>
    <row r="19" spans="2:6">
      <c r="D19" s="29"/>
    </row>
    <row r="20" spans="2:6">
      <c r="B20" s="62" t="s">
        <v>115</v>
      </c>
      <c r="C20" s="62"/>
      <c r="D20" s="62"/>
      <c r="E20" s="62"/>
      <c r="F20" s="62"/>
    </row>
    <row r="21" spans="2:6">
      <c r="B21" s="33" t="s">
        <v>122</v>
      </c>
      <c r="C21" s="33" t="s">
        <v>119</v>
      </c>
      <c r="D21" s="62" t="s">
        <v>120</v>
      </c>
      <c r="E21" s="62"/>
      <c r="F21" s="33" t="s">
        <v>121</v>
      </c>
    </row>
    <row r="22" spans="2:6">
      <c r="B22" s="62" t="s">
        <v>116</v>
      </c>
      <c r="C22" s="20" t="s">
        <v>184</v>
      </c>
      <c r="D22" s="63" t="str">
        <f t="shared" ref="D22:D27" si="1">IF(C22="","",SUBSTITUTE(MID(C22,FIND("href=",C22)+6,FIND("rel=",C22)-FIND("href=",C22)-8),"amp;",""))</f>
        <v>//af.moshimo.com/af/c/click?a_id=988731&amp;p_id=170&amp;pc_id=185&amp;pl_id=4062&amp;url=https%3A%2F%2Fwww.amazon.co.jp%2F%25E3%2583%25AD%25E3%2583%25AC%25E3%2582%25A2%25E3%2583%25AB-%25E3%2582%25A8%25E3%2583%25AB%25E3%2582%25BB%25E3%2583%25BC%25E3%2583%25B4-%25E3%2582%25A8%25E3%2582%25AF%25E3%2582%25B9%25E3%2583%2588%25E3%2583%25A9%25E3%2582%25AA%25E3%2583%25BC%25E3%2583%2587%25E3%2582%25A3%25E3%2583%258A%25E3%2583%25AA%25E3%2583%25BC-%25E3%2583%2595%25E3%2582%25A3%25E3%2583%258B%25E3%2583%2583%25E3%2582%25B7%25E3%2583%25A5-100mL%2Fdp%2FB0096KXLGU</v>
      </c>
      <c r="E22" s="63"/>
      <c r="F22" s="20" t="str">
        <f>IF(ISERROR(FIND("amazon",C22)),IF(ISERROR(FIND("rakuten",C22)),"","楽天"),"Amazon")</f>
        <v>Amazon</v>
      </c>
    </row>
    <row r="23" spans="2:6">
      <c r="B23" s="62"/>
      <c r="C23" s="20" t="s">
        <v>185</v>
      </c>
      <c r="D23" s="63" t="str">
        <f t="shared" si="1"/>
        <v>//af.moshimo.com/af/c/click?a_id=988729&amp;p_id=54&amp;pc_id=54&amp;pl_id=616&amp;url=https%3A%2F%2Fitem.rakuten.co.jp%2Fsoukaikenbi%2Fpal-4992944111972%2F&amp;m=http%3A%2F%2Fm.rakuten.co.jp%2Fsoukaikenbi%2Fi%2F10059915%2F&amp;r_v=g00qml93.9tq3ee6e.g00qml93.9tq3f8c5</v>
      </c>
      <c r="E23" s="63"/>
      <c r="F23" s="20" t="str">
        <f t="shared" ref="F23:F27" si="2">IF(ISERROR(FIND("amazon",C23)),IF(ISERROR(FIND("rakuten",C23)),"","楽天"),"Amazon")</f>
        <v>楽天</v>
      </c>
    </row>
    <row r="24" spans="2:6">
      <c r="B24" s="62" t="s">
        <v>117</v>
      </c>
      <c r="C24" s="20" t="s">
        <v>186</v>
      </c>
      <c r="D24" s="63" t="str">
        <f t="shared" si="1"/>
        <v>//af.moshimo.com/af/c/click?a_id=988731&amp;p_id=170&amp;pc_id=185&amp;pl_id=4062&amp;url=https%3A%2F%2Fwww.amazon.co.jp%2FMANDOM-%25E3%2583%259E%25E3%2583%25B3%25E3%2583%2580%25E3%2583%25A0-BU02P03599-%25E3%2582%25AA%25E3%2582%25A4%25E3%2583%25AB%25E3%2583%2588%25E3%2583%25AA%25E3%2583%25BC%25E3%2583%2588%25E3%2583%25A1%25E3%2583%25B3%25E3%2583%2588-%25E3%2583%2587%25E3%2582%25A3%25E3%2583%25BC%25E3%2583%2597%25E3%2583%25A2%25E3%2582%25A4%25E3%2582%25B9%25E3%2583%2588%25E3%2583%2598%25E3%2582%25A2%25E3%2582%25AF%25E3%2583%25AA%25E3%2583%25BC%25E3%2583%25A0%2Fdp%2FB00MWK6WPI</v>
      </c>
      <c r="E24" s="63"/>
      <c r="F24" s="20" t="str">
        <f t="shared" si="2"/>
        <v>Amazon</v>
      </c>
    </row>
    <row r="25" spans="2:6">
      <c r="B25" s="62"/>
      <c r="C25" s="20" t="s">
        <v>187</v>
      </c>
      <c r="D25" s="63" t="str">
        <f t="shared" si="1"/>
        <v>//af.moshimo.com/af/c/click?a_id=988729&amp;p_id=54&amp;pc_id=54&amp;pl_id=616&amp;url=https%3A%2F%2Fitem.rakuten.co.jp%2Fkenkocom%2Fe353244h%2F&amp;m=http%3A%2F%2Fm.rakuten.co.jp%2Fkenkocom%2Fi%2F11403136%2F&amp;r_v=g00pl1p3.9tq3ee3d.g00pl1p3.9tq3fa35</v>
      </c>
      <c r="E25" s="63"/>
      <c r="F25" s="20" t="str">
        <f t="shared" si="2"/>
        <v>楽天</v>
      </c>
    </row>
    <row r="26" spans="2:6">
      <c r="B26" s="62" t="s">
        <v>118</v>
      </c>
      <c r="C26" s="20" t="s">
        <v>188</v>
      </c>
      <c r="D26" s="63" t="str">
        <f t="shared" si="1"/>
        <v>//af.moshimo.com/af/c/click?a_id=988731&amp;p_id=170&amp;pc_id=185&amp;pl_id=4062&amp;url=https%3A%2F%2Fwww.amazon.co.jp%2F%25E5%25A4%25A7%25E5%25B3%25B6%25E6%25A4%25BF-%25E5%25A4%25A7%25E5%25B3%25B6%25E6%25A4%25BF%25E3%2583%2598%25E3%2582%25A2%25E3%2582%25AF%25E3%2583%25AA%25E3%2583%25BC%25E3%2583%25A0-%25E3%2581%2597%25E3%2581%25A3%25E3%2581%25A8%25E3%2582%258A%2Fdp%2FB0054IE270</v>
      </c>
      <c r="E26" s="63"/>
      <c r="F26" s="20" t="str">
        <f t="shared" si="2"/>
        <v>Amazon</v>
      </c>
    </row>
    <row r="27" spans="2:6">
      <c r="B27" s="62"/>
      <c r="C27" s="20" t="s">
        <v>189</v>
      </c>
      <c r="D27" s="63" t="str">
        <f t="shared" si="1"/>
        <v>//af.moshimo.com/af/c/click?a_id=988729&amp;p_id=54&amp;pc_id=54&amp;pl_id=616&amp;url=https%3A%2F%2Fitem.rakuten.co.jp%2Fkenkocom%2Fe394618h%2F&amp;m=http%3A%2F%2Fm.rakuten.co.jp%2Fkenkocom%2Fi%2F11427856%2F&amp;r_v=g00pl1p3.9tq3ee3d.g00pl1p3.9tq3fa35</v>
      </c>
      <c r="E27" s="63"/>
      <c r="F27" s="20" t="str">
        <f t="shared" si="2"/>
        <v>楽天</v>
      </c>
    </row>
    <row r="28" spans="2:6">
      <c r="D28" s="29"/>
    </row>
    <row r="29" spans="2:6">
      <c r="D29" s="29"/>
    </row>
    <row r="30" spans="2:6">
      <c r="D30" s="29"/>
    </row>
    <row r="31" spans="2:6">
      <c r="D31" s="29"/>
    </row>
    <row r="32" spans="2:6">
      <c r="D32" s="29"/>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18" t="str">
        <f>CONCATENATE("&lt;h2&gt;",入力シート!C2,"&lt;/h2&gt;")</f>
        <v>&lt;h2&gt;洗い流さないトリートメントのおすすめ3選。痛みがひどい人向け。&lt;/h2&gt;</v>
      </c>
    </row>
    <row r="2" spans="1:1">
      <c r="A2" s="18" t="s">
        <v>90</v>
      </c>
    </row>
    <row r="3" spans="1:1">
      <c r="A3" s="19" t="s">
        <v>91</v>
      </c>
    </row>
    <row r="4" spans="1:1">
      <c r="A4" s="18" t="str">
        <f>CONCATENATE("&lt;li&gt;", アンケート!C54, "&lt;/li&gt;")</f>
        <v>&lt;li&gt;髪の痛みが気になるひと&lt;/li&gt;</v>
      </c>
    </row>
    <row r="5" spans="1:1">
      <c r="A5" s="18" t="str">
        <f>CONCATENATE("&lt;li&gt;", アンケート!C55, "&lt;/li&gt;")</f>
        <v>&lt;li&gt;アウトバストリートメントを探している人&lt;/li&gt;</v>
      </c>
    </row>
    <row r="6" spans="1:1">
      <c r="A6" s="18" t="str">
        <f>CONCATENATE("&lt;li&gt;", アンケート!C56, "&lt;/li&gt;")</f>
        <v>&lt;li&gt;カラーやパーマをして枝毛が多い人&lt;/li&gt;</v>
      </c>
    </row>
    <row r="7" spans="1:1">
      <c r="A7" s="18" t="s">
        <v>92</v>
      </c>
    </row>
    <row r="8" spans="1:1">
      <c r="A8" s="18" t="s">
        <v>93</v>
      </c>
    </row>
    <row r="9" spans="1:1">
      <c r="A9" s="18"/>
    </row>
    <row r="10" spans="1:1">
      <c r="A10" s="18" t="s">
        <v>130</v>
      </c>
    </row>
    <row r="11" spans="1:1">
      <c r="A11" s="18" t="s">
        <v>94</v>
      </c>
    </row>
    <row r="12" spans="1:1">
      <c r="A12" s="18" t="str">
        <f>CONCATENATE("&lt;img src=","""http://shomty.com/wp-content/uploads/img/parts/positionMap/",アンケート!$C$6,".jpg", """ /&gt;")</f>
        <v>&lt;img src="http://shomty.com/wp-content/uploads/img/parts/positionMap/6.jpg" /&gt;</v>
      </c>
    </row>
    <row r="13" spans="1:1">
      <c r="A13" s="28" t="str">
        <f>CONCATENATE("今回紹介する『", アンケート!C2,"』は","「価格と品質」どちらを重要視したのかをあらわした図です。")</f>
        <v>今回紹介する『洗い流さないトリートメント』は「価格と品質」どちらを重要視したのかをあらわした図です。</v>
      </c>
    </row>
    <row r="14" spans="1:1">
      <c r="A14" s="28"/>
    </row>
    <row r="15" spans="1:1">
      <c r="A15" s="28" t="s">
        <v>131</v>
      </c>
    </row>
    <row r="16" spans="1:1">
      <c r="A16" s="28" t="s">
        <v>129</v>
      </c>
    </row>
    <row r="17" spans="1:2">
      <c r="A17" s="18" t="s">
        <v>93</v>
      </c>
    </row>
    <row r="18" spans="1:2">
      <c r="A18" t="s">
        <v>71</v>
      </c>
    </row>
    <row r="19" spans="1:2">
      <c r="A19" t="str">
        <f>CONCATENATE("&lt;h2&gt;『",アンケート!C2,"』 ランキング&lt;/h2&gt;")</f>
        <v>&lt;h2&gt;『洗い流さないトリートメント』 ランキング&lt;/h2&gt;</v>
      </c>
    </row>
    <row r="20" spans="1:2">
      <c r="A20" t="s">
        <v>95</v>
      </c>
    </row>
    <row r="22" spans="1:2">
      <c r="A22" t="str">
        <f>CONCATENATE("&lt;h3&gt;3位 ",アンケート!C41,"&lt;/h3&gt;")</f>
        <v>&lt;h3&gt;3位 大島椿&lt;/h3&gt;</v>
      </c>
    </row>
    <row r="23" spans="1:2">
      <c r="A23" t="s">
        <v>96</v>
      </c>
    </row>
    <row r="24" spans="1:2">
      <c r="A24" t="s">
        <v>69</v>
      </c>
    </row>
    <row r="25" spans="1:2">
      <c r="A25" t="str">
        <f>アンケート!C48</f>
        <v>無添加にこだわりたい人</v>
      </c>
    </row>
    <row r="26" spans="1:2">
      <c r="A26" t="s">
        <v>70</v>
      </c>
    </row>
    <row r="27" spans="1:2">
      <c r="A27" s="6" t="str">
        <f>CONCATENATE("[tblStart num=5]", 入力シート!C7, "[/tblStart]")</f>
        <v>[tblStart num=5]https://images-fe.ssl-images-amazon.com/images/I/41mGp2vUW3L.jpg[/tblStart]</v>
      </c>
    </row>
    <row r="28" spans="1:2">
      <c r="A28" t="str">
        <f>CONCATENATE("[tdLevel type=", B28, "]", 比較表!A4, "[/tdLevel]")</f>
        <v>[tdLevel type=3]髪の潤い感アップ[/tdLevel]</v>
      </c>
      <c r="B28">
        <f>HLOOKUP(アンケート!$C$41,比較表!$B$3:$D$8,2)</f>
        <v>3</v>
      </c>
    </row>
    <row r="29" spans="1:2">
      <c r="A29" t="str">
        <f>CONCATENATE("[tdLevel type=", B29, "]", 比較表!A5, "[/tdLevel]")</f>
        <v>[tdLevel type=4]使用後の髪のまとまりやすさ[/tdLevel]</v>
      </c>
      <c r="B29">
        <f>HLOOKUP(アンケート!$C$41,比較表!$B$3:$D$8,3)</f>
        <v>4</v>
      </c>
    </row>
    <row r="30" spans="1:2">
      <c r="A30" t="str">
        <f>CONCATENATE("[tdLevel type=", B30, "]", 比較表!A6, "[/tdLevel]")</f>
        <v>[tdLevel type=2]香り[/tdLevel]</v>
      </c>
      <c r="B30">
        <f>HLOOKUP(アンケート!$C$41,比較表!$B$3:$D$8,4)</f>
        <v>2</v>
      </c>
    </row>
    <row r="31" spans="1:2">
      <c r="A31" t="str">
        <f>CONCATENATE("[tdLevel type=", B31, "]", 比較表!A7, "[/tdLevel]")</f>
        <v>[tdLevel type=3]コストパフォーマンス[/tdLevel]</v>
      </c>
      <c r="B31">
        <f>HLOOKUP(アンケート!$C$41,比較表!$B$3:$D$8,5)</f>
        <v>3</v>
      </c>
    </row>
    <row r="32" spans="1:2">
      <c r="A32" t="str">
        <f>CONCATENATE("[tdLevel type=", B32, "]", 比較表!A8, "[/tdLevel]")</f>
        <v>[tdLevel type=5]自然由来成分を配合[/tdLevel]</v>
      </c>
      <c r="B32">
        <f>HLOOKUP(アンケート!$C$41,比較表!$B$3:$D$8,6)</f>
        <v>5</v>
      </c>
    </row>
    <row r="33" spans="1:1">
      <c r="A33" t="s">
        <v>72</v>
      </c>
    </row>
    <row r="35" spans="1:1">
      <c r="A35" s="6" t="str">
        <f>CONCATENATE("[product_link id=",入力シート!D16,"][/product_link]")</f>
        <v>[product_link id=162][/product_link]</v>
      </c>
    </row>
    <row r="36" spans="1:1">
      <c r="A36" t="s">
        <v>97</v>
      </c>
    </row>
    <row r="37" spans="1:1">
      <c r="A37" t="s">
        <v>98</v>
      </c>
    </row>
    <row r="38" spans="1:1">
      <c r="A38" t="s">
        <v>99</v>
      </c>
    </row>
    <row r="39" spans="1:1">
      <c r="A39" t="s">
        <v>91</v>
      </c>
    </row>
    <row r="40" spans="1:1">
      <c r="A40" t="str">
        <f>CONCATENATE("&lt;li&gt;", アンケート!C42,"&lt;/li&gt;")</f>
        <v>&lt;li&gt;天然の椿油100％&lt;/li&gt;</v>
      </c>
    </row>
    <row r="41" spans="1:1">
      <c r="A41" t="str">
        <f>CONCATENATE("&lt;li&gt;", アンケート!C43,"&lt;/li&gt;")</f>
        <v>&lt;li&gt;肌に優しい&lt;/li&gt;</v>
      </c>
    </row>
    <row r="42" spans="1:1">
      <c r="A42" t="str">
        <f>CONCATENATE("&lt;li&gt;", アンケート!C44,"&lt;/li&gt;")</f>
        <v>&lt;li&gt;コストパフォーマンスが良い&lt;/li&gt;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&lt;li&gt;量によってはべたつく&lt;/li&gt;</v>
      </c>
    </row>
    <row r="51" spans="1:1">
      <c r="A51" t="str">
        <f>CONCATENATE("&lt;li&gt;", アンケート!C46,"&lt;/li&gt;")</f>
        <v>&lt;li&gt;量の加減が難しい&lt;/li&gt;</v>
      </c>
    </row>
    <row r="52" spans="1:1">
      <c r="A52" t="str">
        <f>CONCATENATE("&lt;li&gt;", アンケート!C47,"&lt;/li&gt;")</f>
        <v>&lt;li&gt;匂い好き嫌いがある&lt;/li&gt;</v>
      </c>
    </row>
    <row r="53" spans="1:1">
      <c r="A53" t="s">
        <v>92</v>
      </c>
    </row>
    <row r="54" spans="1:1">
      <c r="A54" t="s">
        <v>93</v>
      </c>
    </row>
    <row r="55" spans="1:1">
      <c r="A55" t="s">
        <v>100</v>
      </c>
    </row>
    <row r="56" spans="1:1">
      <c r="A56" t="s">
        <v>135</v>
      </c>
    </row>
    <row r="57" spans="1:1">
      <c r="A57" t="str">
        <f>CONCATENATE("[voice icon=","""http://shomty.com/wp-content/uploads/img/parts/review/", 入力シート!F16, ".jpg", """ name=""", 入力シート!E16, """ type=""", "l", """]")</f>
        <v>[voice icon="http://shomty.com/wp-content/uploads/img/parts/review/w_50_2.jpg" name="50代　女性" type="l"]</v>
      </c>
    </row>
    <row r="58" spans="1:1">
      <c r="A58" t="str">
        <f>アンケート!C49</f>
        <v>肌や髪に優しいものを・・・ということで、こちらを使用しています。私はほんのり香る椿油の匂いが好きです！</v>
      </c>
    </row>
    <row r="59" spans="1:1">
      <c r="A59" t="s">
        <v>108</v>
      </c>
    </row>
    <row r="60" spans="1:1">
      <c r="A60" t="str">
        <f>CONCATENATE("[voice icon=","""http://shomty.com/wp-content/uploads/img/parts/review/", 入力シート!F17, ".jpg", """ name=""", 入力シート!E17, """ type=""", "r", """]")</f>
        <v>[voice icon="http://shomty.com/wp-content/uploads/img/parts/review/w_20_1.jpg" name="20代　女性" type="r"]</v>
      </c>
    </row>
    <row r="61" spans="1:1">
      <c r="A61" t="str">
        <f>アンケート!C50</f>
        <v>最初はつける量が難しかったですが、適量を使えば、髪がさらさらになってすごく効果が感じられます！</v>
      </c>
    </row>
    <row r="62" spans="1:1">
      <c r="A62" t="s">
        <v>108</v>
      </c>
    </row>
    <row r="63" spans="1:1">
      <c r="A63" t="s">
        <v>103</v>
      </c>
    </row>
    <row r="64" spans="1:1">
      <c r="A64" t="str">
        <f>CONCATENATE("[reviewLink id=","""", 入力シート!D16,"""][/reviewLink]")</f>
        <v>[reviewLink id="162"][/reviewLink]</v>
      </c>
    </row>
    <row r="66" spans="1:2">
      <c r="A66" t="str">
        <f>CONCATENATE("&lt;h3&gt;2位 ",アンケート!C28,"&lt;/h3&gt;")</f>
        <v>&lt;h3&gt;2位 ルシードエル オイルトリートメント ディープモイストヘアクリーム&lt;/h3&gt;</v>
      </c>
    </row>
    <row r="67" spans="1:2">
      <c r="A67" t="s">
        <v>96</v>
      </c>
    </row>
    <row r="68" spans="1:2">
      <c r="A68" t="s">
        <v>69</v>
      </c>
    </row>
    <row r="69" spans="1:2">
      <c r="A69" t="str">
        <f>アンケート!C35</f>
        <v>価格を抑えて、ヘアケアをしたい人</v>
      </c>
    </row>
    <row r="70" spans="1:2">
      <c r="A70" t="s">
        <v>70</v>
      </c>
    </row>
    <row r="71" spans="1:2">
      <c r="A71" s="6" t="str">
        <f>CONCATENATE("[tblStart num=5]", 入力シート!$C$6, "[/tblStart]")</f>
        <v>[tblStart num=5]https://images-fe.ssl-images-amazon.com/images/I/416sMBawJpL.jpg[/tblStart]</v>
      </c>
    </row>
    <row r="72" spans="1:2">
      <c r="A72" t="str">
        <f>CONCATENATE("[tdLevel type=", B72, "]", 比較表!A4, "[/tdLevel]")</f>
        <v>[tdLevel type=4]髪の潤い感アップ[/tdLevel]</v>
      </c>
      <c r="B72">
        <f>HLOOKUP(アンケート!$C$28,比較表!$B$3:$D$8,2,FALSE)</f>
        <v>4</v>
      </c>
    </row>
    <row r="73" spans="1:2">
      <c r="A73" t="str">
        <f>CONCATENATE("[tdLevel type=", B73, "]", 比較表!A5, "[/tdLevel]")</f>
        <v>[tdLevel type=4]使用後の髪のまとまりやすさ[/tdLevel]</v>
      </c>
      <c r="B73">
        <f>HLOOKUP(アンケート!$C$28,比較表!$B$3:$D$8,3,FALSE)</f>
        <v>4</v>
      </c>
    </row>
    <row r="74" spans="1:2">
      <c r="A74" t="str">
        <f>CONCATENATE("[tdLevel type=", B74, "]", 比較表!A6, "[/tdLevel]")</f>
        <v>[tdLevel type=3]香り[/tdLevel]</v>
      </c>
      <c r="B74">
        <f>HLOOKUP(アンケート!$C$28,比較表!$B$3:$D$8,4,FALSE)</f>
        <v>3</v>
      </c>
    </row>
    <row r="75" spans="1:2">
      <c r="A75" t="str">
        <f>CONCATENATE("[tdLevel type=", B75, "]", 比較表!A7, "[/tdLevel]")</f>
        <v>[tdLevel type=5]コストパフォーマンス[/tdLevel]</v>
      </c>
      <c r="B75">
        <f>HLOOKUP(アンケート!$C$28,比較表!$B$3:$D$8,5,FALSE)</f>
        <v>5</v>
      </c>
    </row>
    <row r="76" spans="1:2">
      <c r="A76" t="str">
        <f>CONCATENATE("[tdLevel type=", B76, "]", 比較表!A8, "[/tdLevel]")</f>
        <v>[tdLevel type=3]自然由来成分を配合[/tdLevel]</v>
      </c>
      <c r="B76">
        <f>HLOOKUP(アンケート!$C$28,比較表!$B$3:$D$8,6,FALSE)</f>
        <v>3</v>
      </c>
    </row>
    <row r="77" spans="1:2">
      <c r="A77" t="s">
        <v>72</v>
      </c>
    </row>
    <row r="79" spans="1:2">
      <c r="A79" s="6" t="str">
        <f>CONCATENATE("[product_link id=",入力シート!D14,"][/product_link]")</f>
        <v>[product_link id=161][/product_link]</v>
      </c>
    </row>
    <row r="80" spans="1:2">
      <c r="A80" t="s">
        <v>97</v>
      </c>
    </row>
    <row r="81" spans="1:1">
      <c r="A81" t="s">
        <v>98</v>
      </c>
    </row>
    <row r="82" spans="1:1">
      <c r="A82" t="s">
        <v>99</v>
      </c>
    </row>
    <row r="83" spans="1:1">
      <c r="A83" t="s">
        <v>91</v>
      </c>
    </row>
    <row r="84" spans="1:1">
      <c r="A84" t="str">
        <f>CONCATENATE("&lt;li&gt;", アンケート!C29,"&lt;/li&gt;")</f>
        <v>&lt;li&gt;安くて大容量&lt;/li&gt;</v>
      </c>
    </row>
    <row r="85" spans="1:1">
      <c r="A85" t="str">
        <f>CONCATENATE("&lt;li&gt;", アンケート!C30,"&lt;/li&gt;")</f>
        <v>&lt;li&gt;濃厚クリームが、髪のダメージを補修してくれる&lt;/li&gt;</v>
      </c>
    </row>
    <row r="86" spans="1:1">
      <c r="A86" t="str">
        <f>CONCATENATE("&lt;li&gt;", アンケート!C31,"&lt;/li&gt;")</f>
        <v>&lt;li&gt;アルガンオイル配合&lt;/li&gt;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&lt;li&gt;クリームタイプなので、テクスチャが重め&lt;/li&gt;</v>
      </c>
    </row>
    <row r="95" spans="1:1">
      <c r="A95" t="str">
        <f>CONCATENATE("&lt;li&gt;", アンケート!C33,"&lt;/li&gt;")</f>
        <v>&lt;li&gt;オイルタイプよりも伸びが悪い&lt;/li&gt;</v>
      </c>
    </row>
    <row r="96" spans="1:1">
      <c r="A96" t="str">
        <f>CONCATENATE("&lt;li&gt;", アンケート!C34,"&lt;/li&gt;")</f>
        <v>&lt;li&gt;つけすぎに注意が必要&lt;/li&gt;</v>
      </c>
    </row>
    <row r="97" spans="1:1">
      <c r="A97" t="s">
        <v>92</v>
      </c>
    </row>
    <row r="98" spans="1:1">
      <c r="A98" t="s">
        <v>93</v>
      </c>
    </row>
    <row r="99" spans="1:1">
      <c r="A99" t="s">
        <v>100</v>
      </c>
    </row>
    <row r="100" spans="1:1">
      <c r="A100" t="s">
        <v>135</v>
      </c>
    </row>
    <row r="101" spans="1:1">
      <c r="A101" t="str">
        <f>CONCATENATE("[voice icon=","""http://shomty.com/wp-content/uploads/img/parts/review/", 入力シート!F14, ".jpg", """ name=""", 入力シート!E14, """ type=""", "l", """]")</f>
        <v>[voice icon="http://shomty.com/wp-content/uploads/img/parts/review/w_10_2.jpg" name="10代　女性" type="l"]</v>
      </c>
    </row>
    <row r="102" spans="1:1">
      <c r="A102" t="str">
        <f>アンケート!C36</f>
        <v>まだ学生なので高いものはリピートできないですが、これは効果もあり容量も多く気に入っています！</v>
      </c>
    </row>
    <row r="103" spans="1:1">
      <c r="A103" t="s">
        <v>108</v>
      </c>
    </row>
    <row r="104" spans="1:1">
      <c r="A104" t="str">
        <f>CONCATENATE("[voice icon=","""http://shomty.com/wp-content/uploads/img/parts/review/", 入力シート!F15, ".jpg", """ name=""", 入力シート!E15, """ type=""", "r", """]")</f>
        <v>[voice icon="http://shomty.com/wp-content/uploads/img/parts/review/w_20_1.jpg" name="20代　女性" type="r"]</v>
      </c>
    </row>
    <row r="105" spans="1:1">
      <c r="A105" t="str">
        <f>アンケート!C37</f>
        <v>髪がしっとりまとまるし、香りも強すぎず愛用しています。安いのもありがたいです。</v>
      </c>
    </row>
    <row r="106" spans="1:1">
      <c r="A106" t="s">
        <v>108</v>
      </c>
    </row>
    <row r="107" spans="1:1">
      <c r="A107" t="s">
        <v>103</v>
      </c>
    </row>
    <row r="108" spans="1:1">
      <c r="A108" t="str">
        <f>CONCATENATE("[reviewLink id=","""", 入力シート!D14,"""][/reviewLink]")</f>
        <v>[reviewLink id="161"][/reviewLink]</v>
      </c>
    </row>
    <row r="110" spans="1:1">
      <c r="A110" t="str">
        <f>CONCATENATE("&lt;h3&gt;1位 ",アンケート!C13,"&lt;/h3&gt;")</f>
        <v>&lt;h3&gt;1位 エルセーヴ エクストラオーディナリー オイル リッチフィニッシュ&lt;/h3&gt;</v>
      </c>
    </row>
    <row r="111" spans="1:1">
      <c r="A111" t="s">
        <v>96</v>
      </c>
    </row>
    <row r="112" spans="1:1">
      <c r="A112" t="s">
        <v>69</v>
      </c>
    </row>
    <row r="113" spans="1:2">
      <c r="A113" t="str">
        <f>アンケート!C22</f>
        <v>髪の痛みが気になる人、髪が広がってしまう人</v>
      </c>
    </row>
    <row r="114" spans="1:2">
      <c r="A114" t="s">
        <v>70</v>
      </c>
    </row>
    <row r="115" spans="1:2" ht="27">
      <c r="A115" s="6" t="str">
        <f>CONCATENATE("[tblStart num=5]", 入力シート!C5, "[/tblStart]")</f>
        <v>[tblStart num=5]https://images-fe.ssl-images-amazon.com/images/I/51obp34pT2L.jpg[/tblStart]</v>
      </c>
    </row>
    <row r="116" spans="1:2">
      <c r="A116" t="str">
        <f>CONCATENATE("[tdLevel type=", B116, "]", 比較表!A4, "[/tdLevel]")</f>
        <v>[tdLevel type=5]髪の潤い感アップ[/tdLevel]</v>
      </c>
      <c r="B116">
        <f>HLOOKUP(アンケート!$C$13,比較表!$B$3:$D$8,2,FALSE)</f>
        <v>5</v>
      </c>
    </row>
    <row r="117" spans="1:2">
      <c r="A117" t="str">
        <f>CONCATENATE("[tdLevel type=", B117, "]", 比較表!A5, "[/tdLevel]")</f>
        <v>[tdLevel type=5]使用後の髪のまとまりやすさ[/tdLevel]</v>
      </c>
      <c r="B117">
        <f>HLOOKUP(アンケート!$C$13,比較表!$B$3:$D$8,3,FALSE)</f>
        <v>5</v>
      </c>
    </row>
    <row r="118" spans="1:2">
      <c r="A118" t="str">
        <f>CONCATENATE("[tdLevel type=", B118, "]", 比較表!A6, "[/tdLevel]")</f>
        <v>[tdLevel type=4]香り[/tdLevel]</v>
      </c>
      <c r="B118">
        <f>HLOOKUP(アンケート!$C$13,比較表!$B$3:$D$8,4,FALSE)</f>
        <v>4</v>
      </c>
    </row>
    <row r="119" spans="1:2">
      <c r="A119" t="str">
        <f>CONCATENATE("[tdLevel type=", B119, "]", 比較表!A7, "[/tdLevel]")</f>
        <v>[tdLevel type=4]コストパフォーマンス[/tdLevel]</v>
      </c>
      <c r="B119">
        <f>HLOOKUP(アンケート!$C$13,比較表!$B$3:$D$8,5,FALSE)</f>
        <v>4</v>
      </c>
    </row>
    <row r="120" spans="1:2">
      <c r="A120" t="str">
        <f>CONCATENATE("[tdLevel type=", B120, "]", 比較表!A8, "[/tdLevel]")</f>
        <v>[tdLevel type=5]自然由来成分を配合[/tdLevel]</v>
      </c>
      <c r="B120">
        <f>HLOOKUP(アンケート!$C$13,比較表!$B$3:$D$8,6,FALSE)</f>
        <v>5</v>
      </c>
    </row>
    <row r="121" spans="1:2">
      <c r="A121" t="s">
        <v>72</v>
      </c>
    </row>
    <row r="123" spans="1:2">
      <c r="A123" s="6" t="str">
        <f>CONCATENATE("[product_link id=",入力シート!D12,"][/product_link]")</f>
        <v>[product_link id=160][/product_link]</v>
      </c>
    </row>
    <row r="124" spans="1:2">
      <c r="A124" t="s">
        <v>97</v>
      </c>
    </row>
    <row r="125" spans="1:2">
      <c r="A125" t="s">
        <v>98</v>
      </c>
    </row>
    <row r="126" spans="1:2">
      <c r="A126" t="s">
        <v>99</v>
      </c>
    </row>
    <row r="127" spans="1:2">
      <c r="A127" t="s">
        <v>91</v>
      </c>
    </row>
    <row r="128" spans="1:2">
      <c r="A128" t="str">
        <f>CONCATENATE("&lt;li&gt;", アンケート!C14,"&lt;/li&gt;")</f>
        <v>&lt;li&gt;髪に潤いが出る&lt;/li&gt;</v>
      </c>
    </row>
    <row r="129" spans="1:1">
      <c r="A129" t="str">
        <f>CONCATENATE("&lt;li&gt;", アンケート!C15,"&lt;/li&gt;")</f>
        <v>&lt;li&gt;痛みの補修ができる&lt;/li&gt;</v>
      </c>
    </row>
    <row r="130" spans="1:1">
      <c r="A130" t="str">
        <f>CONCATENATE("&lt;li&gt;", アンケート!C16,"&lt;/li&gt;")</f>
        <v>&lt;li&gt;髪がまとまりやすくなる&lt;/li&gt;</v>
      </c>
    </row>
    <row r="131" spans="1:1">
      <c r="A131" t="str">
        <f>CONCATENATE("&lt;li&gt;", アンケート!C17,"&lt;/li&gt;")</f>
        <v>&lt;li&gt;6種のフラワーエキス（オイル）配合&lt;/li&gt;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&lt;li&gt;香りに好き嫌いが分かれる&lt;/li&gt;</v>
      </c>
    </row>
    <row r="140" spans="1:1">
      <c r="A140" t="str">
        <f>CONCATENATE("&lt;li&gt;", アンケート!C19,"&lt;/li&gt;")</f>
        <v>&lt;li&gt;肌に合わない人がいる&lt;/li&gt;</v>
      </c>
    </row>
    <row r="141" spans="1:1">
      <c r="A141" t="str">
        <f>CONCATENATE("&lt;li&gt;", アンケート!C20,"&lt;/li&gt;")</f>
        <v>&lt;li&gt;オイルなので量に気を付けないとべたつく&lt;/li&gt;</v>
      </c>
    </row>
    <row r="142" spans="1:1">
      <c r="A142" t="str">
        <f>CONCATENATE("&lt;li&gt;", アンケート!C21,"&lt;/li&gt;")</f>
        <v>&lt;li&gt;料金がやや高い&lt;/li&gt;</v>
      </c>
    </row>
    <row r="143" spans="1:1">
      <c r="A143" t="s">
        <v>92</v>
      </c>
    </row>
    <row r="144" spans="1:1">
      <c r="A144" t="s">
        <v>93</v>
      </c>
    </row>
    <row r="145" spans="1:1">
      <c r="A145" t="s">
        <v>100</v>
      </c>
    </row>
    <row r="146" spans="1:1">
      <c r="A146" t="s">
        <v>135</v>
      </c>
    </row>
    <row r="147" spans="1:1">
      <c r="A147" t="str">
        <f>CONCATENATE("[voice icon=","""http://shomty.com/wp-content/uploads/img/parts/review/", 入力シート!F12, ".jpg", """ name=""", 入力シート!E12, """ type=""", "l", """]")</f>
        <v>[voice icon="http://shomty.com/wp-content/uploads/img/parts/review/w_20_2.jpg" name="20代　女性" type="l"]</v>
      </c>
    </row>
    <row r="148" spans="1:1">
      <c r="A148" t="str">
        <f>アンケート!C23</f>
        <v>つけるとつけないでは大違い！というほど、艶が出て髪がしっとりします。香りも私は大好きです！</v>
      </c>
    </row>
    <row r="149" spans="1:1">
      <c r="A149" t="s">
        <v>108</v>
      </c>
    </row>
    <row r="150" spans="1:1">
      <c r="A150" t="str">
        <f>CONCATENATE("[voice icon=","""http://shomty.com/wp-content/uploads/img/parts/review/", 入力シート!F13, ".jpg", """ name=""", 入力シート!E13, """ type=""", "r", """]")</f>
        <v>[voice icon="http://shomty.com/wp-content/uploads/img/parts/review/w_30_1.jpg" name="30代　女性" type="r"]</v>
      </c>
    </row>
    <row r="151" spans="1:1">
      <c r="A151" t="str">
        <f>アンケート!C24</f>
        <v>この商品を使ってから、朝起きた時も髪が広がらなくなりました。</v>
      </c>
    </row>
    <row r="152" spans="1:1">
      <c r="A152" t="s">
        <v>108</v>
      </c>
    </row>
    <row r="153" spans="1:1">
      <c r="A153" t="s">
        <v>103</v>
      </c>
    </row>
    <row r="154" spans="1:1">
      <c r="A154" t="str">
        <f>CONCATENATE("[reviewLink id=","""", 入力シート!D12,"""][/reviewLink]")</f>
        <v>[reviewLink id="160"][/reviewLink]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128</v>
      </c>
    </row>
    <row r="2" spans="1:1">
      <c r="A2" t="str">
        <f>"("&amp;入力シート!D12&amp;","&amp;"'"&amp;入力シート!D22&amp;"', '"&amp;入力シート!D23&amp;"', '"&amp;入力シート!C12&amp;"', '"&amp;入力シート!C5&amp;"', '"&amp;入力シート!D5&amp;"'),"</f>
        <v>(160,'//af.moshimo.com/af/c/click?a_id=988731&amp;p_id=170&amp;pc_id=185&amp;pl_id=4062&amp;url=https%3A%2F%2Fwww.amazon.co.jp%2F%25E3%2583%25AD%25E3%2583%25AC%25E3%2582%25A2%25E3%2583%25AB-%25E3%2582%25A8%25E3%2583%25AB%25E3%2582%25BB%25E3%2583%25BC%25E3%2583%25B4-%25E3%2582%25A8%25E3%2582%25AF%25E3%2582%25B9%25E3%2583%2588%25E3%2583%25A9%25E3%2582%25AA%25E3%2583%25BC%25E3%2583%2587%25E3%2582%25A3%25E3%2583%258A%25E3%2583%25AA%25E3%2583%25BC-%25E3%2583%2595%25E3%2582%25A3%25E3%2583%258B%25E3%2583%2583%25E3%2582%25B7%25E3%2583%25A5-100mL%2Fdp%2FB0096KXLGU', '//af.moshimo.com/af/c/click?a_id=988729&amp;p_id=54&amp;pc_id=54&amp;pl_id=616&amp;url=https%3A%2F%2Fitem.rakuten.co.jp%2Fsoukaikenbi%2Fpal-4992944111972%2F&amp;m=http%3A%2F%2Fm.rakuten.co.jp%2Fsoukaikenbi%2Fi%2F10059915%2F&amp;r_v=g00qml93.9tq3ee6e.g00qml93.9tq3f8c5', 'https://www.lorealparisjapan.jp/hair_care/extraordinary_oil/oil_series/exrich/', 'https://images-fe.ssl-images-amazon.com/images/I/51obp34pT2L.jpg', 'エルセーヴ エクストラオーディナリー オイル リッチフィニッシュ'),</v>
      </c>
    </row>
    <row r="3" spans="1:1">
      <c r="A3" t="str">
        <f>"("&amp;入力シート!D14&amp;","&amp;"'"&amp;入力シート!D24&amp;"', '"&amp;入力シート!D25&amp;"', '"&amp;入力シート!C14&amp;"', '"&amp;入力シート!C6&amp;"', '"&amp;入力シート!D6&amp;"'),"</f>
        <v>(161,'//af.moshimo.com/af/c/click?a_id=988731&amp;p_id=170&amp;pc_id=185&amp;pl_id=4062&amp;url=https%3A%2F%2Fwww.amazon.co.jp%2FMANDOM-%25E3%2583%259E%25E3%2583%25B3%25E3%2583%2580%25E3%2583%25A0-BU02P03599-%25E3%2582%25AA%25E3%2582%25A4%25E3%2583%25AB%25E3%2583%2588%25E3%2583%25AA%25E3%2583%25BC%25E3%2583%2588%25E3%2583%25A1%25E3%2583%25B3%25E3%2583%2588-%25E3%2583%2587%25E3%2582%25A3%25E3%2583%25BC%25E3%2583%2597%25E3%2583%25A2%25E3%2582%25A4%25E3%2582%25B9%25E3%2583%2588%25E3%2583%2598%25E3%2582%25A2%25E3%2582%25AF%25E3%2583%25AA%25E3%2583%25BC%25E3%2583%25A0%2Fdp%2FB00MWK6WPI', '//af.moshimo.com/af/c/click?a_id=988729&amp;p_id=54&amp;pc_id=54&amp;pl_id=616&amp;url=https%3A%2F%2Fitem.rakuten.co.jp%2Fkenkocom%2Fe353244h%2F&amp;m=http%3A%2F%2Fm.rakuten.co.jp%2Fkenkocom%2Fi%2F11403136%2F&amp;r_v=g00pl1p3.9tq3ee3d.g00pl1p3.9tq3fa35', 'https://www.lucido-l.jp/topics/hairoil/', 'https://images-fe.ssl-images-amazon.com/images/I/416sMBawJpL.jpg', 'ルシードエル オイルトリートメント ディープモイストヘアクリーム'),</v>
      </c>
    </row>
    <row r="4" spans="1:1">
      <c r="A4" t="str">
        <f>"("&amp;入力シート!D16&amp;","&amp;"'"&amp;入力シート!D26&amp;"', '"&amp;入力シート!D27&amp;"', '"&amp;入力シート!C16&amp;"', '"&amp;入力シート!C7&amp;"', '"&amp;入力シート!D7&amp;"');"</f>
        <v>(162,'//af.moshimo.com/af/c/click?a_id=988731&amp;p_id=170&amp;pc_id=185&amp;pl_id=4062&amp;url=https%3A%2F%2Fwww.amazon.co.jp%2F%25E5%25A4%25A7%25E5%25B3%25B6%25E6%25A4%25BF-%25E5%25A4%25A7%25E5%25B3%25B6%25E6%25A4%25BF%25E3%2583%2598%25E3%2582%25A2%25E3%2582%25AF%25E3%2583%25AA%25E3%2583%25BC%25E3%2583%25A0-%25E3%2581%2597%25E3%2581%25A3%25E3%2581%25A8%25E3%2582%258A%2Fdp%2FB0054IE270', '//af.moshimo.com/af/c/click?a_id=988729&amp;p_id=54&amp;pc_id=54&amp;pl_id=616&amp;url=https%3A%2F%2Fitem.rakuten.co.jp%2Fkenkocom%2Fe394618h%2F&amp;m=http%3A%2F%2Fm.rakuten.co.jp%2Fkenkocom%2Fi%2F11427856%2F&amp;r_v=g00pl1p3.9tq3ee3d.g00pl1p3.9tq3fa35', 'http://www.oshimatsubaki.co.jp/', 'https://images-fe.ssl-images-amazon.com/images/I/41mGp2vUW3L.jpg', '大島椿');</v>
      </c>
    </row>
    <row r="9" spans="1:1">
      <c r="A9" s="34" t="s">
        <v>127</v>
      </c>
    </row>
    <row r="10" spans="1:1" ht="14.25" thickBot="1">
      <c r="A10" t="s">
        <v>126</v>
      </c>
    </row>
    <row r="11" spans="1:1" ht="14.25" thickBot="1">
      <c r="A11" s="38">
        <v>159</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2018-07-05T03:00:24Z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