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1"/>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<sst xmlns="http://schemas.openxmlformats.org/spreadsheetml/2006/main" count="268" uniqueCount="192">
  <si>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</si>
  <si>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</si>
  <si>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</si>
  <si>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</si>
  <si>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</si>
  <si>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</si>
  <si>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</si>
  <si>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</si>
  <si>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</si>
  <si>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</si>
  <si>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</si>
  <si>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</si>
  <si>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</si>
  <si>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</si>
  <si>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</si>
  <si>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</si>
  <si>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</si>
  <si>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</si>
  <si>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</si>
  <si>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</si>
  <si>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</si>
  <si>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</si>
  <si>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</si>
  <si>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</si>
  <si>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</si>
  <si>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</si>
  <si>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</si>
  <si>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</si>
  <si>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</si>
  <si>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</si>
  <si>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</si>
  <si>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</si>
  <si>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</si>
  <si>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</si>
  <si>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</si>
  <si>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</si>
  <si>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</si>
  <si>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</si>
  <si>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</si>
  <si>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</si>
  <si>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</si>
  <si>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</si>
  <si>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</si>
  <si>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</si>
  <si>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</si>
  <si>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</si>
  <si>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</si>
  <si>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</si>
  <si>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</si>
  <si>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</si>
  <si>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</si>
  <si>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</si>
  <si>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</si>
  <si>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</si>
  <si>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</si>
  <si>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</si>
  <si>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</si>
  <si>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</si>
  <si>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</si>
  <si>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</si>
  <si>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</si>
  <si>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</si>
  <si>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</si>
  <si>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</si>
  <si>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</si>
  <si>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</si>
  <si>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</si>
  <si>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</si>
  <si>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</si>
  <si>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</si>
  <si>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</si>
  <si>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</si>
  <si>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</si>
  <si>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</si>
  <si>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</si>
  <si>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</si>
  <si>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</si>
  <si>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</si>
  <si>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</si>
  <si>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</si>
  <si>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</si>
  <si>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</si>
  <si>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</si>
  <si>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</si>
  <si>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</si>
  <si>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</si>
  <si>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</si>
  <si>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</si>
  <si>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</si>
  <si>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</si>
  <si>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</si>
  <si>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</si>
  <si>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</si>
  <si>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</si>
  <si>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</si>
  <si>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</si>
  <si>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</si>
  <si>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</si>
  <si>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</si>
  <si>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</si>
  <si>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</si>
  <si>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</si>
  <si>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</si>
  <si>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</si>
  <si>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</si>
  <si>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</si>
  <si>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</si>
  <si>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</si>
  <si>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</si>
  <si>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</si>
  <si>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</si>
  <si>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</si>
  <si>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</si>
  <si>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</si>
  <si>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</si>
  <si>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</si>
  <si>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</si>
  <si>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</si>
  <si>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</si>
  <si>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</si>
  <si>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</si>
  <si>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</si>
  <si>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</si>
  <si>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</si>
  <si>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</si>
  <si>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</si>
  <si>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</si>
  <si>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</si>
  <si>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</si>
  <si>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</si>
  <si>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</si>
  <si>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</si>
  <si>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</si>
  <si>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バストアップサプリ</t>
  </si>
  <si>
    <t>DHC 濃縮プエラリアミフィカ</t>
  </si>
  <si>
    <t>ベルタ　ベルタプエラリア</t>
  </si>
  <si>
    <t>美的ラボ　meemo</t>
  </si>
  <si>
    <t>副作用がない</t>
  </si>
  <si>
    <t>バストアップ効果</t>
  </si>
  <si>
    <t>飲みやすい</t>
  </si>
  <si>
    <t>コスパ</t>
  </si>
  <si>
    <t>美肌効果</t>
  </si>
  <si>
    <t>ゼリーなのでおいしく食べることができる</t>
  </si>
  <si>
    <t>ゼリーなのでお腹がすいた時に食べればダイエットにもなる</t>
  </si>
  <si>
    <t>美肌効果もある</t>
  </si>
  <si>
    <t>定期コースに申し込むと初回は実質送料のみで購入できる</t>
  </si>
  <si>
    <t>アサイー味とざくろ味のゼリーなので、この２つの味が苦手な方は継続は難しい</t>
  </si>
  <si>
    <t>価格が高い</t>
  </si>
  <si>
    <t>ドラッグストアには販売していない</t>
  </si>
  <si>
    <t>生理周期に合わせて2種類のゼリーを食べ分けると効果がアップするが、生理不順の方はどちらを食べるか見分けが難しい時期がある。</t>
  </si>
  <si>
    <t>バストだけでなくトータルビューティーを目指す方。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</si>
  <si>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</si>
  <si>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アサイーとざくろの２つの味が楽しめますし、歯ごたえがあっておいしいゼリーなので、毎日のおやつ感覚で食べています。
朝井麗華さん監修の美ボディゼリーなので、とっても信頼できますし、バストアップだけでなく美肌成分も含まれているので、これを飲み始めてからお肌の調子が良く嬉しいです。
</t>
  </si>
  <si>
    <t xml:space="preserve">バストアップ効果のあるサプリメントはたくさんありますが、バストだけでなくトータルビューティーを目指せるサプリメントなので、購入しました。
飲み続けていると、若干胸にハリを感じるようになり嬉しかったです。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</si>
  <si>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</si>
  <si>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</si>
  <si>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https://www.cosme.net/product/product_id/10125056/reviews</t>
  </si>
  <si>
    <t>カプセルなので、飲みやすい</t>
  </si>
  <si>
    <t>バストアップ効果がある</t>
  </si>
  <si>
    <t>純正100％のプエラリアを使用しているので、高品質</t>
  </si>
  <si>
    <t>ステマをしているモデルが多いので、効果を疑ってしまう</t>
  </si>
  <si>
    <t>価格が高いので、継続するのは大変</t>
  </si>
  <si>
    <t>効果のある方とない方の差が激しい</t>
  </si>
  <si>
    <t>バストアップしたい方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</si>
  <si>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</si>
  <si>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ベルタプエラリアを飲み始めてから、3年目になりました。
元々Dカップだった胸が、Gまで大きくなりました。
最初は胸のハリを取り戻したくて購入したのですが、想像以上にちゃんとバストアップに効果があったので、驚きました。
</t>
  </si>
  <si>
    <t xml:space="preserve">痩せ型で太りにくい体質なので、元々バストにコンプレックスがありました。
マッサージやサプリメントを色々試しましたがどれも効果がなく、あきらめかけていましたが、こちらの評価が高かったので、購入してみました。
ぺったんこだった胸にハリを感じ、触り心地が全然違うことに気付き、とっても嬉しかったです。
</t>
  </si>
  <si>
    <t>40代女性</t>
  </si>
  <si>
    <t>https://www.cosme.net/product/product_id/10086622/reviews</t>
  </si>
  <si>
    <t>DHC　濃縮プエラリアミリフィカ</t>
  </si>
  <si>
    <t>バストアップサプリメントにしては価格が安い方</t>
  </si>
  <si>
    <t>ドラッグストアでも購入できる</t>
  </si>
  <si>
    <t>公式サイトだと定価より安く購入できることがある</t>
  </si>
  <si>
    <t>生理不順を起こす可能性がある</t>
  </si>
  <si>
    <t>1日に数回に分けて飲まなければいけない</t>
  </si>
  <si>
    <t>副作用で肌荒れする人もいる</t>
  </si>
  <si>
    <t>店舗で購入できるバストアップサプリメントをお探しの方</t>
  </si>
  <si>
    <r>
      <t xml:space="preserve">３位の商品のためになった（なる）口コミやレビューを２つ記入してください。
</t>
    </r>
    <r>
      <rPr>
        <sz val="9"/>
        <color rgb="FFFF0000"/>
        <rFont val="Arial"/>
        <family val="2"/>
      </rPr>
      <t>※短文すぎない（100文字程度）口コミをお願いします。</t>
    </r>
  </si>
  <si>
    <t>出産し授乳後の胸がぺちゃんこになってしまい、なんとか以前のように戻らないかと購入しました。
正直バストアップサプリメントにあまり期待はしていませんでしたが、飲み始めてからバストがふっくらとしてきて、ハリを感じるようになりました。</t>
  </si>
  <si>
    <t>バストアップサプリメントなので、すぐに効果を実感できるわけではありませんが、飲み始めて１か月後にバストにハリ感じるようになりました。
お肌の調子も良くメイクのノリが良くなり嬉しいです。
生理痛も緩和されて驚きました。</t>
  </si>
  <si>
    <t>https://www.dhc.co.jp/goods/commentview.jsp?pageNum=1&amp;goods_code=2086</t>
  </si>
  <si>
    <t>今回取り上げたアイテムは、「何を求めてる人」にピッタリだと思いますか？
具体的に3つ記入してください。</t>
  </si>
  <si>
    <t>バストアップ効果の高いサプリメントを求めている方</t>
  </si>
  <si>
    <t>バストアップだけでなく、美肌効果もあるサプリメントを求めている方</t>
  </si>
  <si>
    <t>毎日続けられるおいしいバストアップサプリメントを求めている方</t>
  </si>
  <si>
    <t>&lt;a target="_blank" href="//af.moshimo.com/af/c/click?a_id=988731&amp;amp;p_id=170&amp;amp;pc_id=185&amp;amp;pl_id=4062&amp;amp;url=https%3A%2F%2Fwww.amazon.co.jp%2F%25E7%25BE%258E%25E7%259A%2584%25E3%2583%25A9%25E3%2583%259C-meemo-%25E3%2583%2588%25E3%2583%25BC%25E3%2582%25BF%25E3%2583%25AB%25E3%2583%259C%25E3%2583%2587%25E3%2582%25A3%25E3%2582%25B1%25E3%2582%25A2%25E3%2582%25BC%25E3%2583%25AA%25E3%2583%25BC-150g-5g%25C3%259730%25E5%258C%2585%2Fdp%2FB06VY4H7HW" rel="nofollow"&gt;&lt;img src="https://images-fe.ssl-images-amazon.com/images/I/41DcULZaR0L.jpg" alt="" style="border: none;" /&gt;&lt;br /&gt;美的ラボ meemo/ミーモ トータルボディケアゼリー 150g(5g×30包)/30日分&lt;/a&gt;&lt;img src="//i.moshimo.com/af/i/impression?a_id=988731&amp;amp;p_id=170&amp;amp;pc_id=185&amp;amp;pl_id=4062" alt="" width="1" height="1" style="border: 0px;" /&gt;</t>
  </si>
  <si>
    <t>&lt;a target="_blank" href="//af.moshimo.com/af/c/click?a_id=988729&amp;amp;p_id=54&amp;amp;pc_id=54&amp;amp;pl_id=616&amp;amp;url=https%3A%2F%2Fitem.rakuten.co.jp%2Fcowcowmarket%2Fam1228y057750m%2F&amp;amp;m=http%3A%2F%2Fm.rakuten.co.jp%2Fcowcowmarket%2Fi%2F10001022%2F&amp;amp;r_v=g00skr03.9tq3e6ae.g00skr03.9tq3f9d1" rel="nofollow"&gt;&lt;img src="//thumbnail.image.rakuten.co.jp/@0_mall/cowcowmarket/cabinet/05125802/05785928/imgrc0067922807.jpg?_ex=128x128" alt="" style="border: none;" /&gt;&lt;br /&gt;美的ラボ meemo/ミーモ トータルボディケアゼリー 150g(5g×30包)/30日分　【次回使えるサンキュークーポン(50円引き)進呈】※代引き不可&lt;/a&gt;&lt;img src="//i.moshimo.com/af/i/impression?a_id=988729&amp;amp;p_id=54&amp;amp;pc_id=54&amp;amp;pl_id=616" alt="" width="1" height="1" style="border: 0px;" /&gt;</t>
  </si>
  <si>
    <t>&lt;a target="_blank" href="//af.moshimo.com/af/c/click?a_id=988731&amp;amp;p_id=170&amp;amp;pc_id=185&amp;amp;pl_id=4062&amp;amp;url=https%3A%2F%2Fwww.amazon.co.jp%2Fbelta-%25E3%2583%2599%25E3%2583%25AB%25E3%2582%25BF%25E3%2583%2597%25E3%2582%25A8%25E3%2583%25A9%25E3%2583%25AA%25E3%2582%25A2-1%25E5%2580%258B-90%25E7%25B2%2592%2Fdp%2FB01N9GQTKA" rel="nofollow"&gt;&lt;img src="https://images-fe.ssl-images-amazon.com/images/I/41c1fy5qivL.jpg" alt="" style="border: none;" /&gt;&lt;br /&gt;ベルタプエラリア 1個(90粒)&lt;/a&gt;&lt;img src="//i.moshimo.com/af/i/impression?a_id=988731&amp;amp;p_id=170&amp;amp;pc_id=185&amp;amp;pl_id=4062" alt="" width="1" height="1" style="border: 0px;" /&gt;</t>
  </si>
  <si>
    <t>&lt;a target="_blank" href="//af.moshimo.com/af/c/click?a_id=988729&amp;amp;p_id=54&amp;amp;pc_id=54&amp;amp;pl_id=616&amp;amp;url=https%3A%2F%2Fitem.rakuten.co.jp%2Fmegahealth%2Fbelta-pueraria%2F&amp;amp;m=http%3A%2F%2Fm.rakuten.co.jp%2Fmegahealth%2Fi%2F10010234%2F&amp;amp;r_v=g00sjbw3.9tq3e693.g00sjbw3.9tq3f44d" rel="nofollow"&gt;&lt;img src="//thumbnail.image.rakuten.co.jp/@0_mall/megahealth/cabinet/kennsyoku3/belta-pueraria.jpg?_ex=128x128" alt="" style="border: none;" /&gt;&lt;br /&gt;ベルタ プエラリア 90粒&lt;/a&gt;&lt;img src="//i.moshimo.com/af/i/impression?a_id=988729&amp;amp;p_id=54&amp;amp;pc_id=54&amp;amp;pl_id=616" alt="" width="1" height="1" style="border: 0px;" /&gt;</t>
  </si>
  <si>
    <t>&lt;a target="_blank" href="//af.moshimo.com/af/c/click?a_id=988731&amp;amp;p_id=170&amp;amp;pc_id=185&amp;amp;pl_id=4062&amp;amp;url=https%3A%2F%2Fwww.amazon.co.jp%2FDHC-%25E3%2583%2587%25E3%2582%25A3%25E3%2583%25BC%25E3%2583%25BB%25E3%2582%25A8%25E3%2582%25A4%25E3%2583%2581%25E3%2583%25BB%25E3%2582%25B7%25E3%2583%25BC-2086-%25E6%25BF%2583%25E7%25B8%25AE%25E3%2583%2597%25E3%2582%25A8%25E3%2583%25A9%25E3%2583%25AA%25E3%2582%25A2%25E3%2583%259F%25E3%2583%25AA%25E3%2583%2595%25E3%2582%25A3%25E3%2582%25AB-30%25E6%2597%25A5%25E5%2588%2586%2Fdp%2FB004BRTVBW" rel="nofollow"&gt;&lt;img src="https://images-fe.ssl-images-amazon.com/images/I/51hZuDytQTL.jpg" alt="" style="border: none;" /&gt;&lt;br /&gt;DHC 濃縮プエラリアミリフィカ 30日分&lt;/a&gt;&lt;img src="//i.moshimo.com/af/i/impression?a_id=988731&amp;amp;p_id=170&amp;amp;pc_id=185&amp;amp;pl_id=4062" alt="" width="1" height="1" style="border: 0px;" /&gt;</t>
  </si>
  <si>
    <t>&lt;a target="_blank" href="//af.moshimo.com/af/c/click?a_id=988729&amp;amp;p_id=54&amp;amp;pc_id=54&amp;amp;pl_id=616&amp;amp;url=https%3A%2F%2Fitem.rakuten.co.jp%2Fystbek%2F4511413401743%2F&amp;amp;m=http%3A%2F%2Fm.rakuten.co.jp%2Fystbek%2Fi%2F10000937%2F&amp;amp;r_v=g00rzfo3.9tq3eb92.g00rzfo3.9tq3fb18" rel="nofollow"&gt;&lt;img src="//thumbnail.image.rakuten.co.jp/@0_mall/ystbek/cabinet/03927203/4511413401743.jpg?_ex=128x128" alt="" style="border: none;" /&gt;&lt;br /&gt;DHC 濃縮プエラリアミリフィカ 20日分 60粒&lt;/a&gt;&lt;img src="//i.moshimo.com/af/i/impression?a_id=988729&amp;amp;p_id=54&amp;amp;pc_id=54&amp;amp;pl_id=616" alt="" width="1" height="1" style="border: 0px;" /&gt;</t>
  </si>
  <si>
    <t>バストアップサプリのおすすめ３選。効果が高いのはどれ？</t>
    <rPh sb="15" eb="16">
      <t>セン</t>
    </rPh>
    <rPh sb="17" eb="19">
      <t>コウカ</t>
    </rPh>
    <rPh sb="20" eb="21">
      <t>タカ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</si>
</sst>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12" xfId="0" applyFont="1" applyFill="1" applyBorder="1">
      <alignment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dhc.co.jp/goods/commentview.jsp?pageNum=1&amp;goods_code=2086" TargetMode="External"/><Relationship Id="rId2" Type="http://schemas.openxmlformats.org/officeDocument/2006/relationships/hyperlink" Target="https://www.cosme.net/product/product_id/10086622/reviews" TargetMode="External"/><Relationship Id="rId1" Type="http://schemas.openxmlformats.org/officeDocument/2006/relationships/hyperlink" Target="https://www.cosme.net/product/product_id/10125056/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B1" sqref="A1:XFD1048576"/>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4"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5"/>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6"/>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73</v>
      </c>
      <c r="C6" s="23">
        <v>8</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47" t="s">
        <v>74</v>
      </c>
      <c r="C7" s="7" t="s">
        <v>137</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48"/>
      <c r="C8" s="7" t="s">
        <v>138</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48"/>
      <c r="C9" s="7" t="s">
        <v>139</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48"/>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9"/>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136</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50"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1"/>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1"/>
      <c r="C16" s="9"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52"/>
      <c r="C17" s="9"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50" t="s">
        <v>33</v>
      </c>
      <c r="C18" s="9"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1"/>
      <c r="C19" s="9" t="s">
        <v>147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1"/>
      <c r="C20" s="9" t="s">
        <v>148</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52"/>
      <c r="C21" s="39" t="s">
        <v>149</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150</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50" t="s">
        <v>151</v>
      </c>
      <c r="C23" s="40" t="s">
        <v>152</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52"/>
      <c r="C24" s="40" t="s">
        <v>153</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50" t="s">
        <v>77</v>
      </c>
      <c r="C25" s="9" t="s">
        <v>111</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52"/>
      <c r="C26" s="9" t="s">
        <v>154</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5" t="s">
        <v>155</v>
      </c>
      <c r="C27" s="36" t="s">
        <v>156</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6" t="s">
        <v>135</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53" t="s">
        <v>42</v>
      </c>
      <c r="C29" s="26" t="s">
        <v>157</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4"/>
      <c r="C30" s="26" t="s">
        <v>158</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5"/>
      <c r="C31" s="26" t="s">
        <v>159</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53" t="s">
        <v>46</v>
      </c>
      <c r="C32" s="26"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4"/>
      <c r="C33" s="26" t="s">
        <v>161</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5"/>
      <c r="C34" s="26" t="s">
        <v>162</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6" t="s">
        <v>163</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53" t="s">
        <v>164</v>
      </c>
      <c r="C36" s="41" t="s">
        <v>165</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55"/>
      <c r="C37" s="41"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53" t="s">
        <v>78</v>
      </c>
      <c r="C38" s="26" t="s">
        <v>167</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5"/>
      <c r="C39" s="26" t="s">
        <v>154</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7" t="s">
        <v>155</v>
      </c>
      <c r="C40" s="37"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8" t="s">
        <v>169</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6" t="s">
        <v>54</v>
      </c>
      <c r="C42" s="28" t="s">
        <v>170</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7"/>
      <c r="C43" s="28" t="s">
        <v>171</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8"/>
      <c r="C44" s="28" t="s">
        <v>172</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6" t="s">
        <v>58</v>
      </c>
      <c r="C45" s="28" t="s">
        <v>173</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7"/>
      <c r="C46" s="28" t="s">
        <v>174</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8"/>
      <c r="C47" s="28" t="s">
        <v>175</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8" t="s">
        <v>176</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6" t="s">
        <v>177</v>
      </c>
      <c r="C49" s="42" t="s">
        <v>178</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8"/>
      <c r="C50" s="42" t="s">
        <v>179</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56" t="s">
        <v>78</v>
      </c>
      <c r="C51" s="28" t="s">
        <v>154</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8"/>
      <c r="C52" s="28" t="s">
        <v>154</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155</v>
      </c>
      <c r="C53" s="38" t="s">
        <v>180</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4" t="s">
        <v>181</v>
      </c>
      <c r="C54" s="5" t="s">
        <v>182</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5"/>
      <c r="C55" s="7" t="s">
        <v>183</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6"/>
      <c r="C56" s="7" t="s">
        <v>184</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abSelected="1" workbookViewId="0">
      <selection activeCell="F4" sqref="F4"/>
    </sheetView>
  </sheetViews>
  <sheetFormatPr defaultRowHeight="13.5"/>
  <cols>
    <col min="1" max="1" width="23.75" customWidth="1"/>
    <col min="2" max="2" width="23.125" bestFit="1" customWidth="1"/>
    <col min="3" max="4" width="40.625" customWidth="1"/>
  </cols>
  <sheetData>
    <row r="1" spans="1:26" ht="88.5" customHeight="1" thickBot="1">
      <c r="A1" s="12" t="s">
        <v>65</v>
      </c>
      <c r="B1" s="59" t="s">
        <v>66</v>
      </c>
      <c r="C1" s="60"/>
      <c r="D1" s="61"/>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134</v>
      </c>
      <c r="C3" s="15" t="s">
        <v>135</v>
      </c>
      <c r="D3" s="15" t="s">
        <v>136</v>
      </c>
      <c r="E3" s="3"/>
      <c r="F3" s="3"/>
      <c r="G3" s="3"/>
      <c r="H3" s="3"/>
      <c r="I3" s="3"/>
      <c r="J3" s="3"/>
      <c r="K3" s="3"/>
      <c r="L3" s="3"/>
      <c r="M3" s="3"/>
      <c r="N3" s="3"/>
      <c r="O3" s="3"/>
      <c r="P3" s="3"/>
      <c r="Q3" s="3"/>
      <c r="R3" s="3"/>
      <c r="S3" s="3"/>
      <c r="T3" s="3"/>
      <c r="U3" s="3"/>
      <c r="V3" s="3"/>
      <c r="W3" s="3"/>
      <c r="X3" s="3"/>
      <c r="Y3" s="3"/>
      <c r="Z3" s="3"/>
    </row>
    <row r="4" spans="1:26" ht="15.75" thickBot="1">
      <c r="A4" s="32" t="s">
        <v>137</v>
      </c>
      <c r="B4" s="16">
        <v>2</v>
      </c>
      <c r="C4" s="16">
        <v>2</v>
      </c>
      <c r="D4" s="16">
        <v>3</v>
      </c>
      <c r="E4" s="3"/>
      <c r="F4" s="3"/>
      <c r="G4" s="3"/>
      <c r="H4" s="3"/>
      <c r="I4" s="3"/>
      <c r="J4" s="3"/>
      <c r="K4" s="3"/>
      <c r="L4" s="3"/>
      <c r="M4" s="3"/>
      <c r="N4" s="3"/>
      <c r="O4" s="3"/>
      <c r="P4" s="3"/>
      <c r="Q4" s="3"/>
      <c r="R4" s="3"/>
      <c r="S4" s="3"/>
      <c r="T4" s="3"/>
      <c r="U4" s="3"/>
      <c r="V4" s="3"/>
      <c r="W4" s="3"/>
      <c r="X4" s="3"/>
      <c r="Y4" s="3"/>
      <c r="Z4" s="3"/>
    </row>
    <row r="5" spans="1:26" ht="15.75" thickBot="1">
      <c r="A5" s="32" t="s">
        <v>138</v>
      </c>
      <c r="B5" s="16">
        <v>2</v>
      </c>
      <c r="C5" s="16">
        <v>4</v>
      </c>
      <c r="D5" s="16">
        <v>3</v>
      </c>
      <c r="E5" s="3"/>
      <c r="F5" s="3"/>
      <c r="G5" s="3"/>
      <c r="H5" s="3"/>
      <c r="I5" s="3"/>
      <c r="J5" s="3"/>
      <c r="K5" s="3"/>
      <c r="L5" s="3"/>
      <c r="M5" s="3"/>
      <c r="N5" s="3"/>
      <c r="O5" s="3"/>
      <c r="P5" s="3"/>
      <c r="Q5" s="3"/>
      <c r="R5" s="3"/>
      <c r="S5" s="3"/>
      <c r="T5" s="3"/>
      <c r="U5" s="3"/>
      <c r="V5" s="3"/>
      <c r="W5" s="3"/>
      <c r="X5" s="3"/>
      <c r="Y5" s="3"/>
      <c r="Z5" s="3"/>
    </row>
    <row r="6" spans="1:26" ht="15.75" thickBot="1">
      <c r="A6" s="32" t="s">
        <v>139</v>
      </c>
      <c r="B6" s="16">
        <v>4</v>
      </c>
      <c r="C6" s="16">
        <v>3</v>
      </c>
      <c r="D6" s="16">
        <v>5</v>
      </c>
      <c r="E6" s="3"/>
      <c r="F6" s="3"/>
      <c r="G6" s="3"/>
      <c r="H6" s="3"/>
      <c r="I6" s="3"/>
      <c r="J6" s="3"/>
      <c r="K6" s="3"/>
      <c r="L6" s="3"/>
      <c r="M6" s="3"/>
      <c r="N6" s="3"/>
      <c r="O6" s="3"/>
      <c r="P6" s="3"/>
      <c r="Q6" s="3"/>
      <c r="R6" s="3"/>
      <c r="S6" s="3"/>
      <c r="T6" s="3"/>
      <c r="U6" s="3"/>
      <c r="V6" s="3"/>
      <c r="W6" s="3"/>
      <c r="X6" s="3"/>
      <c r="Y6" s="3"/>
      <c r="Z6" s="3"/>
    </row>
    <row r="7" spans="1:26" ht="15.75" thickBot="1">
      <c r="A7" s="32" t="s">
        <v>140</v>
      </c>
      <c r="B7" s="16">
        <v>2</v>
      </c>
      <c r="C7" s="16">
        <v>1</v>
      </c>
      <c r="D7" s="16">
        <v>1</v>
      </c>
      <c r="E7" s="3"/>
      <c r="F7" s="3"/>
      <c r="G7" s="3"/>
      <c r="H7" s="3"/>
      <c r="I7" s="3"/>
      <c r="J7" s="3"/>
      <c r="K7" s="3"/>
      <c r="L7" s="3"/>
      <c r="M7" s="3"/>
      <c r="N7" s="3"/>
      <c r="O7" s="3"/>
      <c r="P7" s="3"/>
      <c r="Q7" s="3"/>
      <c r="R7" s="3"/>
      <c r="S7" s="3"/>
      <c r="T7" s="3"/>
      <c r="U7" s="3"/>
      <c r="V7" s="3"/>
      <c r="W7" s="3"/>
      <c r="X7" s="3"/>
      <c r="Y7" s="3"/>
      <c r="Z7" s="3"/>
    </row>
    <row r="8" spans="1:26" ht="15.75" thickBot="1">
      <c r="A8" s="32" t="s">
        <v>141</v>
      </c>
      <c r="B8" s="16">
        <v>3</v>
      </c>
      <c r="C8" s="16">
        <v>3</v>
      </c>
      <c r="D8" s="16">
        <v>4</v>
      </c>
      <c r="E8" s="3"/>
      <c r="F8" s="3"/>
      <c r="G8" s="3"/>
      <c r="H8" s="3"/>
      <c r="I8" s="3"/>
      <c r="J8" s="3"/>
      <c r="K8" s="3"/>
      <c r="L8" s="3"/>
      <c r="M8" s="3"/>
      <c r="N8" s="3"/>
      <c r="O8" s="3"/>
      <c r="P8" s="3"/>
      <c r="Q8" s="3"/>
      <c r="R8" s="3"/>
      <c r="S8" s="3"/>
      <c r="T8" s="3"/>
      <c r="U8" s="3"/>
      <c r="V8" s="3"/>
      <c r="W8" s="3"/>
      <c r="X8" s="3"/>
      <c r="Y8" s="3"/>
      <c r="Z8" s="3"/>
    </row>
    <row r="9" spans="1:26" ht="15" thickBot="1">
      <c r="A9" s="17" t="s">
        <v>68</v>
      </c>
      <c r="B9" s="18">
        <v>13</v>
      </c>
      <c r="C9" s="18">
        <v>13</v>
      </c>
      <c r="D9" s="18">
        <v>16</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I10" sqref="I10"/>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105</v>
      </c>
      <c r="C2" s="21" t="s">
        <v>191</v>
      </c>
      <c r="D2" s="30"/>
      <c r="F2">
        <f>LEN(C1)</f>
        <v>0</v>
      </c>
      <c r="G2" t="s">
        <v>129</v>
      </c>
    </row>
    <row r="3" spans="2:8">
      <c r="B3" s="33"/>
      <c r="C3" s="30"/>
      <c r="D3" s="30"/>
      <c r="H3" t="s">
        <v>130</v>
      </c>
    </row>
    <row r="4" spans="2:8">
      <c r="B4" s="22" t="s">
        <v>119</v>
      </c>
      <c r="C4" s="22" t="s">
        <v>120</v>
      </c>
      <c r="D4" s="22" t="s">
        <v>121</v>
      </c>
      <c r="H4" t="s">
        <v>131</v>
      </c>
    </row>
    <row r="5" spans="2:8">
      <c r="B5" s="22" t="s">
        <v>103</v>
      </c>
      <c r="C5" s="21" t="str">
        <f>IF(C22="","",SUBSTITUTE(MID(C22,FIND("src=",C22)+5,FIND("alt",C22)-FIND("src=",C22)-7),"amp;",""))</f>
        <v>https://images-fe.ssl-images-amazon.com/images/I/41DcULZaR0L.jpg</v>
      </c>
      <c r="D5" s="21" t="str">
        <f>アンケート!C13</f>
        <v>美的ラボ　meemo</v>
      </c>
      <c r="E5" t="s">
        <v>122</v>
      </c>
    </row>
    <row r="6" spans="2:8">
      <c r="B6" s="22" t="s">
        <v>102</v>
      </c>
      <c r="C6" s="21" t="str">
        <f>IF(C24="","",SUBSTITUTE(MID(C24,FIND("src=",C24)+5,FIND("alt",C24)-FIND("src=",C24)-7),"amp;",""))</f>
        <v>https://images-fe.ssl-images-amazon.com/images/I/41c1fy5qivL.jpg</v>
      </c>
      <c r="D6" s="21" t="str">
        <f>アンケート!C28</f>
        <v>ベルタ　ベルタプエラリア</v>
      </c>
      <c r="E6" t="s">
        <v>122</v>
      </c>
    </row>
    <row r="7" spans="2:8">
      <c r="B7" s="22" t="s">
        <v>101</v>
      </c>
      <c r="C7" s="21" t="str">
        <f>IF(C26="","",SUBSTITUTE(MID(C26,FIND("src=",C26)+5,FIND("alt",C26)-FIND("src=",C26)-7),"amp;",""))</f>
        <v>https://images-fe.ssl-images-amazon.com/images/I/51hZuDytQTL.jpg</v>
      </c>
      <c r="D7" s="21" t="str">
        <f>アンケート!C41</f>
        <v>DHC　濃縮プエラリアミリフィカ</v>
      </c>
      <c r="E7" t="s">
        <v>122</v>
      </c>
    </row>
    <row r="10" spans="2:8">
      <c r="B10" s="65" t="s">
        <v>100</v>
      </c>
      <c r="C10" s="66"/>
      <c r="D10" s="66"/>
      <c r="E10" s="66"/>
      <c r="F10" s="67"/>
    </row>
    <row r="11" spans="2:8">
      <c r="B11" s="31" t="s">
        <v>106</v>
      </c>
      <c r="C11" s="31" t="s">
        <v>107</v>
      </c>
      <c r="D11" s="31" t="s">
        <v>108</v>
      </c>
      <c r="E11" s="31" t="s">
        <v>109</v>
      </c>
      <c r="F11" s="31" t="s">
        <v>110</v>
      </c>
    </row>
    <row r="12" spans="2:8">
      <c r="B12" s="62" t="s">
        <v>103</v>
      </c>
      <c r="C12" s="64" t="str">
        <f>アンケート!C27</f>
        <v>https://www.cosme.net/product/product_id/10125056/reviews</v>
      </c>
      <c r="D12" s="68">
        <f>SQL!A11+1</f>
        <v>235</v>
      </c>
      <c r="E12" s="21" t="str">
        <f>アンケート!C25</f>
        <v>20代女性</v>
      </c>
      <c r="F12" s="21" t="str">
        <f>IF(ISERROR(FIND("女",E12)),"m","w")&amp;"_"&amp;LEFT(E12,2)&amp;"_"&amp;"2"</f>
        <v>w_20_2</v>
      </c>
    </row>
    <row r="13" spans="2:8">
      <c r="B13" s="63"/>
      <c r="C13" s="64"/>
      <c r="D13" s="69"/>
      <c r="E13" s="21" t="str">
        <f>アンケート!C26</f>
        <v>30代女性</v>
      </c>
      <c r="F13" s="21" t="str">
        <f>IF(ISERROR(FIND("女",E13)),"m","w")&amp;"_"&amp;LEFT(E13,2)&amp;"_"&amp;"1"</f>
        <v>w_30_1</v>
      </c>
    </row>
    <row r="14" spans="2:8">
      <c r="B14" s="62" t="s">
        <v>102</v>
      </c>
      <c r="C14" s="64" t="str">
        <f>アンケート!C40</f>
        <v>https://www.cosme.net/product/product_id/10086622/reviews</v>
      </c>
      <c r="D14" s="68">
        <f>IF(D12="","",D12+1)</f>
        <v>236</v>
      </c>
      <c r="E14" s="21" t="str">
        <f>アンケート!C38</f>
        <v>40代女性</v>
      </c>
      <c r="F14" s="21" t="str">
        <f>IF(ISERROR(FIND("女",E14)),"m","w")&amp;"_"&amp;LEFT(E14,2)&amp;"_"&amp;"2"</f>
        <v>w_40_2</v>
      </c>
    </row>
    <row r="15" spans="2:8">
      <c r="B15" s="63"/>
      <c r="C15" s="64"/>
      <c r="D15" s="69"/>
      <c r="E15" s="21" t="str">
        <f>アンケート!C39</f>
        <v>30代女性</v>
      </c>
      <c r="F15" s="21" t="str">
        <f>IF(ISERROR(FIND("女",E15)),"m","w")&amp;"_"&amp;LEFT(E15,2)&amp;"_"&amp;"1"</f>
        <v>w_30_1</v>
      </c>
    </row>
    <row r="16" spans="2:8">
      <c r="B16" s="62" t="s">
        <v>101</v>
      </c>
      <c r="C16" s="64" t="str">
        <f>アンケート!C53</f>
        <v>https://www.dhc.co.jp/goods/commentview.jsp?pageNum=1&amp;goods_code=2086</v>
      </c>
      <c r="D16" s="68">
        <f>IF(D14="","",D14+1)</f>
        <v>237</v>
      </c>
      <c r="E16" s="21" t="str">
        <f>アンケート!C51</f>
        <v>30代女性</v>
      </c>
      <c r="F16" s="21" t="str">
        <f>IF(ISERROR(FIND("女",E16)),"m","w")&amp;"_"&amp;LEFT(E16,2)&amp;"_"&amp;"2"</f>
        <v>w_30_2</v>
      </c>
    </row>
    <row r="17" spans="2:6">
      <c r="B17" s="63"/>
      <c r="C17" s="64"/>
      <c r="D17" s="69"/>
      <c r="E17" s="21" t="str">
        <f>アンケート!C52</f>
        <v>30代女性</v>
      </c>
      <c r="F17" s="21" t="str">
        <f t="shared" ref="F17" si="0">IF(ISERROR(FIND("女",E17)),"m","w")&amp;"_"&amp;LEFT(E17,2)&amp;"_"&amp;"1"</f>
        <v>w_30_1</v>
      </c>
    </row>
    <row r="18" spans="2:6">
      <c r="D18" s="30"/>
    </row>
    <row r="19" spans="2:6">
      <c r="D19" s="30"/>
    </row>
    <row r="20" spans="2:6">
      <c r="B20" s="70" t="s">
        <v>112</v>
      </c>
      <c r="C20" s="70"/>
      <c r="D20" s="70"/>
      <c r="E20" s="70"/>
      <c r="F20" s="70"/>
    </row>
    <row r="21" spans="2:6">
      <c r="B21" s="34" t="s">
        <v>119</v>
      </c>
      <c r="C21" s="34" t="s">
        <v>116</v>
      </c>
      <c r="D21" s="70" t="s">
        <v>117</v>
      </c>
      <c r="E21" s="70"/>
      <c r="F21" s="34" t="s">
        <v>118</v>
      </c>
    </row>
    <row r="22" spans="2:6">
      <c r="B22" s="70" t="s">
        <v>113</v>
      </c>
      <c r="C22" s="21" t="s">
        <v>185</v>
      </c>
      <c r="D22" s="71" t="str">
        <f t="shared" ref="D22:D27" si="1">IF(C22="","",SUBSTITUTE(MID(C22,FIND("href=",C22)+6,FIND("rel=",C22)-FIND("href=",C22)-8),"amp;",""))</f>
        <v>//af.moshimo.com/af/c/click?a_id=988731&amp;p_id=170&amp;pc_id=185&amp;pl_id=4062&amp;url=https%3A%2F%2Fwww.amazon.co.jp%2F%25E7%25BE%258E%25E7%259A%2584%25E3%2583%25A9%25E3%2583%259C-meemo-%25E3%2583%2588%25E3%2583%25BC%25E3%2582%25BF%25E3%2583%25AB%25E3%2583%259C%25E3%2583%2587%25E3%2582%25A3%25E3%2582%25B1%25E3%2582%25A2%25E3%2582%25BC%25E3%2583%25AA%25E3%2583%25BC-150g-5g%25C3%259730%25E5%258C%2585%2Fdp%2FB06VY4H7HW</v>
      </c>
      <c r="E22" s="71"/>
      <c r="F22" s="21" t="str">
        <f>IF(ISERROR(FIND("amazon",C22)),IF(ISERROR(FIND("rakuten",C22)),"","楽天"),"Amazon")</f>
        <v>Amazon</v>
      </c>
    </row>
    <row r="23" spans="2:6">
      <c r="B23" s="70"/>
      <c r="C23" s="21" t="s">
        <v>186</v>
      </c>
      <c r="D23" s="71" t="str">
        <f t="shared" si="1"/>
        <v>//af.moshimo.com/af/c/click?a_id=988729&amp;p_id=54&amp;pc_id=54&amp;pl_id=616&amp;url=https%3A%2F%2Fitem.rakuten.co.jp%2Fcowcowmarket%2Fam1228y057750m%2F&amp;m=http%3A%2F%2Fm.rakuten.co.jp%2Fcowcowmarket%2Fi%2F10001022%2F&amp;r_v=g00skr03.9tq3e6ae.g00skr03.9tq3f9d1</v>
      </c>
      <c r="E23" s="71"/>
      <c r="F23" s="21" t="str">
        <f t="shared" ref="F23:F27" si="2">IF(ISERROR(FIND("amazon",C23)),IF(ISERROR(FIND("rakuten",C23)),"","楽天"),"Amazon")</f>
        <v>楽天</v>
      </c>
    </row>
    <row r="24" spans="2:6">
      <c r="B24" s="70" t="s">
        <v>114</v>
      </c>
      <c r="C24" s="21" t="s">
        <v>187</v>
      </c>
      <c r="D24" s="71" t="str">
        <f t="shared" si="1"/>
        <v>//af.moshimo.com/af/c/click?a_id=988731&amp;p_id=170&amp;pc_id=185&amp;pl_id=4062&amp;url=https%3A%2F%2Fwww.amazon.co.jp%2Fbelta-%25E3%2583%2599%25E3%2583%25AB%25E3%2582%25BF%25E3%2583%2597%25E3%2582%25A8%25E3%2583%25A9%25E3%2583%25AA%25E3%2582%25A2-1%25E5%2580%258B-90%25E7%25B2%2592%2Fdp%2FB01N9GQTKA</v>
      </c>
      <c r="E24" s="71"/>
      <c r="F24" s="21" t="str">
        <f t="shared" si="2"/>
        <v>Amazon</v>
      </c>
    </row>
    <row r="25" spans="2:6">
      <c r="B25" s="70"/>
      <c r="C25" s="21" t="s">
        <v>188</v>
      </c>
      <c r="D25" s="71" t="str">
        <f t="shared" si="1"/>
        <v>//af.moshimo.com/af/c/click?a_id=988729&amp;p_id=54&amp;pc_id=54&amp;pl_id=616&amp;url=https%3A%2F%2Fitem.rakuten.co.jp%2Fmegahealth%2Fbelta-pueraria%2F&amp;m=http%3A%2F%2Fm.rakuten.co.jp%2Fmegahealth%2Fi%2F10010234%2F&amp;r_v=g00sjbw3.9tq3e693.g00sjbw3.9tq3f44d</v>
      </c>
      <c r="E25" s="71"/>
      <c r="F25" s="21" t="str">
        <f t="shared" si="2"/>
        <v>楽天</v>
      </c>
    </row>
    <row r="26" spans="2:6">
      <c r="B26" s="70" t="s">
        <v>115</v>
      </c>
      <c r="C26" s="21" t="s">
        <v>189</v>
      </c>
      <c r="D26" s="71" t="str">
        <f t="shared" si="1"/>
        <v>//af.moshimo.com/af/c/click?a_id=988731&amp;p_id=170&amp;pc_id=185&amp;pl_id=4062&amp;url=https%3A%2F%2Fwww.amazon.co.jp%2FDHC-%25E3%2583%2587%25E3%2582%25A3%25E3%2583%25BC%25E3%2583%25BB%25E3%2582%25A8%25E3%2582%25A4%25E3%2583%2581%25E3%2583%25BB%25E3%2582%25B7%25E3%2583%25BC-2086-%25E6%25BF%2583%25E7%25B8%25AE%25E3%2583%2597%25E3%2582%25A8%25E3%2583%25A9%25E3%2583%25AA%25E3%2582%25A2%25E3%2583%259F%25E3%2583%25AA%25E3%2583%2595%25E3%2582%25A3%25E3%2582%25AB-30%25E6%2597%25A5%25E5%2588%2586%2Fdp%2FB004BRTVBW</v>
      </c>
      <c r="E26" s="71"/>
      <c r="F26" s="21" t="str">
        <f t="shared" si="2"/>
        <v>Amazon</v>
      </c>
    </row>
    <row r="27" spans="2:6">
      <c r="B27" s="70"/>
      <c r="C27" s="21" t="s">
        <v>190</v>
      </c>
      <c r="D27" s="71" t="str">
        <f t="shared" si="1"/>
        <v>//af.moshimo.com/af/c/click?a_id=988729&amp;p_id=54&amp;pc_id=54&amp;pl_id=616&amp;url=https%3A%2F%2Fitem.rakuten.co.jp%2Fystbek%2F4511413401743%2F&amp;m=http%3A%2F%2Fm.rakuten.co.jp%2Fystbek%2Fi%2F10000937%2F&amp;r_v=g00rzfo3.9tq3eb92.g00rzfo3.9tq3fb18</v>
      </c>
      <c r="E27" s="71"/>
      <c r="F27" s="21" t="str">
        <f t="shared" si="2"/>
        <v>楽天</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activeCell="G10" sqref="G10"/>
    </sheetView>
  </sheetViews>
  <sheetFormatPr defaultRowHeight="13.5"/>
  <cols>
    <col min="1" max="1" width="67.375" bestFit="1" customWidth="1"/>
  </cols>
  <sheetData>
    <row r="1" spans="1:1">
      <c r="A1" s="19" t="str">
        <f>CONCATENATE("&lt;h2&gt;",入力シート!C2,"&lt;/h2&gt;")</f>
        <v>&lt;h2&gt;バストアップサプリのおすすめ３選。効果が高いのはどれ？&lt;/h2&gt;</v>
      </c>
    </row>
    <row r="2" spans="1:1">
      <c r="A2" s="19" t="s">
        <v>86</v>
      </c>
    </row>
    <row r="3" spans="1:1">
      <c r="A3" s="20" t="s">
        <v>87</v>
      </c>
    </row>
    <row r="4" spans="1:1">
      <c r="A4" s="19" t="str">
        <f>CONCATENATE("&lt;li&gt;", アンケート!C54, "&lt;/li&gt;")</f>
        <v>&lt;li&gt;バストアップ効果の高いサプリメントを求めている方&lt;/li&gt;</v>
      </c>
    </row>
    <row r="5" spans="1:1">
      <c r="A5" s="19" t="str">
        <f>CONCATENATE("&lt;li&gt;", アンケート!C55, "&lt;/li&gt;")</f>
        <v>&lt;li&gt;バストアップだけでなく、美肌効果もあるサプリメントを求めている方&lt;/li&gt;</v>
      </c>
    </row>
    <row r="6" spans="1:1">
      <c r="A6" s="19" t="str">
        <f>CONCATENATE("&lt;li&gt;", アンケート!C56, "&lt;/li&gt;")</f>
        <v>&lt;li&gt;毎日続けられるおいしいバストアップサプリメントを求めている方&lt;/li&gt;</v>
      </c>
    </row>
    <row r="7" spans="1:1">
      <c r="A7" s="19" t="s">
        <v>88</v>
      </c>
    </row>
    <row r="8" spans="1:1">
      <c r="A8" s="19" t="s">
        <v>89</v>
      </c>
    </row>
    <row r="9" spans="1:1">
      <c r="A9" s="19"/>
    </row>
    <row r="10" spans="1:1">
      <c r="A10" s="19" t="s">
        <v>127</v>
      </c>
    </row>
    <row r="11" spans="1:1">
      <c r="A11" s="19" t="s">
        <v>90</v>
      </c>
    </row>
    <row r="12" spans="1:1">
      <c r="A12" s="19" t="str">
        <f>CONCATENATE("&lt;img src=","""http://shomty.com/wp-content/uploads/img/parts/positionMap/",アンケート!$C$6,".jpg", """ /&gt;")</f>
        <v>&lt;img src="http://shomty.com/wp-content/uploads/img/parts/positionMap/8.jpg" /&gt;</v>
      </c>
    </row>
    <row r="13" spans="1:1">
      <c r="A13" s="29" t="str">
        <f>CONCATENATE("今回紹介する『", アンケート!C2,"』は","「価格と品質」どちらを重要視したのかをあらわした図です。")</f>
        <v>今回紹介する『バストアップサプリ』は「価格と品質」どちらを重要視したのかをあらわした図です。</v>
      </c>
    </row>
    <row r="14" spans="1:1">
      <c r="A14" s="29"/>
    </row>
    <row r="15" spans="1:1">
      <c r="A15" s="29" t="s">
        <v>128</v>
      </c>
    </row>
    <row r="16" spans="1:1">
      <c r="A16" s="29" t="s">
        <v>126</v>
      </c>
    </row>
    <row r="17" spans="1:2">
      <c r="A17" s="19" t="s">
        <v>89</v>
      </c>
    </row>
    <row r="18" spans="1:2">
      <c r="A18" t="s">
        <v>71</v>
      </c>
    </row>
    <row r="19" spans="1:2">
      <c r="A19" t="str">
        <f>CONCATENATE("&lt;h2&gt;『",アンケート!C2,"』 ランキング&lt;/h2&gt;")</f>
        <v>&lt;h2&gt;『バストアップサプリ』 ランキング&lt;/h2&gt;</v>
      </c>
    </row>
    <row r="20" spans="1:2">
      <c r="A20" t="s">
        <v>91</v>
      </c>
    </row>
    <row r="22" spans="1:2">
      <c r="A22" t="str">
        <f>CONCATENATE("&lt;h3&gt;3位 ",アンケート!C41,"&lt;/h3&gt;")</f>
        <v>&lt;h3&gt;3位 DHC　濃縮プエラリアミリフィカ&lt;/h3&gt;</v>
      </c>
    </row>
    <row r="23" spans="1:2">
      <c r="A23" t="s">
        <v>92</v>
      </c>
    </row>
    <row r="24" spans="1:2">
      <c r="A24" t="s">
        <v>69</v>
      </c>
    </row>
    <row r="25" spans="1:2">
      <c r="A25" t="str">
        <f>アンケート!C48</f>
        <v>店舗で購入できるバストアップサプリメントをお探しの方</v>
      </c>
    </row>
    <row r="26" spans="1:2">
      <c r="A26" t="s">
        <v>70</v>
      </c>
    </row>
    <row r="27" spans="1:2" ht="27">
      <c r="A27" s="6" t="str">
        <f>CONCATENATE("[tblStart num=5]", 入力シート!C7, "[/tblStart]")</f>
        <v>[tblStart num=5]https://images-fe.ssl-images-amazon.com/images/I/51hZuDytQTL.jpg[/tblStart]</v>
      </c>
    </row>
    <row r="28" spans="1:2">
      <c r="A28" t="str">
        <f>CONCATENATE("[tdLevel type=", B28, "]", 比較表!A4, "[/tdLevel]")</f>
        <v>[tdLevel type=2]副作用がない[/tdLevel]</v>
      </c>
      <c r="B28">
        <f>HLOOKUP(アンケート!$C$41,比較表!$B$3:$D$8,2)</f>
        <v>2</v>
      </c>
    </row>
    <row r="29" spans="1:2">
      <c r="A29" t="str">
        <f>CONCATENATE("[tdLevel type=", B29, "]", 比較表!A5, "[/tdLevel]")</f>
        <v>[tdLevel type=2]バストアップ効果[/tdLevel]</v>
      </c>
      <c r="B29">
        <f>HLOOKUP(アンケート!$C$41,比較表!$B$3:$D$8,3)</f>
        <v>2</v>
      </c>
    </row>
    <row r="30" spans="1:2">
      <c r="A30" t="str">
        <f>CONCATENATE("[tdLevel type=", B30, "]", 比較表!A6, "[/tdLevel]")</f>
        <v>[tdLevel type=4]飲みやすい[/tdLevel]</v>
      </c>
      <c r="B30">
        <f>HLOOKUP(アンケート!$C$41,比較表!$B$3:$D$8,4)</f>
        <v>4</v>
      </c>
    </row>
    <row r="31" spans="1:2">
      <c r="A31" t="str">
        <f>CONCATENATE("[tdLevel type=", B31, "]", 比較表!A7, "[/tdLevel]")</f>
        <v>[tdLevel type=2]コスパ[/tdLevel]</v>
      </c>
      <c r="B31">
        <f>HLOOKUP(アンケート!$C$41,比較表!$B$3:$D$8,5)</f>
        <v>2</v>
      </c>
    </row>
    <row r="32" spans="1:2">
      <c r="A32" t="str">
        <f>CONCATENATE("[tdLevel type=", B32, "]", 比較表!A8, "[/tdLevel]")</f>
        <v>[tdLevel type=3]美肌効果[/tdLevel]</v>
      </c>
      <c r="B32">
        <f>HLOOKUP(アンケート!$C$41,比較表!$B$3:$D$8,6)</f>
        <v>3</v>
      </c>
    </row>
    <row r="33" spans="1:1">
      <c r="A33" t="s">
        <v>72</v>
      </c>
    </row>
    <row r="35" spans="1:1">
      <c r="A35" s="6" t="str">
        <f>CONCATENATE("[product_link id=",入力シート!D16,"][/product_link]")</f>
        <v>[product_link id=237][/product_link]</v>
      </c>
    </row>
    <row r="36" spans="1:1">
      <c r="A36" t="s">
        <v>93</v>
      </c>
    </row>
    <row r="37" spans="1:1">
      <c r="A37" t="s">
        <v>94</v>
      </c>
    </row>
    <row r="38" spans="1:1">
      <c r="A38" t="s">
        <v>95</v>
      </c>
    </row>
    <row r="39" spans="1:1">
      <c r="A39" t="s">
        <v>87</v>
      </c>
    </row>
    <row r="40" spans="1:1">
      <c r="A40" t="str">
        <f>CONCATENATE("&lt;li&gt;", アンケート!C42,"&lt;/li&gt;")</f>
        <v>&lt;li&gt;バストアップサプリメントにしては価格が安い方&lt;/li&gt;</v>
      </c>
    </row>
    <row r="41" spans="1:1">
      <c r="A41" t="str">
        <f>CONCATENATE("&lt;li&gt;", アンケート!C43,"&lt;/li&gt;")</f>
        <v>&lt;li&gt;ドラッグストアでも購入できる&lt;/li&gt;</v>
      </c>
    </row>
    <row r="42" spans="1:1">
      <c r="A42" t="str">
        <f>CONCATENATE("&lt;li&gt;", アンケート!C44,"&lt;/li&gt;")</f>
        <v>&lt;li&gt;公式サイトだと定価より安く購入できることがある&lt;/li&gt;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&lt;li&gt;生理不順を起こす可能性がある&lt;/li&gt;</v>
      </c>
    </row>
    <row r="51" spans="1:1">
      <c r="A51" t="str">
        <f>CONCATENATE("&lt;li&gt;", アンケート!C46,"&lt;/li&gt;")</f>
        <v>&lt;li&gt;1日に数回に分けて飲まなければいけない&lt;/li&gt;</v>
      </c>
    </row>
    <row r="52" spans="1:1">
      <c r="A52" t="str">
        <f>CONCATENATE("&lt;li&gt;", アンケート!C47,"&lt;/li&gt;")</f>
        <v>&lt;li&gt;副作用で肌荒れする人もいる&lt;/li&gt;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出産し授乳後の胸がぺちゃんこになってしまい、なんとか以前のように戻らないかと購入しました。
正直バストアップサプリメントにあまり期待はしていませんでしたが、飲み始めてからバストがふっくらとしてきて、ハリを感じるようになりました。</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バストアップサプリメントなので、すぐに効果を実感できるわけではありませんが、飲み始めて１か月後にバストにハリ感じるようになりました。
お肌の調子も良くメイクのノリが良くなり嬉しいです。
生理痛も緩和されて驚きました。</v>
      </c>
    </row>
    <row r="62" spans="1:1">
      <c r="A62" t="s">
        <v>104</v>
      </c>
    </row>
    <row r="63" spans="1:1">
      <c r="A63" t="s">
        <v>99</v>
      </c>
    </row>
    <row r="64" spans="1:1">
      <c r="A64" t="str">
        <f>CONCATENATE("[reviewLink id=","""", 入力シート!D16,"""][/reviewLink]")</f>
        <v>[reviewLink id="237"][/reviewLink]</v>
      </c>
    </row>
    <row r="66" spans="1:2">
      <c r="A66" t="str">
        <f>CONCATENATE("&lt;h3&gt;2位 ",アンケート!C28,"&lt;/h3&gt;")</f>
        <v>&lt;h3&gt;2位 ベルタ　ベルタプエラリア&lt;/h3&gt;</v>
      </c>
    </row>
    <row r="67" spans="1:2">
      <c r="A67" t="s">
        <v>92</v>
      </c>
    </row>
    <row r="68" spans="1:2">
      <c r="A68" t="s">
        <v>69</v>
      </c>
    </row>
    <row r="69" spans="1:2">
      <c r="A69" t="str">
        <f>アンケート!C35</f>
        <v>バストアップしたい方</v>
      </c>
    </row>
    <row r="70" spans="1:2">
      <c r="A70" t="s">
        <v>70</v>
      </c>
    </row>
    <row r="71" spans="1:2" ht="27">
      <c r="A71" s="6" t="str">
        <f>CONCATENATE("[tblStart num=5]", 入力シート!$C$6, "[/tblStart]")</f>
        <v>[tblStart num=5]https://images-fe.ssl-images-amazon.com/images/I/41c1fy5qivL.jpg[/tblStart]</v>
      </c>
    </row>
    <row r="72" spans="1:2">
      <c r="A72" t="str">
        <f>CONCATENATE("[tdLevel type=", B72, "]", 比較表!A4, "[/tdLevel]")</f>
        <v>[tdLevel type=2]副作用がない[/tdLevel]</v>
      </c>
      <c r="B72">
        <f>HLOOKUP(アンケート!$C$28,比較表!$B$3:$D$8,2,FALSE)</f>
        <v>2</v>
      </c>
    </row>
    <row r="73" spans="1:2">
      <c r="A73" t="str">
        <f>CONCATENATE("[tdLevel type=", B73, "]", 比較表!A5, "[/tdLevel]")</f>
        <v>[tdLevel type=4]バストアップ効果[/tdLevel]</v>
      </c>
      <c r="B73">
        <f>HLOOKUP(アンケート!$C$28,比較表!$B$3:$D$8,3,FALSE)</f>
        <v>4</v>
      </c>
    </row>
    <row r="74" spans="1:2">
      <c r="A74" t="str">
        <f>CONCATENATE("[tdLevel type=", B74, "]", 比較表!A6, "[/tdLevel]")</f>
        <v>[tdLevel type=3]飲みやすい[/tdLevel]</v>
      </c>
      <c r="B74">
        <f>HLOOKUP(アンケート!$C$28,比較表!$B$3:$D$8,4,FALSE)</f>
        <v>3</v>
      </c>
    </row>
    <row r="75" spans="1:2">
      <c r="A75" t="str">
        <f>CONCATENATE("[tdLevel type=", B75, "]", 比較表!A7, "[/tdLevel]")</f>
        <v>[tdLevel type=1]コスパ[/tdLevel]</v>
      </c>
      <c r="B75">
        <f>HLOOKUP(アンケート!$C$28,比較表!$B$3:$D$8,5,FALSE)</f>
        <v>1</v>
      </c>
    </row>
    <row r="76" spans="1:2">
      <c r="A76" t="str">
        <f>CONCATENATE("[tdLevel type=", B76, "]", 比較表!A8, "[/tdLevel]")</f>
        <v>[tdLevel type=3]美肌効果[/tdLevel]</v>
      </c>
      <c r="B76">
        <f>HLOOKUP(アンケート!$C$28,比較表!$B$3:$D$8,6,FALSE)</f>
        <v>3</v>
      </c>
    </row>
    <row r="77" spans="1:2">
      <c r="A77" t="s">
        <v>72</v>
      </c>
    </row>
    <row r="79" spans="1:2">
      <c r="A79" s="6" t="str">
        <f>CONCATENATE("[product_link id=",入力シート!D14,"][/product_link]")</f>
        <v>[product_link id=236][/product_link]</v>
      </c>
    </row>
    <row r="80" spans="1:2">
      <c r="A80" t="s">
        <v>93</v>
      </c>
    </row>
    <row r="81" spans="1:1">
      <c r="A81" t="s">
        <v>94</v>
      </c>
    </row>
    <row r="82" spans="1:1">
      <c r="A82" t="s">
        <v>95</v>
      </c>
    </row>
    <row r="83" spans="1:1">
      <c r="A83" t="s">
        <v>87</v>
      </c>
    </row>
    <row r="84" spans="1:1">
      <c r="A84" t="str">
        <f>CONCATENATE("&lt;li&gt;", アンケート!C29,"&lt;/li&gt;")</f>
        <v>&lt;li&gt;カプセルなので、飲みやすい&lt;/li&gt;</v>
      </c>
    </row>
    <row r="85" spans="1:1">
      <c r="A85" t="str">
        <f>CONCATENATE("&lt;li&gt;", アンケート!C30,"&lt;/li&gt;")</f>
        <v>&lt;li&gt;バストアップ効果がある&lt;/li&gt;</v>
      </c>
    </row>
    <row r="86" spans="1:1">
      <c r="A86" t="str">
        <f>CONCATENATE("&lt;li&gt;", アンケート!C31,"&lt;/li&gt;")</f>
        <v>&lt;li&gt;純正100％のプエラリアを使用しているので、高品質&lt;/li&gt;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&lt;li&gt;ステマをしているモデルが多いので、効果を疑ってしまう&lt;/li&gt;</v>
      </c>
    </row>
    <row r="95" spans="1:1">
      <c r="A95" t="str">
        <f>CONCATENATE("&lt;li&gt;", アンケート!C33,"&lt;/li&gt;")</f>
        <v>&lt;li&gt;価格が高いので、継続するのは大変&lt;/li&gt;</v>
      </c>
    </row>
    <row r="96" spans="1:1">
      <c r="A96" t="str">
        <f>CONCATENATE("&lt;li&gt;", アンケート!C34,"&lt;/li&gt;")</f>
        <v>&lt;li&gt;効果のある方とない方の差が激しい&lt;/li&gt;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icon="http://shomty.com/wp-content/uploads/img/parts/review/w_40_2.jpg" name="40代女性" type="l"]</v>
      </c>
    </row>
    <row r="102" spans="1:1">
      <c r="A102" t="str">
        <f>アンケート!C36</f>
        <v xml:space="preserve">ベルタプエラリアを飲み始めてから、3年目になりました。
元々Dカップだった胸が、Gまで大きくなりました。
最初は胸のハリを取り戻したくて購入したのですが、想像以上にちゃんとバストアップに効果があったので、驚きました。
</v>
      </c>
    </row>
    <row r="103" spans="1:1">
      <c r="A103" t="s">
        <v>104</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 xml:space="preserve">痩せ型で太りにくい体質なので、元々バストにコンプレックスがありました。
マッサージやサプリメントを色々試しましたがどれも効果がなく、あきらめかけていましたが、こちらの評価が高かったので、購入してみました。
ぺったんこだった胸にハリを感じ、触り心地が全然違うことに気付き、とっても嬉しかったです。
</v>
      </c>
    </row>
    <row r="106" spans="1:1">
      <c r="A106" t="s">
        <v>104</v>
      </c>
    </row>
    <row r="107" spans="1:1">
      <c r="A107" t="s">
        <v>99</v>
      </c>
    </row>
    <row r="108" spans="1:1">
      <c r="A108" t="str">
        <f>CONCATENATE("[reviewLink id=","""", 入力シート!D14,"""][/reviewLink]")</f>
        <v>[reviewLink id="236"][/reviewLink]</v>
      </c>
    </row>
    <row r="110" spans="1:1">
      <c r="A110" t="str">
        <f>CONCATENATE("&lt;h3&gt;1位 ",アンケート!C13,"&lt;/h3&gt;")</f>
        <v>&lt;h3&gt;1位 美的ラボ　meemo&lt;/h3&gt;</v>
      </c>
    </row>
    <row r="111" spans="1:1">
      <c r="A111" t="s">
        <v>92</v>
      </c>
    </row>
    <row r="112" spans="1:1">
      <c r="A112" t="s">
        <v>69</v>
      </c>
    </row>
    <row r="113" spans="1:2">
      <c r="A113" t="str">
        <f>アンケート!C22</f>
        <v>バストだけでなくトータルビューティーを目指す方。</v>
      </c>
    </row>
    <row r="114" spans="1:2">
      <c r="A114" t="s">
        <v>70</v>
      </c>
    </row>
    <row r="115" spans="1:2" ht="27">
      <c r="A115" s="6" t="str">
        <f>CONCATENATE("[tblStart num=5]", 入力シート!C5, "[/tblStart]")</f>
        <v>[tblStart num=5]https://images-fe.ssl-images-amazon.com/images/I/41DcULZaR0L.jpg[/tblStart]</v>
      </c>
    </row>
    <row r="116" spans="1:2">
      <c r="A116" t="str">
        <f>CONCATENATE("[tdLevel type=", B116, "]", 比較表!A4, "[/tdLevel]")</f>
        <v>[tdLevel type=3]副作用がない[/tdLevel]</v>
      </c>
      <c r="B116">
        <f>HLOOKUP(アンケート!$C$13,比較表!$B$3:$D$8,2,FALSE)</f>
        <v>3</v>
      </c>
    </row>
    <row r="117" spans="1:2">
      <c r="A117" t="str">
        <f>CONCATENATE("[tdLevel type=", B117, "]", 比較表!A5, "[/tdLevel]")</f>
        <v>[tdLevel type=3]バストアップ効果[/tdLevel]</v>
      </c>
      <c r="B117">
        <f>HLOOKUP(アンケート!$C$13,比較表!$B$3:$D$8,3,FALSE)</f>
        <v>3</v>
      </c>
    </row>
    <row r="118" spans="1:2">
      <c r="A118" t="str">
        <f>CONCATENATE("[tdLevel type=", B118, "]", 比較表!A6, "[/tdLevel]")</f>
        <v>[tdLevel type=5]飲みやすい[/tdLevel]</v>
      </c>
      <c r="B118">
        <f>HLOOKUP(アンケート!$C$13,比較表!$B$3:$D$8,4,FALSE)</f>
        <v>5</v>
      </c>
    </row>
    <row r="119" spans="1:2">
      <c r="A119" t="str">
        <f>CONCATENATE("[tdLevel type=", B119, "]", 比較表!A7, "[/tdLevel]")</f>
        <v>[tdLevel type=1]コスパ[/tdLevel]</v>
      </c>
      <c r="B119">
        <f>HLOOKUP(アンケート!$C$13,比較表!$B$3:$D$8,5,FALSE)</f>
        <v>1</v>
      </c>
    </row>
    <row r="120" spans="1:2">
      <c r="A120" t="str">
        <f>CONCATENATE("[tdLevel type=", B120, "]", 比較表!A8, "[/tdLevel]")</f>
        <v>[tdLevel type=4]美肌効果[/tdLevel]</v>
      </c>
      <c r="B120">
        <f>HLOOKUP(アンケート!$C$13,比較表!$B$3:$D$8,6,FALSE)</f>
        <v>4</v>
      </c>
    </row>
    <row r="121" spans="1:2">
      <c r="A121" t="s">
        <v>72</v>
      </c>
    </row>
    <row r="123" spans="1:2">
      <c r="A123" s="6" t="str">
        <f>CONCATENATE("[product_link id=",入力シート!D12,"][/product_link]")</f>
        <v>[product_link id=235][/product_link]</v>
      </c>
    </row>
    <row r="124" spans="1:2">
      <c r="A124" t="s">
        <v>93</v>
      </c>
    </row>
    <row r="125" spans="1:2">
      <c r="A125" t="s">
        <v>94</v>
      </c>
    </row>
    <row r="126" spans="1:2">
      <c r="A126" t="s">
        <v>95</v>
      </c>
    </row>
    <row r="127" spans="1:2">
      <c r="A127" t="s">
        <v>87</v>
      </c>
    </row>
    <row r="128" spans="1:2">
      <c r="A128" t="str">
        <f>CONCATENATE("&lt;li&gt;", アンケート!C14,"&lt;/li&gt;")</f>
        <v>&lt;li&gt;ゼリーなのでおいしく食べることができる&lt;/li&gt;</v>
      </c>
    </row>
    <row r="129" spans="1:1">
      <c r="A129" t="str">
        <f>CONCATENATE("&lt;li&gt;", アンケート!C15,"&lt;/li&gt;")</f>
        <v>&lt;li&gt;ゼリーなのでお腹がすいた時に食べればダイエットにもなる&lt;/li&gt;</v>
      </c>
    </row>
    <row r="130" spans="1:1">
      <c r="A130" t="str">
        <f>CONCATENATE("&lt;li&gt;", アンケート!C16,"&lt;/li&gt;")</f>
        <v>&lt;li&gt;美肌効果もある&lt;/li&gt;</v>
      </c>
    </row>
    <row r="131" spans="1:1">
      <c r="A131" t="str">
        <f>CONCATENATE("&lt;li&gt;", アンケート!C17,"&lt;/li&gt;")</f>
        <v>&lt;li&gt;定期コースに申し込むと初回は実質送料のみで購入できる&lt;/li&gt;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&lt;li&gt;アサイー味とざくろ味のゼリーなので、この２つの味が苦手な方は継続は難しい&lt;/li&gt;</v>
      </c>
    </row>
    <row r="140" spans="1:1">
      <c r="A140" t="str">
        <f>CONCATENATE("&lt;li&gt;", アンケート!C19,"&lt;/li&gt;")</f>
        <v>&lt;li&gt;価格が高い&lt;/li&gt;</v>
      </c>
    </row>
    <row r="141" spans="1:1">
      <c r="A141" t="str">
        <f>CONCATENATE("&lt;li&gt;", アンケート!C20,"&lt;/li&gt;")</f>
        <v>&lt;li&gt;ドラッグストアには販売していない&lt;/li&gt;</v>
      </c>
    </row>
    <row r="142" spans="1:1">
      <c r="A142" t="str">
        <f>CONCATENATE("&lt;li&gt;", アンケート!C21,"&lt;/li&gt;")</f>
        <v>&lt;li&gt;生理周期に合わせて2種類のゼリーを食べ分けると効果がアップするが、生理不順の方はどちらを食べるか見分けが難しい時期がある。&lt;/li&gt;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 xml:space="preserve">アサイーとざくろの２つの味が楽しめますし、歯ごたえがあっておいしいゼリーなので、毎日のおやつ感覚で食べています。
朝井麗華さん監修の美ボディゼリーなので、とっても信頼できますし、バストアップだけでなく美肌成分も含まれているので、これを飲み始めてからお肌の調子が良く嬉しいです。
</v>
      </c>
    </row>
    <row r="149" spans="1:1">
      <c r="A149" t="s">
        <v>104</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 xml:space="preserve">バストアップ効果のあるサプリメントはたくさんありますが、バストだけでなくトータルビューティーを目指せるサプリメントなので、購入しました。
飲み続けていると、若干胸にハリを感じるようになり嬉しかったです。
</v>
      </c>
    </row>
    <row r="152" spans="1:1">
      <c r="A152" t="s">
        <v>104</v>
      </c>
    </row>
    <row r="153" spans="1:1">
      <c r="A153" t="s">
        <v>99</v>
      </c>
    </row>
    <row r="154" spans="1:1">
      <c r="A154" t="str">
        <f>CONCATENATE("[reviewLink id=","""", 入力シート!D12,"""][/reviewLink]")</f>
        <v>[reviewLink id="235"][/reviewLink]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F18" sqref="F18"/>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(235,'//af.moshimo.com/af/c/click?a_id=988731&amp;p_id=170&amp;pc_id=185&amp;pl_id=4062&amp;url=https%3A%2F%2Fwww.amazon.co.jp%2F%25E7%25BE%258E%25E7%259A%2584%25E3%2583%25A9%25E3%2583%259C-meemo-%25E3%2583%2588%25E3%2583%25BC%25E3%2582%25BF%25E3%2583%25AB%25E3%2583%259C%25E3%2583%2587%25E3%2582%25A3%25E3%2582%25B1%25E3%2582%25A2%25E3%2582%25BC%25E3%2583%25AA%25E3%2583%25BC-150g-5g%25C3%259730%25E5%258C%2585%2Fdp%2FB06VY4H7HW', '//af.moshimo.com/af/c/click?a_id=988729&amp;p_id=54&amp;pc_id=54&amp;pl_id=616&amp;url=https%3A%2F%2Fitem.rakuten.co.jp%2Fcowcowmarket%2Fam1228y057750m%2F&amp;m=http%3A%2F%2Fm.rakuten.co.jp%2Fcowcowmarket%2Fi%2F10001022%2F&amp;r_v=g00skr03.9tq3e6ae.g00skr03.9tq3f9d1', 'https://www.cosme.net/product/product_id/10125056/reviews', 'https://images-fe.ssl-images-amazon.com/images/I/41DcULZaR0L.jpg', '美的ラボ　meemo'),</v>
      </c>
    </row>
    <row r="3" spans="1:1">
      <c r="A3" t="str">
        <f>"("&amp;入力シート!D14&amp;","&amp;"'"&amp;入力シート!D24&amp;"', '"&amp;入力シート!D25&amp;"', '"&amp;入力シート!C14&amp;"', '"&amp;入力シート!C6&amp;"', '"&amp;入力シート!D6&amp;"'),"</f>
        <v>(236,'//af.moshimo.com/af/c/click?a_id=988731&amp;p_id=170&amp;pc_id=185&amp;pl_id=4062&amp;url=https%3A%2F%2Fwww.amazon.co.jp%2Fbelta-%25E3%2583%2599%25E3%2583%25AB%25E3%2582%25BF%25E3%2583%2597%25E3%2582%25A8%25E3%2583%25A9%25E3%2583%25AA%25E3%2582%25A2-1%25E5%2580%258B-90%25E7%25B2%2592%2Fdp%2FB01N9GQTKA', '//af.moshimo.com/af/c/click?a_id=988729&amp;p_id=54&amp;pc_id=54&amp;pl_id=616&amp;url=https%3A%2F%2Fitem.rakuten.co.jp%2Fmegahealth%2Fbelta-pueraria%2F&amp;m=http%3A%2F%2Fm.rakuten.co.jp%2Fmegahealth%2Fi%2F10010234%2F&amp;r_v=g00sjbw3.9tq3e693.g00sjbw3.9tq3f44d', 'https://www.cosme.net/product/product_id/10086622/reviews', 'https://images-fe.ssl-images-amazon.com/images/I/41c1fy5qivL.jpg', 'ベルタ　ベルタプエラリア'),</v>
      </c>
    </row>
    <row r="4" spans="1:1">
      <c r="A4" t="str">
        <f>"("&amp;入力シート!D16&amp;","&amp;"'"&amp;入力シート!D26&amp;"', '"&amp;入力シート!D27&amp;"', '"&amp;入力シート!C16&amp;"', '"&amp;入力シート!C7&amp;"', '"&amp;入力シート!D7&amp;"');"</f>
        <v>(237,'//af.moshimo.com/af/c/click?a_id=988731&amp;p_id=170&amp;pc_id=185&amp;pl_id=4062&amp;url=https%3A%2F%2Fwww.amazon.co.jp%2FDHC-%25E3%2583%2587%25E3%2582%25A3%25E3%2583%25BC%25E3%2583%25BB%25E3%2582%25A8%25E3%2582%25A4%25E3%2583%2581%25E3%2583%25BB%25E3%2582%25B7%25E3%2583%25BC-2086-%25E6%25BF%2583%25E7%25B8%25AE%25E3%2583%2597%25E3%2582%25A8%25E3%2583%25A9%25E3%2583%25AA%25E3%2582%25A2%25E3%2583%259F%25E3%2583%25AA%25E3%2583%2595%25E3%2582%25A3%25E3%2582%25AB-30%25E6%2597%25A5%25E5%2588%2586%2Fdp%2FB004BRTVBW', '//af.moshimo.com/af/c/click?a_id=988729&amp;p_id=54&amp;pc_id=54&amp;pl_id=616&amp;url=https%3A%2F%2Fitem.rakuten.co.jp%2Fystbek%2F4511413401743%2F&amp;m=http%3A%2F%2Fm.rakuten.co.jp%2Fystbek%2Fi%2F10000937%2F&amp;r_v=g00rzfo3.9tq3eb92.g00rzfo3.9tq3fb18', 'https://www.dhc.co.jp/goods/commentview.jsp?pageNum=1&amp;goods_code=2086', 'https://images-fe.ssl-images-amazon.com/images/I/51hZuDytQTL.jpg', 'DHC　濃縮プエラリアミリフィカ');</v>
      </c>
    </row>
    <row r="9" spans="1:1">
      <c r="A9" s="35" t="s">
        <v>124</v>
      </c>
    </row>
    <row r="10" spans="1:1">
      <c r="A10" t="s">
        <v>123</v>
      </c>
    </row>
    <row r="11" spans="1:1" ht="18.75">
      <c r="A11" s="43">
        <v>234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2019-01-04T07:24:39Z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