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B76" i="3" l="1"/>
  <c r="B75" i="3"/>
  <c r="B74" i="3"/>
  <c r="B73" i="3"/>
  <c r="B72" i="3"/>
  <c r="D12" i="4" l="1"/>
  <c r="F2" i="4" l="1"/>
  <c r="B120" i="3" l="1"/>
  <c r="B119" i="3"/>
  <c r="B118" i="3"/>
  <c r="B117" i="3"/>
  <c r="B116"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<sst xmlns="http://schemas.openxmlformats.org/spreadsheetml/2006/main" count="268" uniqueCount="191">
  <si>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</si>
  <si>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</si>
  <si>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</si>
  <si>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</si>
  <si>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</si>
  <si>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</si>
  <si>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</si>
  <si>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</si>
  <si>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</si>
  <si>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</si>
  <si>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</si>
  <si>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</si>
  <si>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</si>
  <si>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</si>
  <si>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</si>
  <si>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</si>
  <si>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</si>
  <si>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</si>
  <si>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</si>
  <si>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</si>
  <si>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</si>
  <si>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</si>
  <si>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</si>
  <si>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</si>
  <si>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</si>
  <si>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</si>
  <si>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</si>
  <si>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</si>
  <si>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</si>
  <si>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</si>
  <si>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</si>
  <si>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</si>
  <si>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</si>
  <si>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</si>
  <si>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</si>
  <si>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</si>
  <si>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</si>
  <si>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</si>
  <si>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</si>
  <si>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</si>
  <si>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</si>
  <si>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</si>
  <si>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</si>
  <si>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</si>
  <si>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</si>
  <si>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</si>
  <si>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</si>
  <si>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</si>
  <si>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</si>
  <si>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</si>
  <si>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</si>
  <si>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</si>
  <si>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</si>
  <si>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</si>
  <si>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</si>
  <si>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</si>
  <si>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</si>
  <si>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</si>
  <si>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</si>
  <si>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</si>
  <si>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</si>
  <si>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</si>
  <si>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</si>
  <si>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</si>
  <si>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</si>
  <si>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</si>
  <si>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</si>
  <si>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</si>
  <si>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</si>
  <si>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</si>
  <si>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</si>
  <si>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</si>
  <si>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</si>
  <si>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</si>
  <si>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</si>
  <si>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</si>
  <si>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</si>
  <si>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</si>
  <si>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</si>
  <si>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</si>
  <si>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</si>
  <si>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</si>
  <si>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</si>
  <si>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</si>
  <si>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</si>
  <si>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</si>
  <si>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</si>
  <si>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</si>
  <si>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</si>
  <si>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</si>
  <si>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</si>
  <si>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</si>
  <si>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</si>
  <si>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</si>
  <si>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</si>
  <si>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</si>
  <si>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</si>
  <si>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</si>
  <si>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</si>
  <si>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</si>
  <si>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</si>
  <si>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</si>
  <si>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</si>
  <si>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</si>
  <si>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</si>
  <si>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</si>
  <si>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</si>
  <si>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</si>
  <si>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</si>
  <si>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</si>
  <si>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</si>
  <si>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</si>
  <si>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</si>
  <si>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</si>
  <si>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</si>
  <si>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</si>
  <si>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</si>
  <si>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</si>
  <si>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</si>
  <si>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</si>
  <si>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</si>
  <si>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</si>
  <si>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</si>
  <si>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</si>
  <si>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</si>
  <si>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</si>
  <si>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</si>
  <si>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</si>
  <si>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</si>
  <si>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</si>
  <si>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</si>
  <si>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</si>
  <si>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</si>
  <si>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メイク直しシート（コットン）</t>
  </si>
  <si>
    <t>ビオレ　メイクの上からリフレッシュシート</t>
  </si>
  <si>
    <t>ビオレ　メイクしたままさっぱりシート</t>
  </si>
  <si>
    <t>ポケット　お化粧直しコットン</t>
  </si>
  <si>
    <t>崩れたメイクだけが落ちる</t>
  </si>
  <si>
    <t>メイク直しがしやすくなる</t>
  </si>
  <si>
    <t>肌に負担がない</t>
  </si>
  <si>
    <t>コスパ</t>
  </si>
  <si>
    <t>持ち運びに便利</t>
  </si>
  <si>
    <t>ウェットシートだけでなく、あぶらとり紙もついている</t>
  </si>
  <si>
    <t>シートを使うことでリフレッシュする</t>
  </si>
  <si>
    <t>余分のない使いやすいサイズ</t>
  </si>
  <si>
    <t>たまにしか使用しない場合、1度開封すると徐々に乾燥するので残りのシートが使えなくなる場合がある</t>
  </si>
  <si>
    <t>持ち運びを考えると20枚入りは量が多くやや厚みがある</t>
  </si>
  <si>
    <t>同じビオレのメイクの上からリフレッシュシートが販売されてから、この商品の取り扱い店舗が減り入手しにくくなった</t>
  </si>
  <si>
    <t>メイクの上からリフレッシュシートに比べると、リフレッシュ感はやや劣る</t>
  </si>
  <si>
    <t>メイク直しの際皮脂が気になる方</t>
  </si>
  <si>
    <r>
      <t xml:space="preserve">１位の商品のためになった（なる）口コミやレビューを２つ記入してください。
</t>
    </r>
    <r>
      <rPr>
        <sz val="9"/>
        <color rgb="FFFF0000"/>
        <rFont val="Arial"/>
        <family val="2"/>
      </rPr>
      <t>※短文すぎない（100文字程度）口コミをお願いします。</t>
    </r>
  </si>
  <si>
    <t>メイク直しの際今まではスポンジで皮脂をとり、そのあと化粧ミストを顔にかけて、ファンデーションを塗っていました。
こちらは皮脂吸着シートとウェットシートが1枚になっているので、とても使いやすく助かってます。</t>
  </si>
  <si>
    <t xml:space="preserve">発売したころからもう20年近く愛用しています。
暑がりで汗っかきなので、夏場はこれがなきゃ外出するのが不安になります。
ミントはスーッとして気持ちよく、さっぱりするのでお勧めです。
これからもずっとリピートし続けると思います。
</t>
  </si>
  <si>
    <t>30代女性</t>
  </si>
  <si>
    <t>40代女性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</si>
  <si>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</si>
  <si>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https://www.cosme.net/product/product_id/2871/reviews</t>
  </si>
  <si>
    <t>ビオレ メイクの上からリフレッシュシート</t>
  </si>
  <si>
    <t>リフレッシュ効果が高い</t>
  </si>
  <si>
    <t>崩れたメイクだけ落としてくれる</t>
  </si>
  <si>
    <t>12枚入りと28枚入り2種類ある</t>
  </si>
  <si>
    <t>こするとメイクが落ちすぎる</t>
  </si>
  <si>
    <t>ウェット感が高いので、使い方が難しい</t>
  </si>
  <si>
    <t>顔用にしてはシートが無駄に大きい</t>
  </si>
  <si>
    <t>メイク直し時顔をさっぱりしフレッシュしたい方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</si>
  <si>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</si>
  <si>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ユーチューバーさんがお勧めしていたのを見て購入しました。
メイクが落ちすぎると賛否両論ありましたが、わたしにはとても合っていました。
夏場のメイク直しはこのシートを軽く肌にあてて、それからパウダーを乗せるとメイクが綺麗に仕上がります。
</t>
  </si>
  <si>
    <t xml:space="preserve">CMで見て気になり購入しました。
思ったり塗れていたメイクも想像よりは落ちましたが、それだけメイクが崩れていたんだと思います。
汗でベタベタだった肌がすっきりリフレッシュできるので、夏場は常に持ち歩いています。
</t>
  </si>
  <si>
    <t>https://www.cosme.net/product/product_id/10150174/reviews</t>
  </si>
  <si>
    <t>コットンなので肌に優しい</t>
  </si>
  <si>
    <t>価格が安い</t>
  </si>
  <si>
    <t>下地効果がある</t>
  </si>
  <si>
    <t>取り扱い店舗が少ない</t>
  </si>
  <si>
    <t>コットンなので乾きやすく、開封後は早めに使用しないと使えなくなる</t>
  </si>
  <si>
    <t>頻繁に使用する方にとっては枚数が少ない</t>
  </si>
  <si>
    <t>肌に優しいメイク直しシートを使用したい方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</si>
  <si>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</si>
  <si>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ネットの口コミを見て評価が高かったので、購入しました。
夏場はメイクが崩れやすいので、そんなときとっても便利なアイテムです。
下地効果もあり、コットンでOFFしたあとリキッドファンデーションとパウダーをすれば、メイクしたての肌に戻ります。
</t>
  </si>
  <si>
    <t>ドラッグストアでたまたま見かけて、良さそうだったので購入しました。これでふいた後は、ファンデーションが綺麗にのります。コットンなのでシートタイプに比べるとお肌への刺激も少ないので、敏感肌のわたしには夏場欠かせないアイテムです。</t>
  </si>
  <si>
    <t>https://www.cosme.net/product/product_id/274251/reviews</t>
  </si>
  <si>
    <t>今回取り上げたアイテムは、「何を求めてる人」にピッタリだと思いますか？
具体的に3つ記入してください。</t>
  </si>
  <si>
    <t>メイク直しを綺麗に仕上げたい方</t>
  </si>
  <si>
    <t>汗でドロドロの顔をリフレッシュしたい方</t>
  </si>
  <si>
    <t>持ち運びに便利なメイク直しシートを求めている方</t>
  </si>
  <si>
    <t>&lt;a target="_blank" href="//af.moshimo.com/af/c/click?a_id=988731&amp;amp;p_id=170&amp;amp;pc_id=185&amp;amp;pl_id=4062&amp;amp;url=https%3A%2F%2Fwww.amazon.co.jp%2F%25E8%258A%25B1%25E7%258E%258B-Kao-%25E3%2580%2590%25E8%258A%25B1%25E7%258E%258B%25E3%2580%2591%25E3%2583%2593%25E3%2582%25AA%25E3%2583%25AC-%25E3%2583%25A1%25E3%2582%25A4%25E3%2582%25AF%25E3%2581%2597%25E3%2581%259F%25E3%2581%25BE%25E3%2581%25BE%25E3%2581%2595%25E3%2581%25A3%25E3%2581%25B1%25E3%2582%258A%25E3%2582%25B7%25E3%2583%25BC%25E3%2583%2588-20%25E6%259E%259A%25E5%2585%25A5%25E3%2582%258A%2Fdp%2FB005FD8176" rel="nofollow"&gt;&lt;img src="https://images-fe.ssl-images-amazon.com/images/I/31ETZHGRtfL.jpg" alt="" style="border: none;" /&gt;&lt;br /&gt;【花王】ビオレ メイクしたままさっぱりシート 無香料 20枚入り&lt;/a&gt;&lt;img src="//i.moshimo.com/af/i/impression?a_id=988731&amp;amp;p_id=170&amp;amp;pc_id=185&amp;amp;pl_id=4062" alt="" width="1" height="1" style="border: 0px;" /&gt;</t>
  </si>
  <si>
    <t>&lt;a target="_blank" href="//af.moshimo.com/af/c/click?a_id=988729&amp;amp;p_id=54&amp;amp;pc_id=54&amp;amp;pl_id=616&amp;amp;url=https%3A%2F%2Fitem.rakuten.co.jp%2Fkusurinofukutaro%2F10045113%2F&amp;amp;m=http%3A%2F%2Fm.rakuten.co.jp%2Fkusurinofukutaro%2Fi%2F10004952%2F&amp;amp;r_v=g00rw7p3.9tq3e105.g00rw7p3.9tq3f511" rel="nofollow"&gt;&lt;img src="//thumbnail.image.rakuten.co.jp/@0_mall/kusurinofukutaro/cabinet/shouhin43/4901301743831.jpg?_ex=128x128" alt="" style="border: none;" /&gt;&lt;br /&gt;花王　ビオレ　メイクしたままさっぱりシート　無香料　(20枚入)　あぶらとりシート　【kao1610T】&lt;/a&gt;&lt;img src="//i.moshimo.com/af/i/impression?a_id=988729&amp;amp;p_id=54&amp;amp;pc_id=54&amp;amp;pl_id=616" alt="" width="1" height="1" style="border: 0px;" /&gt;</t>
  </si>
  <si>
    <t>&lt;a target="_blank" href="//af.moshimo.com/af/c/click?a_id=988731&amp;amp;p_id=170&amp;amp;pc_id=185&amp;amp;pl_id=4062&amp;amp;url=https%3A%2F%2Fwww.amazon.co.jp%2F%25E3%2583%2593%25E3%2582%25AA%25E3%2583%25AC-%25E3%2583%25A1%25E3%2582%25A4%25E3%2582%25AF%25E3%2581%25AE%25E4%25B8%258A%25E3%2581%258B%25E3%2582%2589%25E3%2583%25AA%25E3%2583%2595%25E3%2583%25AC%25E3%2583%2583%25E3%2582%25B7%25E3%2583%25A5%25E3%2582%25B7%25E3%2583%25BC%25E3%2583%2588-%25E7%2584%25A1%25E9%25A6%2599%25E6%2596%2599-%25E5%25BE%25B3%25E7%2594%25A8-28%25E6%259E%259A%2Fdp%2FB079M6GMNQ" rel="nofollow"&gt;&lt;img src="https://images-fe.ssl-images-amazon.com/images/I/41liKQD0rqL.jpg" alt="" style="border: none;" /&gt;&lt;br /&gt;ビオレ メイクの上からリフレッシュシート 無香料 徳用 28枚&lt;/a&gt;&lt;img src="//i.moshimo.com/af/i/impression?a_id=988731&amp;amp;p_id=170&amp;amp;pc_id=185&amp;amp;pl_id=4062" alt="" width="1" height="1" style="border: 0px;" /&gt;</t>
  </si>
  <si>
    <t>&lt;a target="_blank" href="//af.moshimo.com/af/c/click?a_id=988729&amp;amp;p_id=54&amp;amp;pc_id=54&amp;amp;pl_id=616&amp;amp;url=https%3A%2F%2Fitem.rakuten.co.jp%2Fsoukai%2F4901301349798%2F&amp;amp;m=http%3A%2F%2Fm.rakuten.co.jp%2Fsoukai%2Fi%2F10994735%2F&amp;amp;r_v=g00psrh3.9tq3ed4a.g00psrh3.9tq3f383" rel="nofollow"&gt;&lt;img src="//thumbnail.image.rakuten.co.jp/@0_mall/soukai/cabinet/98/4901301349798.jpg?_ex=128x128" alt="" style="border: none;" /&gt;&lt;br /&gt;ビオレ メイクの上からリフレッシュシート 無香料(28枚)【ビオレ】&lt;/a&gt;&lt;img src="//i.moshimo.com/af/i/impression?a_id=988729&amp;amp;p_id=54&amp;amp;pc_id=54&amp;amp;pl_id=616" alt="" width="1" height="1" style="border: 0px;" /&gt;</t>
  </si>
  <si>
    <t>&lt;a target="_blank" href="//af.moshimo.com/af/c/click?a_id=988731&amp;amp;p_id=170&amp;amp;pc_id=185&amp;amp;pl_id=4062&amp;amp;url=https%3A%2F%2Fwww.amazon.co.jp%2F%25E3%2583%259D%25E3%2582%25B1%25E3%2583%2583%25E3%2583%2588-POCKET-39782-%25E3%2581%258A%25E5%258C%2596%25E7%25B2%25A7%25E7%259B%25B4%25E3%2581%2597%25E3%2582%25B3%25E3%2583%2583%25E3%2583%2588%25E3%2583%25B3-12%25E6%259E%259A%25E5%2585%25A5%2Fdp%2FB007QR5I2K" rel="nofollow"&gt;&lt;img src="https://images-fe.ssl-images-amazon.com/images/I/41pvW%2BnX4SL.jpg" alt="" style="border: none;" /&gt;&lt;br /&gt;ポケット お化粧直しコットン 12枚入(36mL)&lt;/a&gt;&lt;img src="//i.moshimo.com/af/i/impression?a_id=988731&amp;amp;p_id=170&amp;amp;pc_id=185&amp;amp;pl_id=4062" alt="" width="1" height="1" style="border: 0px;" /&gt;</t>
  </si>
  <si>
    <t>&lt;a target="_blank" href="//af.moshimo.com/af/c/click?a_id=988729&amp;amp;p_id=54&amp;amp;pc_id=54&amp;amp;pl_id=616&amp;amp;url=https%3A%2F%2Fitem.rakuten.co.jp%2Fmatsuda88%2F4901872397822%2F&amp;amp;m=http%3A%2F%2Fm.rakuten.co.jp%2Fmatsuda88%2Fi%2F10011276%2F&amp;amp;r_v=g00pxju3.9tq3e347.g00pxju3.9tq3f688" rel="nofollow"&gt;&lt;img src="//thumbnail.image.rakuten.co.jp/@0_mall/matsuda88/cabinet/shohin06/4901872397822.gif?_ex=128x128" alt="" style="border: none;" /&gt;&lt;br /&gt;【クロネコDM便（送料105円）対応品】資生堂ポケット　お化粧直しコットン 12枚&lt;/a&gt;&lt;img src="//i.moshimo.com/af/i/impression?a_id=988729&amp;amp;p_id=54&amp;amp;pc_id=54&amp;amp;pl_id=616" alt="" width="1" height="1" style="border: 0px;" /&gt;</t>
  </si>
  <si>
    <t>メイク直しコットンシートのおすすめ３選。直しやすいのはどれ？</t>
    <rPh sb="3" eb="4">
      <t>ナオ</t>
    </rPh>
    <rPh sb="18" eb="19">
      <t>セン</t>
    </rPh>
    <rPh sb="20" eb="21">
      <t>ナオ</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</si>
</sst>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0"/>
      <color rgb="FF000000"/>
      <name val="Arial"/>
      <family val="2"/>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1">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5" borderId="5" xfId="1" applyFill="1" applyBorder="1" applyAlignment="1">
      <alignment wrapText="1"/>
    </xf>
    <xf numFmtId="0" fontId="13" fillId="6" borderId="5" xfId="1" applyFill="1" applyBorder="1" applyAlignment="1">
      <alignment wrapText="1"/>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17" fillId="5" borderId="3" xfId="0" applyFont="1" applyFill="1" applyBorder="1" applyAlignment="1">
      <alignment wrapText="1"/>
    </xf>
    <xf numFmtId="0" fontId="3" fillId="6" borderId="12" xfId="0" applyFont="1" applyFill="1" applyBorder="1" applyAlignment="1">
      <alignment vertical="center"/>
    </xf>
    <xf numFmtId="0" fontId="3" fillId="6" borderId="12" xfId="0" applyFont="1" applyFill="1" applyBorder="1">
      <alignment vertical="center"/>
    </xf>
    <xf numFmtId="0" fontId="18"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274251/reviews" TargetMode="External"/><Relationship Id="rId2" Type="http://schemas.openxmlformats.org/officeDocument/2006/relationships/hyperlink" Target="https://www.cosme.net/product/product_id/10150174/reviews" TargetMode="External"/><Relationship Id="rId1" Type="http://schemas.openxmlformats.org/officeDocument/2006/relationships/hyperlink" Target="https://www.cosme.net/product/product_id/2871/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4" workbookViewId="0">
      <selection activeCell="C22" sqref="C22"/>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133</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4" t="s">
        <v>13</v>
      </c>
      <c r="C3" s="5" t="s">
        <v>134</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5"/>
      <c r="C4" s="7" t="s">
        <v>135</v>
      </c>
      <c r="D4" s="3"/>
      <c r="E4" s="3"/>
      <c r="F4" s="3"/>
      <c r="G4" s="3"/>
      <c r="H4" s="3"/>
      <c r="I4" s="3"/>
      <c r="J4" s="3"/>
      <c r="K4" s="3"/>
      <c r="L4" s="3"/>
      <c r="M4" s="3"/>
      <c r="N4" s="3"/>
      <c r="O4" s="3"/>
      <c r="P4" s="3"/>
      <c r="Q4" s="3"/>
      <c r="R4" s="3"/>
      <c r="S4" s="3"/>
      <c r="T4" s="3"/>
      <c r="U4" s="3"/>
      <c r="V4" s="3"/>
      <c r="W4" s="3"/>
      <c r="X4" s="3"/>
      <c r="Y4" s="3"/>
      <c r="Z4" s="3"/>
    </row>
    <row r="5" spans="1:26" ht="14.25" thickBot="1">
      <c r="A5" s="4" t="s">
        <v>7</v>
      </c>
      <c r="B5" s="46"/>
      <c r="C5" s="5" t="s">
        <v>136</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7</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0" t="s">
        <v>74</v>
      </c>
      <c r="C7" s="7" t="s">
        <v>137</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1"/>
      <c r="C8" s="7" t="s">
        <v>138</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1"/>
      <c r="C9" s="7" t="s">
        <v>139</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1"/>
      <c r="C10" s="5" t="s">
        <v>140</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2"/>
      <c r="C11" s="5" t="s">
        <v>141</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135</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39" t="s">
        <v>28</v>
      </c>
      <c r="C14" s="9" t="s">
        <v>142</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3"/>
      <c r="C15" s="9" t="s">
        <v>143</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3"/>
      <c r="C16" s="9" t="s">
        <v>144</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0"/>
      <c r="C17" s="9" t="s">
        <v>138</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39" t="s">
        <v>33</v>
      </c>
      <c r="C18" s="9" t="s">
        <v>145</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3"/>
      <c r="C19" s="9" t="s">
        <v>146</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3"/>
      <c r="C20" s="9" t="s">
        <v>147</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0"/>
      <c r="C21" s="9" t="s">
        <v>148</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149</v>
      </c>
      <c r="D22" s="3"/>
      <c r="E22" s="3"/>
      <c r="F22" s="3"/>
      <c r="G22" s="3"/>
      <c r="H22" s="3"/>
      <c r="I22" s="3"/>
      <c r="J22" s="3"/>
      <c r="K22" s="3"/>
      <c r="L22" s="3"/>
      <c r="M22" s="3"/>
      <c r="N22" s="3"/>
      <c r="O22" s="3"/>
      <c r="P22" s="3"/>
      <c r="Q22" s="3"/>
      <c r="R22" s="3"/>
      <c r="S22" s="3"/>
      <c r="T22" s="3"/>
      <c r="U22" s="3"/>
      <c r="V22" s="3"/>
      <c r="W22" s="3"/>
      <c r="X22" s="3"/>
      <c r="Y22" s="3"/>
      <c r="Z22" s="3"/>
    </row>
    <row r="23" spans="1:26" ht="24.75" thickBot="1">
      <c r="A23" s="4" t="s">
        <v>27</v>
      </c>
      <c r="B23" s="39" t="s">
        <v>150</v>
      </c>
      <c r="C23" s="9" t="s">
        <v>151</v>
      </c>
      <c r="D23" s="3"/>
      <c r="E23" s="3"/>
      <c r="F23" s="3"/>
      <c r="G23" s="3"/>
      <c r="H23" s="3"/>
      <c r="I23" s="3"/>
      <c r="J23" s="3"/>
      <c r="K23" s="3"/>
      <c r="L23" s="3"/>
      <c r="M23" s="3"/>
      <c r="N23" s="3"/>
      <c r="O23" s="3"/>
      <c r="P23" s="3"/>
      <c r="Q23" s="3"/>
      <c r="R23" s="3"/>
      <c r="S23" s="3"/>
      <c r="T23" s="3"/>
      <c r="U23" s="3"/>
      <c r="V23" s="3"/>
      <c r="W23" s="3"/>
      <c r="X23" s="3"/>
      <c r="Y23" s="3"/>
      <c r="Z23" s="3"/>
    </row>
    <row r="24" spans="1:26" ht="60.75" thickBot="1">
      <c r="A24" s="4" t="s">
        <v>29</v>
      </c>
      <c r="B24" s="40"/>
      <c r="C24" s="9" t="s">
        <v>152</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39" t="s">
        <v>77</v>
      </c>
      <c r="C25" s="9" t="s">
        <v>153</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0"/>
      <c r="C26" s="9" t="s">
        <v>154</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155</v>
      </c>
      <c r="C27" s="37" t="s">
        <v>156</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67" t="s">
        <v>157</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1" t="s">
        <v>42</v>
      </c>
      <c r="C29" s="27" t="s">
        <v>158</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2"/>
      <c r="C30" s="27" t="s">
        <v>159</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3"/>
      <c r="C31" s="27" t="s">
        <v>160</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1" t="s">
        <v>46</v>
      </c>
      <c r="C32" s="27" t="s">
        <v>161</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2"/>
      <c r="C33" s="27" t="s">
        <v>162</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3"/>
      <c r="C34" s="27" t="s">
        <v>163</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164</v>
      </c>
      <c r="D35" s="3"/>
      <c r="E35" s="3"/>
      <c r="F35" s="3"/>
      <c r="G35" s="3"/>
      <c r="H35" s="3"/>
      <c r="I35" s="3"/>
      <c r="J35" s="3"/>
      <c r="K35" s="3"/>
      <c r="L35" s="3"/>
      <c r="M35" s="3"/>
      <c r="N35" s="3"/>
      <c r="O35" s="3"/>
      <c r="P35" s="3"/>
      <c r="Q35" s="3"/>
      <c r="R35" s="3"/>
      <c r="S35" s="3"/>
      <c r="T35" s="3"/>
      <c r="U35" s="3"/>
      <c r="V35" s="3"/>
      <c r="W35" s="3"/>
      <c r="X35" s="3"/>
      <c r="Y35" s="3"/>
      <c r="Z35" s="3"/>
    </row>
    <row r="36" spans="1:26" ht="51.75" thickBot="1">
      <c r="A36" s="4" t="s">
        <v>45</v>
      </c>
      <c r="B36" s="41" t="s">
        <v>165</v>
      </c>
      <c r="C36" s="27" t="s">
        <v>166</v>
      </c>
      <c r="D36" s="3"/>
      <c r="E36" s="3"/>
      <c r="F36" s="3"/>
      <c r="G36" s="3"/>
      <c r="H36" s="3"/>
      <c r="I36" s="3"/>
      <c r="J36" s="3"/>
      <c r="K36" s="3"/>
      <c r="L36" s="3"/>
      <c r="M36" s="3"/>
      <c r="N36" s="3"/>
      <c r="O36" s="3"/>
      <c r="P36" s="3"/>
      <c r="Q36" s="3"/>
      <c r="R36" s="3"/>
      <c r="S36" s="3"/>
      <c r="T36" s="3"/>
      <c r="U36" s="3"/>
      <c r="V36" s="3"/>
      <c r="W36" s="3"/>
      <c r="X36" s="3"/>
      <c r="Y36" s="3"/>
      <c r="Z36" s="3"/>
    </row>
    <row r="37" spans="1:26" ht="51.75" thickBot="1">
      <c r="A37" s="4" t="s">
        <v>47</v>
      </c>
      <c r="B37" s="43"/>
      <c r="C37" s="27" t="s">
        <v>167</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1" t="s">
        <v>78</v>
      </c>
      <c r="C38" s="27" t="s">
        <v>153</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3"/>
      <c r="C39" s="27" t="s">
        <v>111</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155</v>
      </c>
      <c r="C40" s="37" t="s">
        <v>168</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136</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7" t="s">
        <v>54</v>
      </c>
      <c r="C42" s="29" t="s">
        <v>169</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48"/>
      <c r="C43" s="29" t="s">
        <v>170</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49"/>
      <c r="C44" s="29" t="s">
        <v>171</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7" t="s">
        <v>58</v>
      </c>
      <c r="C45" s="29" t="s">
        <v>172</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48"/>
      <c r="C46" s="29" t="s">
        <v>173</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49"/>
      <c r="C47" s="29" t="s">
        <v>174</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175</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47" t="s">
        <v>176</v>
      </c>
      <c r="C49" s="68" t="s">
        <v>177</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79</v>
      </c>
      <c r="B50" s="49"/>
      <c r="C50" s="69" t="s">
        <v>178</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7" t="s">
        <v>78</v>
      </c>
      <c r="C51" s="29" t="s">
        <v>111</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49"/>
      <c r="C52" s="29" t="s">
        <v>111</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155</v>
      </c>
      <c r="C53" s="38" t="s">
        <v>179</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4" t="s">
        <v>180</v>
      </c>
      <c r="C54" s="5" t="s">
        <v>181</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5"/>
      <c r="C55" s="7" t="s">
        <v>182</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6"/>
      <c r="C56" s="7" t="s">
        <v>183</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sqref="A1:Z995"/>
    </sheetView>
  </sheetViews>
  <sheetFormatPr defaultRowHeight="13.5"/>
  <cols>
    <col min="1" max="1" width="23.75" customWidth="1"/>
    <col min="2" max="2" width="23.125" bestFit="1" customWidth="1"/>
    <col min="3" max="4" width="40.625" customWidth="1"/>
  </cols>
  <sheetData>
    <row r="1" spans="1:26" ht="88.5" customHeight="1" thickBot="1">
      <c r="A1" s="12" t="s">
        <v>65</v>
      </c>
      <c r="B1" s="54" t="s">
        <v>66</v>
      </c>
      <c r="C1" s="55"/>
      <c r="D1" s="56"/>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134</v>
      </c>
      <c r="C3" s="15" t="s">
        <v>135</v>
      </c>
      <c r="D3" s="16" t="s">
        <v>136</v>
      </c>
      <c r="E3" s="3"/>
      <c r="F3" s="3"/>
      <c r="G3" s="3"/>
      <c r="H3" s="3"/>
      <c r="I3" s="3"/>
      <c r="J3" s="3"/>
      <c r="K3" s="3"/>
      <c r="L3" s="3"/>
      <c r="M3" s="3"/>
      <c r="N3" s="3"/>
      <c r="O3" s="3"/>
      <c r="P3" s="3"/>
      <c r="Q3" s="3"/>
      <c r="R3" s="3"/>
      <c r="S3" s="3"/>
      <c r="T3" s="3"/>
      <c r="U3" s="3"/>
      <c r="V3" s="3"/>
      <c r="W3" s="3"/>
      <c r="X3" s="3"/>
      <c r="Y3" s="3"/>
      <c r="Z3" s="3"/>
    </row>
    <row r="4" spans="1:26" ht="30.75" thickBot="1">
      <c r="A4" s="33" t="s">
        <v>137</v>
      </c>
      <c r="B4" s="17">
        <v>3</v>
      </c>
      <c r="C4" s="17">
        <v>4</v>
      </c>
      <c r="D4" s="17">
        <v>3</v>
      </c>
      <c r="E4" s="3"/>
      <c r="F4" s="3"/>
      <c r="G4" s="3"/>
      <c r="H4" s="3"/>
      <c r="I4" s="3"/>
      <c r="J4" s="3"/>
      <c r="K4" s="3"/>
      <c r="L4" s="3"/>
      <c r="M4" s="3"/>
      <c r="N4" s="3"/>
      <c r="O4" s="3"/>
      <c r="P4" s="3"/>
      <c r="Q4" s="3"/>
      <c r="R4" s="3"/>
      <c r="S4" s="3"/>
      <c r="T4" s="3"/>
      <c r="U4" s="3"/>
      <c r="V4" s="3"/>
      <c r="W4" s="3"/>
      <c r="X4" s="3"/>
      <c r="Y4" s="3"/>
      <c r="Z4" s="3"/>
    </row>
    <row r="5" spans="1:26" ht="30.75" thickBot="1">
      <c r="A5" s="33" t="s">
        <v>138</v>
      </c>
      <c r="B5" s="17">
        <v>3</v>
      </c>
      <c r="C5" s="17">
        <v>4</v>
      </c>
      <c r="D5" s="17">
        <v>3</v>
      </c>
      <c r="E5" s="3"/>
      <c r="F5" s="3"/>
      <c r="G5" s="3"/>
      <c r="H5" s="3"/>
      <c r="I5" s="3"/>
      <c r="J5" s="3"/>
      <c r="K5" s="3"/>
      <c r="L5" s="3"/>
      <c r="M5" s="3"/>
      <c r="N5" s="3"/>
      <c r="O5" s="3"/>
      <c r="P5" s="3"/>
      <c r="Q5" s="3"/>
      <c r="R5" s="3"/>
      <c r="S5" s="3"/>
      <c r="T5" s="3"/>
      <c r="U5" s="3"/>
      <c r="V5" s="3"/>
      <c r="W5" s="3"/>
      <c r="X5" s="3"/>
      <c r="Y5" s="3"/>
      <c r="Z5" s="3"/>
    </row>
    <row r="6" spans="1:26" ht="15.75" thickBot="1">
      <c r="A6" s="33" t="s">
        <v>139</v>
      </c>
      <c r="B6" s="17">
        <v>4</v>
      </c>
      <c r="C6" s="17">
        <v>4</v>
      </c>
      <c r="D6" s="17">
        <v>4</v>
      </c>
      <c r="E6" s="3"/>
      <c r="F6" s="3"/>
      <c r="G6" s="3"/>
      <c r="H6" s="3"/>
      <c r="I6" s="3"/>
      <c r="J6" s="3"/>
      <c r="K6" s="3"/>
      <c r="L6" s="3"/>
      <c r="M6" s="3"/>
      <c r="N6" s="3"/>
      <c r="O6" s="3"/>
      <c r="P6" s="3"/>
      <c r="Q6" s="3"/>
      <c r="R6" s="3"/>
      <c r="S6" s="3"/>
      <c r="T6" s="3"/>
      <c r="U6" s="3"/>
      <c r="V6" s="3"/>
      <c r="W6" s="3"/>
      <c r="X6" s="3"/>
      <c r="Y6" s="3"/>
      <c r="Z6" s="3"/>
    </row>
    <row r="7" spans="1:26" ht="15.75" thickBot="1">
      <c r="A7" s="33" t="s">
        <v>140</v>
      </c>
      <c r="B7" s="17">
        <v>2</v>
      </c>
      <c r="C7" s="17">
        <v>3</v>
      </c>
      <c r="D7" s="17">
        <v>3</v>
      </c>
      <c r="E7" s="3"/>
      <c r="F7" s="3"/>
      <c r="G7" s="3"/>
      <c r="H7" s="3"/>
      <c r="I7" s="3"/>
      <c r="J7" s="3"/>
      <c r="K7" s="3"/>
      <c r="L7" s="3"/>
      <c r="M7" s="3"/>
      <c r="N7" s="3"/>
      <c r="O7" s="3"/>
      <c r="P7" s="3"/>
      <c r="Q7" s="3"/>
      <c r="R7" s="3"/>
      <c r="S7" s="3"/>
      <c r="T7" s="3"/>
      <c r="U7" s="3"/>
      <c r="V7" s="3"/>
      <c r="W7" s="3"/>
      <c r="X7" s="3"/>
      <c r="Y7" s="3"/>
      <c r="Z7" s="3"/>
    </row>
    <row r="8" spans="1:26" ht="15.75" thickBot="1">
      <c r="A8" s="33" t="s">
        <v>141</v>
      </c>
      <c r="B8" s="17">
        <v>3</v>
      </c>
      <c r="C8" s="17">
        <v>3</v>
      </c>
      <c r="D8" s="17">
        <v>5</v>
      </c>
      <c r="E8" s="3"/>
      <c r="F8" s="3"/>
      <c r="G8" s="3"/>
      <c r="H8" s="3"/>
      <c r="I8" s="3"/>
      <c r="J8" s="3"/>
      <c r="K8" s="3"/>
      <c r="L8" s="3"/>
      <c r="M8" s="3"/>
      <c r="N8" s="3"/>
      <c r="O8" s="3"/>
      <c r="P8" s="3"/>
      <c r="Q8" s="3"/>
      <c r="R8" s="3"/>
      <c r="S8" s="3"/>
      <c r="T8" s="3"/>
      <c r="U8" s="3"/>
      <c r="V8" s="3"/>
      <c r="W8" s="3"/>
      <c r="X8" s="3"/>
      <c r="Y8" s="3"/>
      <c r="Z8" s="3"/>
    </row>
    <row r="9" spans="1:26" ht="15" thickBot="1">
      <c r="A9" s="18" t="s">
        <v>68</v>
      </c>
      <c r="B9" s="19">
        <v>15</v>
      </c>
      <c r="C9" s="19">
        <v>18</v>
      </c>
      <c r="D9" s="19">
        <v>14</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E13" sqref="E13"/>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190</v>
      </c>
      <c r="D2" s="31"/>
      <c r="F2">
        <f>LEN(C1)</f>
        <v>0</v>
      </c>
      <c r="G2" t="s">
        <v>129</v>
      </c>
    </row>
    <row r="3" spans="2:8">
      <c r="B3" s="34"/>
      <c r="C3" s="31"/>
      <c r="D3" s="31"/>
      <c r="H3" t="s">
        <v>130</v>
      </c>
    </row>
    <row r="4" spans="2:8">
      <c r="B4" s="23" t="s">
        <v>119</v>
      </c>
      <c r="C4" s="23" t="s">
        <v>120</v>
      </c>
      <c r="D4" s="23" t="s">
        <v>121</v>
      </c>
      <c r="H4" t="s">
        <v>131</v>
      </c>
    </row>
    <row r="5" spans="2:8">
      <c r="B5" s="23" t="s">
        <v>103</v>
      </c>
      <c r="C5" s="22" t="str">
        <f>IF(C22="","",SUBSTITUTE(MID(C22,FIND("src=",C22)+5,FIND("alt",C22)-FIND("src=",C22)-7),"amp;",""))</f>
        <v>https://images-fe.ssl-images-amazon.com/images/I/31ETZHGRtfL.jpg</v>
      </c>
      <c r="D5" s="22" t="str">
        <f>アンケート!C13</f>
        <v>ビオレ　メイクしたままさっぱりシート</v>
      </c>
      <c r="E5" t="s">
        <v>122</v>
      </c>
    </row>
    <row r="6" spans="2:8">
      <c r="B6" s="23" t="s">
        <v>102</v>
      </c>
      <c r="C6" s="22" t="str">
        <f>IF(C24="","",SUBSTITUTE(MID(C24,FIND("src=",C24)+5,FIND("alt",C24)-FIND("src=",C24)-7),"amp;",""))</f>
        <v>https://images-fe.ssl-images-amazon.com/images/I/41liKQD0rqL.jpg</v>
      </c>
      <c r="D6" s="22" t="str">
        <f>アンケート!C28</f>
        <v>ビオレ メイクの上からリフレッシュシート</v>
      </c>
      <c r="E6" t="s">
        <v>122</v>
      </c>
    </row>
    <row r="7" spans="2:8">
      <c r="B7" s="23" t="s">
        <v>101</v>
      </c>
      <c r="C7" s="22" t="str">
        <f>IF(C26="","",SUBSTITUTE(MID(C26,FIND("src=",C26)+5,FIND("alt",C26)-FIND("src=",C26)-7),"amp;",""))</f>
        <v>https://images-fe.ssl-images-amazon.com/images/I/41pvW%2BnX4SL.jpg</v>
      </c>
      <c r="D7" s="22" t="str">
        <f>アンケート!C41</f>
        <v>ポケット　お化粧直しコットン</v>
      </c>
      <c r="E7" t="s">
        <v>122</v>
      </c>
    </row>
    <row r="10" spans="2:8">
      <c r="B10" s="57" t="s">
        <v>100</v>
      </c>
      <c r="C10" s="58"/>
      <c r="D10" s="58"/>
      <c r="E10" s="58"/>
      <c r="F10" s="59"/>
    </row>
    <row r="11" spans="2:8">
      <c r="B11" s="32" t="s">
        <v>106</v>
      </c>
      <c r="C11" s="32" t="s">
        <v>107</v>
      </c>
      <c r="D11" s="32" t="s">
        <v>108</v>
      </c>
      <c r="E11" s="32" t="s">
        <v>109</v>
      </c>
      <c r="F11" s="32" t="s">
        <v>110</v>
      </c>
    </row>
    <row r="12" spans="2:8">
      <c r="B12" s="64" t="s">
        <v>103</v>
      </c>
      <c r="C12" s="66" t="str">
        <f>アンケート!C27</f>
        <v>https://www.cosme.net/product/product_id/2871/reviews</v>
      </c>
      <c r="D12" s="60">
        <f>SQL!A11+1</f>
        <v>226</v>
      </c>
      <c r="E12" s="22" t="str">
        <f>アンケート!C25</f>
        <v>30代女性</v>
      </c>
      <c r="F12" s="22" t="str">
        <f>IF(ISERROR(FIND("女",E12)),"m","w")&amp;"_"&amp;LEFT(E12,2)&amp;"_"&amp;"2"</f>
        <v>w_30_2</v>
      </c>
    </row>
    <row r="13" spans="2:8">
      <c r="B13" s="65"/>
      <c r="C13" s="66"/>
      <c r="D13" s="61"/>
      <c r="E13" s="22" t="str">
        <f>アンケート!C26</f>
        <v>40代女性</v>
      </c>
      <c r="F13" s="22" t="str">
        <f>IF(ISERROR(FIND("女",E13)),"m","w")&amp;"_"&amp;LEFT(E13,2)&amp;"_"&amp;"1"</f>
        <v>w_40_1</v>
      </c>
    </row>
    <row r="14" spans="2:8">
      <c r="B14" s="64" t="s">
        <v>102</v>
      </c>
      <c r="C14" s="66" t="str">
        <f>アンケート!C40</f>
        <v>https://www.cosme.net/product/product_id/10150174/reviews</v>
      </c>
      <c r="D14" s="60">
        <f>IF(D12="","",D12+1)</f>
        <v>227</v>
      </c>
      <c r="E14" s="22" t="str">
        <f>アンケート!C38</f>
        <v>30代女性</v>
      </c>
      <c r="F14" s="22" t="str">
        <f>IF(ISERROR(FIND("女",E14)),"m","w")&amp;"_"&amp;LEFT(E14,2)&amp;"_"&amp;"2"</f>
        <v>w_30_2</v>
      </c>
    </row>
    <row r="15" spans="2:8">
      <c r="B15" s="65"/>
      <c r="C15" s="66"/>
      <c r="D15" s="61"/>
      <c r="E15" s="22" t="str">
        <f>アンケート!C39</f>
        <v>20代女性</v>
      </c>
      <c r="F15" s="22" t="str">
        <f>IF(ISERROR(FIND("女",E15)),"m","w")&amp;"_"&amp;LEFT(E15,2)&amp;"_"&amp;"1"</f>
        <v>w_20_1</v>
      </c>
    </row>
    <row r="16" spans="2:8">
      <c r="B16" s="64" t="s">
        <v>101</v>
      </c>
      <c r="C16" s="66" t="str">
        <f>アンケート!C53</f>
        <v>https://www.cosme.net/product/product_id/274251/reviews</v>
      </c>
      <c r="D16" s="60">
        <f>IF(D14="","",D14+1)</f>
        <v>228</v>
      </c>
      <c r="E16" s="22" t="str">
        <f>アンケート!C51</f>
        <v>20代女性</v>
      </c>
      <c r="F16" s="22" t="str">
        <f>IF(ISERROR(FIND("女",E16)),"m","w")&amp;"_"&amp;LEFT(E16,2)&amp;"_"&amp;"2"</f>
        <v>w_20_2</v>
      </c>
    </row>
    <row r="17" spans="2:6">
      <c r="B17" s="65"/>
      <c r="C17" s="66"/>
      <c r="D17" s="61"/>
      <c r="E17" s="22" t="str">
        <f>アンケート!C52</f>
        <v>20代女性</v>
      </c>
      <c r="F17" s="22" t="str">
        <f t="shared" ref="F17" si="0">IF(ISERROR(FIND("女",E17)),"m","w")&amp;"_"&amp;LEFT(E17,2)&amp;"_"&amp;"1"</f>
        <v>w_20_1</v>
      </c>
    </row>
    <row r="18" spans="2:6">
      <c r="D18" s="31"/>
    </row>
    <row r="19" spans="2:6">
      <c r="D19" s="31"/>
    </row>
    <row r="20" spans="2:6">
      <c r="B20" s="62" t="s">
        <v>112</v>
      </c>
      <c r="C20" s="62"/>
      <c r="D20" s="62"/>
      <c r="E20" s="62"/>
      <c r="F20" s="62"/>
    </row>
    <row r="21" spans="2:6">
      <c r="B21" s="35" t="s">
        <v>119</v>
      </c>
      <c r="C21" s="35" t="s">
        <v>116</v>
      </c>
      <c r="D21" s="62" t="s">
        <v>117</v>
      </c>
      <c r="E21" s="62"/>
      <c r="F21" s="35" t="s">
        <v>118</v>
      </c>
    </row>
    <row r="22" spans="2:6">
      <c r="B22" s="62" t="s">
        <v>113</v>
      </c>
      <c r="C22" s="22" t="s">
        <v>184</v>
      </c>
      <c r="D22" s="63" t="str">
        <f t="shared" ref="D22:D27" si="1">IF(C22="","",SUBSTITUTE(MID(C22,FIND("href=",C22)+6,FIND("rel=",C22)-FIND("href=",C22)-8),"amp;",""))</f>
        <v>//af.moshimo.com/af/c/click?a_id=988731&amp;p_id=170&amp;pc_id=185&amp;pl_id=4062&amp;url=https%3A%2F%2Fwww.amazon.co.jp%2F%25E8%258A%25B1%25E7%258E%258B-Kao-%25E3%2580%2590%25E8%258A%25B1%25E7%258E%258B%25E3%2580%2591%25E3%2583%2593%25E3%2582%25AA%25E3%2583%25AC-%25E3%2583%25A1%25E3%2582%25A4%25E3%2582%25AF%25E3%2581%2597%25E3%2581%259F%25E3%2581%25BE%25E3%2581%25BE%25E3%2581%2595%25E3%2581%25A3%25E3%2581%25B1%25E3%2582%258A%25E3%2582%25B7%25E3%2583%25BC%25E3%2583%2588-20%25E6%259E%259A%25E5%2585%25A5%25E3%2582%258A%2Fdp%2FB005FD8176</v>
      </c>
      <c r="E22" s="63"/>
      <c r="F22" s="22" t="str">
        <f>IF(ISERROR(FIND("amazon",C22)),IF(ISERROR(FIND("rakuten",C22)),"","楽天"),"Amazon")</f>
        <v>Amazon</v>
      </c>
    </row>
    <row r="23" spans="2:6">
      <c r="B23" s="62"/>
      <c r="C23" s="22" t="s">
        <v>185</v>
      </c>
      <c r="D23" s="63" t="str">
        <f t="shared" si="1"/>
        <v>//af.moshimo.com/af/c/click?a_id=988729&amp;p_id=54&amp;pc_id=54&amp;pl_id=616&amp;url=https%3A%2F%2Fitem.rakuten.co.jp%2Fkusurinofukutaro%2F10045113%2F&amp;m=http%3A%2F%2Fm.rakuten.co.jp%2Fkusurinofukutaro%2Fi%2F10004952%2F&amp;r_v=g00rw7p3.9tq3e105.g00rw7p3.9tq3f511</v>
      </c>
      <c r="E23" s="63"/>
      <c r="F23" s="22" t="str">
        <f t="shared" ref="F23:F27" si="2">IF(ISERROR(FIND("amazon",C23)),IF(ISERROR(FIND("rakuten",C23)),"","楽天"),"Amazon")</f>
        <v>楽天</v>
      </c>
    </row>
    <row r="24" spans="2:6">
      <c r="B24" s="62" t="s">
        <v>114</v>
      </c>
      <c r="C24" s="22" t="s">
        <v>186</v>
      </c>
      <c r="D24" s="63" t="str">
        <f t="shared" si="1"/>
        <v>//af.moshimo.com/af/c/click?a_id=988731&amp;p_id=170&amp;pc_id=185&amp;pl_id=4062&amp;url=https%3A%2F%2Fwww.amazon.co.jp%2F%25E3%2583%2593%25E3%2582%25AA%25E3%2583%25AC-%25E3%2583%25A1%25E3%2582%25A4%25E3%2582%25AF%25E3%2581%25AE%25E4%25B8%258A%25E3%2581%258B%25E3%2582%2589%25E3%2583%25AA%25E3%2583%2595%25E3%2583%25AC%25E3%2583%2583%25E3%2582%25B7%25E3%2583%25A5%25E3%2582%25B7%25E3%2583%25BC%25E3%2583%2588-%25E7%2584%25A1%25E9%25A6%2599%25E6%2596%2599-%25E5%25BE%25B3%25E7%2594%25A8-28%25E6%259E%259A%2Fdp%2FB079M6GMNQ</v>
      </c>
      <c r="E24" s="63"/>
      <c r="F24" s="22" t="str">
        <f t="shared" si="2"/>
        <v>Amazon</v>
      </c>
    </row>
    <row r="25" spans="2:6">
      <c r="B25" s="62"/>
      <c r="C25" s="22" t="s">
        <v>187</v>
      </c>
      <c r="D25" s="63" t="str">
        <f t="shared" si="1"/>
        <v>//af.moshimo.com/af/c/click?a_id=988729&amp;p_id=54&amp;pc_id=54&amp;pl_id=616&amp;url=https%3A%2F%2Fitem.rakuten.co.jp%2Fsoukai%2F4901301349798%2F&amp;m=http%3A%2F%2Fm.rakuten.co.jp%2Fsoukai%2Fi%2F10994735%2F&amp;r_v=g00psrh3.9tq3ed4a.g00psrh3.9tq3f383</v>
      </c>
      <c r="E25" s="63"/>
      <c r="F25" s="22" t="str">
        <f t="shared" si="2"/>
        <v>楽天</v>
      </c>
    </row>
    <row r="26" spans="2:6">
      <c r="B26" s="62" t="s">
        <v>115</v>
      </c>
      <c r="C26" s="22" t="s">
        <v>188</v>
      </c>
      <c r="D26" s="63" t="str">
        <f t="shared" si="1"/>
        <v>//af.moshimo.com/af/c/click?a_id=988731&amp;p_id=170&amp;pc_id=185&amp;pl_id=4062&amp;url=https%3A%2F%2Fwww.amazon.co.jp%2F%25E3%2583%259D%25E3%2582%25B1%25E3%2583%2583%25E3%2583%2588-POCKET-39782-%25E3%2581%258A%25E5%258C%2596%25E7%25B2%25A7%25E7%259B%25B4%25E3%2581%2597%25E3%2582%25B3%25E3%2583%2583%25E3%2583%2588%25E3%2583%25B3-12%25E6%259E%259A%25E5%2585%25A5%2Fdp%2FB007QR5I2K</v>
      </c>
      <c r="E26" s="63"/>
      <c r="F26" s="22" t="str">
        <f t="shared" si="2"/>
        <v>Amazon</v>
      </c>
    </row>
    <row r="27" spans="2:6">
      <c r="B27" s="62"/>
      <c r="C27" s="22" t="s">
        <v>189</v>
      </c>
      <c r="D27" s="63" t="str">
        <f t="shared" si="1"/>
        <v>//af.moshimo.com/af/c/click?a_id=988729&amp;p_id=54&amp;pc_id=54&amp;pl_id=616&amp;url=https%3A%2F%2Fitem.rakuten.co.jp%2Fmatsuda88%2F4901872397822%2F&amp;m=http%3A%2F%2Fm.rakuten.co.jp%2Fmatsuda88%2Fi%2F10011276%2F&amp;r_v=g00pxju3.9tq3e347.g00pxju3.9tq3f688</v>
      </c>
      <c r="E27" s="63"/>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topLeftCell="A97" workbookViewId="0">
      <selection activeCell="A97" sqref="A1:A1048576"/>
    </sheetView>
  </sheetViews>
  <sheetFormatPr defaultRowHeight="13.5"/>
  <cols>
    <col min="1" max="1" width="67.375" bestFit="1" customWidth="1"/>
  </cols>
  <sheetData>
    <row r="1" spans="1:1">
      <c r="A1" s="20" t="str">
        <f>CONCATENATE("&lt;h2&gt;",入力シート!C2,"&lt;/h2&gt;")</f>
        <v>&lt;h2&gt;メイク直しコットンシートのおすすめ３選。直しやすいのはどれ？&lt;/h2&gt;</v>
      </c>
    </row>
    <row r="2" spans="1:1">
      <c r="A2" s="20" t="s">
        <v>86</v>
      </c>
    </row>
    <row r="3" spans="1:1">
      <c r="A3" s="21" t="s">
        <v>87</v>
      </c>
    </row>
    <row r="4" spans="1:1">
      <c r="A4" s="20" t="str">
        <f>CONCATENATE("&lt;li&gt;", アンケート!C54, "&lt;/li&gt;")</f>
        <v>&lt;li&gt;メイク直しを綺麗に仕上げたい方&lt;/li&gt;</v>
      </c>
    </row>
    <row r="5" spans="1:1">
      <c r="A5" s="20" t="str">
        <f>CONCATENATE("&lt;li&gt;", アンケート!C55, "&lt;/li&gt;")</f>
        <v>&lt;li&gt;汗でドロドロの顔をリフレッシュしたい方&lt;/li&gt;</v>
      </c>
    </row>
    <row r="6" spans="1:1">
      <c r="A6" s="20" t="str">
        <f>CONCATENATE("&lt;li&gt;", アンケート!C56, "&lt;/li&gt;")</f>
        <v>&lt;li&gt;持ち運びに便利なメイク直しシートを求めている方&lt;/li&gt;</v>
      </c>
    </row>
    <row r="7" spans="1:1">
      <c r="A7" s="20" t="s">
        <v>88</v>
      </c>
    </row>
    <row r="8" spans="1:1">
      <c r="A8" s="20" t="s">
        <v>89</v>
      </c>
    </row>
    <row r="9" spans="1:1">
      <c r="A9" s="20"/>
    </row>
    <row r="10" spans="1:1">
      <c r="A10" s="20" t="s">
        <v>127</v>
      </c>
    </row>
    <row r="11" spans="1:1">
      <c r="A11" s="20" t="s">
        <v>90</v>
      </c>
    </row>
    <row r="12" spans="1:1">
      <c r="A12" s="20" t="str">
        <f>CONCATENATE("&lt;img src=","""http://shomty.com/wp-content/uploads/img/parts/positionMap/",アンケート!$C$6,".jpg", """ /&gt;")</f>
        <v>&lt;img src="http://shomty.com/wp-content/uploads/img/parts/positionMap/7.jpg" /&gt;</v>
      </c>
    </row>
    <row r="13" spans="1:1">
      <c r="A13" s="30" t="str">
        <f>CONCATENATE("今回紹介する『", アンケート!C2,"』は","「価格と品質」どちらを重要視したのかをあらわした図です。")</f>
        <v>今回紹介する『メイク直しシート（コットン）』は「価格と品質」どちらを重要視したのかをあらわした図です。</v>
      </c>
    </row>
    <row r="14" spans="1:1">
      <c r="A14" s="30"/>
    </row>
    <row r="15" spans="1:1">
      <c r="A15" s="30" t="s">
        <v>128</v>
      </c>
    </row>
    <row r="16" spans="1:1">
      <c r="A16" s="30" t="s">
        <v>126</v>
      </c>
    </row>
    <row r="17" spans="1:2">
      <c r="A17" s="20" t="s">
        <v>89</v>
      </c>
    </row>
    <row r="18" spans="1:2">
      <c r="A18" t="s">
        <v>71</v>
      </c>
    </row>
    <row r="19" spans="1:2">
      <c r="A19" t="str">
        <f>CONCATENATE("&lt;h2&gt;『",アンケート!C2,"』 ランキング&lt;/h2&gt;")</f>
        <v>&lt;h2&gt;『メイク直しシート（コットン）』 ランキング&lt;/h2&gt;</v>
      </c>
    </row>
    <row r="20" spans="1:2">
      <c r="A20" t="s">
        <v>91</v>
      </c>
    </row>
    <row r="22" spans="1:2">
      <c r="A22" t="str">
        <f>CONCATENATE("&lt;h3&gt;3位 ",アンケート!C41,"&lt;/h3&gt;")</f>
        <v>&lt;h3&gt;3位 ポケット　お化粧直しコットン&lt;/h3&gt;</v>
      </c>
    </row>
    <row r="23" spans="1:2">
      <c r="A23" t="s">
        <v>92</v>
      </c>
    </row>
    <row r="24" spans="1:2">
      <c r="A24" t="s">
        <v>69</v>
      </c>
    </row>
    <row r="25" spans="1:2">
      <c r="A25" t="str">
        <f>アンケート!C48</f>
        <v>肌に優しいメイク直しシートを使用したい方</v>
      </c>
    </row>
    <row r="26" spans="1:2">
      <c r="A26" t="s">
        <v>70</v>
      </c>
    </row>
    <row r="27" spans="1:2">
      <c r="A27" s="6" t="str">
        <f>CONCATENATE("[tblStart num=5]", 入力シート!C7, "[/tblStart]")</f>
        <v>[tblStart num=5]https://images-fe.ssl-images-amazon.com/images/I/41pvW%2BnX4SL.jpg[/tblStart]</v>
      </c>
    </row>
    <row r="28" spans="1:2">
      <c r="A28" t="str">
        <f>CONCATENATE("[tdLevel type=", B28, "]", 比較表!A4, "[/tdLevel]")</f>
        <v>[tdLevel type=3]崩れたメイクだけが落ちる[/tdLevel]</v>
      </c>
      <c r="B28">
        <f>HLOOKUP(アンケート!$C$41,比較表!$B$3:$D$8,2)</f>
        <v>3</v>
      </c>
    </row>
    <row r="29" spans="1:2">
      <c r="A29" t="str">
        <f>CONCATENATE("[tdLevel type=", B29, "]", 比較表!A5, "[/tdLevel]")</f>
        <v>[tdLevel type=3]メイク直しがしやすくなる[/tdLevel]</v>
      </c>
      <c r="B29">
        <f>HLOOKUP(アンケート!$C$41,比較表!$B$3:$D$8,3)</f>
        <v>3</v>
      </c>
    </row>
    <row r="30" spans="1:2">
      <c r="A30" t="str">
        <f>CONCATENATE("[tdLevel type=", B30, "]", 比較表!A6, "[/tdLevel]")</f>
        <v>[tdLevel type=4]肌に負担がない[/tdLevel]</v>
      </c>
      <c r="B30">
        <f>HLOOKUP(アンケート!$C$41,比較表!$B$3:$D$8,4)</f>
        <v>4</v>
      </c>
    </row>
    <row r="31" spans="1:2">
      <c r="A31" t="str">
        <f>CONCATENATE("[tdLevel type=", B31, "]", 比較表!A7, "[/tdLevel]")</f>
        <v>[tdLevel type=3]コスパ[/tdLevel]</v>
      </c>
      <c r="B31">
        <f>HLOOKUP(アンケート!$C$41,比較表!$B$3:$D$8,5)</f>
        <v>3</v>
      </c>
    </row>
    <row r="32" spans="1:2">
      <c r="A32" t="str">
        <f>CONCATENATE("[tdLevel type=", B32, "]", 比較表!A8, "[/tdLevel]")</f>
        <v>[tdLevel type=5]持ち運びに便利[/tdLevel]</v>
      </c>
      <c r="B32">
        <f>HLOOKUP(アンケート!$C$41,比較表!$B$3:$D$8,6)</f>
        <v>5</v>
      </c>
    </row>
    <row r="33" spans="1:1">
      <c r="A33" t="s">
        <v>72</v>
      </c>
    </row>
    <row r="35" spans="1:1">
      <c r="A35" s="6" t="str">
        <f>CONCATENATE("[product_link id=",入力シート!D16,"][/product_link]")</f>
        <v>[product_link id=228][/product_link]</v>
      </c>
    </row>
    <row r="36" spans="1:1">
      <c r="A36" t="s">
        <v>93</v>
      </c>
    </row>
    <row r="37" spans="1:1">
      <c r="A37" t="s">
        <v>94</v>
      </c>
    </row>
    <row r="38" spans="1:1">
      <c r="A38" t="s">
        <v>95</v>
      </c>
    </row>
    <row r="39" spans="1:1">
      <c r="A39" t="s">
        <v>87</v>
      </c>
    </row>
    <row r="40" spans="1:1">
      <c r="A40" t="str">
        <f>CONCATENATE("&lt;li&gt;", アンケート!C42,"&lt;/li&gt;")</f>
        <v>&lt;li&gt;コットンなので肌に優しい&lt;/li&gt;</v>
      </c>
    </row>
    <row r="41" spans="1:1">
      <c r="A41" t="str">
        <f>CONCATENATE("&lt;li&gt;", アンケート!C43,"&lt;/li&gt;")</f>
        <v>&lt;li&gt;価格が安い&lt;/li&gt;</v>
      </c>
    </row>
    <row r="42" spans="1:1">
      <c r="A42" t="str">
        <f>CONCATENATE("&lt;li&gt;", アンケート!C44,"&lt;/li&gt;")</f>
        <v>&lt;li&gt;下地効果がある&lt;/li&gt;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&lt;li&gt;取り扱い店舗が少ない&lt;/li&gt;</v>
      </c>
    </row>
    <row r="51" spans="1:1">
      <c r="A51" t="str">
        <f>CONCATENATE("&lt;li&gt;", アンケート!C46,"&lt;/li&gt;")</f>
        <v>&lt;li&gt;コットンなので乾きやすく、開封後は早めに使用しないと使えなくなる&lt;/li&gt;</v>
      </c>
    </row>
    <row r="52" spans="1:1">
      <c r="A52" t="str">
        <f>CONCATENATE("&lt;li&gt;", アンケート!C47,"&lt;/li&gt;")</f>
        <v>&lt;li&gt;頻繁に使用する方にとっては枚数が少ない&lt;/li&gt;</v>
      </c>
    </row>
    <row r="53" spans="1:1">
      <c r="A53" t="s">
        <v>88</v>
      </c>
    </row>
    <row r="54" spans="1:1">
      <c r="A54" t="s">
        <v>89</v>
      </c>
    </row>
    <row r="55" spans="1:1">
      <c r="A55" t="s">
        <v>96</v>
      </c>
    </row>
    <row r="56" spans="1:1">
      <c r="A56" t="s">
        <v>132</v>
      </c>
    </row>
    <row r="57" spans="1:1">
      <c r="A57" t="str">
        <f>CONCATENATE("[voice icon=","""http://shomty.com/wp-content/uploads/img/parts/review/", 入力シート!F16, ".jpg", """ name=""", 入力シート!E16, """ type=""", "l", """]")</f>
        <v>[voice icon="http://shomty.com/wp-content/uploads/img/parts/review/w_20_2.jpg" name="20代女性" type="l"]</v>
      </c>
    </row>
    <row r="58" spans="1:1">
      <c r="A58" t="str">
        <f>アンケート!C49</f>
        <v xml:space="preserve">ネットの口コミを見て評価が高かったので、購入しました。
夏場はメイクが崩れやすいので、そんなときとっても便利なアイテムです。
下地効果もあり、コットンでOFFしたあとリキッドファンデーションとパウダーをすれば、メイクしたての肌に戻ります。
</v>
      </c>
    </row>
    <row r="59" spans="1:1">
      <c r="A59" t="s">
        <v>104</v>
      </c>
    </row>
    <row r="60" spans="1:1">
      <c r="A60" t="str">
        <f>CONCATENATE("[voice icon=","""http://shomty.com/wp-content/uploads/img/parts/review/", 入力シート!F17, ".jpg", """ name=""", 入力シート!E17, """ type=""", "r", """]")</f>
        <v>[voice icon="http://shomty.com/wp-content/uploads/img/parts/review/w_20_1.jpg" name="20代女性" type="r"]</v>
      </c>
    </row>
    <row r="61" spans="1:1">
      <c r="A61" t="str">
        <f>アンケート!C50</f>
        <v>ドラッグストアでたまたま見かけて、良さそうだったので購入しました。これでふいた後は、ファンデーションが綺麗にのります。コットンなのでシートタイプに比べるとお肌への刺激も少ないので、敏感肌のわたしには夏場欠かせないアイテムです。</v>
      </c>
    </row>
    <row r="62" spans="1:1">
      <c r="A62" t="s">
        <v>104</v>
      </c>
    </row>
    <row r="63" spans="1:1">
      <c r="A63" t="s">
        <v>99</v>
      </c>
    </row>
    <row r="64" spans="1:1">
      <c r="A64" t="str">
        <f>CONCATENATE("[reviewLink id=","""", 入力シート!D16,"""][/reviewLink]")</f>
        <v>[reviewLink id="228"][/reviewLink]</v>
      </c>
    </row>
    <row r="66" spans="1:2">
      <c r="A66" t="str">
        <f>CONCATENATE("&lt;h3&gt;2位 ",アンケート!C28,"&lt;/h3&gt;")</f>
        <v>&lt;h3&gt;2位 ビオレ メイクの上からリフレッシュシート&lt;/h3&gt;</v>
      </c>
    </row>
    <row r="67" spans="1:2">
      <c r="A67" t="s">
        <v>92</v>
      </c>
    </row>
    <row r="68" spans="1:2">
      <c r="A68" t="s">
        <v>69</v>
      </c>
    </row>
    <row r="69" spans="1:2">
      <c r="A69" t="str">
        <f>アンケート!C35</f>
        <v>メイク直し時顔をさっぱりしフレッシュしたい方</v>
      </c>
    </row>
    <row r="70" spans="1:2">
      <c r="A70" t="s">
        <v>70</v>
      </c>
    </row>
    <row r="71" spans="1:2">
      <c r="A71" s="6" t="str">
        <f>CONCATENATE("[tblStart num=5]", 入力シート!$C$6, "[/tblStart]")</f>
        <v>[tblStart num=5]https://images-fe.ssl-images-amazon.com/images/I/41liKQD0rqL.jpg[/tblStart]</v>
      </c>
    </row>
    <row r="72" spans="1:2">
      <c r="A72" t="str">
        <f>CONCATENATE("[tdLevel type=", B72, "]", 比較表!A4, "[/tdLevel]")</f>
        <v>[tdLevel type=4]崩れたメイクだけが落ちる[/tdLevel]</v>
      </c>
      <c r="B72">
        <f>HLOOKUP(アンケート!$C$28,比較表!$B$3:$D$8,2)</f>
        <v>4</v>
      </c>
    </row>
    <row r="73" spans="1:2">
      <c r="A73" t="str">
        <f>CONCATENATE("[tdLevel type=", B73, "]", 比較表!A5, "[/tdLevel]")</f>
        <v>[tdLevel type=4]メイク直しがしやすくなる[/tdLevel]</v>
      </c>
      <c r="B73">
        <f>HLOOKUP(アンケート!$C$28,比較表!$B$3:$D$8,3)</f>
        <v>4</v>
      </c>
    </row>
    <row r="74" spans="1:2">
      <c r="A74" t="str">
        <f>CONCATENATE("[tdLevel type=", B74, "]", 比較表!A6, "[/tdLevel]")</f>
        <v>[tdLevel type=4]肌に負担がない[/tdLevel]</v>
      </c>
      <c r="B74">
        <f>HLOOKUP(アンケート!$C$28,比較表!$B$3:$D$8,4)</f>
        <v>4</v>
      </c>
    </row>
    <row r="75" spans="1:2">
      <c r="A75" t="str">
        <f>CONCATENATE("[tdLevel type=", B75, "]", 比較表!A7, "[/tdLevel]")</f>
        <v>[tdLevel type=3]コスパ[/tdLevel]</v>
      </c>
      <c r="B75">
        <f>HLOOKUP(アンケート!$C$28,比較表!$B$3:$D$8,5)</f>
        <v>3</v>
      </c>
    </row>
    <row r="76" spans="1:2">
      <c r="A76" t="str">
        <f>CONCATENATE("[tdLevel type=", B76, "]", 比較表!A8, "[/tdLevel]")</f>
        <v>[tdLevel type=3]持ち運びに便利[/tdLevel]</v>
      </c>
      <c r="B76">
        <f>HLOOKUP(アンケート!$C$28,比較表!$B$3:$D$8,6)</f>
        <v>3</v>
      </c>
    </row>
    <row r="77" spans="1:2">
      <c r="A77" t="s">
        <v>72</v>
      </c>
    </row>
    <row r="79" spans="1:2">
      <c r="A79" s="6" t="str">
        <f>CONCATENATE("[product_link id=",入力シート!D14,"][/product_link]")</f>
        <v>[product_link id=227][/product_link]</v>
      </c>
    </row>
    <row r="80" spans="1:2">
      <c r="A80" t="s">
        <v>93</v>
      </c>
    </row>
    <row r="81" spans="1:1">
      <c r="A81" t="s">
        <v>94</v>
      </c>
    </row>
    <row r="82" spans="1:1">
      <c r="A82" t="s">
        <v>95</v>
      </c>
    </row>
    <row r="83" spans="1:1">
      <c r="A83" t="s">
        <v>87</v>
      </c>
    </row>
    <row r="84" spans="1:1">
      <c r="A84" t="str">
        <f>CONCATENATE("&lt;li&gt;", アンケート!C29,"&lt;/li&gt;")</f>
        <v>&lt;li&gt;リフレッシュ効果が高い&lt;/li&gt;</v>
      </c>
    </row>
    <row r="85" spans="1:1">
      <c r="A85" t="str">
        <f>CONCATENATE("&lt;li&gt;", アンケート!C30,"&lt;/li&gt;")</f>
        <v>&lt;li&gt;崩れたメイクだけ落としてくれる&lt;/li&gt;</v>
      </c>
    </row>
    <row r="86" spans="1:1">
      <c r="A86" t="str">
        <f>CONCATENATE("&lt;li&gt;", アンケート!C31,"&lt;/li&gt;")</f>
        <v>&lt;li&gt;12枚入りと28枚入り2種類ある&lt;/li&gt;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&lt;li&gt;こするとメイクが落ちすぎる&lt;/li&gt;</v>
      </c>
    </row>
    <row r="95" spans="1:1">
      <c r="A95" t="str">
        <f>CONCATENATE("&lt;li&gt;", アンケート!C33,"&lt;/li&gt;")</f>
        <v>&lt;li&gt;ウェット感が高いので、使い方が難しい&lt;/li&gt;</v>
      </c>
    </row>
    <row r="96" spans="1:1">
      <c r="A96" t="str">
        <f>CONCATENATE("&lt;li&gt;", アンケート!C34,"&lt;/li&gt;")</f>
        <v>&lt;li&gt;顔用にしてはシートが無駄に大きい&lt;/li&gt;</v>
      </c>
    </row>
    <row r="97" spans="1:1">
      <c r="A97" t="s">
        <v>88</v>
      </c>
    </row>
    <row r="98" spans="1:1">
      <c r="A98" t="s">
        <v>89</v>
      </c>
    </row>
    <row r="99" spans="1:1">
      <c r="A99" t="s">
        <v>96</v>
      </c>
    </row>
    <row r="100" spans="1:1">
      <c r="A100" t="s">
        <v>132</v>
      </c>
    </row>
    <row r="101" spans="1:1">
      <c r="A101" t="str">
        <f>CONCATENATE("[voice icon=","""http://shomty.com/wp-content/uploads/img/parts/review/", 入力シート!F14, ".jpg", """ name=""", 入力シート!E14, """ type=""", "l", """]")</f>
        <v>[voice icon="http://shomty.com/wp-content/uploads/img/parts/review/w_30_2.jpg" name="30代女性" type="l"]</v>
      </c>
    </row>
    <row r="102" spans="1:1">
      <c r="A102" t="str">
        <f>アンケート!C36</f>
        <v xml:space="preserve">ユーチューバーさんがお勧めしていたのを見て購入しました。
メイクが落ちすぎると賛否両論ありましたが、わたしにはとても合っていました。
夏場のメイク直しはこのシートを軽く肌にあてて、それからパウダーを乗せるとメイクが綺麗に仕上がります。
</v>
      </c>
    </row>
    <row r="103" spans="1:1">
      <c r="A103" t="s">
        <v>104</v>
      </c>
    </row>
    <row r="104" spans="1:1">
      <c r="A104" t="str">
        <f>CONCATENATE("[voice icon=","""http://shomty.com/wp-content/uploads/img/parts/review/", 入力シート!F15, ".jpg", """ name=""", 入力シート!E15, """ type=""", "r", """]")</f>
        <v>[voice icon="http://shomty.com/wp-content/uploads/img/parts/review/w_20_1.jpg" name="20代女性" type="r"]</v>
      </c>
    </row>
    <row r="105" spans="1:1">
      <c r="A105" t="str">
        <f>アンケート!C37</f>
        <v xml:space="preserve">CMで見て気になり購入しました。
思ったり塗れていたメイクも想像よりは落ちましたが、それだけメイクが崩れていたんだと思います。
汗でベタベタだった肌がすっきりリフレッシュできるので、夏場は常に持ち歩いています。
</v>
      </c>
    </row>
    <row r="106" spans="1:1">
      <c r="A106" t="s">
        <v>104</v>
      </c>
    </row>
    <row r="107" spans="1:1">
      <c r="A107" t="s">
        <v>99</v>
      </c>
    </row>
    <row r="108" spans="1:1">
      <c r="A108" t="str">
        <f>CONCATENATE("[reviewLink id=","""", 入力シート!D14,"""][/reviewLink]")</f>
        <v>[reviewLink id="227"][/reviewLink]</v>
      </c>
    </row>
    <row r="110" spans="1:1">
      <c r="A110" t="str">
        <f>CONCATENATE("&lt;h3&gt;1位 ",アンケート!C13,"&lt;/h3&gt;")</f>
        <v>&lt;h3&gt;1位 ビオレ　メイクしたままさっぱりシート&lt;/h3&gt;</v>
      </c>
    </row>
    <row r="111" spans="1:1">
      <c r="A111" t="s">
        <v>92</v>
      </c>
    </row>
    <row r="112" spans="1:1">
      <c r="A112" t="s">
        <v>69</v>
      </c>
    </row>
    <row r="113" spans="1:2">
      <c r="A113" t="str">
        <f>アンケート!C22</f>
        <v>メイク直しの際皮脂が気になる方</v>
      </c>
    </row>
    <row r="114" spans="1:2">
      <c r="A114" t="s">
        <v>70</v>
      </c>
    </row>
    <row r="115" spans="1:2" ht="27">
      <c r="A115" s="6" t="str">
        <f>CONCATENATE("[tblStart num=5]", 入力シート!C5, "[/tblStart]")</f>
        <v>[tblStart num=5]https://images-fe.ssl-images-amazon.com/images/I/31ETZHGRtfL.jpg[/tblStart]</v>
      </c>
    </row>
    <row r="116" spans="1:2">
      <c r="A116" t="str">
        <f>CONCATENATE("[tdLevel type=", B116, "]", 比較表!A4, "[/tdLevel]")</f>
        <v>[tdLevel type=4]崩れたメイクだけが落ちる[/tdLevel]</v>
      </c>
      <c r="B116">
        <f>HLOOKUP(アンケート!$C$13,比較表!$B$3:$D$8,2,FALSE)</f>
        <v>4</v>
      </c>
    </row>
    <row r="117" spans="1:2">
      <c r="A117" t="str">
        <f>CONCATENATE("[tdLevel type=", B117, "]", 比較表!A5, "[/tdLevel]")</f>
        <v>[tdLevel type=4]メイク直しがしやすくなる[/tdLevel]</v>
      </c>
      <c r="B117">
        <f>HLOOKUP(アンケート!$C$13,比較表!$B$3:$D$8,3,FALSE)</f>
        <v>4</v>
      </c>
    </row>
    <row r="118" spans="1:2">
      <c r="A118" t="str">
        <f>CONCATENATE("[tdLevel type=", B118, "]", 比較表!A6, "[/tdLevel]")</f>
        <v>[tdLevel type=4]肌に負担がない[/tdLevel]</v>
      </c>
      <c r="B118">
        <f>HLOOKUP(アンケート!$C$13,比較表!$B$3:$D$8,4,FALSE)</f>
        <v>4</v>
      </c>
    </row>
    <row r="119" spans="1:2">
      <c r="A119" t="str">
        <f>CONCATENATE("[tdLevel type=", B119, "]", 比較表!A7, "[/tdLevel]")</f>
        <v>[tdLevel type=3]コスパ[/tdLevel]</v>
      </c>
      <c r="B119">
        <f>HLOOKUP(アンケート!$C$13,比較表!$B$3:$D$8,5,FALSE)</f>
        <v>3</v>
      </c>
    </row>
    <row r="120" spans="1:2">
      <c r="A120" t="str">
        <f>CONCATENATE("[tdLevel type=", B120, "]", 比較表!A8, "[/tdLevel]")</f>
        <v>[tdLevel type=3]持ち運びに便利[/tdLevel]</v>
      </c>
      <c r="B120">
        <f>HLOOKUP(アンケート!$C$13,比較表!$B$3:$D$8,6,FALSE)</f>
        <v>3</v>
      </c>
    </row>
    <row r="121" spans="1:2">
      <c r="A121" t="s">
        <v>72</v>
      </c>
    </row>
    <row r="123" spans="1:2">
      <c r="A123" s="6" t="str">
        <f>CONCATENATE("[product_link id=",入力シート!D12,"][/product_link]")</f>
        <v>[product_link id=226][/product_link]</v>
      </c>
    </row>
    <row r="124" spans="1:2">
      <c r="A124" t="s">
        <v>93</v>
      </c>
    </row>
    <row r="125" spans="1:2">
      <c r="A125" t="s">
        <v>94</v>
      </c>
    </row>
    <row r="126" spans="1:2">
      <c r="A126" t="s">
        <v>95</v>
      </c>
    </row>
    <row r="127" spans="1:2">
      <c r="A127" t="s">
        <v>87</v>
      </c>
    </row>
    <row r="128" spans="1:2">
      <c r="A128" t="str">
        <f>CONCATENATE("&lt;li&gt;", アンケート!C14,"&lt;/li&gt;")</f>
        <v>&lt;li&gt;ウェットシートだけでなく、あぶらとり紙もついている&lt;/li&gt;</v>
      </c>
    </row>
    <row r="129" spans="1:1">
      <c r="A129" t="str">
        <f>CONCATENATE("&lt;li&gt;", アンケート!C15,"&lt;/li&gt;")</f>
        <v>&lt;li&gt;シートを使うことでリフレッシュする&lt;/li&gt;</v>
      </c>
    </row>
    <row r="130" spans="1:1">
      <c r="A130" t="str">
        <f>CONCATENATE("&lt;li&gt;", アンケート!C16,"&lt;/li&gt;")</f>
        <v>&lt;li&gt;余分のない使いやすいサイズ&lt;/li&gt;</v>
      </c>
    </row>
    <row r="131" spans="1:1">
      <c r="A131" t="str">
        <f>CONCATENATE("&lt;li&gt;", アンケート!C17,"&lt;/li&gt;")</f>
        <v>&lt;li&gt;メイク直しがしやすくなる&lt;/li&gt;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&lt;li&gt;たまにしか使用しない場合、1度開封すると徐々に乾燥するので残りのシートが使えなくなる場合がある&lt;/li&gt;</v>
      </c>
    </row>
    <row r="140" spans="1:1">
      <c r="A140" t="str">
        <f>CONCATENATE("&lt;li&gt;", アンケート!C19,"&lt;/li&gt;")</f>
        <v>&lt;li&gt;持ち運びを考えると20枚入りは量が多くやや厚みがある&lt;/li&gt;</v>
      </c>
    </row>
    <row r="141" spans="1:1">
      <c r="A141" t="str">
        <f>CONCATENATE("&lt;li&gt;", アンケート!C20,"&lt;/li&gt;")</f>
        <v>&lt;li&gt;同じビオレのメイクの上からリフレッシュシートが販売されてから、この商品の取り扱い店舗が減り入手しにくくなった&lt;/li&gt;</v>
      </c>
    </row>
    <row r="142" spans="1:1">
      <c r="A142" t="str">
        <f>CONCATENATE("&lt;li&gt;", アンケート!C21,"&lt;/li&gt;")</f>
        <v>&lt;li&gt;メイクの上からリフレッシュシートに比べると、リフレッシュ感はやや劣る&lt;/li&gt;</v>
      </c>
    </row>
    <row r="143" spans="1:1">
      <c r="A143" t="s">
        <v>88</v>
      </c>
    </row>
    <row r="144" spans="1:1">
      <c r="A144" t="s">
        <v>89</v>
      </c>
    </row>
    <row r="145" spans="1:1">
      <c r="A145" t="s">
        <v>96</v>
      </c>
    </row>
    <row r="146" spans="1:1">
      <c r="A146" t="s">
        <v>132</v>
      </c>
    </row>
    <row r="147" spans="1:1">
      <c r="A147" t="str">
        <f>CONCATENATE("[voice icon=","""http://shomty.com/wp-content/uploads/img/parts/review/", 入力シート!F12, ".jpg", """ name=""", 入力シート!E12, """ type=""", "l", """]")</f>
        <v>[voice icon="http://shomty.com/wp-content/uploads/img/parts/review/w_30_2.jpg" name="30代女性" type="l"]</v>
      </c>
    </row>
    <row r="148" spans="1:1">
      <c r="A148" t="str">
        <f>アンケート!C23</f>
        <v>メイク直しの際今まではスポンジで皮脂をとり、そのあと化粧ミストを顔にかけて、ファンデーションを塗っていました。
こちらは皮脂吸着シートとウェットシートが1枚になっているので、とても使いやすく助かってます。</v>
      </c>
    </row>
    <row r="149" spans="1:1">
      <c r="A149" t="s">
        <v>104</v>
      </c>
    </row>
    <row r="150" spans="1:1">
      <c r="A150" t="str">
        <f>CONCATENATE("[voice icon=","""http://shomty.com/wp-content/uploads/img/parts/review/", 入力シート!F13, ".jpg", """ name=""", 入力シート!E13, """ type=""", "r", """]")</f>
        <v>[voice icon="http://shomty.com/wp-content/uploads/img/parts/review/w_40_1.jpg" name="40代女性" type="r"]</v>
      </c>
    </row>
    <row r="151" spans="1:1">
      <c r="A151" t="str">
        <f>アンケート!C24</f>
        <v xml:space="preserve">発売したころからもう20年近く愛用しています。
暑がりで汗っかきなので、夏場はこれがなきゃ外出するのが不安になります。
ミントはスーッとして気持ちよく、さっぱりするのでお勧めです。
これからもずっとリピートし続けると思います。
</v>
      </c>
    </row>
    <row r="152" spans="1:1">
      <c r="A152" t="s">
        <v>104</v>
      </c>
    </row>
    <row r="153" spans="1:1">
      <c r="A153" t="s">
        <v>99</v>
      </c>
    </row>
    <row r="154" spans="1:1">
      <c r="A154" t="str">
        <f>CONCATENATE("[reviewLink id=","""", 入力シート!D12,"""][/reviewLink]")</f>
        <v>[reviewLink id="226"][/reviewLink]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4" sqref="A1:A4"/>
    </sheetView>
  </sheetViews>
  <sheetFormatPr defaultRowHeight="13.5"/>
  <sheetData>
    <row r="1" spans="1:1">
      <c r="A1" t="s">
        <v>125</v>
      </c>
    </row>
    <row r="2" spans="1:1">
      <c r="A2" t="str">
        <f>"("&amp;入力シート!D12&amp;","&amp;"'"&amp;入力シート!D22&amp;"', '"&amp;入力シート!D23&amp;"', '"&amp;入力シート!C12&amp;"', '"&amp;入力シート!C5&amp;"', '"&amp;入力シート!D5&amp;"'),"</f>
        <v>(226,'//af.moshimo.com/af/c/click?a_id=988731&amp;p_id=170&amp;pc_id=185&amp;pl_id=4062&amp;url=https%3A%2F%2Fwww.amazon.co.jp%2F%25E8%258A%25B1%25E7%258E%258B-Kao-%25E3%2580%2590%25E8%258A%25B1%25E7%258E%258B%25E3%2580%2591%25E3%2583%2593%25E3%2582%25AA%25E3%2583%25AC-%25E3%2583%25A1%25E3%2582%25A4%25E3%2582%25AF%25E3%2581%2597%25E3%2581%259F%25E3%2581%25BE%25E3%2581%25BE%25E3%2581%2595%25E3%2581%25A3%25E3%2581%25B1%25E3%2582%258A%25E3%2582%25B7%25E3%2583%25BC%25E3%2583%2588-20%25E6%259E%259A%25E5%2585%25A5%25E3%2582%258A%2Fdp%2FB005FD8176', '//af.moshimo.com/af/c/click?a_id=988729&amp;p_id=54&amp;pc_id=54&amp;pl_id=616&amp;url=https%3A%2F%2Fitem.rakuten.co.jp%2Fkusurinofukutaro%2F10045113%2F&amp;m=http%3A%2F%2Fm.rakuten.co.jp%2Fkusurinofukutaro%2Fi%2F10004952%2F&amp;r_v=g00rw7p3.9tq3e105.g00rw7p3.9tq3f511', 'https://www.cosme.net/product/product_id/2871/reviews', 'https://images-fe.ssl-images-amazon.com/images/I/31ETZHGRtfL.jpg', 'ビオレ　メイクしたままさっぱりシート'),</v>
      </c>
    </row>
    <row r="3" spans="1:1">
      <c r="A3" t="str">
        <f>"("&amp;入力シート!D14&amp;","&amp;"'"&amp;入力シート!D24&amp;"', '"&amp;入力シート!D25&amp;"', '"&amp;入力シート!C14&amp;"', '"&amp;入力シート!C6&amp;"', '"&amp;入力シート!D6&amp;"'),"</f>
        <v>(227,'//af.moshimo.com/af/c/click?a_id=988731&amp;p_id=170&amp;pc_id=185&amp;pl_id=4062&amp;url=https%3A%2F%2Fwww.amazon.co.jp%2F%25E3%2583%2593%25E3%2582%25AA%25E3%2583%25AC-%25E3%2583%25A1%25E3%2582%25A4%25E3%2582%25AF%25E3%2581%25AE%25E4%25B8%258A%25E3%2581%258B%25E3%2582%2589%25E3%2583%25AA%25E3%2583%2595%25E3%2583%25AC%25E3%2583%2583%25E3%2582%25B7%25E3%2583%25A5%25E3%2582%25B7%25E3%2583%25BC%25E3%2583%2588-%25E7%2584%25A1%25E9%25A6%2599%25E6%2596%2599-%25E5%25BE%25B3%25E7%2594%25A8-28%25E6%259E%259A%2Fdp%2FB079M6GMNQ', '//af.moshimo.com/af/c/click?a_id=988729&amp;p_id=54&amp;pc_id=54&amp;pl_id=616&amp;url=https%3A%2F%2Fitem.rakuten.co.jp%2Fsoukai%2F4901301349798%2F&amp;m=http%3A%2F%2Fm.rakuten.co.jp%2Fsoukai%2Fi%2F10994735%2F&amp;r_v=g00psrh3.9tq3ed4a.g00psrh3.9tq3f383', 'https://www.cosme.net/product/product_id/10150174/reviews', 'https://images-fe.ssl-images-amazon.com/images/I/41liKQD0rqL.jpg', 'ビオレ メイクの上からリフレッシュシート'),</v>
      </c>
    </row>
    <row r="4" spans="1:1">
      <c r="A4" t="str">
        <f>"("&amp;入力シート!D16&amp;","&amp;"'"&amp;入力シート!D26&amp;"', '"&amp;入力シート!D27&amp;"', '"&amp;入力シート!C16&amp;"', '"&amp;入力シート!C7&amp;"', '"&amp;入力シート!D7&amp;"');"</f>
        <v>(228,'//af.moshimo.com/af/c/click?a_id=988731&amp;p_id=170&amp;pc_id=185&amp;pl_id=4062&amp;url=https%3A%2F%2Fwww.amazon.co.jp%2F%25E3%2583%259D%25E3%2582%25B1%25E3%2583%2583%25E3%2583%2588-POCKET-39782-%25E3%2581%258A%25E5%258C%2596%25E7%25B2%25A7%25E7%259B%25B4%25E3%2581%2597%25E3%2582%25B3%25E3%2583%2583%25E3%2583%2588%25E3%2583%25B3-12%25E6%259E%259A%25E5%2585%25A5%2Fdp%2FB007QR5I2K', '//af.moshimo.com/af/c/click?a_id=988729&amp;p_id=54&amp;pc_id=54&amp;pl_id=616&amp;url=https%3A%2F%2Fitem.rakuten.co.jp%2Fmatsuda88%2F4901872397822%2F&amp;m=http%3A%2F%2Fm.rakuten.co.jp%2Fmatsuda88%2Fi%2F10011276%2F&amp;r_v=g00pxju3.9tq3e347.g00pxju3.9tq3f688', 'https://www.cosme.net/product/product_id/274251/reviews', 'https://images-fe.ssl-images-amazon.com/images/I/41pvW%2BnX4SL.jpg', 'ポケット　お化粧直しコットン');</v>
      </c>
    </row>
    <row r="9" spans="1:1">
      <c r="A9" s="36" t="s">
        <v>124</v>
      </c>
    </row>
    <row r="10" spans="1:1">
      <c r="A10" t="s">
        <v>123</v>
      </c>
    </row>
    <row r="11" spans="1:1" ht="18.75">
      <c r="A11" s="70">
        <v>225</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2018-08-01T10:09:08Z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