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<sst xmlns="http://schemas.openxmlformats.org/spreadsheetml/2006/main" count="268" uniqueCount="191">
  <si>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</si>
  <si>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</si>
  <si>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</si>
  <si>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</si>
  <si>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</si>
  <si>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</si>
  <si>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</si>
  <si>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</si>
  <si>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</si>
  <si>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</si>
  <si>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</si>
  <si>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</si>
  <si>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</si>
  <si>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</si>
  <si>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</si>
  <si>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</si>
  <si>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</si>
  <si>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</si>
  <si>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</si>
  <si>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</si>
  <si>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</si>
  <si>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</si>
  <si>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</si>
  <si>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</si>
  <si>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</si>
  <si>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</si>
  <si>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</si>
  <si>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</si>
  <si>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</si>
  <si>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</si>
  <si>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</si>
  <si>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</si>
  <si>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</si>
  <si>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</si>
  <si>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</si>
  <si>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</si>
  <si>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</si>
  <si>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</si>
  <si>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</si>
  <si>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</si>
  <si>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</si>
  <si>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</si>
  <si>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</si>
  <si>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</si>
  <si>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</si>
  <si>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</si>
  <si>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</si>
  <si>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</si>
  <si>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</si>
  <si>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</si>
  <si>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</si>
  <si>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</si>
  <si>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</si>
  <si>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</si>
  <si>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</si>
  <si>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</si>
  <si>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</si>
  <si>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</si>
  <si>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</si>
  <si>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</si>
  <si>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</si>
  <si>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</si>
  <si>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</si>
  <si>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</si>
  <si>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</si>
  <si>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</si>
  <si>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</si>
  <si>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</si>
  <si>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</si>
  <si>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</si>
  <si>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</si>
  <si>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</si>
  <si>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</si>
  <si>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</si>
  <si>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</si>
  <si>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</si>
  <si>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</si>
  <si>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</si>
  <si>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</si>
  <si>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</si>
  <si>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</si>
  <si>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</si>
  <si>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</si>
  <si>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</si>
  <si>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</si>
  <si>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</si>
  <si>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</si>
  <si>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</si>
  <si>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</si>
  <si>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</si>
  <si>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</si>
  <si>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</si>
  <si>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</si>
  <si>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</si>
  <si>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</si>
  <si>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</si>
  <si>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</si>
  <si>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</si>
  <si>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</si>
  <si>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</si>
  <si>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</si>
  <si>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</si>
  <si>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</si>
  <si>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</si>
  <si>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</si>
  <si>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</si>
  <si>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</si>
  <si>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</si>
  <si>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</si>
  <si>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</si>
  <si>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</si>
  <si>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</si>
  <si>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</si>
  <si>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</si>
  <si>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</si>
  <si>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</si>
  <si>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</si>
  <si>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</si>
  <si>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</si>
  <si>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</si>
  <si>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</si>
  <si>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</si>
  <si>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</si>
  <si>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</si>
  <si>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</si>
  <si>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10代女性</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</si>
  <si>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</si>
  <si>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</si>
  <si>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</si>
  <si>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</si>
  <si>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</si>
  <si>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</si>
  <si>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</si>
  <si>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塗るだけで肌が瞬時に白くなるクリーム</t>
  </si>
  <si>
    <t>３CE　ホワイトミルククリーム</t>
  </si>
  <si>
    <t>セラ　ワンデーブライトナー</t>
  </si>
  <si>
    <t>石澤研究所　透明白肌薬用ホワイトパックN</t>
  </si>
  <si>
    <t>白肌になる</t>
  </si>
  <si>
    <t>使いやすい</t>
  </si>
  <si>
    <t>コスパ</t>
  </si>
  <si>
    <t>手軽に購入できる</t>
  </si>
  <si>
    <t>肌荒れしない</t>
  </si>
  <si>
    <t>乳液のようなテクスチャーなので、伸びが良い</t>
  </si>
  <si>
    <t>肌が塗るだけで白くなる</t>
  </si>
  <si>
    <t>シンデレラのようなパッケージが可愛い</t>
  </si>
  <si>
    <t>顔・全身に使用できる</t>
  </si>
  <si>
    <t>塗ったときだけ白くなる、肌が白くなるわけではない</t>
  </si>
  <si>
    <t>伸びは良いが少しで伸ばそうとするとムラになる</t>
  </si>
  <si>
    <t>元々色が黒い人は不自然な白さになる</t>
  </si>
  <si>
    <t>似たような製品がたくさんある</t>
  </si>
  <si>
    <t>軽いテクスチャーで白肌になれるクリームを求めている方</t>
  </si>
  <si>
    <r>
      <t xml:space="preserve">１位の商品のためになった（なる）口コミやレビューを２つ記入してください。
</t>
    </r>
    <r>
      <rPr>
        <sz val="9"/>
        <color rgb="FFFF0000"/>
        <rFont val="Arial"/>
        <family val="2"/>
      </rPr>
      <t>※短文すぎない（100文字程度）口コミをお願いします。</t>
    </r>
  </si>
  <si>
    <t>まさに私が求めていた商品です。
肌が黒いわけではないのですが、理想の白さではないのでこれを使っていつも理想の白肌になっています。（笑）
べたべたしないし伸びがいいので、とっても使いやすくコスパもいいです。</t>
  </si>
  <si>
    <t>肌を白く見せたかったので、購入しました。
肌馴染みがよく、香りもわたしは好きな香りです。
ドンキにも売っているので、いつでも購入できるので助かっています。
冬は長袖で気にならないので使用しませんが、夏は毎年こちらを使用しています。</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</si>
  <si>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</si>
  <si>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https://www.cosme.net/product/product_id/10072494/reviews</t>
  </si>
  <si>
    <t>スパチュラがついている</t>
  </si>
  <si>
    <t>顔・全身に使える</t>
  </si>
  <si>
    <t>洗い流すので、カスがでてくる心配がない</t>
  </si>
  <si>
    <t>塗って放置し洗い流すので、面倒</t>
  </si>
  <si>
    <t>服に着くと汚れる</t>
  </si>
  <si>
    <t>ボディソープで洗い流せば元の肌色に戻る</t>
  </si>
  <si>
    <t>水にぬれてもしばらくは白さを保てるクリームを求めている方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</si>
  <si>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</si>
  <si>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白石麻衣さんのような透明感のある白肌になりたくて、色々探していたところこちらを見つけたので購入しました。
塗って洗い流すタイプなので、塗ったカスが出たり汗拭きシートでふき取っても落ちないので気に入っています。
</t>
  </si>
  <si>
    <t>美白クリームなど塗っていてもなかなか白くならないのですが、こちらは本当に肌が白くなるわけではないですが、塗るだけで白肌になれるので気に入っています。
1回塗るだけで白くなりますし、肌への刺激もないのでよかったです。</t>
  </si>
  <si>
    <t>30代女性</t>
  </si>
  <si>
    <t>https://www.cosme.net/product/product_id/10091233/reviews</t>
  </si>
  <si>
    <t>顔・全身に塗れる</t>
  </si>
  <si>
    <t>肌がすぐに白くなる</t>
  </si>
  <si>
    <t>しわにも効果がある</t>
  </si>
  <si>
    <t>3位の商品の悪いところを３つ以上挙げてください。</t>
  </si>
  <si>
    <t>ミルクセーキのような甘い香りがするので、好き嫌いがわかれる</t>
  </si>
  <si>
    <t>白く見せているだけなので、実際に肌自体が白くなるわけではない。</t>
  </si>
  <si>
    <t>高い</t>
  </si>
  <si>
    <t>白肌になりたい甘い香りの好きな方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</si>
  <si>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</si>
  <si>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メイク下地として使用していますが、塗るとすぐに白くなります。
肌色をワントーン明るく見せてくれる下地はたくさんありますが、白く見せることが第一のコスメなので、白肌のレベルが普通の下地とは格段に違います。
</t>
  </si>
  <si>
    <t xml:space="preserve">顔・全身に使用しています。
顔は薄く塗り、体は露出する部分はたっぷり塗っています。
全身イエローベースのような肌色なので、白く見せてくれるこちらの商品はもう手放せません。
これからも使い続けていこうと思います。
</t>
  </si>
  <si>
    <t>https://www.cosme.net/product/product_id/10107043/reviews</t>
  </si>
  <si>
    <t>今回取り上げたアイテムは、「何を求めてる人」にピッタリだと思いますか？
具体的に3つ記入してください。</t>
  </si>
  <si>
    <t>白肌に見せたい人</t>
  </si>
  <si>
    <t>日焼けして顔と首など肌色に違いがあり、均一の肌色にしたい人</t>
  </si>
  <si>
    <t>瞬時に白くなれるコスパの良い商品を求めている方</t>
  </si>
  <si>
    <t>&lt;a target="_blank" href="//af.moshimo.com/af/c/click?a_id=988731&amp;amp;p_id=170&amp;amp;pc_id=185&amp;amp;pl_id=4062&amp;amp;url=https%3A%2F%2Fwww.amazon.co.jp%2F%25E3%2582%25BB%25E3%2583%25A9-4-99405E-12-%25E3%2583%25AF%25E3%2583%25B3%25E3%2583%2587%25E3%2583%25BC%25E3%2583%2596%25E3%2583%25A9%25E3%2582%25A4%25E3%2583%2588%25E3%2583%258A%25E3%2583%25BC-120ml%2Fdp%2FB00HK5YSHE" rel="nofollow"&gt;&lt;img src="https://images-fe.ssl-images-amazon.com/images/I/41NqYmV9ngL.jpg" alt="" style="border: none;" /&gt;&lt;br /&gt;ワンデーブライトナー 120ml&lt;/a&gt;&lt;img src="//i.moshimo.com/af/i/impression?a_id=988731&amp;amp;p_id=170&amp;amp;pc_id=185&amp;amp;pl_id=4062" alt="" width="1" height="1" style="border: 0px;" /&gt;</t>
  </si>
  <si>
    <t>&lt;a target="_blank" href="//af.moshimo.com/af/c/click?a_id=988729&amp;amp;p_id=54&amp;amp;pc_id=54&amp;amp;pl_id=616&amp;amp;url=https%3A%2F%2Fitem.rakuten.co.jp%2Fmoris-dg%2F4994048924908%2F&amp;amp;m=http%3A%2F%2Fm.rakuten.co.jp%2Fmoris-dg%2Fi%2F10087004%2F&amp;amp;r_v=g00q5pw3.9tq3ecb8.g00q5pw3.9tq3fc65" rel="nofollow"&gt;&lt;img src="//thumbnail.image.rakuten.co.jp/@0_mall/moris-dg/cabinet/i0041/4994048924908_1.jpg?_ex=128x128" alt="" style="border: none;" /&gt;&lt;br /&gt;セラ ワンデイブライトナー 120ml&lt;/a&gt;&lt;img src="//i.moshimo.com/af/i/impression?a_id=988729&amp;amp;p_id=54&amp;amp;pc_id=54&amp;amp;pl_id=616" alt="" width="1" height="1" style="border: 0px;" /&gt;</t>
  </si>
  <si>
    <t>&lt;a target="_blank" href="//af.moshimo.com/af/c/click?a_id=988731&amp;amp;p_id=170&amp;amp;pc_id=185&amp;amp;pl_id=4062&amp;amp;url=https%3A%2F%2Fwww.amazon.co.jp%2F%25E9%2580%258F%25E6%2598%258E%25E7%2599%25BD%25E8%2582%258C-BU20X05649-%25E8%2596%25AC%25E7%2594%25A8%25E3%2583%259B%25E3%2583%25AF%25E3%2582%25A4%25E3%2583%2588%25E3%2583%2591%25E3%2583%2583%25E3%2582%25AFN-%25E5%258C%25BB%25E8%2596%25AC%25E9%2583%25A8%25E5%25A4%2596%25E5%2593%2581%2Fdp%2FB00TESNHLS" rel="nofollow"&gt;&lt;img src="https://images-fe.ssl-images-amazon.com/images/I/516wfiGf7RL.jpg" alt="" style="border: none;" /&gt;&lt;br /&gt;透明白肌 薬用ホワイトパックN&amp;lt;医薬部外品&amp;gt;&lt;/a&gt;&lt;img src="//i.moshimo.com/af/i/impression?a_id=988731&amp;amp;p_id=170&amp;amp;pc_id=185&amp;amp;pl_id=4062" alt="" width="1" height="1" style="border: 0px;" /&gt;</t>
  </si>
  <si>
    <t>&lt;a target="_blank" href="//af.moshimo.com/af/c/click?a_id=988729&amp;amp;p_id=54&amp;amp;pc_id=54&amp;amp;pl_id=616&amp;amp;url=https%3A%2F%2Fitem.rakuten.co.jp%2Floco%2Fwhite-pack%2F&amp;amp;m=http%3A%2F%2Fm.rakuten.co.jp%2Floco%2Fi%2F10001779%2F&amp;amp;r_v=g00psrr3.9tq3e9f9.g00psrr3.9tq3fc08" rel="nofollow"&gt;&lt;img src="//thumbnail.image.rakuten.co.jp/@0_gold/loco/shohin/ishizawa/white_pack.jpg?_ex=128x128" alt="" style="border: none;" /&gt;&lt;br /&gt;透明白肌 薬用ホワイトパックN 130g[石澤研究所 しみ シミ対策パック]【4320円以上送料無料】【お1人様年間12個迄】【あす楽】&lt;/a&gt;&lt;img src="//i.moshimo.com/af/i/impression?a_id=988729&amp;amp;p_id=54&amp;amp;pc_id=54&amp;amp;pl_id=616" alt="" width="1" height="1" style="border: 0px;" /&gt;</t>
  </si>
  <si>
    <t>&lt;a target="_blank" href="//af.moshimo.com/af/c/click?a_id=988731&amp;amp;p_id=170&amp;amp;pc_id=185&amp;amp;pl_id=4062&amp;amp;url=https%3A%2F%2Fwww.amazon.co.jp%2F3CE-%25E3%2583%259B%25E3%2583%25AF%25E3%2582%25A4%25E3%2583%2588%25E3%2583%259F%25E3%2583%25AB%25E3%2582%25AF%25E3%2582%25AF%25E3%2583%25AA%25E3%2583%25BC%25E3%2583%25A0-White-Milk-Cream%2Fdp%2FB01BK6UC7I" rel="nofollow"&gt;&lt;img src="https://images-fe.ssl-images-amazon.com/images/I/31q0oOGU%2BgL.jpg" alt="" style="border: none;" /&gt;&lt;br /&gt;[3CE] ホワイトミルククリーム(White Milk Cream) 50g&lt;/a&gt;&lt;img src="//i.moshimo.com/af/i/impression?a_id=988731&amp;amp;p_id=170&amp;amp;pc_id=185&amp;amp;pl_id=4062" alt="" width="1" height="1" style="border: 0px;" /&gt;</t>
  </si>
  <si>
    <t>&lt;a target="_blank" href="//af.moshimo.com/af/c/click?a_id=988729&amp;amp;p_id=54&amp;amp;pc_id=54&amp;amp;pl_id=616&amp;amp;url=https%3A%2F%2Fitem.rakuten.co.jp%2Flunadea%2F10004173%2F&amp;amp;m=http%3A%2F%2Fm.rakuten.co.jp%2Flunadea%2Fi%2F10004173%2F&amp;amp;r_v=g00raz53.9tq3e771.g00raz53.9tq3f725" rel="nofollow"&gt;&lt;img src="//thumbnail.image.rakuten.co.jp/@0_mall/lunadea/cabinet/03239927/05518789/imgrc0067565142.jpg?_ex=128x128" alt="" style="border: none;" /&gt;&lt;br /&gt;【3CE】(スリーコンセプトアイズ)ホワイトミルククリーム(牛乳クリーム・ウユクリーム) 50ml ※国内発送&lt;/a&gt;&lt;img src="//i.moshimo.com/af/i/impression?a_id=988729&amp;amp;p_id=54&amp;amp;pc_id=54&amp;amp;pl_id=616" alt="" width="1" height="1" style="border: 0px;" /&gt;</t>
  </si>
  <si>
    <t>美白クリームのおすすめ３選。塗るだけで肌が瞬時に白くなるクリームは？</t>
    <rPh sb="0" eb="2">
      <t>ビハク</t>
    </rPh>
    <rPh sb="12" eb="13">
      <t>セン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</si>
</sst>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107043/reviews" TargetMode="External"/><Relationship Id="rId2" Type="http://schemas.openxmlformats.org/officeDocument/2006/relationships/hyperlink" Target="https://www.cosme.net/product/product_id/10091233/reviews" TargetMode="External"/><Relationship Id="rId1" Type="http://schemas.openxmlformats.org/officeDocument/2006/relationships/hyperlink" Target="https://www.cosme.net/product/product_id/10072494/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2" sqref="C2"/>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73</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75</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150</v>
      </c>
      <c r="D22" s="3"/>
      <c r="E22" s="3"/>
      <c r="F22" s="3"/>
      <c r="G22" s="3"/>
      <c r="H22" s="3"/>
      <c r="I22" s="3"/>
      <c r="J22" s="3"/>
      <c r="K22" s="3"/>
      <c r="L22" s="3"/>
      <c r="M22" s="3"/>
      <c r="N22" s="3"/>
      <c r="O22" s="3"/>
      <c r="P22" s="3"/>
      <c r="Q22" s="3"/>
      <c r="R22" s="3"/>
      <c r="S22" s="3"/>
      <c r="T22" s="3"/>
      <c r="U22" s="3"/>
      <c r="V22" s="3"/>
      <c r="W22" s="3"/>
      <c r="X22" s="3"/>
      <c r="Y22" s="3"/>
      <c r="Z22" s="3"/>
    </row>
    <row r="23" spans="1:26" ht="36.75" thickBot="1">
      <c r="A23" s="4" t="s">
        <v>27</v>
      </c>
      <c r="B23" s="40" t="s">
        <v>151</v>
      </c>
      <c r="C23" s="9" t="s">
        <v>152</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1"/>
      <c r="C24" s="9"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76</v>
      </c>
      <c r="C25" s="9" t="s">
        <v>110</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125</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5" t="s">
        <v>136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2" t="s">
        <v>163</v>
      </c>
      <c r="C36" s="27" t="s">
        <v>164</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4"/>
      <c r="C37" s="68"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77</v>
      </c>
      <c r="C38" s="27"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166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134</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58</v>
      </c>
      <c r="B45" s="48" t="s">
        <v>171</v>
      </c>
      <c r="C45" s="29"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59</v>
      </c>
      <c r="B46" s="49"/>
      <c r="C46" s="29"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60</v>
      </c>
      <c r="B47" s="50"/>
      <c r="C47" s="29"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62</v>
      </c>
      <c r="B48" s="11" t="s">
        <v>61</v>
      </c>
      <c r="C48" s="29" t="s">
        <v>175</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63</v>
      </c>
      <c r="B49" s="48" t="s">
        <v>176</v>
      </c>
      <c r="C49" s="69" t="s">
        <v>177</v>
      </c>
      <c r="D49" s="3"/>
      <c r="E49" s="3"/>
      <c r="F49" s="3"/>
      <c r="G49" s="3"/>
      <c r="H49" s="3"/>
      <c r="I49" s="3"/>
      <c r="J49" s="3"/>
      <c r="K49" s="3"/>
      <c r="L49" s="3"/>
      <c r="M49" s="3"/>
      <c r="N49" s="3"/>
      <c r="O49" s="3"/>
      <c r="P49" s="3"/>
      <c r="Q49" s="3"/>
      <c r="R49" s="3"/>
      <c r="S49" s="3"/>
      <c r="T49" s="3"/>
      <c r="U49" s="3"/>
      <c r="V49" s="3"/>
      <c r="W49" s="3"/>
      <c r="X49" s="3"/>
      <c r="Y49" s="3"/>
      <c r="Z49" s="3"/>
    </row>
    <row r="50" spans="1:26" ht="64.5" thickBot="1">
      <c r="A50" s="4" t="s">
        <v>78</v>
      </c>
      <c r="B50" s="50"/>
      <c r="C50" s="29"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79</v>
      </c>
      <c r="B51" s="48" t="s">
        <v>77</v>
      </c>
      <c r="C51" s="29" t="s">
        <v>110</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80</v>
      </c>
      <c r="B52" s="50"/>
      <c r="C52" s="29" t="s">
        <v>110</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81</v>
      </c>
      <c r="B53" s="11" t="s">
        <v>154</v>
      </c>
      <c r="C53" s="39"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82</v>
      </c>
      <c r="B54" s="45"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83</v>
      </c>
      <c r="B55" s="46"/>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84</v>
      </c>
      <c r="B56" s="47"/>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A15" sqref="A15"/>
    </sheetView>
  </sheetViews>
  <sheetFormatPr defaultRowHeight="13.5"/>
  <cols>
    <col min="1" max="1" width="23.75" customWidth="1"/>
    <col min="2" max="2" width="23.125" bestFit="1" customWidth="1"/>
    <col min="3" max="4" width="40.625" customWidth="1"/>
  </cols>
  <sheetData>
    <row r="1" spans="1:26" ht="88.5" customHeight="1" thickBot="1">
      <c r="A1" s="12" t="s">
        <v>64</v>
      </c>
      <c r="B1" s="55" t="s">
        <v>65</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66</v>
      </c>
      <c r="B3" s="15" t="s">
        <v>134</v>
      </c>
      <c r="C3" s="15" t="s">
        <v>135</v>
      </c>
      <c r="D3" s="16" t="s">
        <v>136</v>
      </c>
      <c r="E3" s="3"/>
      <c r="F3" s="3"/>
      <c r="G3" s="3"/>
      <c r="H3" s="3"/>
      <c r="I3" s="3"/>
      <c r="J3" s="3"/>
      <c r="K3" s="3"/>
      <c r="L3" s="3"/>
      <c r="M3" s="3"/>
      <c r="N3" s="3"/>
      <c r="O3" s="3"/>
      <c r="P3" s="3"/>
      <c r="Q3" s="3"/>
      <c r="R3" s="3"/>
      <c r="S3" s="3"/>
      <c r="T3" s="3"/>
      <c r="U3" s="3"/>
      <c r="V3" s="3"/>
      <c r="W3" s="3"/>
      <c r="X3" s="3"/>
      <c r="Y3" s="3"/>
      <c r="Z3" s="3"/>
    </row>
    <row r="4" spans="1:26" ht="15.75" thickBot="1">
      <c r="A4" s="33" t="s">
        <v>137</v>
      </c>
      <c r="B4" s="17">
        <v>5</v>
      </c>
      <c r="C4" s="17">
        <v>5</v>
      </c>
      <c r="D4" s="17">
        <v>5</v>
      </c>
      <c r="E4" s="3"/>
      <c r="F4" s="3"/>
      <c r="G4" s="3"/>
      <c r="H4" s="3"/>
      <c r="I4" s="3"/>
      <c r="J4" s="3"/>
      <c r="K4" s="3"/>
      <c r="L4" s="3"/>
      <c r="M4" s="3"/>
      <c r="N4" s="3"/>
      <c r="O4" s="3"/>
      <c r="P4" s="3"/>
      <c r="Q4" s="3"/>
      <c r="R4" s="3"/>
      <c r="S4" s="3"/>
      <c r="T4" s="3"/>
      <c r="U4" s="3"/>
      <c r="V4" s="3"/>
      <c r="W4" s="3"/>
      <c r="X4" s="3"/>
      <c r="Y4" s="3"/>
      <c r="Z4" s="3"/>
    </row>
    <row r="5" spans="1:26" ht="15.75" thickBot="1">
      <c r="A5" s="33" t="s">
        <v>138</v>
      </c>
      <c r="B5" s="17">
        <v>4</v>
      </c>
      <c r="C5" s="17">
        <v>5</v>
      </c>
      <c r="D5" s="17">
        <v>2</v>
      </c>
      <c r="E5" s="3"/>
      <c r="F5" s="3"/>
      <c r="G5" s="3"/>
      <c r="H5" s="3"/>
      <c r="I5" s="3"/>
      <c r="J5" s="3"/>
      <c r="K5" s="3"/>
      <c r="L5" s="3"/>
      <c r="M5" s="3"/>
      <c r="N5" s="3"/>
      <c r="O5" s="3"/>
      <c r="P5" s="3"/>
      <c r="Q5" s="3"/>
      <c r="R5" s="3"/>
      <c r="S5" s="3"/>
      <c r="T5" s="3"/>
      <c r="U5" s="3"/>
      <c r="V5" s="3"/>
      <c r="W5" s="3"/>
      <c r="X5" s="3"/>
      <c r="Y5" s="3"/>
      <c r="Z5" s="3"/>
    </row>
    <row r="6" spans="1:26" ht="15.75" thickBot="1">
      <c r="A6" s="33" t="s">
        <v>139</v>
      </c>
      <c r="B6" s="17">
        <v>1</v>
      </c>
      <c r="C6" s="17">
        <v>4</v>
      </c>
      <c r="D6" s="17">
        <v>3</v>
      </c>
      <c r="E6" s="3"/>
      <c r="F6" s="3"/>
      <c r="G6" s="3"/>
      <c r="H6" s="3"/>
      <c r="I6" s="3"/>
      <c r="J6" s="3"/>
      <c r="K6" s="3"/>
      <c r="L6" s="3"/>
      <c r="M6" s="3"/>
      <c r="N6" s="3"/>
      <c r="O6" s="3"/>
      <c r="P6" s="3"/>
      <c r="Q6" s="3"/>
      <c r="R6" s="3"/>
      <c r="S6" s="3"/>
      <c r="T6" s="3"/>
      <c r="U6" s="3"/>
      <c r="V6" s="3"/>
      <c r="W6" s="3"/>
      <c r="X6" s="3"/>
      <c r="Y6" s="3"/>
      <c r="Z6" s="3"/>
    </row>
    <row r="7" spans="1:26" ht="15.75" thickBot="1">
      <c r="A7" s="33" t="s">
        <v>140</v>
      </c>
      <c r="B7" s="17">
        <v>1</v>
      </c>
      <c r="C7" s="17">
        <v>4</v>
      </c>
      <c r="D7" s="17">
        <v>4</v>
      </c>
      <c r="E7" s="3"/>
      <c r="F7" s="3"/>
      <c r="G7" s="3"/>
      <c r="H7" s="3"/>
      <c r="I7" s="3"/>
      <c r="J7" s="3"/>
      <c r="K7" s="3"/>
      <c r="L7" s="3"/>
      <c r="M7" s="3"/>
      <c r="N7" s="3"/>
      <c r="O7" s="3"/>
      <c r="P7" s="3"/>
      <c r="Q7" s="3"/>
      <c r="R7" s="3"/>
      <c r="S7" s="3"/>
      <c r="T7" s="3"/>
      <c r="U7" s="3"/>
      <c r="V7" s="3"/>
      <c r="W7" s="3"/>
      <c r="X7" s="3"/>
      <c r="Y7" s="3"/>
      <c r="Z7" s="3"/>
    </row>
    <row r="8" spans="1:26" ht="15.75" thickBot="1">
      <c r="A8" s="33" t="s">
        <v>141</v>
      </c>
      <c r="B8" s="17">
        <v>3</v>
      </c>
      <c r="C8" s="17">
        <v>4</v>
      </c>
      <c r="D8" s="17">
        <v>4</v>
      </c>
      <c r="E8" s="3"/>
      <c r="F8" s="3"/>
      <c r="G8" s="3"/>
      <c r="H8" s="3"/>
      <c r="I8" s="3"/>
      <c r="J8" s="3"/>
      <c r="K8" s="3"/>
      <c r="L8" s="3"/>
      <c r="M8" s="3"/>
      <c r="N8" s="3"/>
      <c r="O8" s="3"/>
      <c r="P8" s="3"/>
      <c r="Q8" s="3"/>
      <c r="R8" s="3"/>
      <c r="S8" s="3"/>
      <c r="T8" s="3"/>
      <c r="U8" s="3"/>
      <c r="V8" s="3"/>
      <c r="W8" s="3"/>
      <c r="X8" s="3"/>
      <c r="Y8" s="3"/>
      <c r="Z8" s="3"/>
    </row>
    <row r="9" spans="1:26" ht="15" thickBot="1">
      <c r="A9" s="18" t="s">
        <v>67</v>
      </c>
      <c r="B9" s="19">
        <v>14</v>
      </c>
      <c r="C9" s="19">
        <v>22</v>
      </c>
      <c r="D9" s="19">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opLeftCell="A4" workbookViewId="0">
      <selection activeCell="H13" sqref="H13"/>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104</v>
      </c>
      <c r="C2" s="22" t="s">
        <v>190</v>
      </c>
      <c r="D2" s="31"/>
      <c r="F2">
        <f>LEN(C1)</f>
        <v>0</v>
      </c>
      <c r="G2" t="s">
        <v>129</v>
      </c>
    </row>
    <row r="3" spans="2:8">
      <c r="B3" s="34"/>
      <c r="C3" s="31"/>
      <c r="D3" s="31"/>
      <c r="H3" t="s">
        <v>130</v>
      </c>
    </row>
    <row r="4" spans="2:8">
      <c r="B4" s="23" t="s">
        <v>118</v>
      </c>
      <c r="C4" s="23" t="s">
        <v>119</v>
      </c>
      <c r="D4" s="23" t="s">
        <v>120</v>
      </c>
      <c r="H4" t="s">
        <v>131</v>
      </c>
    </row>
    <row r="5" spans="2:8">
      <c r="B5" s="23" t="s">
        <v>102</v>
      </c>
      <c r="C5" s="22" t="str">
        <f>IF(C22="","",SUBSTITUTE(MID(C22,FIND("src=",C22)+5,FIND("alt",C22)-FIND("src=",C22)-7),"amp;",""))</f>
        <v>https://images-fe.ssl-images-amazon.com/images/I/41NqYmV9ngL.jpg</v>
      </c>
      <c r="D5" s="22" t="str">
        <f>アンケート!C13</f>
        <v>セラ　ワンデーブライトナー</v>
      </c>
      <c r="E5" t="s">
        <v>121</v>
      </c>
    </row>
    <row r="6" spans="2:8">
      <c r="B6" s="23" t="s">
        <v>101</v>
      </c>
      <c r="C6" s="22" t="str">
        <f>IF(C24="","",SUBSTITUTE(MID(C24,FIND("src=",C24)+5,FIND("alt",C24)-FIND("src=",C24)-7),"amp;",""))</f>
        <v>https://images-fe.ssl-images-amazon.com/images/I/516wfiGf7RL.jpg</v>
      </c>
      <c r="D6" s="22" t="str">
        <f>アンケート!C28</f>
        <v>石澤研究所　透明白肌薬用ホワイトパックN</v>
      </c>
      <c r="E6" t="s">
        <v>121</v>
      </c>
    </row>
    <row r="7" spans="2:8">
      <c r="B7" s="23" t="s">
        <v>100</v>
      </c>
      <c r="C7" s="22" t="str">
        <f>IF(C26="","",SUBSTITUTE(MID(C26,FIND("src=",C26)+5,FIND("alt",C26)-FIND("src=",C26)-7),"amp;",""))</f>
        <v>https://images-fe.ssl-images-amazon.com/images/I/31q0oOGU%2BgL.jpg</v>
      </c>
      <c r="D7" s="22" t="str">
        <f>アンケート!C41</f>
        <v>３CE　ホワイトミルククリーム</v>
      </c>
      <c r="E7" t="s">
        <v>121</v>
      </c>
    </row>
    <row r="10" spans="2:8">
      <c r="B10" s="58" t="s">
        <v>99</v>
      </c>
      <c r="C10" s="59"/>
      <c r="D10" s="59"/>
      <c r="E10" s="59"/>
      <c r="F10" s="60"/>
    </row>
    <row r="11" spans="2:8">
      <c r="B11" s="32" t="s">
        <v>105</v>
      </c>
      <c r="C11" s="32" t="s">
        <v>106</v>
      </c>
      <c r="D11" s="32" t="s">
        <v>107</v>
      </c>
      <c r="E11" s="32" t="s">
        <v>108</v>
      </c>
      <c r="F11" s="32" t="s">
        <v>109</v>
      </c>
    </row>
    <row r="12" spans="2:8">
      <c r="B12" s="65" t="s">
        <v>102</v>
      </c>
      <c r="C12" s="67" t="str">
        <f>アンケート!C27</f>
        <v>https://www.cosme.net/product/product_id/10072494/reviews</v>
      </c>
      <c r="D12" s="61">
        <f>SQL!A11+1</f>
        <v>232</v>
      </c>
      <c r="E12" s="22" t="str">
        <f>アンケート!C25</f>
        <v>20代女性</v>
      </c>
      <c r="F12" s="22" t="str">
        <f>IF(ISERROR(FIND("女",E12)),"m","w")&amp;"_"&amp;LEFT(E12,2)&amp;"_"&amp;"2"</f>
        <v>w_20_2</v>
      </c>
    </row>
    <row r="13" spans="2:8">
      <c r="B13" s="66"/>
      <c r="C13" s="67"/>
      <c r="D13" s="62"/>
      <c r="E13" s="22" t="str">
        <f>アンケート!C26</f>
        <v>10代女性</v>
      </c>
      <c r="F13" s="22" t="str">
        <f>IF(ISERROR(FIND("女",E13)),"m","w")&amp;"_"&amp;LEFT(E13,2)&amp;"_"&amp;"1"</f>
        <v>w_10_1</v>
      </c>
    </row>
    <row r="14" spans="2:8">
      <c r="B14" s="65" t="s">
        <v>101</v>
      </c>
      <c r="C14" s="67" t="str">
        <f>アンケート!C40</f>
        <v>https://www.cosme.net/product/product_id/10091233/reviews</v>
      </c>
      <c r="D14" s="61">
        <f>IF(D12="","",D12+1)</f>
        <v>233</v>
      </c>
      <c r="E14" s="22" t="str">
        <f>アンケート!C38</f>
        <v>30代女性</v>
      </c>
      <c r="F14" s="22" t="str">
        <f>IF(ISERROR(FIND("女",E14)),"m","w")&amp;"_"&amp;LEFT(E14,2)&amp;"_"&amp;"2"</f>
        <v>w_30_2</v>
      </c>
    </row>
    <row r="15" spans="2:8">
      <c r="B15" s="66"/>
      <c r="C15" s="67"/>
      <c r="D15" s="62"/>
      <c r="E15" s="22" t="str">
        <f>アンケート!C39</f>
        <v>30代女性</v>
      </c>
      <c r="F15" s="22" t="str">
        <f>IF(ISERROR(FIND("女",E15)),"m","w")&amp;"_"&amp;LEFT(E15,2)&amp;"_"&amp;"1"</f>
        <v>w_30_1</v>
      </c>
    </row>
    <row r="16" spans="2:8">
      <c r="B16" s="65" t="s">
        <v>100</v>
      </c>
      <c r="C16" s="67" t="str">
        <f>アンケート!C53</f>
        <v>https://www.cosme.net/product/product_id/10107043/reviews</v>
      </c>
      <c r="D16" s="61">
        <f>IF(D14="","",D14+1)</f>
        <v>234</v>
      </c>
      <c r="E16" s="22" t="str">
        <f>アンケート!C51</f>
        <v>20代女性</v>
      </c>
      <c r="F16" s="22" t="str">
        <f>IF(ISERROR(FIND("女",E16)),"m","w")&amp;"_"&amp;LEFT(E16,2)&amp;"_"&amp;"2"</f>
        <v>w_20_2</v>
      </c>
    </row>
    <row r="17" spans="2:6">
      <c r="B17" s="66"/>
      <c r="C17" s="67"/>
      <c r="D17" s="62"/>
      <c r="E17" s="22" t="str">
        <f>アンケート!C52</f>
        <v>20代女性</v>
      </c>
      <c r="F17" s="22" t="str">
        <f t="shared" ref="F17" si="0">IF(ISERROR(FIND("女",E17)),"m","w")&amp;"_"&amp;LEFT(E17,2)&amp;"_"&amp;"1"</f>
        <v>w_20_1</v>
      </c>
    </row>
    <row r="18" spans="2:6">
      <c r="D18" s="31"/>
    </row>
    <row r="19" spans="2:6">
      <c r="D19" s="31"/>
    </row>
    <row r="20" spans="2:6">
      <c r="B20" s="63" t="s">
        <v>111</v>
      </c>
      <c r="C20" s="63"/>
      <c r="D20" s="63"/>
      <c r="E20" s="63"/>
      <c r="F20" s="63"/>
    </row>
    <row r="21" spans="2:6">
      <c r="B21" s="35" t="s">
        <v>118</v>
      </c>
      <c r="C21" s="35" t="s">
        <v>115</v>
      </c>
      <c r="D21" s="63" t="s">
        <v>116</v>
      </c>
      <c r="E21" s="63"/>
      <c r="F21" s="35" t="s">
        <v>117</v>
      </c>
    </row>
    <row r="22" spans="2:6">
      <c r="B22" s="63" t="s">
        <v>112</v>
      </c>
      <c r="C22" s="22" t="s">
        <v>184</v>
      </c>
      <c r="D22" s="64" t="str">
        <f t="shared" ref="D22:D27" si="1">IF(C22="","",SUBSTITUTE(MID(C22,FIND("href=",C22)+6,FIND("rel=",C22)-FIND("href=",C22)-8),"amp;",""))</f>
        <v>//af.moshimo.com/af/c/click?a_id=988731&amp;p_id=170&amp;pc_id=185&amp;pl_id=4062&amp;url=https%3A%2F%2Fwww.amazon.co.jp%2F%25E3%2582%25BB%25E3%2583%25A9-4-99405E-12-%25E3%2583%25AF%25E3%2583%25B3%25E3%2583%2587%25E3%2583%25BC%25E3%2583%2596%25E3%2583%25A9%25E3%2582%25A4%25E3%2583%2588%25E3%2583%258A%25E3%2583%25BC-120ml%2Fdp%2FB00HK5YSHE</v>
      </c>
      <c r="E22" s="64"/>
      <c r="F22" s="22" t="str">
        <f>IF(ISERROR(FIND("amazon",C22)),IF(ISERROR(FIND("rakuten",C22)),"","楽天"),"Amazon")</f>
        <v>Amazon</v>
      </c>
    </row>
    <row r="23" spans="2:6">
      <c r="B23" s="63"/>
      <c r="C23" s="22" t="s">
        <v>185</v>
      </c>
      <c r="D23" s="64" t="str">
        <f t="shared" si="1"/>
        <v>//af.moshimo.com/af/c/click?a_id=988729&amp;p_id=54&amp;pc_id=54&amp;pl_id=616&amp;url=https%3A%2F%2Fitem.rakuten.co.jp%2Fmoris-dg%2F4994048924908%2F&amp;m=http%3A%2F%2Fm.rakuten.co.jp%2Fmoris-dg%2Fi%2F10087004%2F&amp;r_v=g00q5pw3.9tq3ecb8.g00q5pw3.9tq3fc65</v>
      </c>
      <c r="E23" s="64"/>
      <c r="F23" s="22" t="str">
        <f t="shared" ref="F23:F27" si="2">IF(ISERROR(FIND("amazon",C23)),IF(ISERROR(FIND("rakuten",C23)),"","楽天"),"Amazon")</f>
        <v>楽天</v>
      </c>
    </row>
    <row r="24" spans="2:6">
      <c r="B24" s="63" t="s">
        <v>113</v>
      </c>
      <c r="C24" s="22" t="s">
        <v>186</v>
      </c>
      <c r="D24" s="64" t="str">
        <f t="shared" si="1"/>
        <v>//af.moshimo.com/af/c/click?a_id=988731&amp;p_id=170&amp;pc_id=185&amp;pl_id=4062&amp;url=https%3A%2F%2Fwww.amazon.co.jp%2F%25E9%2580%258F%25E6%2598%258E%25E7%2599%25BD%25E8%2582%258C-BU20X05649-%25E8%2596%25AC%25E7%2594%25A8%25E3%2583%259B%25E3%2583%25AF%25E3%2582%25A4%25E3%2583%2588%25E3%2583%2591%25E3%2583%2583%25E3%2582%25AFN-%25E5%258C%25BB%25E8%2596%25AC%25E9%2583%25A8%25E5%25A4%2596%25E5%2593%2581%2Fdp%2FB00TESNHLS</v>
      </c>
      <c r="E24" s="64"/>
      <c r="F24" s="22" t="str">
        <f t="shared" si="2"/>
        <v>Amazon</v>
      </c>
    </row>
    <row r="25" spans="2:6">
      <c r="B25" s="63"/>
      <c r="C25" s="22" t="s">
        <v>187</v>
      </c>
      <c r="D25" s="64" t="str">
        <f t="shared" si="1"/>
        <v>//af.moshimo.com/af/c/click?a_id=988729&amp;p_id=54&amp;pc_id=54&amp;pl_id=616&amp;url=https%3A%2F%2Fitem.rakuten.co.jp%2Floco%2Fwhite-pack%2F&amp;m=http%3A%2F%2Fm.rakuten.co.jp%2Floco%2Fi%2F10001779%2F&amp;r_v=g00psrr3.9tq3e9f9.g00psrr3.9tq3fc08</v>
      </c>
      <c r="E25" s="64"/>
      <c r="F25" s="22" t="str">
        <f t="shared" si="2"/>
        <v>楽天</v>
      </c>
    </row>
    <row r="26" spans="2:6">
      <c r="B26" s="63" t="s">
        <v>114</v>
      </c>
      <c r="C26" s="22" t="s">
        <v>188</v>
      </c>
      <c r="D26" s="64" t="str">
        <f t="shared" si="1"/>
        <v>//af.moshimo.com/af/c/click?a_id=988731&amp;p_id=170&amp;pc_id=185&amp;pl_id=4062&amp;url=https%3A%2F%2Fwww.amazon.co.jp%2F3CE-%25E3%2583%259B%25E3%2583%25AF%25E3%2582%25A4%25E3%2583%2588%25E3%2583%259F%25E3%2583%25AB%25E3%2582%25AF%25E3%2582%25AF%25E3%2583%25AA%25E3%2583%25BC%25E3%2583%25A0-White-Milk-Cream%2Fdp%2FB01BK6UC7I</v>
      </c>
      <c r="E26" s="64"/>
      <c r="F26" s="22" t="str">
        <f t="shared" si="2"/>
        <v>Amazon</v>
      </c>
    </row>
    <row r="27" spans="2:6">
      <c r="B27" s="63"/>
      <c r="C27" s="22" t="s">
        <v>189</v>
      </c>
      <c r="D27" s="64" t="str">
        <f t="shared" si="1"/>
        <v>//af.moshimo.com/af/c/click?a_id=988729&amp;p_id=54&amp;pc_id=54&amp;pl_id=616&amp;url=https%3A%2F%2Fitem.rakuten.co.jp%2Flunadea%2F10004173%2F&amp;m=http%3A%2F%2Fm.rakuten.co.jp%2Flunadea%2Fi%2F10004173%2F&amp;r_v=g00raz53.9tq3e771.g00raz53.9tq3f725</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activeCell="F16" sqref="F16"/>
    </sheetView>
  </sheetViews>
  <sheetFormatPr defaultRowHeight="13.5"/>
  <cols>
    <col min="1" max="1" width="67.375" bestFit="1" customWidth="1"/>
  </cols>
  <sheetData>
    <row r="1" spans="1:1">
      <c r="A1" s="20" t="str">
        <f>CONCATENATE("&lt;h2&gt;",入力シート!C2,"&lt;/h2&gt;")</f>
        <v>&lt;h2&gt;美白クリームのおすすめ３選。塗るだけで肌が瞬時に白くなるクリームは？&lt;/h2&gt;</v>
      </c>
    </row>
    <row r="2" spans="1:1">
      <c r="A2" s="20" t="s">
        <v>85</v>
      </c>
    </row>
    <row r="3" spans="1:1">
      <c r="A3" s="21" t="s">
        <v>86</v>
      </c>
    </row>
    <row r="4" spans="1:1">
      <c r="A4" s="20" t="str">
        <f>CONCATENATE("&lt;li&gt;", アンケート!C54, "&lt;/li&gt;")</f>
        <v>&lt;li&gt;白肌に見せたい人&lt;/li&gt;</v>
      </c>
    </row>
    <row r="5" spans="1:1">
      <c r="A5" s="20" t="str">
        <f>CONCATENATE("&lt;li&gt;", アンケート!C55, "&lt;/li&gt;")</f>
        <v>&lt;li&gt;日焼けして顔と首など肌色に違いがあり、均一の肌色にしたい人&lt;/li&gt;</v>
      </c>
    </row>
    <row r="6" spans="1:1">
      <c r="A6" s="20" t="str">
        <f>CONCATENATE("&lt;li&gt;", アンケート!C56, "&lt;/li&gt;")</f>
        <v>&lt;li&gt;瞬時に白くなれるコスパの良い商品を求めている方&lt;/li&gt;</v>
      </c>
    </row>
    <row r="7" spans="1:1">
      <c r="A7" s="20" t="s">
        <v>87</v>
      </c>
    </row>
    <row r="8" spans="1:1">
      <c r="A8" s="20" t="s">
        <v>88</v>
      </c>
    </row>
    <row r="9" spans="1:1">
      <c r="A9" s="20"/>
    </row>
    <row r="10" spans="1:1">
      <c r="A10" s="20" t="s">
        <v>127</v>
      </c>
    </row>
    <row r="11" spans="1:1">
      <c r="A11" s="20" t="s">
        <v>89</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今回紹介する『塗るだけで肌が瞬時に白くなるクリーム』は「価格と品質」どちらを重要視したのかをあらわした図です。</v>
      </c>
    </row>
    <row r="14" spans="1:1">
      <c r="A14" s="30"/>
    </row>
    <row r="15" spans="1:1">
      <c r="A15" s="30" t="s">
        <v>128</v>
      </c>
    </row>
    <row r="16" spans="1:1">
      <c r="A16" s="30" t="s">
        <v>126</v>
      </c>
    </row>
    <row r="17" spans="1:2">
      <c r="A17" s="20" t="s">
        <v>88</v>
      </c>
    </row>
    <row r="18" spans="1:2">
      <c r="A18" t="s">
        <v>70</v>
      </c>
    </row>
    <row r="19" spans="1:2">
      <c r="A19" t="str">
        <f>CONCATENATE("&lt;h2&gt;『",アンケート!C2,"』 ランキング&lt;/h2&gt;")</f>
        <v>&lt;h2&gt;『塗るだけで肌が瞬時に白くなるクリーム』 ランキング&lt;/h2&gt;</v>
      </c>
    </row>
    <row r="20" spans="1:2">
      <c r="A20" t="s">
        <v>90</v>
      </c>
    </row>
    <row r="22" spans="1:2">
      <c r="A22" t="str">
        <f>CONCATENATE("&lt;h3&gt;3位 ",アンケート!C41,"&lt;/h3&gt;")</f>
        <v>&lt;h3&gt;3位 ３CE　ホワイトミルククリーム&lt;/h3&gt;</v>
      </c>
    </row>
    <row r="23" spans="1:2">
      <c r="A23" t="s">
        <v>91</v>
      </c>
    </row>
    <row r="24" spans="1:2">
      <c r="A24" t="s">
        <v>68</v>
      </c>
    </row>
    <row r="25" spans="1:2">
      <c r="A25" t="str">
        <f>アンケート!C48</f>
        <v>白肌になりたい甘い香りの好きな方</v>
      </c>
    </row>
    <row r="26" spans="1:2">
      <c r="A26" t="s">
        <v>69</v>
      </c>
    </row>
    <row r="27" spans="1:2">
      <c r="A27" s="6" t="str">
        <f>CONCATENATE("[tblStart num=5]", 入力シート!C7, "[/tblStart]")</f>
        <v>[tblStart num=5]https://images-fe.ssl-images-amazon.com/images/I/31q0oOGU%2BgL.jpg[/tblStart]</v>
      </c>
    </row>
    <row r="28" spans="1:2">
      <c r="A28" t="str">
        <f>CONCATENATE("[tdLevel type=", B28, "]", 比較表!A4, "[/tdLevel]")</f>
        <v>[tdLevel type=5]白肌になる[/tdLevel]</v>
      </c>
      <c r="B28">
        <f>HLOOKUP(アンケート!$C$41,比較表!$B$3:$D$8,2)</f>
        <v>5</v>
      </c>
    </row>
    <row r="29" spans="1:2">
      <c r="A29" t="str">
        <f>CONCATENATE("[tdLevel type=", B29, "]", 比較表!A5, "[/tdLevel]")</f>
        <v>[tdLevel type=4]使いやすい[/tdLevel]</v>
      </c>
      <c r="B29">
        <f>HLOOKUP(アンケート!$C$41,比較表!$B$3:$D$8,3)</f>
        <v>4</v>
      </c>
    </row>
    <row r="30" spans="1:2">
      <c r="A30" t="str">
        <f>CONCATENATE("[tdLevel type=", B30, "]", 比較表!A6, "[/tdLevel]")</f>
        <v>[tdLevel type=1]コスパ[/tdLevel]</v>
      </c>
      <c r="B30">
        <f>HLOOKUP(アンケート!$C$41,比較表!$B$3:$D$8,4)</f>
        <v>1</v>
      </c>
    </row>
    <row r="31" spans="1:2">
      <c r="A31" t="str">
        <f>CONCATENATE("[tdLevel type=", B31, "]", 比較表!A7, "[/tdLevel]")</f>
        <v>[tdLevel type=1]手軽に購入できる[/tdLevel]</v>
      </c>
      <c r="B31">
        <f>HLOOKUP(アンケート!$C$41,比較表!$B$3:$D$8,5)</f>
        <v>1</v>
      </c>
    </row>
    <row r="32" spans="1:2">
      <c r="A32" t="str">
        <f>CONCATENATE("[tdLevel type=", B32, "]", 比較表!A8, "[/tdLevel]")</f>
        <v>[tdLevel type=3]肌荒れしない[/tdLevel]</v>
      </c>
      <c r="B32">
        <f>HLOOKUP(アンケート!$C$41,比較表!$B$3:$D$8,6)</f>
        <v>3</v>
      </c>
    </row>
    <row r="33" spans="1:1">
      <c r="A33" t="s">
        <v>71</v>
      </c>
    </row>
    <row r="35" spans="1:1">
      <c r="A35" s="6" t="str">
        <f>CONCATENATE("[product_link id=",入力シート!D16,"][/product_link]")</f>
        <v>[product_link id=234][/product_link]</v>
      </c>
    </row>
    <row r="36" spans="1:1">
      <c r="A36" t="s">
        <v>92</v>
      </c>
    </row>
    <row r="37" spans="1:1">
      <c r="A37" t="s">
        <v>93</v>
      </c>
    </row>
    <row r="38" spans="1:1">
      <c r="A38" t="s">
        <v>94</v>
      </c>
    </row>
    <row r="39" spans="1:1">
      <c r="A39" t="s">
        <v>86</v>
      </c>
    </row>
    <row r="40" spans="1:1">
      <c r="A40" t="str">
        <f>CONCATENATE("&lt;li&gt;", アンケート!C42,"&lt;/li&gt;")</f>
        <v>&lt;li&gt;顔・全身に塗れる&lt;/li&gt;</v>
      </c>
    </row>
    <row r="41" spans="1:1">
      <c r="A41" t="str">
        <f>CONCATENATE("&lt;li&gt;", アンケート!C43,"&lt;/li&gt;")</f>
        <v>&lt;li&gt;肌がすぐに白くなる&lt;/li&gt;</v>
      </c>
    </row>
    <row r="42" spans="1:1">
      <c r="A42" t="str">
        <f>CONCATENATE("&lt;li&gt;", アンケート!C44,"&lt;/li&gt;")</f>
        <v>&lt;li&gt;しわにも効果がある&lt;/li&gt;</v>
      </c>
    </row>
    <row r="43" spans="1:1">
      <c r="A43" t="s">
        <v>87</v>
      </c>
    </row>
    <row r="44" spans="1:1">
      <c r="A44" t="s">
        <v>88</v>
      </c>
    </row>
    <row r="45" spans="1:1">
      <c r="A45" t="s">
        <v>95</v>
      </c>
    </row>
    <row r="46" spans="1:1">
      <c r="A46" t="s">
        <v>96</v>
      </c>
    </row>
    <row r="47" spans="1:1">
      <c r="A47" t="s">
        <v>93</v>
      </c>
    </row>
    <row r="48" spans="1:1">
      <c r="A48" t="s">
        <v>97</v>
      </c>
    </row>
    <row r="49" spans="1:1">
      <c r="A49" t="s">
        <v>86</v>
      </c>
    </row>
    <row r="50" spans="1:1">
      <c r="A50" t="str">
        <f>CONCATENATE("&lt;li&gt;", アンケート!C45,"&lt;/li&gt;")</f>
        <v>&lt;li&gt;ミルクセーキのような甘い香りがするので、好き嫌いがわかれる&lt;/li&gt;</v>
      </c>
    </row>
    <row r="51" spans="1:1">
      <c r="A51" t="str">
        <f>CONCATENATE("&lt;li&gt;", アンケート!C46,"&lt;/li&gt;")</f>
        <v>&lt;li&gt;白く見せているだけなので、実際に肌自体が白くなるわけではない。&lt;/li&gt;</v>
      </c>
    </row>
    <row r="52" spans="1:1">
      <c r="A52" t="str">
        <f>CONCATENATE("&lt;li&gt;", アンケート!C47,"&lt;/li&gt;")</f>
        <v>&lt;li&gt;高い&lt;/li&gt;</v>
      </c>
    </row>
    <row r="53" spans="1:1">
      <c r="A53" t="s">
        <v>87</v>
      </c>
    </row>
    <row r="54" spans="1:1">
      <c r="A54" t="s">
        <v>88</v>
      </c>
    </row>
    <row r="55" spans="1:1">
      <c r="A55" t="s">
        <v>95</v>
      </c>
    </row>
    <row r="56" spans="1:1">
      <c r="A56" t="s">
        <v>132</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メイク下地として使用していますが、塗るとすぐに白くなります。
肌色をワントーン明るく見せてくれる下地はたくさんありますが、白く見せることが第一のコスメなので、白肌のレベルが普通の下地とは格段に違います。
</v>
      </c>
    </row>
    <row r="59" spans="1:1">
      <c r="A59" t="s">
        <v>103</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顔・全身に使用しています。
顔は薄く塗り、体は露出する部分はたっぷり塗っています。
全身イエローベースのような肌色なので、白く見せてくれるこちらの商品はもう手放せません。
これからも使い続けていこうと思います。
</v>
      </c>
    </row>
    <row r="62" spans="1:1">
      <c r="A62" t="s">
        <v>103</v>
      </c>
    </row>
    <row r="63" spans="1:1">
      <c r="A63" t="s">
        <v>98</v>
      </c>
    </row>
    <row r="64" spans="1:1">
      <c r="A64" t="str">
        <f>CONCATENATE("[reviewLink id=","""", 入力シート!D16,"""][/reviewLink]")</f>
        <v>[reviewLink id="234"][/reviewLink]</v>
      </c>
    </row>
    <row r="66" spans="1:2">
      <c r="A66" t="str">
        <f>CONCATENATE("&lt;h3&gt;2位 ",アンケート!C28,"&lt;/h3&gt;")</f>
        <v>&lt;h3&gt;2位 石澤研究所　透明白肌薬用ホワイトパックN&lt;/h3&gt;</v>
      </c>
    </row>
    <row r="67" spans="1:2">
      <c r="A67" t="s">
        <v>91</v>
      </c>
    </row>
    <row r="68" spans="1:2">
      <c r="A68" t="s">
        <v>68</v>
      </c>
    </row>
    <row r="69" spans="1:2">
      <c r="A69" t="str">
        <f>アンケート!C35</f>
        <v>水にぬれてもしばらくは白さを保てるクリームを求めている方</v>
      </c>
    </row>
    <row r="70" spans="1:2">
      <c r="A70" t="s">
        <v>69</v>
      </c>
    </row>
    <row r="71" spans="1:2">
      <c r="A71" s="6" t="str">
        <f>CONCATENATE("[tblStart num=5]", 入力シート!$C$6, "[/tblStart]")</f>
        <v>[tblStart num=5]https://images-fe.ssl-images-amazon.com/images/I/516wfiGf7RL.jpg[/tblStart]</v>
      </c>
    </row>
    <row r="72" spans="1:2">
      <c r="A72" t="str">
        <f>CONCATENATE("[tdLevel type=", B72, "]", 比較表!A4, "[/tdLevel]")</f>
        <v>[tdLevel type=5]白肌になる[/tdLevel]</v>
      </c>
      <c r="B72">
        <f>HLOOKUP(アンケート!$C$28,比較表!$B$3:$D$8,2,FALSE)</f>
        <v>5</v>
      </c>
    </row>
    <row r="73" spans="1:2">
      <c r="A73" t="str">
        <f>CONCATENATE("[tdLevel type=", B73, "]", 比較表!A5, "[/tdLevel]")</f>
        <v>[tdLevel type=2]使いやすい[/tdLevel]</v>
      </c>
      <c r="B73">
        <f>HLOOKUP(アンケート!$C$28,比較表!$B$3:$D$8,3,FALSE)</f>
        <v>2</v>
      </c>
    </row>
    <row r="74" spans="1:2">
      <c r="A74" t="str">
        <f>CONCATENATE("[tdLevel type=", B74, "]", 比較表!A6, "[/tdLevel]")</f>
        <v>[tdLevel type=3]コスパ[/tdLevel]</v>
      </c>
      <c r="B74">
        <f>HLOOKUP(アンケート!$C$28,比較表!$B$3:$D$8,4,FALSE)</f>
        <v>3</v>
      </c>
    </row>
    <row r="75" spans="1:2">
      <c r="A75" t="str">
        <f>CONCATENATE("[tdLevel type=", B75, "]", 比較表!A7, "[/tdLevel]")</f>
        <v>[tdLevel type=4]手軽に購入できる[/tdLevel]</v>
      </c>
      <c r="B75">
        <f>HLOOKUP(アンケート!$C$28,比較表!$B$3:$D$8,5,FALSE)</f>
        <v>4</v>
      </c>
    </row>
    <row r="76" spans="1:2">
      <c r="A76" t="str">
        <f>CONCATENATE("[tdLevel type=", B76, "]", 比較表!A8, "[/tdLevel]")</f>
        <v>[tdLevel type=4]肌荒れしない[/tdLevel]</v>
      </c>
      <c r="B76">
        <f>HLOOKUP(アンケート!$C$28,比較表!$B$3:$D$8,6,FALSE)</f>
        <v>4</v>
      </c>
    </row>
    <row r="77" spans="1:2">
      <c r="A77" t="s">
        <v>71</v>
      </c>
    </row>
    <row r="79" spans="1:2">
      <c r="A79" s="6" t="str">
        <f>CONCATENATE("[product_link id=",入力シート!D14,"][/product_link]")</f>
        <v>[product_link id=233][/product_link]</v>
      </c>
    </row>
    <row r="80" spans="1:2">
      <c r="A80" t="s">
        <v>92</v>
      </c>
    </row>
    <row r="81" spans="1:1">
      <c r="A81" t="s">
        <v>93</v>
      </c>
    </row>
    <row r="82" spans="1:1">
      <c r="A82" t="s">
        <v>94</v>
      </c>
    </row>
    <row r="83" spans="1:1">
      <c r="A83" t="s">
        <v>86</v>
      </c>
    </row>
    <row r="84" spans="1:1">
      <c r="A84" t="str">
        <f>CONCATENATE("&lt;li&gt;", アンケート!C29,"&lt;/li&gt;")</f>
        <v>&lt;li&gt;スパチュラがついている&lt;/li&gt;</v>
      </c>
    </row>
    <row r="85" spans="1:1">
      <c r="A85" t="str">
        <f>CONCATENATE("&lt;li&gt;", アンケート!C30,"&lt;/li&gt;")</f>
        <v>&lt;li&gt;顔・全身に使える&lt;/li&gt;</v>
      </c>
    </row>
    <row r="86" spans="1:1">
      <c r="A86" t="str">
        <f>CONCATENATE("&lt;li&gt;", アンケート!C31,"&lt;/li&gt;")</f>
        <v>&lt;li&gt;洗い流すので、カスがでてくる心配がない&lt;/li&gt;</v>
      </c>
    </row>
    <row r="87" spans="1:1">
      <c r="A87" t="s">
        <v>87</v>
      </c>
    </row>
    <row r="88" spans="1:1">
      <c r="A88" t="s">
        <v>88</v>
      </c>
    </row>
    <row r="89" spans="1:1">
      <c r="A89" t="s">
        <v>95</v>
      </c>
    </row>
    <row r="90" spans="1:1">
      <c r="A90" t="s">
        <v>96</v>
      </c>
    </row>
    <row r="91" spans="1:1">
      <c r="A91" t="s">
        <v>93</v>
      </c>
    </row>
    <row r="92" spans="1:1">
      <c r="A92" t="s">
        <v>97</v>
      </c>
    </row>
    <row r="93" spans="1:1">
      <c r="A93" t="s">
        <v>86</v>
      </c>
    </row>
    <row r="94" spans="1:1">
      <c r="A94" t="str">
        <f>CONCATENATE("&lt;li&gt;", アンケート!C32,"&lt;/li&gt;")</f>
        <v>&lt;li&gt;塗って放置し洗い流すので、面倒&lt;/li&gt;</v>
      </c>
    </row>
    <row r="95" spans="1:1">
      <c r="A95" t="str">
        <f>CONCATENATE("&lt;li&gt;", アンケート!C33,"&lt;/li&gt;")</f>
        <v>&lt;li&gt;服に着くと汚れる&lt;/li&gt;</v>
      </c>
    </row>
    <row r="96" spans="1:1">
      <c r="A96" t="str">
        <f>CONCATENATE("&lt;li&gt;", アンケート!C34,"&lt;/li&gt;")</f>
        <v>&lt;li&gt;ボディソープで洗い流せば元の肌色に戻る&lt;/li&gt;</v>
      </c>
    </row>
    <row r="97" spans="1:1">
      <c r="A97" t="s">
        <v>87</v>
      </c>
    </row>
    <row r="98" spans="1:1">
      <c r="A98" t="s">
        <v>88</v>
      </c>
    </row>
    <row r="99" spans="1:1">
      <c r="A99" t="s">
        <v>95</v>
      </c>
    </row>
    <row r="100" spans="1:1">
      <c r="A100" t="s">
        <v>132</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白石麻衣さんのような透明感のある白肌になりたくて、色々探していたところこちらを見つけたので購入しました。
塗って洗い流すタイプなので、塗ったカスが出たり汗拭きシートでふき取っても落ちないので気に入っています。
</v>
      </c>
    </row>
    <row r="103" spans="1:1">
      <c r="A103" t="s">
        <v>103</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美白クリームなど塗っていてもなかなか白くならないのですが、こちらは本当に肌が白くなるわけではないですが、塗るだけで白肌になれるので気に入っています。
1回塗るだけで白くなりますし、肌への刺激もないのでよかったです。</v>
      </c>
    </row>
    <row r="106" spans="1:1">
      <c r="A106" t="s">
        <v>103</v>
      </c>
    </row>
    <row r="107" spans="1:1">
      <c r="A107" t="s">
        <v>98</v>
      </c>
    </row>
    <row r="108" spans="1:1">
      <c r="A108" t="str">
        <f>CONCATENATE("[reviewLink id=","""", 入力シート!D14,"""][/reviewLink]")</f>
        <v>[reviewLink id="233"][/reviewLink]</v>
      </c>
    </row>
    <row r="110" spans="1:1">
      <c r="A110" t="str">
        <f>CONCATENATE("&lt;h3&gt;1位 ",アンケート!C13,"&lt;/h3&gt;")</f>
        <v>&lt;h3&gt;1位 セラ　ワンデーブライトナー&lt;/h3&gt;</v>
      </c>
    </row>
    <row r="111" spans="1:1">
      <c r="A111" t="s">
        <v>91</v>
      </c>
    </row>
    <row r="112" spans="1:1">
      <c r="A112" t="s">
        <v>68</v>
      </c>
    </row>
    <row r="113" spans="1:2">
      <c r="A113" t="str">
        <f>アンケート!C22</f>
        <v>軽いテクスチャーで白肌になれるクリームを求めている方</v>
      </c>
    </row>
    <row r="114" spans="1:2">
      <c r="A114" t="s">
        <v>69</v>
      </c>
    </row>
    <row r="115" spans="1:2" ht="27">
      <c r="A115" s="6" t="str">
        <f>CONCATENATE("[tblStart num=5]", 入力シート!C5, "[/tblStart]")</f>
        <v>[tblStart num=5]https://images-fe.ssl-images-amazon.com/images/I/41NqYmV9ngL.jpg[/tblStart]</v>
      </c>
    </row>
    <row r="116" spans="1:2">
      <c r="A116" t="str">
        <f>CONCATENATE("[tdLevel type=", B116, "]", 比較表!A4, "[/tdLevel]")</f>
        <v>[tdLevel type=5]白肌になる[/tdLevel]</v>
      </c>
      <c r="B116">
        <f>HLOOKUP(アンケート!$C$13,比較表!$B$3:$D$8,2,FALSE)</f>
        <v>5</v>
      </c>
    </row>
    <row r="117" spans="1:2">
      <c r="A117" t="str">
        <f>CONCATENATE("[tdLevel type=", B117, "]", 比較表!A5, "[/tdLevel]")</f>
        <v>[tdLevel type=5]使いやすい[/tdLevel]</v>
      </c>
      <c r="B117">
        <f>HLOOKUP(アンケート!$C$13,比較表!$B$3:$D$8,3,FALSE)</f>
        <v>5</v>
      </c>
    </row>
    <row r="118" spans="1:2">
      <c r="A118" t="str">
        <f>CONCATENATE("[tdLevel type=", B118, "]", 比較表!A6, "[/tdLevel]")</f>
        <v>[tdLevel type=4]コスパ[/tdLevel]</v>
      </c>
      <c r="B118">
        <f>HLOOKUP(アンケート!$C$13,比較表!$B$3:$D$8,4,FALSE)</f>
        <v>4</v>
      </c>
    </row>
    <row r="119" spans="1:2">
      <c r="A119" t="str">
        <f>CONCATENATE("[tdLevel type=", B119, "]", 比較表!A7, "[/tdLevel]")</f>
        <v>[tdLevel type=4]手軽に購入できる[/tdLevel]</v>
      </c>
      <c r="B119">
        <f>HLOOKUP(アンケート!$C$13,比較表!$B$3:$D$8,5,FALSE)</f>
        <v>4</v>
      </c>
    </row>
    <row r="120" spans="1:2">
      <c r="A120" t="str">
        <f>CONCATENATE("[tdLevel type=", B120, "]", 比較表!A8, "[/tdLevel]")</f>
        <v>[tdLevel type=4]肌荒れしない[/tdLevel]</v>
      </c>
      <c r="B120">
        <f>HLOOKUP(アンケート!$C$13,比較表!$B$3:$D$8,6,FALSE)</f>
        <v>4</v>
      </c>
    </row>
    <row r="121" spans="1:2">
      <c r="A121" t="s">
        <v>71</v>
      </c>
    </row>
    <row r="123" spans="1:2">
      <c r="A123" s="6" t="str">
        <f>CONCATENATE("[product_link id=",入力シート!D12,"][/product_link]")</f>
        <v>[product_link id=232][/product_link]</v>
      </c>
    </row>
    <row r="124" spans="1:2">
      <c r="A124" t="s">
        <v>92</v>
      </c>
    </row>
    <row r="125" spans="1:2">
      <c r="A125" t="s">
        <v>93</v>
      </c>
    </row>
    <row r="126" spans="1:2">
      <c r="A126" t="s">
        <v>94</v>
      </c>
    </row>
    <row r="127" spans="1:2">
      <c r="A127" t="s">
        <v>86</v>
      </c>
    </row>
    <row r="128" spans="1:2">
      <c r="A128" t="str">
        <f>CONCATENATE("&lt;li&gt;", アンケート!C14,"&lt;/li&gt;")</f>
        <v>&lt;li&gt;乳液のようなテクスチャーなので、伸びが良い&lt;/li&gt;</v>
      </c>
    </row>
    <row r="129" spans="1:1">
      <c r="A129" t="str">
        <f>CONCATENATE("&lt;li&gt;", アンケート!C15,"&lt;/li&gt;")</f>
        <v>&lt;li&gt;肌が塗るだけで白くなる&lt;/li&gt;</v>
      </c>
    </row>
    <row r="130" spans="1:1">
      <c r="A130" t="str">
        <f>CONCATENATE("&lt;li&gt;", アンケート!C16,"&lt;/li&gt;")</f>
        <v>&lt;li&gt;シンデレラのようなパッケージが可愛い&lt;/li&gt;</v>
      </c>
    </row>
    <row r="131" spans="1:1">
      <c r="A131" t="str">
        <f>CONCATENATE("&lt;li&gt;", アンケート!C17,"&lt;/li&gt;")</f>
        <v>&lt;li&gt;顔・全身に使用できる&lt;/li&gt;</v>
      </c>
    </row>
    <row r="132" spans="1:1">
      <c r="A132" t="s">
        <v>87</v>
      </c>
    </row>
    <row r="133" spans="1:1">
      <c r="A133" t="s">
        <v>88</v>
      </c>
    </row>
    <row r="134" spans="1:1">
      <c r="A134" t="s">
        <v>95</v>
      </c>
    </row>
    <row r="135" spans="1:1">
      <c r="A135" t="s">
        <v>96</v>
      </c>
    </row>
    <row r="136" spans="1:1">
      <c r="A136" t="s">
        <v>93</v>
      </c>
    </row>
    <row r="137" spans="1:1">
      <c r="A137" t="s">
        <v>97</v>
      </c>
    </row>
    <row r="138" spans="1:1">
      <c r="A138" t="s">
        <v>86</v>
      </c>
    </row>
    <row r="139" spans="1:1">
      <c r="A139" t="str">
        <f>CONCATENATE("&lt;li&gt;", アンケート!C18,"&lt;/li&gt;")</f>
        <v>&lt;li&gt;塗ったときだけ白くなる、肌が白くなるわけではない&lt;/li&gt;</v>
      </c>
    </row>
    <row r="140" spans="1:1">
      <c r="A140" t="str">
        <f>CONCATENATE("&lt;li&gt;", アンケート!C19,"&lt;/li&gt;")</f>
        <v>&lt;li&gt;伸びは良いが少しで伸ばそうとするとムラになる&lt;/li&gt;</v>
      </c>
    </row>
    <row r="141" spans="1:1">
      <c r="A141" t="str">
        <f>CONCATENATE("&lt;li&gt;", アンケート!C20,"&lt;/li&gt;")</f>
        <v>&lt;li&gt;元々色が黒い人は不自然な白さになる&lt;/li&gt;</v>
      </c>
    </row>
    <row r="142" spans="1:1">
      <c r="A142" t="str">
        <f>CONCATENATE("&lt;li&gt;", アンケート!C21,"&lt;/li&gt;")</f>
        <v>&lt;li&gt;似たような製品がたくさんある&lt;/li&gt;</v>
      </c>
    </row>
    <row r="143" spans="1:1">
      <c r="A143" t="s">
        <v>87</v>
      </c>
    </row>
    <row r="144" spans="1:1">
      <c r="A144" t="s">
        <v>88</v>
      </c>
    </row>
    <row r="145" spans="1:1">
      <c r="A145" t="s">
        <v>95</v>
      </c>
    </row>
    <row r="146" spans="1:1">
      <c r="A146" t="s">
        <v>132</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まさに私が求めていた商品です。
肌が黒いわけではないのですが、理想の白さではないのでこれを使っていつも理想の白肌になっています。（笑）
べたべたしないし伸びがいいので、とっても使いやすくコスパもいいです。</v>
      </c>
    </row>
    <row r="149" spans="1:1">
      <c r="A149" t="s">
        <v>103</v>
      </c>
    </row>
    <row r="150" spans="1:1">
      <c r="A150" t="str">
        <f>CONCATENATE("[voice icon=","""http://shomty.com/wp-content/uploads/img/parts/review/", 入力シート!F13, ".jpg", """ name=""", 入力シート!E13, """ type=""", "r", """]")</f>
        <v>[voice icon="http://shomty.com/wp-content/uploads/img/parts/review/w_10_1.jpg" name="10代女性" type="r"]</v>
      </c>
    </row>
    <row r="151" spans="1:1">
      <c r="A151" t="str">
        <f>アンケート!C24</f>
        <v>肌を白く見せたかったので、購入しました。
肌馴染みがよく、香りもわたしは好きな香りです。
ドンキにも売っているので、いつでも購入できるので助かっています。
冬は長袖で気にならないので使用しませんが、夏は毎年こちらを使用しています。</v>
      </c>
    </row>
    <row r="152" spans="1:1">
      <c r="A152" t="s">
        <v>103</v>
      </c>
    </row>
    <row r="153" spans="1:1">
      <c r="A153" t="s">
        <v>98</v>
      </c>
    </row>
    <row r="154" spans="1:1">
      <c r="A154" t="str">
        <f>CONCATENATE("[reviewLink id=","""", 入力シート!D12,"""][/reviewLink]")</f>
        <v>[reviewLink id="232"][/reviewLink]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124</v>
      </c>
    </row>
    <row r="2" spans="1:1">
      <c r="A2" t="str">
        <f>"("&amp;入力シート!D12&amp;","&amp;"'"&amp;入力シート!D22&amp;"', '"&amp;入力シート!D23&amp;"', '"&amp;入力シート!C12&amp;"', '"&amp;入力シート!C5&amp;"', '"&amp;入力シート!D5&amp;"'),"</f>
        <v>(232,'//af.moshimo.com/af/c/click?a_id=988731&amp;p_id=170&amp;pc_id=185&amp;pl_id=4062&amp;url=https%3A%2F%2Fwww.amazon.co.jp%2F%25E3%2582%25BB%25E3%2583%25A9-4-99405E-12-%25E3%2583%25AF%25E3%2583%25B3%25E3%2583%2587%25E3%2583%25BC%25E3%2583%2596%25E3%2583%25A9%25E3%2582%25A4%25E3%2583%2588%25E3%2583%258A%25E3%2583%25BC-120ml%2Fdp%2FB00HK5YSHE', '//af.moshimo.com/af/c/click?a_id=988729&amp;p_id=54&amp;pc_id=54&amp;pl_id=616&amp;url=https%3A%2F%2Fitem.rakuten.co.jp%2Fmoris-dg%2F4994048924908%2F&amp;m=http%3A%2F%2Fm.rakuten.co.jp%2Fmoris-dg%2Fi%2F10087004%2F&amp;r_v=g00q5pw3.9tq3ecb8.g00q5pw3.9tq3fc65', 'https://www.cosme.net/product/product_id/10072494/reviews', 'https://images-fe.ssl-images-amazon.com/images/I/41NqYmV9ngL.jpg', 'セラ　ワンデーブライトナー'),</v>
      </c>
    </row>
    <row r="3" spans="1:1">
      <c r="A3" t="str">
        <f>"("&amp;入力シート!D14&amp;","&amp;"'"&amp;入力シート!D24&amp;"', '"&amp;入力シート!D25&amp;"', '"&amp;入力シート!C14&amp;"', '"&amp;入力シート!C6&amp;"', '"&amp;入力シート!D6&amp;"'),"</f>
        <v>(233,'//af.moshimo.com/af/c/click?a_id=988731&amp;p_id=170&amp;pc_id=185&amp;pl_id=4062&amp;url=https%3A%2F%2Fwww.amazon.co.jp%2F%25E9%2580%258F%25E6%2598%258E%25E7%2599%25BD%25E8%2582%258C-BU20X05649-%25E8%2596%25AC%25E7%2594%25A8%25E3%2583%259B%25E3%2583%25AF%25E3%2582%25A4%25E3%2583%2588%25E3%2583%2591%25E3%2583%2583%25E3%2582%25AFN-%25E5%258C%25BB%25E8%2596%25AC%25E9%2583%25A8%25E5%25A4%2596%25E5%2593%2581%2Fdp%2FB00TESNHLS', '//af.moshimo.com/af/c/click?a_id=988729&amp;p_id=54&amp;pc_id=54&amp;pl_id=616&amp;url=https%3A%2F%2Fitem.rakuten.co.jp%2Floco%2Fwhite-pack%2F&amp;m=http%3A%2F%2Fm.rakuten.co.jp%2Floco%2Fi%2F10001779%2F&amp;r_v=g00psrr3.9tq3e9f9.g00psrr3.9tq3fc08', 'https://www.cosme.net/product/product_id/10091233/reviews', 'https://images-fe.ssl-images-amazon.com/images/I/516wfiGf7RL.jpg', '石澤研究所　透明白肌薬用ホワイトパックN'),</v>
      </c>
    </row>
    <row r="4" spans="1:1">
      <c r="A4" t="str">
        <f>"("&amp;入力シート!D16&amp;","&amp;"'"&amp;入力シート!D26&amp;"', '"&amp;入力シート!D27&amp;"', '"&amp;入力シート!C16&amp;"', '"&amp;入力シート!C7&amp;"', '"&amp;入力シート!D7&amp;"');"</f>
        <v>(234,'//af.moshimo.com/af/c/click?a_id=988731&amp;p_id=170&amp;pc_id=185&amp;pl_id=4062&amp;url=https%3A%2F%2Fwww.amazon.co.jp%2F3CE-%25E3%2583%259B%25E3%2583%25AF%25E3%2582%25A4%25E3%2583%2588%25E3%2583%259F%25E3%2583%25AB%25E3%2582%25AF%25E3%2582%25AF%25E3%2583%25AA%25E3%2583%25BC%25E3%2583%25A0-White-Milk-Cream%2Fdp%2FB01BK6UC7I', '//af.moshimo.com/af/c/click?a_id=988729&amp;p_id=54&amp;pc_id=54&amp;pl_id=616&amp;url=https%3A%2F%2Fitem.rakuten.co.jp%2Flunadea%2F10004173%2F&amp;m=http%3A%2F%2Fm.rakuten.co.jp%2Flunadea%2Fi%2F10004173%2F&amp;r_v=g00raz53.9tq3e771.g00raz53.9tq3f725', 'https://www.cosme.net/product/product_id/10107043/reviews', 'https://images-fe.ssl-images-amazon.com/images/I/31q0oOGU%2BgL.jpg', '３CE　ホワイトミルククリーム');</v>
      </c>
    </row>
    <row r="9" spans="1:1">
      <c r="A9" s="36" t="s">
        <v>123</v>
      </c>
    </row>
    <row r="10" spans="1:1">
      <c r="A10" t="s">
        <v>122</v>
      </c>
    </row>
    <row r="11" spans="1:1" ht="18.75">
      <c r="A11" s="70">
        <v>231</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2018-08-10T23:15:59Z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