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2"/>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76" i="3" l="1"/>
  <c r="B75" i="3"/>
  <c r="B74" i="3"/>
  <c r="B73" i="3"/>
  <c r="B72" i="3"/>
  <c r="D12" i="4" l="1"/>
  <c r="F2" i="4" l="1"/>
  <c r="B120" i="3" l="1"/>
  <c r="B119" i="3"/>
  <c r="B118" i="3"/>
  <c r="B117" i="3"/>
  <c r="B116" i="3"/>
  <c r="A13" i="3" l="1"/>
  <c r="B32" i="3" l="1"/>
  <c r="B31" i="3"/>
  <c r="C5" i="4" l="1"/>
  <c r="C6" i="4"/>
  <c r="C7" i="4"/>
  <c r="A12" i="3" l="1"/>
  <c r="F27" i="4"/>
  <c r="F26" i="4"/>
  <c r="F25" i="4"/>
  <c r="F24" i="4"/>
  <c r="F23" i="4"/>
  <c r="F22" i="4"/>
  <c r="A123" i="3"/>
  <c r="D14" i="4"/>
  <c r="D7" i="4"/>
  <c r="D6"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<sst xmlns="http://schemas.openxmlformats.org/spreadsheetml/2006/main" count="275" uniqueCount="196">
  <si>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</si>
  <si>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</si>
  <si>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</si>
  <si>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</si>
  <si>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</si>
  <si>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</si>
  <si>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</si>
  <si>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</si>
  <si>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</si>
  <si>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</si>
  <si>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</si>
  <si>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</si>
  <si>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</si>
  <si>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</si>
  <si>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</si>
  <si>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</si>
  <si>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</si>
  <si>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</si>
  <si>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</si>
  <si>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</si>
  <si>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</si>
  <si>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</si>
  <si>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</si>
  <si>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</si>
  <si>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</si>
  <si>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</si>
  <si>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</si>
  <si>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</si>
  <si>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</si>
  <si>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</si>
  <si>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</si>
  <si>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</si>
  <si>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</si>
  <si>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</si>
  <si>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</si>
  <si>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</si>
  <si>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</si>
  <si>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</si>
  <si>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</si>
  <si>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</si>
  <si>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</si>
  <si>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</si>
  <si>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</si>
  <si>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</si>
  <si>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</si>
  <si>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</si>
  <si>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</si>
  <si>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</si>
  <si>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</si>
  <si>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</si>
  <si>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</si>
  <si>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</si>
  <si>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</si>
  <si>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</si>
  <si>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</si>
  <si>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</si>
  <si>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</si>
  <si>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</si>
  <si>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</si>
  <si>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</si>
  <si>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</si>
  <si>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</si>
  <si>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</si>
  <si>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</si>
  <si>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</si>
  <si>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</si>
  <si>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</si>
  <si>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</si>
  <si>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</si>
  <si>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</si>
  <si>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</si>
  <si>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</si>
  <si>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</si>
  <si>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</si>
  <si>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</si>
  <si>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</si>
  <si>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</si>
  <si>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</si>
  <si>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</si>
  <si>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</si>
  <si>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</si>
  <si>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</si>
  <si>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</si>
  <si>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</si>
  <si>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</si>
  <si>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</si>
  <si>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</si>
  <si>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</si>
  <si>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</si>
  <si>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</si>
  <si>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</si>
  <si>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</si>
  <si>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</si>
  <si>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</si>
  <si>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</si>
  <si>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</si>
  <si>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</si>
  <si>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</si>
  <si>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</si>
  <si>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</si>
  <si>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</si>
  <si>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</si>
  <si>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</si>
  <si>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</si>
  <si>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</si>
  <si>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</si>
  <si>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</si>
  <si>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</si>
  <si>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</si>
  <si>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</si>
  <si>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</si>
  <si>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</si>
  <si>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</si>
  <si>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</si>
  <si>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</si>
  <si>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</si>
  <si>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</si>
  <si>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</si>
  <si>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</si>
  <si>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</si>
  <si>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</si>
  <si>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</si>
  <si>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</si>
  <si>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</si>
  <si>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</si>
  <si>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</si>
  <si>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</si>
  <si>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</si>
  <si>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</si>
  <si>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目立つペン</t>
  </si>
  <si>
    <t xml:space="preserve">ZEBRA(ゼブラ) 紙用マッキー極細
</t>
  </si>
  <si>
    <t>ポスカ</t>
  </si>
  <si>
    <t xml:space="preserve">三菱鉛筆　プロッキー　極細
</t>
  </si>
  <si>
    <t>裏移りしないのか</t>
  </si>
  <si>
    <t>発色はどうか</t>
  </si>
  <si>
    <t>インクの持ちはいいか</t>
  </si>
  <si>
    <t>目立つのか</t>
  </si>
  <si>
    <t>ちょうど良い太さか</t>
  </si>
  <si>
    <t>※比較表に記入</t>
  </si>
  <si>
    <t>裏移りしない</t>
  </si>
  <si>
    <t>いやなにおいがしない</t>
  </si>
  <si>
    <t>サラサラ書ける</t>
  </si>
  <si>
    <t>太さを変えられる</t>
  </si>
  <si>
    <t xml:space="preserve">
</t>
  </si>
  <si>
    <t>細い方のインクのなくなりが早い</t>
  </si>
  <si>
    <t>インクが出ないことがある（当たり外れがある）</t>
  </si>
  <si>
    <t>少し高め</t>
  </si>
  <si>
    <t>薄く目立たない色がある</t>
  </si>
  <si>
    <t>仕事としてペンを使いたい人</t>
  </si>
  <si>
    <r>
      <t xml:space="preserve">１位の商品のためになった（なる）口コミやレビューを２つ記入してください。
</t>
    </r>
    <r>
      <rPr>
        <sz val="9"/>
        <color rgb="FFFF0000"/>
        <rFont val="Arial"/>
        <family val="2"/>
      </rPr>
      <t>※短文すぎない（100文字程度）口コミをお願いします。</t>
    </r>
  </si>
  <si>
    <t>職場用で使用していますが、子供も学校でこのマッキーを使用しているようです。これかなり便利なカラーペンなんですよね。昔からある定番なので学生時代からよく使用していた記憶があります。極細なので細かな字も書きやすいし、紙用なので強めに書いても滲みがないので便利に使っていましたよ。</t>
  </si>
  <si>
    <t>全然にじまないし、使勝手が良く、やっぱり名前も皆が知っているメーカーさんなので親しみやすさがあって購入しやすいです。マジック特有のクサイ匂いも無く、子供が画用紙にらくがきしたりするのにも良さそうです。カラー本数も増えたので、色分けして細かく分けて書いたりしたい人にもオススメです。</t>
  </si>
  <si>
    <t>３０代女性</t>
  </si>
  <si>
    <t>２０代女性</t>
  </si>
  <si>
    <r>
      <t xml:space="preserve">参考にしたサイトのURLを記入してください。
</t>
    </r>
    <r>
      <rPr>
        <sz val="9"/>
        <color rgb="FFFF0000"/>
        <rFont val="Arial"/>
        <family val="2"/>
      </rPr>
      <t>（※レビューや口コミが一覧になっているページを添付してください。）</t>
    </r>
  </si>
  <si>
    <t>http://ranking-gogo.net/products/view/83/</t>
  </si>
  <si>
    <t>三菱鉛筆　プロッキー　極細</t>
  </si>
  <si>
    <t>発色が良い</t>
  </si>
  <si>
    <t>安い</t>
  </si>
  <si>
    <t>芯の先が開いてくる</t>
  </si>
  <si>
    <t>細い方のインクが出なくなってしまう</t>
  </si>
  <si>
    <t>色のバリエーションがありすぎて違いがわからないことがある</t>
  </si>
  <si>
    <t>たくさんの量を使う方、細かいところで色を分けたい方</t>
  </si>
  <si>
    <r>
      <t xml:space="preserve">２位の商品のためになった（なる）口コミやレビューを２つ記入してください。
</t>
    </r>
    <r>
      <rPr>
        <sz val="9"/>
        <color rgb="FFFF0000"/>
        <rFont val="Arial"/>
        <family val="2"/>
      </rPr>
      <t>※短文すぎない（100文字程度）口コミをお願いします。</t>
    </r>
  </si>
  <si>
    <t>ほぼ日手帳にイラストを添えるときに使うペンを探し求め、
プロッキーを試してみることに。
茶色と灰色を購入。茶色は標準的な茶色、灰色はうっすい灰色でした。
‥で、肝心のほぼ日手帳とは相性抜群っ！
紙用マッキーの方が細字で好みなのでそちらをメインで使ってますが、
裏写りもせず色鉛筆とも混ざらず使いやすいです◎</t>
  </si>
  <si>
    <t>仕事がら、いろんなペンを使用しますが、このPROCKEYは間違いなしの書きやすさです。他のペンは細い方は特にすぐにカサカサになってインクの出が悪くなりますが、これは細い方もスラスラ書けて、そこが特に気にいってます。水性ですが、乾きもよくて、乾けばインクがにじむ事なく、GOOD！いつもの黒の他に赤やピンクも買ってみたので、気にいればいろんな色をそろえたいです。</t>
  </si>
  <si>
    <t>５０代女性</t>
  </si>
  <si>
    <t>https://review.rakuten.co.jp/item/1/218200_10004548/1.0/</t>
  </si>
  <si>
    <t>極細ポスカ</t>
  </si>
  <si>
    <t>目立つ</t>
  </si>
  <si>
    <t>落ちにくい</t>
  </si>
  <si>
    <t>色が鮮やか</t>
  </si>
  <si>
    <t>一度にインク量が多いので他の物についてしまうことがある</t>
  </si>
  <si>
    <t>インクがすぐになくなる</t>
  </si>
  <si>
    <t>詰め替えがない</t>
  </si>
  <si>
    <t>鮮やかさ、どのぐらい目立つかを重視したい方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</si>
  <si>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</si>
  <si>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あまり期待していなかったのですが、思った以上のクオリティ。後セットの箱がしっかりしててプレゼントにも最適。使用感もとても良いです。色違いで購入したいと思ってます。
倍以上の価格で他で購入したものは安っぽさ感があり全然使えなかったのに、今は毎日これをつけてます(^-^)</t>
  </si>
  <si>
    <t>普通の書き味などは他の人が書くとおもうので私は少し違ったレビューを・・・
私は使っていないのですが、ヨメがプラバンをつかってキーホルダーなどを作るのに重宝しております。
パステルで薄いのですが良く色が乗るそうです。
プラバンをる人は一度試してみてはいかがですか？</t>
  </si>
  <si>
    <t>４０代女性</t>
  </si>
  <si>
    <t>５０代男性</t>
  </si>
  <si>
    <t>https://www.amazon.co.jp/三菱鉛筆-水性ペン-ポスカ-12色-PC-1M-12C/dp/B001VB4T86/ref=sr_1_1?ie=UTF8&amp;qid=1533435556&amp;sr=8-1&amp;keywords=%E3%83%9D%E3%82%B9%E3%82%AB+%E6%A5%B5%E7%B4%B0%E3%82%BB%E3%83%83%E3%83%88</t>
  </si>
  <si>
    <t>今回取り上げたアイテムは、「何を求めてる人」にピッタリだと思いますか？
具体的に3つ記入してください。</t>
  </si>
  <si>
    <t>手帳の印のペンを探している方</t>
  </si>
  <si>
    <t>手芸でペンを使う方</t>
  </si>
  <si>
    <t>細い物を探している方</t>
  </si>
  <si>
    <t>合計点数</t>
  </si>
  <si>
    <t>&lt;a target="_blank" href="//af.moshimo.com/af/c/click?a_id=988731&amp;amp;p_id=170&amp;amp;pc_id=185&amp;amp;pl_id=4062&amp;amp;url=https%3A%2F%2Fwww.amazon.co.jp%2F%25E3%2582%25BC%25E3%2583%2596%25E3%2583%25A9-%25E6%25B0%25B4%25E6%2580%25A7%25E3%2583%259A%25E3%2583%25B3-%25E7%25B4%2599%25E7%2594%25A8%25E3%2583%259E%25E3%2583%2583%25E3%2582%25AD%25E3%2583%25BC-15%25E8%2589%25B2-WYTS5-15C%2Fdp%2FB0018RLNFA" rel="nofollow"&gt;&lt;img src="https://images-fe.ssl-images-amazon.com/images/I/61PFCyjPs2L.jpg" alt="" style="border: none;" /&gt;&lt;br /&gt;ゼブラ 水性ペン 紙用マッキー 極細 15色 WYTS5-15C&lt;/a&gt;&lt;img src="//i.moshimo.com/af/i/impression?a_id=988731&amp;amp;p_id=170&amp;amp;pc_id=185&amp;amp;pl_id=4062" alt="" width="1" height="1" style="border: 0px;" /&gt;</t>
  </si>
  <si>
    <t>&lt;a target="_blank" href="//af.moshimo.com/af/c/click?a_id=988729&amp;amp;p_id=54&amp;amp;pc_id=54&amp;amp;pl_id=616&amp;amp;url=https%3A%2F%2Fitem.rakuten.co.jp%2Fedenki%2Fed2082207%2F&amp;amp;m=http%3A%2F%2Fm.rakuten.co.jp%2Fedenki%2Fi%2F17074844%2F&amp;amp;r_v=g00qct73.9tq3ebfd.g00qct73.9tq3f827" rel="nofollow"&gt;&lt;img src="//thumbnail.image.rakuten.co.jp/@0_mall/edenki/cabinet/newitem028/ed2082207.jpg?_ex=128x128" alt="" style="border: none;" /&gt;&lt;br /&gt;ゼブラ（ZEBRA） ［RWYTS5-BL］ 紙用マッキー極細用インクCT2本入 青 RWYTS5BL&lt;/a&gt;&lt;img src="//i.moshimo.com/af/i/impression?a_id=988729&amp;amp;p_id=54&amp;amp;pc_id=54&amp;amp;pl_id=616" alt="" width="1" height="1" style="border: 0px;" /&gt;</t>
  </si>
  <si>
    <t>&lt;a target="_blank" href="//af.moshimo.com/af/c/click?a_id=988731&amp;amp;p_id=170&amp;amp;pc_id=185&amp;amp;pl_id=4062&amp;amp;url=https%3A%2F%2Fwww.amazon.co.jp%2F%25E4%25B8%2589%25E8%258F%25B1%25E9%2589%259B%25E7%25AD%2586-%25E6%25B0%25B4%25E6%2580%25A7%25E3%2583%259A%25E3%2583%25B3-%25E3%2583%2597%25E3%2583%25AD%25E3%2583%2583%25E3%2582%25AD%25E3%2583%25BC%25E3%2583%2584%25E3%2582%25A4%25E3%2583%25B3-12%25E8%2589%25B2-PM120T12CN%2Fdp%2FB00777SPX8" rel="nofollow"&gt;&lt;img src="https://images-fe.ssl-images-amazon.com/images/I/61XV6Tr9CiL.jpg" alt="" style="border: none;" /&gt;&lt;br /&gt;三菱鉛筆 水性ペン プロッキーツイン 極細 12色 PM120T12CN&lt;/a&gt;&lt;img src="//i.moshimo.com/af/i/impression?a_id=988731&amp;amp;p_id=170&amp;amp;pc_id=185&amp;amp;pl_id=4062" alt="" width="1" height="1" style="border: 0px;" /&gt;</t>
  </si>
  <si>
    <t>&lt;a target="_blank" href="//af.moshimo.com/af/c/click?a_id=988729&amp;amp;p_id=54&amp;amp;pc_id=54&amp;amp;pl_id=616&amp;amp;url=https%3A%2F%2Fitem.rakuten.co.jp%2Fofficeland%2F8340375%2F&amp;amp;m=http%3A%2F%2Fm.rakuten.co.jp%2Fofficeland%2Fi%2F10211843%2F&amp;amp;r_v=g00pw3q3.9tq3edf3.g00pw3q3.9tq3f214" rel="nofollow"&gt;&lt;img src="//thumbnail.image.rakuten.co.jp/@0_mall/officeland/cabinet/mitsubishi/8340375.jpg?_ex=128x128" alt="" style="border: none;" /&gt;&lt;br /&gt;【メール便なら送料120円】＜三菱鉛筆＞プロッキー極細ツイン　15色セット　PM120T15CN&lt;/a&gt;&lt;img src="//i.moshimo.com/af/i/impression?a_id=988729&amp;amp;p_id=54&amp;amp;pc_id=54&amp;amp;pl_id=616" alt="" width="1" height="1" style="border: 0px;" /&gt;</t>
  </si>
  <si>
    <t>&lt;a target="_blank" href="//af.moshimo.com/af/c/click?a_id=988731&amp;amp;p_id=170&amp;amp;pc_id=185&amp;amp;pl_id=4062&amp;amp;url=https%3A%2F%2Fwww.amazon.co.jp%2F%25E4%25B8%2589%25E8%258F%25B1%25E9%2589%259B%25E7%25AD%2586-%25E6%25B0%25B4%25E6%2580%25A7%25E3%2583%259A%25E3%2583%25B3-%25E3%2583%259D%25E3%2582%25B9%25E3%2582%25AB-12%25E8%2589%25B2-PC-1M-12C%2Fdp%2FB001VB4T86" rel="nofollow"&gt;&lt;img src="https://images-fe.ssl-images-amazon.com/images/I/61pZBMAdA1L.jpg" alt="" style="border: none;" /&gt;&lt;br /&gt;三菱鉛筆 水性ペン ポスカ 極細 12色 PC-1M.12C&lt;/a&gt;&lt;img src="//i.moshimo.com/af/i/impression?a_id=988731&amp;amp;p_id=170&amp;amp;pc_id=185&amp;amp;pl_id=4062" alt="" width="1" height="1" style="border: 0px;" /&gt;</t>
  </si>
  <si>
    <t>&lt;a target="_blank" href="//af.moshimo.com/af/c/click?a_id=988729&amp;amp;p_id=54&amp;amp;pc_id=54&amp;amp;pl_id=616&amp;amp;url=https%3A%2F%2Fitem.rakuten.co.jp%2Fbungtown%2Fpc1m8c%2F&amp;amp;m=http%3A%2F%2Fm.rakuten.co.jp%2Fbungtown%2Fi%2F10006381%2F&amp;amp;r_v=g00rh0z3.9tq3edce.g00rh0z3.9tq3fe30" rel="nofollow"&gt;&lt;img src="//thumbnail.image.rakuten.co.jp/@0_mall/bungtown/cabinet/file13/pc1m8c-sum2.jpg?_ex=128x128" alt="" style="border: none;" /&gt;&lt;br /&gt;【8色セット】三菱鉛筆／水性サインペン ポスカ（極細）PC-1M8C ポスターカラーのような鮮やか発色！多彩に使える極細ポスカ♪&lt;/a&gt;&lt;img src="//i.moshimo.com/af/i/impression?a_id=988729&amp;amp;p_id=54&amp;amp;pc_id=54&amp;amp;pl_id=616" alt="" width="1" height="1" style="border: 0px;" /&gt;</t>
  </si>
  <si>
    <t>紙用の目立つペンのおすすめ３選。色鮮やかな水性ペンの定番はこれ！</t>
    <rPh sb="0" eb="1">
      <t>カミ</t>
    </rPh>
    <rPh sb="1" eb="2">
      <t>ヨウ</t>
    </rPh>
    <rPh sb="3" eb="5">
      <t>メダ</t>
    </rPh>
    <rPh sb="14" eb="15">
      <t>セン</t>
    </rPh>
    <rPh sb="16" eb="17">
      <t>イロ</t>
    </rPh>
    <rPh sb="17" eb="18">
      <t>アザ</t>
    </rPh>
    <rPh sb="21" eb="23">
      <t>スイセイ</t>
    </rPh>
    <rPh sb="26" eb="28">
      <t>テイバン</t>
    </rPh>
    <phoneticPr fontId="1"/>
  </si>
  <si>
    <r>
      <t>ZEBRA(</t>
    </r>
    <r>
      <rPr>
        <sz val="9"/>
        <color rgb="FF000000"/>
        <rFont val="ＭＳ Ｐゴシック"/>
        <family val="3"/>
        <charset val="128"/>
      </rPr>
      <t>ゼブラ</t>
    </r>
    <r>
      <rPr>
        <sz val="9"/>
        <color rgb="FF000000"/>
        <rFont val="Arial"/>
        <family val="2"/>
      </rPr>
      <t xml:space="preserve">) </t>
    </r>
    <r>
      <rPr>
        <sz val="9"/>
        <color rgb="FF000000"/>
        <rFont val="ＭＳ Ｐゴシック"/>
        <family val="3"/>
        <charset val="128"/>
      </rPr>
      <t xml:space="preserve">紙用マッキー極細
</t>
    </r>
    <phoneticPr fontId="1"/>
  </si>
  <si>
    <t xml:space="preserve">ZEBRA 紙用マッキー極細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</si>
</sst>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b/>
      <sz val="9"/>
      <color rgb="FFB00000"/>
      <name val="Arial"/>
      <family val="2"/>
    </font>
    <font>
      <sz val="15"/>
      <color rgb="FF000000"/>
      <name val="Arial"/>
      <family val="2"/>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4">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lignment vertical="center"/>
    </xf>
    <xf numFmtId="0" fontId="3" fillId="5" borderId="12" xfId="0" applyFont="1" applyFill="1" applyBorder="1">
      <alignment vertical="center"/>
    </xf>
    <xf numFmtId="0" fontId="3" fillId="6" borderId="12" xfId="0" applyFont="1" applyFill="1" applyBorder="1" applyAlignment="1">
      <alignment vertical="center"/>
    </xf>
    <xf numFmtId="0" fontId="3" fillId="6" borderId="12" xfId="0" applyFont="1" applyFill="1" applyBorder="1">
      <alignment vertical="center"/>
    </xf>
    <xf numFmtId="0" fontId="9" fillId="5" borderId="12" xfId="0" applyFont="1" applyFill="1" applyBorder="1" applyAlignment="1">
      <alignment vertical="center"/>
    </xf>
    <xf numFmtId="0" fontId="17" fillId="0" borderId="5" xfId="0" applyFont="1" applyBorder="1" applyAlignment="1">
      <alignment horizontal="right" wrapText="1"/>
    </xf>
    <xf numFmtId="0" fontId="4" fillId="0" borderId="3" xfId="0" applyFont="1" applyBorder="1" applyAlignment="1">
      <alignment wrapText="1"/>
    </xf>
    <xf numFmtId="0" fontId="18" fillId="0" borderId="0" xfId="0" applyFont="1">
      <alignment vertical="center"/>
    </xf>
    <xf numFmtId="0" fontId="0" fillId="0" borderId="13" xfId="0" applyBorder="1" applyAlignment="1">
      <alignment vertical="center"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eview.rakuten.co.jp/item/1/218200_10004548/1.0/" TargetMode="External"/><Relationship Id="rId1" Type="http://schemas.openxmlformats.org/officeDocument/2006/relationships/hyperlink" Target="http://ranking-gogo.net/products/view/8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 workbookViewId="0">
      <selection activeCell="C13" sqref="C13"/>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129</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7" t="s">
        <v>13</v>
      </c>
      <c r="C3" s="5" t="s">
        <v>130</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8"/>
      <c r="C4" s="7" t="s">
        <v>131</v>
      </c>
      <c r="D4" s="3"/>
      <c r="E4" s="3"/>
      <c r="F4" s="3"/>
      <c r="G4" s="3"/>
      <c r="H4" s="3"/>
      <c r="I4" s="3"/>
      <c r="J4" s="3"/>
      <c r="K4" s="3"/>
      <c r="L4" s="3"/>
      <c r="M4" s="3"/>
      <c r="N4" s="3"/>
      <c r="O4" s="3"/>
      <c r="P4" s="3"/>
      <c r="Q4" s="3"/>
      <c r="R4" s="3"/>
      <c r="S4" s="3"/>
      <c r="T4" s="3"/>
      <c r="U4" s="3"/>
      <c r="V4" s="3"/>
      <c r="W4" s="3"/>
      <c r="X4" s="3"/>
      <c r="Y4" s="3"/>
      <c r="Z4" s="3"/>
    </row>
    <row r="5" spans="1:26" ht="24.75" thickBot="1">
      <c r="A5" s="4" t="s">
        <v>7</v>
      </c>
      <c r="B5" s="39"/>
      <c r="C5" s="5" t="s">
        <v>132</v>
      </c>
      <c r="D5" s="3"/>
      <c r="E5" s="3"/>
      <c r="F5" s="3"/>
      <c r="G5" s="3"/>
      <c r="H5" s="3"/>
      <c r="I5" s="3"/>
      <c r="J5" s="3"/>
      <c r="K5" s="3"/>
      <c r="L5" s="3"/>
      <c r="M5" s="3"/>
      <c r="N5" s="3"/>
      <c r="O5" s="3"/>
      <c r="P5" s="3"/>
      <c r="Q5" s="3"/>
      <c r="R5" s="3"/>
      <c r="S5" s="3"/>
      <c r="T5" s="3"/>
      <c r="U5" s="3"/>
      <c r="V5" s="3"/>
      <c r="W5" s="3"/>
      <c r="X5" s="3"/>
      <c r="Y5" s="3"/>
      <c r="Z5" s="3"/>
    </row>
    <row r="6" spans="1:26" ht="24.75" thickBot="1">
      <c r="A6" s="4" t="s">
        <v>8</v>
      </c>
      <c r="B6" s="22" t="s">
        <v>71</v>
      </c>
      <c r="C6" s="22">
        <v>8</v>
      </c>
      <c r="D6" s="23"/>
      <c r="E6" s="23"/>
      <c r="F6" s="23"/>
      <c r="G6" s="23"/>
      <c r="H6" s="23"/>
      <c r="I6" s="23"/>
      <c r="J6" s="23"/>
      <c r="K6" s="23"/>
      <c r="L6" s="23"/>
      <c r="M6" s="23"/>
      <c r="N6" s="23"/>
      <c r="O6" s="23"/>
      <c r="P6" s="23"/>
      <c r="Q6" s="23"/>
      <c r="R6" s="23"/>
      <c r="S6" s="23"/>
      <c r="T6" s="23"/>
      <c r="U6" s="23"/>
      <c r="V6" s="23"/>
      <c r="W6" s="23"/>
      <c r="X6" s="23"/>
      <c r="Y6" s="23"/>
      <c r="Z6" s="23"/>
    </row>
    <row r="7" spans="1:26" ht="14.25" thickBot="1">
      <c r="A7" s="4" t="s">
        <v>9</v>
      </c>
      <c r="B7" s="40" t="s">
        <v>72</v>
      </c>
      <c r="C7" s="7" t="s">
        <v>133</v>
      </c>
      <c r="D7" s="23"/>
      <c r="E7" s="23"/>
      <c r="F7" s="23"/>
      <c r="G7" s="23"/>
      <c r="H7" s="23"/>
      <c r="I7" s="23"/>
      <c r="J7" s="23"/>
      <c r="K7" s="23"/>
      <c r="L7" s="23"/>
      <c r="M7" s="23"/>
      <c r="N7" s="23"/>
      <c r="O7" s="23"/>
      <c r="P7" s="23"/>
      <c r="Q7" s="23"/>
      <c r="R7" s="23"/>
      <c r="S7" s="23"/>
      <c r="T7" s="23"/>
      <c r="U7" s="23"/>
      <c r="V7" s="23"/>
      <c r="W7" s="23"/>
      <c r="X7" s="23"/>
      <c r="Y7" s="23"/>
      <c r="Z7" s="23"/>
    </row>
    <row r="8" spans="1:26" ht="14.25" thickBot="1">
      <c r="A8" s="4" t="s">
        <v>10</v>
      </c>
      <c r="B8" s="41"/>
      <c r="C8" s="7" t="s">
        <v>134</v>
      </c>
      <c r="D8" s="23"/>
      <c r="E8" s="23"/>
      <c r="F8" s="23"/>
      <c r="G8" s="23"/>
      <c r="H8" s="23"/>
      <c r="I8" s="23"/>
      <c r="J8" s="23"/>
      <c r="K8" s="23"/>
      <c r="L8" s="23"/>
      <c r="M8" s="23"/>
      <c r="N8" s="23"/>
      <c r="O8" s="23"/>
      <c r="P8" s="23"/>
      <c r="Q8" s="23"/>
      <c r="R8" s="23"/>
      <c r="S8" s="23"/>
      <c r="T8" s="23"/>
      <c r="U8" s="23"/>
      <c r="V8" s="23"/>
      <c r="W8" s="23"/>
      <c r="X8" s="23"/>
      <c r="Y8" s="23"/>
      <c r="Z8" s="23"/>
    </row>
    <row r="9" spans="1:26" ht="14.25" thickBot="1">
      <c r="A9" s="4" t="s">
        <v>11</v>
      </c>
      <c r="B9" s="41"/>
      <c r="C9" s="7" t="s">
        <v>135</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4" t="s">
        <v>12</v>
      </c>
      <c r="B10" s="41"/>
      <c r="C10" s="5" t="s">
        <v>136</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2"/>
      <c r="C11" s="5" t="s">
        <v>137</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73</v>
      </c>
      <c r="C12" s="8" t="s">
        <v>138</v>
      </c>
      <c r="D12" s="3"/>
      <c r="E12" s="3"/>
      <c r="F12" s="3"/>
      <c r="G12" s="3"/>
      <c r="H12" s="3"/>
      <c r="I12" s="3"/>
      <c r="J12" s="3"/>
      <c r="K12" s="3"/>
      <c r="L12" s="3"/>
      <c r="M12" s="3"/>
      <c r="N12" s="3"/>
      <c r="O12" s="3"/>
      <c r="P12" s="3"/>
      <c r="Q12" s="3"/>
      <c r="R12" s="3"/>
      <c r="S12" s="3"/>
      <c r="T12" s="3"/>
      <c r="U12" s="3"/>
      <c r="V12" s="3"/>
      <c r="W12" s="3"/>
      <c r="X12" s="3"/>
      <c r="Y12" s="3"/>
      <c r="Z12" s="3"/>
    </row>
    <row r="13" spans="1:26" ht="24.75" thickBot="1">
      <c r="A13" s="4" t="s">
        <v>16</v>
      </c>
      <c r="B13" s="9" t="s">
        <v>26</v>
      </c>
      <c r="C13" s="9" t="s">
        <v>194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3" t="s">
        <v>28</v>
      </c>
      <c r="C14" s="9" t="s">
        <v>139</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4"/>
      <c r="C15" s="9" t="s">
        <v>140</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4"/>
      <c r="C16" s="9" t="s">
        <v>141</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5"/>
      <c r="C17" s="9" t="s">
        <v>142</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3" t="s">
        <v>143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4"/>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4"/>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5"/>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37</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3" t="s">
        <v>149</v>
      </c>
      <c r="C23" s="65"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5"/>
      <c r="C24" s="65"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3" t="s">
        <v>74</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5"/>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4" t="s">
        <v>154</v>
      </c>
      <c r="C27" s="35"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33</v>
      </c>
      <c r="B28" s="10" t="s">
        <v>39</v>
      </c>
      <c r="C28" s="25" t="s">
        <v>156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34</v>
      </c>
      <c r="B29" s="46" t="s">
        <v>41</v>
      </c>
      <c r="C29" s="25" t="s">
        <v>139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35</v>
      </c>
      <c r="B30" s="47"/>
      <c r="C30" s="25"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36</v>
      </c>
      <c r="B31" s="48"/>
      <c r="C31" s="25"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38</v>
      </c>
      <c r="B32" s="46" t="s">
        <v>45</v>
      </c>
      <c r="C32" s="25"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40</v>
      </c>
      <c r="B33" s="47"/>
      <c r="C33" s="25"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42</v>
      </c>
      <c r="B34" s="48"/>
      <c r="C34" s="25"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43</v>
      </c>
      <c r="B35" s="10" t="s">
        <v>49</v>
      </c>
      <c r="C35" s="25" t="s">
        <v>162</v>
      </c>
      <c r="D35" s="3"/>
      <c r="E35" s="3"/>
      <c r="F35" s="3"/>
      <c r="G35" s="3"/>
      <c r="H35" s="3"/>
      <c r="I35" s="3"/>
      <c r="J35" s="3"/>
      <c r="K35" s="3"/>
      <c r="L35" s="3"/>
      <c r="M35" s="3"/>
      <c r="N35" s="3"/>
      <c r="O35" s="3"/>
      <c r="P35" s="3"/>
      <c r="Q35" s="3"/>
      <c r="R35" s="3"/>
      <c r="S35" s="3"/>
      <c r="T35" s="3"/>
      <c r="U35" s="3"/>
      <c r="V35" s="3"/>
      <c r="W35" s="3"/>
      <c r="X35" s="3"/>
      <c r="Y35" s="3"/>
      <c r="Z35" s="3"/>
    </row>
    <row r="36" spans="1:26" ht="77.25" thickBot="1">
      <c r="A36" s="4" t="s">
        <v>44</v>
      </c>
      <c r="B36" s="46" t="s">
        <v>163</v>
      </c>
      <c r="C36" s="25"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46</v>
      </c>
      <c r="B37" s="48"/>
      <c r="C37" s="66"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47</v>
      </c>
      <c r="B38" s="46" t="s">
        <v>75</v>
      </c>
      <c r="C38" s="25"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48</v>
      </c>
      <c r="B39" s="48"/>
      <c r="C39" s="25"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50</v>
      </c>
      <c r="B40" s="26" t="s">
        <v>154</v>
      </c>
      <c r="C40" s="36"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52</v>
      </c>
      <c r="B41" s="11" t="s">
        <v>51</v>
      </c>
      <c r="C41" s="27" t="s">
        <v>168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54</v>
      </c>
      <c r="B42" s="49" t="s">
        <v>53</v>
      </c>
      <c r="C42" s="27"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55</v>
      </c>
      <c r="B43" s="50"/>
      <c r="C43" s="27"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56</v>
      </c>
      <c r="B44" s="51"/>
      <c r="C44" s="27"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58</v>
      </c>
      <c r="B45" s="49" t="s">
        <v>57</v>
      </c>
      <c r="C45" s="27"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59</v>
      </c>
      <c r="B46" s="50"/>
      <c r="C46" s="27"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60</v>
      </c>
      <c r="B47" s="51"/>
      <c r="C47" s="27"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62</v>
      </c>
      <c r="B48" s="11" t="s">
        <v>61</v>
      </c>
      <c r="C48" s="27"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63</v>
      </c>
      <c r="B49" s="49" t="s">
        <v>176</v>
      </c>
      <c r="C49" s="67" t="s">
        <v>177</v>
      </c>
      <c r="D49" s="3"/>
      <c r="E49" s="3"/>
      <c r="F49" s="3"/>
      <c r="G49" s="3"/>
      <c r="H49" s="3"/>
      <c r="I49" s="3"/>
      <c r="J49" s="3"/>
      <c r="K49" s="3"/>
      <c r="L49" s="3"/>
      <c r="M49" s="3"/>
      <c r="N49" s="3"/>
      <c r="O49" s="3"/>
      <c r="P49" s="3"/>
      <c r="Q49" s="3"/>
      <c r="R49" s="3"/>
      <c r="S49" s="3"/>
      <c r="T49" s="3"/>
      <c r="U49" s="3"/>
      <c r="V49" s="3"/>
      <c r="W49" s="3"/>
      <c r="X49" s="3"/>
      <c r="Y49" s="3"/>
      <c r="Z49" s="3"/>
    </row>
    <row r="50" spans="1:26" ht="64.5" thickBot="1">
      <c r="A50" s="4" t="s">
        <v>76</v>
      </c>
      <c r="B50" s="51"/>
      <c r="C50" s="27"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77</v>
      </c>
      <c r="B51" s="49" t="s">
        <v>75</v>
      </c>
      <c r="C51" s="27" t="s">
        <v>179</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78</v>
      </c>
      <c r="B52" s="51"/>
      <c r="C52" s="27" t="s">
        <v>180</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79</v>
      </c>
      <c r="B53" s="11" t="s">
        <v>154</v>
      </c>
      <c r="C53" s="68" t="s">
        <v>181</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80</v>
      </c>
      <c r="B54" s="37" t="s">
        <v>182</v>
      </c>
      <c r="C54" s="5" t="s">
        <v>183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81</v>
      </c>
      <c r="B55" s="38"/>
      <c r="C55" s="7" t="s">
        <v>184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82</v>
      </c>
      <c r="B56" s="39"/>
      <c r="C56" s="7" t="s">
        <v>185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64</v>
      </c>
      <c r="B1" s="52" t="s">
        <v>65</v>
      </c>
      <c r="C1" s="53"/>
      <c r="D1" s="54"/>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66</v>
      </c>
      <c r="B3" s="15" t="s">
        <v>130</v>
      </c>
      <c r="C3" s="15" t="s">
        <v>131</v>
      </c>
      <c r="D3" s="69" t="s">
        <v>132</v>
      </c>
      <c r="E3" s="3"/>
      <c r="F3" s="3"/>
      <c r="G3" s="3"/>
      <c r="H3" s="3"/>
      <c r="I3" s="3"/>
      <c r="J3" s="3"/>
      <c r="K3" s="3"/>
      <c r="L3" s="3"/>
      <c r="M3" s="3"/>
      <c r="N3" s="3"/>
      <c r="O3" s="3"/>
      <c r="P3" s="3"/>
      <c r="Q3" s="3"/>
      <c r="R3" s="3"/>
      <c r="S3" s="3"/>
      <c r="T3" s="3"/>
      <c r="U3" s="3"/>
      <c r="V3" s="3"/>
      <c r="W3" s="3"/>
      <c r="X3" s="3"/>
      <c r="Y3" s="3"/>
      <c r="Z3" s="3"/>
    </row>
    <row r="4" spans="1:26" ht="15.75" thickBot="1">
      <c r="A4" s="31" t="s">
        <v>133</v>
      </c>
      <c r="B4" s="16">
        <v>5</v>
      </c>
      <c r="C4" s="16">
        <v>5</v>
      </c>
      <c r="D4" s="16">
        <v>5</v>
      </c>
      <c r="E4" s="3"/>
      <c r="F4" s="3"/>
      <c r="G4" s="3"/>
      <c r="H4" s="3"/>
      <c r="I4" s="3"/>
      <c r="J4" s="3"/>
      <c r="K4" s="3"/>
      <c r="L4" s="3"/>
      <c r="M4" s="3"/>
      <c r="N4" s="3"/>
      <c r="O4" s="3"/>
      <c r="P4" s="3"/>
      <c r="Q4" s="3"/>
      <c r="R4" s="3"/>
      <c r="S4" s="3"/>
      <c r="T4" s="3"/>
      <c r="U4" s="3"/>
      <c r="V4" s="3"/>
      <c r="W4" s="3"/>
      <c r="X4" s="3"/>
      <c r="Y4" s="3"/>
      <c r="Z4" s="3"/>
    </row>
    <row r="5" spans="1:26" ht="15.75" thickBot="1">
      <c r="A5" s="31" t="s">
        <v>134</v>
      </c>
      <c r="B5" s="16">
        <v>3</v>
      </c>
      <c r="C5" s="16">
        <v>5</v>
      </c>
      <c r="D5" s="16">
        <v>4</v>
      </c>
      <c r="E5" s="3"/>
      <c r="F5" s="3"/>
      <c r="G5" s="3"/>
      <c r="H5" s="3"/>
      <c r="I5" s="3"/>
      <c r="J5" s="3"/>
      <c r="K5" s="3"/>
      <c r="L5" s="3"/>
      <c r="M5" s="3"/>
      <c r="N5" s="3"/>
      <c r="O5" s="3"/>
      <c r="P5" s="3"/>
      <c r="Q5" s="3"/>
      <c r="R5" s="3"/>
      <c r="S5" s="3"/>
      <c r="T5" s="3"/>
      <c r="U5" s="3"/>
      <c r="V5" s="3"/>
      <c r="W5" s="3"/>
      <c r="X5" s="3"/>
      <c r="Y5" s="3"/>
      <c r="Z5" s="3"/>
    </row>
    <row r="6" spans="1:26" ht="15.75" thickBot="1">
      <c r="A6" s="31" t="s">
        <v>135</v>
      </c>
      <c r="B6" s="16">
        <v>4</v>
      </c>
      <c r="C6" s="16">
        <v>1</v>
      </c>
      <c r="D6" s="70">
        <v>3</v>
      </c>
      <c r="E6" s="3"/>
      <c r="F6" s="3"/>
      <c r="G6" s="3"/>
      <c r="H6" s="3"/>
      <c r="I6" s="3"/>
      <c r="J6" s="3"/>
      <c r="K6" s="3"/>
      <c r="L6" s="3"/>
      <c r="M6" s="3"/>
      <c r="N6" s="3"/>
      <c r="O6" s="3"/>
      <c r="P6" s="3"/>
      <c r="Q6" s="3"/>
      <c r="R6" s="3"/>
      <c r="S6" s="3"/>
      <c r="T6" s="3"/>
      <c r="U6" s="3"/>
      <c r="V6" s="3"/>
      <c r="W6" s="3"/>
      <c r="X6" s="3"/>
      <c r="Y6" s="3"/>
      <c r="Z6" s="3"/>
    </row>
    <row r="7" spans="1:26" ht="15.75" thickBot="1">
      <c r="A7" s="31" t="s">
        <v>136</v>
      </c>
      <c r="B7" s="16">
        <v>4</v>
      </c>
      <c r="C7" s="16">
        <v>5</v>
      </c>
      <c r="D7" s="70">
        <v>4</v>
      </c>
      <c r="E7" s="3"/>
      <c r="F7" s="3"/>
      <c r="G7" s="3"/>
      <c r="H7" s="3"/>
      <c r="I7" s="3"/>
      <c r="J7" s="3"/>
      <c r="K7" s="3"/>
      <c r="L7" s="3"/>
      <c r="M7" s="3"/>
      <c r="N7" s="3"/>
      <c r="O7" s="3"/>
      <c r="P7" s="3"/>
      <c r="Q7" s="3"/>
      <c r="R7" s="3"/>
      <c r="S7" s="3"/>
      <c r="T7" s="3"/>
      <c r="U7" s="3"/>
      <c r="V7" s="3"/>
      <c r="W7" s="3"/>
      <c r="X7" s="3"/>
      <c r="Y7" s="3"/>
      <c r="Z7" s="3"/>
    </row>
    <row r="8" spans="1:26" ht="15.75" thickBot="1">
      <c r="A8" s="31" t="s">
        <v>137</v>
      </c>
      <c r="B8" s="16">
        <v>5</v>
      </c>
      <c r="C8" s="70">
        <v>2</v>
      </c>
      <c r="D8" s="16">
        <v>3</v>
      </c>
      <c r="E8" s="3"/>
      <c r="F8" s="3"/>
      <c r="G8" s="3"/>
      <c r="H8" s="3"/>
      <c r="I8" s="3"/>
      <c r="J8" s="3"/>
      <c r="K8" s="3"/>
      <c r="L8" s="3"/>
      <c r="M8" s="3"/>
      <c r="N8" s="3"/>
      <c r="O8" s="3"/>
      <c r="P8" s="3"/>
      <c r="Q8" s="3"/>
      <c r="R8" s="3"/>
      <c r="S8" s="3"/>
      <c r="T8" s="3"/>
      <c r="U8" s="3"/>
      <c r="V8" s="3"/>
      <c r="W8" s="3"/>
      <c r="X8" s="3"/>
      <c r="Y8" s="3"/>
      <c r="Z8" s="3"/>
    </row>
    <row r="9" spans="1:26" ht="15" thickBot="1">
      <c r="A9" s="17" t="s">
        <v>186</v>
      </c>
      <c r="B9" s="71">
        <v>21</v>
      </c>
      <c r="C9" s="71">
        <v>18</v>
      </c>
      <c r="D9" s="17">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5"/>
  <sheetViews>
    <sheetView tabSelected="1" topLeftCell="A4" workbookViewId="0">
      <selection activeCell="D27" sqref="D27:E2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102</v>
      </c>
      <c r="C2" s="20" t="s">
        <v>193</v>
      </c>
      <c r="D2" s="29"/>
      <c r="F2">
        <f>LEN(C1)</f>
        <v>0</v>
      </c>
      <c r="G2" t="s">
        <v>125</v>
      </c>
    </row>
    <row r="3" spans="2:8">
      <c r="B3" s="32"/>
      <c r="C3" s="29"/>
      <c r="D3" s="29"/>
      <c r="H3" t="s">
        <v>126</v>
      </c>
    </row>
    <row r="4" spans="2:8">
      <c r="B4" s="21" t="s">
        <v>115</v>
      </c>
      <c r="C4" s="21" t="s">
        <v>116</v>
      </c>
      <c r="D4" s="21" t="s">
        <v>117</v>
      </c>
      <c r="H4" t="s">
        <v>127</v>
      </c>
    </row>
    <row r="5" spans="2:8" ht="40.5">
      <c r="B5" s="21" t="s">
        <v>100</v>
      </c>
      <c r="C5" s="20" t="str">
        <f>IF(C22="","",SUBSTITUTE(MID(C22,FIND("src=",C22)+5,FIND("alt",C22)-FIND("src=",C22)-7),"amp;",""))</f>
        <v>https://images-fe.ssl-images-amazon.com/images/I/61PFCyjPs2L.jpg</v>
      </c>
      <c r="D5" s="73" t="s">
        <v>195</v>
      </c>
      <c r="E5" t="s">
        <v>118</v>
      </c>
    </row>
    <row r="6" spans="2:8">
      <c r="B6" s="21" t="s">
        <v>99</v>
      </c>
      <c r="C6" s="20" t="str">
        <f>IF(C24="","",SUBSTITUTE(MID(C24,FIND("src=",C24)+5,FIND("alt",C24)-FIND("src=",C24)-7),"amp;",""))</f>
        <v>https://images-fe.ssl-images-amazon.com/images/I/61XV6Tr9CiL.jpg</v>
      </c>
      <c r="D6" s="20" t="str">
        <f>アンケート!C28</f>
        <v>三菱鉛筆　プロッキー　極細</v>
      </c>
      <c r="E6" t="s">
        <v>118</v>
      </c>
    </row>
    <row r="7" spans="2:8">
      <c r="B7" s="21" t="s">
        <v>98</v>
      </c>
      <c r="C7" s="20" t="str">
        <f>IF(C26="","",SUBSTITUTE(MID(C26,FIND("src=",C26)+5,FIND("alt",C26)-FIND("src=",C26)-7),"amp;",""))</f>
        <v>https://images-fe.ssl-images-amazon.com/images/I/61pZBMAdA1L.jpg</v>
      </c>
      <c r="D7" s="20" t="str">
        <f>アンケート!C41</f>
        <v>極細ポスカ</v>
      </c>
      <c r="E7" t="s">
        <v>118</v>
      </c>
    </row>
    <row r="10" spans="2:8">
      <c r="B10" s="58" t="s">
        <v>97</v>
      </c>
      <c r="C10" s="59"/>
      <c r="D10" s="59"/>
      <c r="E10" s="59"/>
      <c r="F10" s="60"/>
    </row>
    <row r="11" spans="2:8">
      <c r="B11" s="30" t="s">
        <v>103</v>
      </c>
      <c r="C11" s="30" t="s">
        <v>104</v>
      </c>
      <c r="D11" s="30" t="s">
        <v>105</v>
      </c>
      <c r="E11" s="30" t="s">
        <v>106</v>
      </c>
      <c r="F11" s="30" t="s">
        <v>107</v>
      </c>
    </row>
    <row r="12" spans="2:8">
      <c r="B12" s="55" t="s">
        <v>100</v>
      </c>
      <c r="C12" s="57" t="str">
        <f>アンケート!C27</f>
        <v>http://ranking-gogo.net/products/view/83/</v>
      </c>
      <c r="D12" s="61">
        <f>SQL!A11+1</f>
        <v>250</v>
      </c>
      <c r="E12" s="20" t="str">
        <f>アンケート!C25</f>
        <v>３０代女性</v>
      </c>
      <c r="F12" s="20" t="str">
        <f>IF(ISERROR(FIND("女",E12)),"m","w")&amp;"_"&amp;LEFT(E12,2)&amp;"_"&amp;"2"</f>
        <v>w_３０_2</v>
      </c>
    </row>
    <row r="13" spans="2:8">
      <c r="B13" s="56"/>
      <c r="C13" s="57"/>
      <c r="D13" s="62"/>
      <c r="E13" s="20" t="str">
        <f>アンケート!C26</f>
        <v>２０代女性</v>
      </c>
      <c r="F13" s="20" t="str">
        <f>IF(ISERROR(FIND("女",E13)),"m","w")&amp;"_"&amp;LEFT(E13,2)&amp;"_"&amp;"1"</f>
        <v>w_２０_1</v>
      </c>
    </row>
    <row r="14" spans="2:8">
      <c r="B14" s="55" t="s">
        <v>99</v>
      </c>
      <c r="C14" s="57" t="str">
        <f>アンケート!C40</f>
        <v>https://review.rakuten.co.jp/item/1/218200_10004548/1.0/</v>
      </c>
      <c r="D14" s="61">
        <f>IF(D12="","",D12+1)</f>
        <v>251</v>
      </c>
      <c r="E14" s="20" t="str">
        <f>アンケート!C38</f>
        <v>２０代女性</v>
      </c>
      <c r="F14" s="20" t="str">
        <f>IF(ISERROR(FIND("女",E14)),"m","w")&amp;"_"&amp;LEFT(E14,2)&amp;"_"&amp;"2"</f>
        <v>w_２０_2</v>
      </c>
    </row>
    <row r="15" spans="2:8">
      <c r="B15" s="56"/>
      <c r="C15" s="57"/>
      <c r="D15" s="62"/>
      <c r="E15" s="20" t="str">
        <f>アンケート!C39</f>
        <v>５０代女性</v>
      </c>
      <c r="F15" s="20" t="str">
        <f>IF(ISERROR(FIND("女",E15)),"m","w")&amp;"_"&amp;LEFT(E15,2)&amp;"_"&amp;"1"</f>
        <v>w_５０_1</v>
      </c>
    </row>
    <row r="16" spans="2:8">
      <c r="B16" s="55" t="s">
        <v>98</v>
      </c>
      <c r="C16" s="57" t="str">
        <f>アンケート!C53</f>
        <v>https://www.amazon.co.jp/三菱鉛筆-水性ペン-ポスカ-12色-PC-1M-12C/dp/B001VB4T86/ref=sr_1_1?ie=UTF8&amp;qid=1533435556&amp;sr=8-1&amp;keywords=%E3%83%9D%E3%82%B9%E3%82%AB+%E6%A5%B5%E7%B4%B0%E3%82%BB%E3%83%83%E3%83%88</v>
      </c>
      <c r="D16" s="61">
        <f>IF(D14="","",D14+1)</f>
        <v>252</v>
      </c>
      <c r="E16" s="20" t="str">
        <f>アンケート!C51</f>
        <v>４０代女性</v>
      </c>
      <c r="F16" s="20" t="str">
        <f>IF(ISERROR(FIND("女",E16)),"m","w")&amp;"_"&amp;LEFT(E16,2)&amp;"_"&amp;"2"</f>
        <v>w_４０_2</v>
      </c>
    </row>
    <row r="17" spans="2:6">
      <c r="B17" s="56"/>
      <c r="C17" s="57"/>
      <c r="D17" s="62"/>
      <c r="E17" s="20" t="str">
        <f>アンケート!C52</f>
        <v>５０代男性</v>
      </c>
      <c r="F17" s="20" t="str">
        <f t="shared" ref="F17" si="0">IF(ISERROR(FIND("女",E17)),"m","w")&amp;"_"&amp;LEFT(E17,2)&amp;"_"&amp;"1"</f>
        <v>m_５０_1</v>
      </c>
    </row>
    <row r="18" spans="2:6">
      <c r="D18" s="29"/>
    </row>
    <row r="19" spans="2:6">
      <c r="D19" s="29"/>
    </row>
    <row r="20" spans="2:6">
      <c r="B20" s="63" t="s">
        <v>108</v>
      </c>
      <c r="C20" s="63"/>
      <c r="D20" s="63"/>
      <c r="E20" s="63"/>
      <c r="F20" s="63"/>
    </row>
    <row r="21" spans="2:6">
      <c r="B21" s="33" t="s">
        <v>115</v>
      </c>
      <c r="C21" s="33" t="s">
        <v>112</v>
      </c>
      <c r="D21" s="63" t="s">
        <v>113</v>
      </c>
      <c r="E21" s="63"/>
      <c r="F21" s="33" t="s">
        <v>114</v>
      </c>
    </row>
    <row r="22" spans="2:6">
      <c r="B22" s="63" t="s">
        <v>109</v>
      </c>
      <c r="C22" s="20" t="s">
        <v>187</v>
      </c>
      <c r="D22" s="64" t="str">
        <f t="shared" ref="D22:D27" si="1">IF(C22="","",SUBSTITUTE(MID(C22,FIND("href=",C22)+6,FIND("rel=",C22)-FIND("href=",C22)-8),"amp;",""))</f>
        <v>//af.moshimo.com/af/c/click?a_id=988731&amp;p_id=170&amp;pc_id=185&amp;pl_id=4062&amp;url=https%3A%2F%2Fwww.amazon.co.jp%2F%25E3%2582%25BC%25E3%2583%2596%25E3%2583%25A9-%25E6%25B0%25B4%25E6%2580%25A7%25E3%2583%259A%25E3%2583%25B3-%25E7%25B4%2599%25E7%2594%25A8%25E3%2583%259E%25E3%2583%2583%25E3%2582%25AD%25E3%2583%25BC-15%25E8%2589%25B2-WYTS5-15C%2Fdp%2FB0018RLNFA</v>
      </c>
      <c r="E22" s="64"/>
      <c r="F22" s="20" t="str">
        <f>IF(ISERROR(FIND("amazon",C22)),IF(ISERROR(FIND("rakuten",C22)),"","楽天"),"Amazon")</f>
        <v>Amazon</v>
      </c>
    </row>
    <row r="23" spans="2:6">
      <c r="B23" s="63"/>
      <c r="C23" s="20" t="s">
        <v>188</v>
      </c>
      <c r="D23" s="64" t="str">
        <f t="shared" si="1"/>
        <v>//af.moshimo.com/af/c/click?a_id=988729&amp;p_id=54&amp;pc_id=54&amp;pl_id=616&amp;url=https%3A%2F%2Fitem.rakuten.co.jp%2Fedenki%2Fed2082207%2F&amp;m=http%3A%2F%2Fm.rakuten.co.jp%2Fedenki%2Fi%2F17074844%2F&amp;r_v=g00qct73.9tq3ebfd.g00qct73.9tq3f827</v>
      </c>
      <c r="E23" s="64"/>
      <c r="F23" s="20" t="str">
        <f t="shared" ref="F23:F27" si="2">IF(ISERROR(FIND("amazon",C23)),IF(ISERROR(FIND("rakuten",C23)),"","楽天"),"Amazon")</f>
        <v>楽天</v>
      </c>
    </row>
    <row r="24" spans="2:6">
      <c r="B24" s="63" t="s">
        <v>110</v>
      </c>
      <c r="C24" s="20" t="s">
        <v>189</v>
      </c>
      <c r="D24" s="64" t="str">
        <f t="shared" si="1"/>
        <v>//af.moshimo.com/af/c/click?a_id=988731&amp;p_id=170&amp;pc_id=185&amp;pl_id=4062&amp;url=https%3A%2F%2Fwww.amazon.co.jp%2F%25E4%25B8%2589%25E8%258F%25B1%25E9%2589%259B%25E7%25AD%2586-%25E6%25B0%25B4%25E6%2580%25A7%25E3%2583%259A%25E3%2583%25B3-%25E3%2583%2597%25E3%2583%25AD%25E3%2583%2583%25E3%2582%25AD%25E3%2583%25BC%25E3%2583%2584%25E3%2582%25A4%25E3%2583%25B3-12%25E8%2589%25B2-PM120T12CN%2Fdp%2FB00777SPX8</v>
      </c>
      <c r="E24" s="64"/>
      <c r="F24" s="20" t="str">
        <f t="shared" si="2"/>
        <v>Amazon</v>
      </c>
    </row>
    <row r="25" spans="2:6">
      <c r="B25" s="63"/>
      <c r="C25" s="20" t="s">
        <v>190</v>
      </c>
      <c r="D25" s="64" t="str">
        <f t="shared" si="1"/>
        <v>//af.moshimo.com/af/c/click?a_id=988729&amp;p_id=54&amp;pc_id=54&amp;pl_id=616&amp;url=https%3A%2F%2Fitem.rakuten.co.jp%2Fofficeland%2F8340375%2F&amp;m=http%3A%2F%2Fm.rakuten.co.jp%2Fofficeland%2Fi%2F10211843%2F&amp;r_v=g00pw3q3.9tq3edf3.g00pw3q3.9tq3f214</v>
      </c>
      <c r="E25" s="64"/>
      <c r="F25" s="20" t="str">
        <f t="shared" si="2"/>
        <v>楽天</v>
      </c>
    </row>
    <row r="26" spans="2:6">
      <c r="B26" s="63" t="s">
        <v>111</v>
      </c>
      <c r="C26" s="20" t="s">
        <v>191</v>
      </c>
      <c r="D26" s="64" t="str">
        <f t="shared" si="1"/>
        <v>//af.moshimo.com/af/c/click?a_id=988731&amp;p_id=170&amp;pc_id=185&amp;pl_id=4062&amp;url=https%3A%2F%2Fwww.amazon.co.jp%2F%25E4%25B8%2589%25E8%258F%25B1%25E9%2589%259B%25E7%25AD%2586-%25E6%25B0%25B4%25E6%2580%25A7%25E3%2583%259A%25E3%2583%25B3-%25E3%2583%259D%25E3%2582%25B9%25E3%2582%25AB-12%25E8%2589%25B2-PC-1M-12C%2Fdp%2FB001VB4T86</v>
      </c>
      <c r="E26" s="64"/>
      <c r="F26" s="20" t="str">
        <f t="shared" si="2"/>
        <v>Amazon</v>
      </c>
    </row>
    <row r="27" spans="2:6">
      <c r="B27" s="63"/>
      <c r="C27" s="20" t="s">
        <v>192</v>
      </c>
      <c r="D27" s="64" t="str">
        <f t="shared" si="1"/>
        <v>//af.moshimo.com/af/c/click?a_id=988729&amp;p_id=54&amp;pc_id=54&amp;pl_id=616&amp;url=https%3A%2F%2Fitem.rakuten.co.jp%2Fbungtown%2Fpc1m8c%2F&amp;m=http%3A%2F%2Fm.rakuten.co.jp%2Fbungtown%2Fi%2F10006381%2F&amp;r_v=g00rh0z3.9tq3edce.g00rh0z3.9tq3fe30</v>
      </c>
      <c r="E27" s="64"/>
      <c r="F27" s="20" t="str">
        <f t="shared" si="2"/>
        <v>楽天</v>
      </c>
    </row>
    <row r="28" spans="2:6">
      <c r="D28" s="29"/>
    </row>
    <row r="29" spans="2:6">
      <c r="D29" s="29"/>
    </row>
    <row r="30" spans="2:6">
      <c r="C30" s="20" t="s">
        <v>187</v>
      </c>
      <c r="D30" s="29"/>
    </row>
    <row r="31" spans="2:6">
      <c r="C31" s="20" t="s">
        <v>188</v>
      </c>
      <c r="D31" s="29"/>
    </row>
    <row r="32" spans="2:6">
      <c r="C32" s="20" t="s">
        <v>189</v>
      </c>
      <c r="D32" s="29"/>
    </row>
    <row r="33" spans="3:3">
      <c r="C33" s="20" t="s">
        <v>190</v>
      </c>
    </row>
    <row r="34" spans="3:3">
      <c r="C34" s="20" t="s">
        <v>191</v>
      </c>
    </row>
    <row r="35" spans="3:3">
      <c r="C35" s="20" t="s">
        <v>192</v>
      </c>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H19" sqref="H19"/>
    </sheetView>
  </sheetViews>
  <sheetFormatPr defaultRowHeight="13.5"/>
  <sheetData>
    <row r="1" spans="1:1">
      <c r="A1" t="s">
        <v>121</v>
      </c>
    </row>
    <row r="2" spans="1:1">
      <c r="A2" t="str">
        <f>"("&amp;入力シート!D12&amp;","&amp;"'"&amp;入力シート!D22&amp;"', '"&amp;入力シート!D23&amp;"', '"&amp;入力シート!C12&amp;"', '"&amp;入力シート!C5&amp;"', '"&amp;入力シート!D5&amp;"'),"</f>
        <v>(250,'//af.moshimo.com/af/c/click?a_id=988731&amp;p_id=170&amp;pc_id=185&amp;pl_id=4062&amp;url=https%3A%2F%2Fwww.amazon.co.jp%2F%25E3%2582%25BC%25E3%2583%2596%25E3%2583%25A9-%25E6%25B0%25B4%25E6%2580%25A7%25E3%2583%259A%25E3%2583%25B3-%25E7%25B4%2599%25E7%2594%25A8%25E3%2583%259E%25E3%2583%2583%25E3%2582%25AD%25E3%2583%25BC-15%25E8%2589%25B2-WYTS5-15C%2Fdp%2FB0018RLNFA', '//af.moshimo.com/af/c/click?a_id=988729&amp;p_id=54&amp;pc_id=54&amp;pl_id=616&amp;url=https%3A%2F%2Fitem.rakuten.co.jp%2Fedenki%2Fed2082207%2F&amp;m=http%3A%2F%2Fm.rakuten.co.jp%2Fedenki%2Fi%2F17074844%2F&amp;r_v=g00qct73.9tq3ebfd.g00qct73.9tq3f827', 'http://ranking-gogo.net/products/view/83/', 'https://images-fe.ssl-images-amazon.com/images/I/61PFCyjPs2L.jpg', 'ZEBRA 紙用マッキー極細
'),</v>
      </c>
    </row>
    <row r="3" spans="1:1">
      <c r="A3" t="str">
        <f>"("&amp;入力シート!D14&amp;","&amp;"'"&amp;入力シート!D24&amp;"', '"&amp;入力シート!D25&amp;"', '"&amp;入力シート!C14&amp;"', '"&amp;入力シート!C6&amp;"', '"&amp;入力シート!D6&amp;"'),"</f>
        <v>(251,'//af.moshimo.com/af/c/click?a_id=988731&amp;p_id=170&amp;pc_id=185&amp;pl_id=4062&amp;url=https%3A%2F%2Fwww.amazon.co.jp%2F%25E4%25B8%2589%25E8%258F%25B1%25E9%2589%259B%25E7%25AD%2586-%25E6%25B0%25B4%25E6%2580%25A7%25E3%2583%259A%25E3%2583%25B3-%25E3%2583%2597%25E3%2583%25AD%25E3%2583%2583%25E3%2582%25AD%25E3%2583%25BC%25E3%2583%2584%25E3%2582%25A4%25E3%2583%25B3-12%25E8%2589%25B2-PM120T12CN%2Fdp%2FB00777SPX8', '//af.moshimo.com/af/c/click?a_id=988729&amp;p_id=54&amp;pc_id=54&amp;pl_id=616&amp;url=https%3A%2F%2Fitem.rakuten.co.jp%2Fofficeland%2F8340375%2F&amp;m=http%3A%2F%2Fm.rakuten.co.jp%2Fofficeland%2Fi%2F10211843%2F&amp;r_v=g00pw3q3.9tq3edf3.g00pw3q3.9tq3f214', 'https://review.rakuten.co.jp/item/1/218200_10004548/1.0/', 'https://images-fe.ssl-images-amazon.com/images/I/61XV6Tr9CiL.jpg', '三菱鉛筆　プロッキー　極細'),</v>
      </c>
    </row>
    <row r="4" spans="1:1">
      <c r="A4" t="str">
        <f>"("&amp;入力シート!D16&amp;","&amp;"'"&amp;入力シート!D26&amp;"', '"&amp;入力シート!D27&amp;"', '"&amp;入力シート!C16&amp;"', '"&amp;入力シート!C7&amp;"', '"&amp;入力シート!D7&amp;"');"</f>
        <v>(252,'//af.moshimo.com/af/c/click?a_id=988731&amp;p_id=170&amp;pc_id=185&amp;pl_id=4062&amp;url=https%3A%2F%2Fwww.amazon.co.jp%2F%25E4%25B8%2589%25E8%258F%25B1%25E9%2589%259B%25E7%25AD%2586-%25E6%25B0%25B4%25E6%2580%25A7%25E3%2583%259A%25E3%2583%25B3-%25E3%2583%259D%25E3%2582%25B9%25E3%2582%25AB-12%25E8%2589%25B2-PC-1M-12C%2Fdp%2FB001VB4T86', '//af.moshimo.com/af/c/click?a_id=988729&amp;p_id=54&amp;pc_id=54&amp;pl_id=616&amp;url=https%3A%2F%2Fitem.rakuten.co.jp%2Fbungtown%2Fpc1m8c%2F&amp;m=http%3A%2F%2Fm.rakuten.co.jp%2Fbungtown%2Fi%2F10006381%2F&amp;r_v=g00rh0z3.9tq3edce.g00rh0z3.9tq3fe30', 'https://www.amazon.co.jp/三菱鉛筆-水性ペン-ポスカ-12色-PC-1M-12C/dp/B001VB4T86/ref=sr_1_1?ie=UTF8&amp;qid=1533435556&amp;sr=8-1&amp;keywords=%E3%83%9D%E3%82%B9%E3%82%AB+%E6%A5%B5%E7%B4%B0%E3%82%BB%E3%83%83%E3%83%88', 'https://images-fe.ssl-images-amazon.com/images/I/61pZBMAdA1L.jpg', '極細ポスカ');</v>
      </c>
    </row>
    <row r="9" spans="1:1">
      <c r="A9" s="34" t="s">
        <v>120</v>
      </c>
    </row>
    <row r="10" spans="1:1">
      <c r="A10" t="s">
        <v>119</v>
      </c>
    </row>
    <row r="11" spans="1:1" ht="18.75">
      <c r="A11" s="72">
        <v>249</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18" t="str">
        <f>CONCATENATE("&lt;h2&gt;",入力シート!C2,"&lt;/h2&gt;")</f>
        <v>&lt;h2&gt;紙用の目立つペンのおすすめ３選。色鮮やかな水性ペンの定番はこれ！&lt;/h2&gt;</v>
      </c>
    </row>
    <row r="2" spans="1:1">
      <c r="A2" s="18" t="s">
        <v>83</v>
      </c>
    </row>
    <row r="3" spans="1:1">
      <c r="A3" s="19" t="s">
        <v>84</v>
      </c>
    </row>
    <row r="4" spans="1:1">
      <c r="A4" s="18" t="str">
        <f>CONCATENATE("&lt;li&gt;", アンケート!C54, "&lt;/li&gt;")</f>
        <v>&lt;li&gt;手帳の印のペンを探している方&lt;/li&gt;</v>
      </c>
    </row>
    <row r="5" spans="1:1">
      <c r="A5" s="18" t="str">
        <f>CONCATENATE("&lt;li&gt;", アンケート!C55, "&lt;/li&gt;")</f>
        <v>&lt;li&gt;手芸でペンを使う方&lt;/li&gt;</v>
      </c>
    </row>
    <row r="6" spans="1:1">
      <c r="A6" s="18" t="str">
        <f>CONCATENATE("&lt;li&gt;", アンケート!C56, "&lt;/li&gt;")</f>
        <v>&lt;li&gt;細い物を探している方&lt;/li&gt;</v>
      </c>
    </row>
    <row r="7" spans="1:1">
      <c r="A7" s="18" t="s">
        <v>85</v>
      </c>
    </row>
    <row r="8" spans="1:1">
      <c r="A8" s="18" t="s">
        <v>86</v>
      </c>
    </row>
    <row r="9" spans="1:1">
      <c r="A9" s="18"/>
    </row>
    <row r="10" spans="1:1">
      <c r="A10" s="18" t="s">
        <v>123</v>
      </c>
    </row>
    <row r="11" spans="1:1">
      <c r="A11" s="18" t="s">
        <v>87</v>
      </c>
    </row>
    <row r="12" spans="1:1">
      <c r="A12" s="18" t="str">
        <f>CONCATENATE("&lt;img src=","""http://shomty.com/wp-content/uploads/img/parts/positionMap/",アンケート!$C$6,".jpg", """ /&gt;")</f>
        <v>&lt;img src="http://shomty.com/wp-content/uploads/img/parts/positionMap/8.jpg" /&gt;</v>
      </c>
    </row>
    <row r="13" spans="1:1">
      <c r="A13" s="28" t="str">
        <f>CONCATENATE("今回紹介する『", アンケート!C2,"』は","「価格と品質」どちらを重要視したのかをあらわした図です。")</f>
        <v>今回紹介する『目立つペン』は「価格と品質」どちらを重要視したのかをあらわした図です。</v>
      </c>
    </row>
    <row r="14" spans="1:1">
      <c r="A14" s="28"/>
    </row>
    <row r="15" spans="1:1">
      <c r="A15" s="28" t="s">
        <v>124</v>
      </c>
    </row>
    <row r="16" spans="1:1">
      <c r="A16" s="28" t="s">
        <v>122</v>
      </c>
    </row>
    <row r="17" spans="1:2">
      <c r="A17" s="18" t="s">
        <v>86</v>
      </c>
    </row>
    <row r="18" spans="1:2">
      <c r="A18" t="s">
        <v>69</v>
      </c>
    </row>
    <row r="19" spans="1:2">
      <c r="A19" t="str">
        <f>CONCATENATE("&lt;h2&gt;『",アンケート!C2,"』 ランキング&lt;/h2&gt;")</f>
        <v>&lt;h2&gt;『目立つペン』 ランキング&lt;/h2&gt;</v>
      </c>
    </row>
    <row r="20" spans="1:2">
      <c r="A20" t="s">
        <v>88</v>
      </c>
    </row>
    <row r="22" spans="1:2">
      <c r="A22" t="str">
        <f>CONCATENATE("&lt;h3&gt;3位 ",アンケート!C41,"&lt;/h3&gt;")</f>
        <v>&lt;h3&gt;3位 極細ポスカ&lt;/h3&gt;</v>
      </c>
    </row>
    <row r="23" spans="1:2">
      <c r="A23" t="s">
        <v>89</v>
      </c>
    </row>
    <row r="24" spans="1:2">
      <c r="A24" t="s">
        <v>67</v>
      </c>
    </row>
    <row r="25" spans="1:2">
      <c r="A25" t="str">
        <f>アンケート!C48</f>
        <v>鮮やかさ、どのぐらい目立つかを重視したい方</v>
      </c>
    </row>
    <row r="26" spans="1:2">
      <c r="A26" t="s">
        <v>68</v>
      </c>
    </row>
    <row r="27" spans="1:2">
      <c r="A27" s="6" t="str">
        <f>CONCATENATE("[tblStart num=5]", 入力シート!C7, "[/tblStart]")</f>
        <v>[tblStart num=5]https://images-fe.ssl-images-amazon.com/images/I/61pZBMAdA1L.jpg[/tblStart]</v>
      </c>
    </row>
    <row r="28" spans="1:2">
      <c r="A28" t="str">
        <f>CONCATENATE("[tdLevel type=", B28, "]", 比較表!A4, "[/tdLevel]")</f>
        <v>[tdLevel type=5]裏移りしないのか[/tdLevel]</v>
      </c>
      <c r="B28">
        <f>HLOOKUP(アンケート!$C$41,比較表!$B$3:$D$8,2)</f>
        <v>5</v>
      </c>
    </row>
    <row r="29" spans="1:2">
      <c r="A29" t="str">
        <f>CONCATENATE("[tdLevel type=", B29, "]", 比較表!A5, "[/tdLevel]")</f>
        <v>[tdLevel type=5]発色はどうか[/tdLevel]</v>
      </c>
      <c r="B29">
        <f>HLOOKUP(アンケート!$C$41,比較表!$B$3:$D$8,3)</f>
        <v>5</v>
      </c>
    </row>
    <row r="30" spans="1:2">
      <c r="A30" t="str">
        <f>CONCATENATE("[tdLevel type=", B30, "]", 比較表!A6, "[/tdLevel]")</f>
        <v>[tdLevel type=1]インクの持ちはいいか[/tdLevel]</v>
      </c>
      <c r="B30">
        <f>HLOOKUP(アンケート!$C$41,比較表!$B$3:$D$8,4)</f>
        <v>1</v>
      </c>
    </row>
    <row r="31" spans="1:2">
      <c r="A31" t="str">
        <f>CONCATENATE("[tdLevel type=", B31, "]", 比較表!A7, "[/tdLevel]")</f>
        <v>[tdLevel type=5]目立つのか[/tdLevel]</v>
      </c>
      <c r="B31">
        <f>HLOOKUP(アンケート!$C$41,比較表!$B$3:$D$8,5)</f>
        <v>5</v>
      </c>
    </row>
    <row r="32" spans="1:2">
      <c r="A32" t="str">
        <f>CONCATENATE("[tdLevel type=", B32, "]", 比較表!A8, "[/tdLevel]")</f>
        <v>[tdLevel type=2]ちょうど良い太さか[/tdLevel]</v>
      </c>
      <c r="B32">
        <f>HLOOKUP(アンケート!$C$41,比較表!$B$3:$D$8,6)</f>
        <v>2</v>
      </c>
    </row>
    <row r="33" spans="1:1">
      <c r="A33" t="s">
        <v>70</v>
      </c>
    </row>
    <row r="35" spans="1:1">
      <c r="A35" s="6" t="str">
        <f>CONCATENATE("[product_link id=",入力シート!D16,"][/product_link]")</f>
        <v>[product_link id=252][/product_link]</v>
      </c>
    </row>
    <row r="36" spans="1:1">
      <c r="A36" t="s">
        <v>90</v>
      </c>
    </row>
    <row r="37" spans="1:1">
      <c r="A37" t="s">
        <v>91</v>
      </c>
    </row>
    <row r="38" spans="1:1">
      <c r="A38" t="s">
        <v>92</v>
      </c>
    </row>
    <row r="39" spans="1:1">
      <c r="A39" t="s">
        <v>84</v>
      </c>
    </row>
    <row r="40" spans="1:1">
      <c r="A40" t="str">
        <f>CONCATENATE("&lt;li&gt;", アンケート!C42,"&lt;/li&gt;")</f>
        <v>&lt;li&gt;目立つ&lt;/li&gt;</v>
      </c>
    </row>
    <row r="41" spans="1:1">
      <c r="A41" t="str">
        <f>CONCATENATE("&lt;li&gt;", アンケート!C43,"&lt;/li&gt;")</f>
        <v>&lt;li&gt;落ちにくい&lt;/li&gt;</v>
      </c>
    </row>
    <row r="42" spans="1:1">
      <c r="A42" t="str">
        <f>CONCATENATE("&lt;li&gt;", アンケート!C44,"&lt;/li&gt;")</f>
        <v>&lt;li&gt;色が鮮やか&lt;/li&gt;</v>
      </c>
    </row>
    <row r="43" spans="1:1">
      <c r="A43" t="s">
        <v>85</v>
      </c>
    </row>
    <row r="44" spans="1:1">
      <c r="A44" t="s">
        <v>86</v>
      </c>
    </row>
    <row r="45" spans="1:1">
      <c r="A45" t="s">
        <v>93</v>
      </c>
    </row>
    <row r="46" spans="1:1">
      <c r="A46" t="s">
        <v>94</v>
      </c>
    </row>
    <row r="47" spans="1:1">
      <c r="A47" t="s">
        <v>91</v>
      </c>
    </row>
    <row r="48" spans="1:1">
      <c r="A48" t="s">
        <v>95</v>
      </c>
    </row>
    <row r="49" spans="1:1">
      <c r="A49" t="s">
        <v>84</v>
      </c>
    </row>
    <row r="50" spans="1:1">
      <c r="A50" t="str">
        <f>CONCATENATE("&lt;li&gt;", アンケート!C45,"&lt;/li&gt;")</f>
        <v>&lt;li&gt;一度にインク量が多いので他の物についてしまうことがある&lt;/li&gt;</v>
      </c>
    </row>
    <row r="51" spans="1:1">
      <c r="A51" t="str">
        <f>CONCATENATE("&lt;li&gt;", アンケート!C46,"&lt;/li&gt;")</f>
        <v>&lt;li&gt;インクがすぐになくなる&lt;/li&gt;</v>
      </c>
    </row>
    <row r="52" spans="1:1">
      <c r="A52" t="str">
        <f>CONCATENATE("&lt;li&gt;", アンケート!C47,"&lt;/li&gt;")</f>
        <v>&lt;li&gt;詰め替えがない&lt;/li&gt;</v>
      </c>
    </row>
    <row r="53" spans="1:1">
      <c r="A53" t="s">
        <v>85</v>
      </c>
    </row>
    <row r="54" spans="1:1">
      <c r="A54" t="s">
        <v>86</v>
      </c>
    </row>
    <row r="55" spans="1:1">
      <c r="A55" t="s">
        <v>93</v>
      </c>
    </row>
    <row r="56" spans="1:1">
      <c r="A56" t="s">
        <v>128</v>
      </c>
    </row>
    <row r="57" spans="1:1">
      <c r="A57" t="str">
        <f>CONCATENATE("[voice icon=","""http://shomty.com/wp-content/uploads/img/parts/review/", 入力シート!F16, ".jpg", """ name=""", 入力シート!E16, """ type=""", "l", """]")</f>
        <v>[voice icon="http://shomty.com/wp-content/uploads/img/parts/review/w_４０_2.jpg" name="４０代女性" type="l"]</v>
      </c>
    </row>
    <row r="58" spans="1:1">
      <c r="A58" t="str">
        <f>アンケート!C49</f>
        <v>あまり期待していなかったのですが、思った以上のクオリティ。後セットの箱がしっかりしててプレゼントにも最適。使用感もとても良いです。色違いで購入したいと思ってます。
倍以上の価格で他で購入したものは安っぽさ感があり全然使えなかったのに、今は毎日これをつけてます(^-^)</v>
      </c>
    </row>
    <row r="59" spans="1:1">
      <c r="A59" t="s">
        <v>101</v>
      </c>
    </row>
    <row r="60" spans="1:1">
      <c r="A60" t="str">
        <f>CONCATENATE("[voice icon=","""http://shomty.com/wp-content/uploads/img/parts/review/", 入力シート!F17, ".jpg", """ name=""", 入力シート!E17, """ type=""", "r", """]")</f>
        <v>[voice icon="http://shomty.com/wp-content/uploads/img/parts/review/m_５０_1.jpg" name="５０代男性" type="r"]</v>
      </c>
    </row>
    <row r="61" spans="1:1">
      <c r="A61" t="str">
        <f>アンケート!C50</f>
        <v>普通の書き味などは他の人が書くとおもうので私は少し違ったレビューを・・・
私は使っていないのですが、ヨメがプラバンをつかってキーホルダーなどを作るのに重宝しております。
パステルで薄いのですが良く色が乗るそうです。
プラバンをる人は一度試してみてはいかがですか？</v>
      </c>
    </row>
    <row r="62" spans="1:1">
      <c r="A62" t="s">
        <v>101</v>
      </c>
    </row>
    <row r="63" spans="1:1">
      <c r="A63" t="s">
        <v>96</v>
      </c>
    </row>
    <row r="64" spans="1:1">
      <c r="A64" t="str">
        <f>CONCATENATE("[reviewLink id=","""", 入力シート!D16,"""][/reviewLink]")</f>
        <v>[reviewLink id="252"][/reviewLink]</v>
      </c>
    </row>
    <row r="66" spans="1:2">
      <c r="A66" t="str">
        <f>CONCATENATE("&lt;h3&gt;2位 ",アンケート!C28,"&lt;/h3&gt;")</f>
        <v>&lt;h3&gt;2位 三菱鉛筆　プロッキー　極細&lt;/h3&gt;</v>
      </c>
    </row>
    <row r="67" spans="1:2">
      <c r="A67" t="s">
        <v>89</v>
      </c>
    </row>
    <row r="68" spans="1:2">
      <c r="A68" t="s">
        <v>67</v>
      </c>
    </row>
    <row r="69" spans="1:2">
      <c r="A69" t="str">
        <f>アンケート!C35</f>
        <v>たくさんの量を使う方、細かいところで色を分けたい方</v>
      </c>
    </row>
    <row r="70" spans="1:2">
      <c r="A70" t="s">
        <v>68</v>
      </c>
    </row>
    <row r="71" spans="1:2" ht="27">
      <c r="A71" s="6" t="str">
        <f>CONCATENATE("[tblStart num=5]", 入力シート!$C$6, "[/tblStart]")</f>
        <v>[tblStart num=5]https://images-fe.ssl-images-amazon.com/images/I/61XV6Tr9CiL.jpg[/tblStart]</v>
      </c>
    </row>
    <row r="72" spans="1:2">
      <c r="A72" t="str">
        <f>CONCATENATE("[tdLevel type=", B72, "]", 比較表!A4, "[/tdLevel]")</f>
        <v>[tdLevel type=5]裏移りしないのか[/tdLevel]</v>
      </c>
      <c r="B72">
        <f>HLOOKUP(アンケート!$C$28,比較表!$B$3:$D$8,2)</f>
        <v>5</v>
      </c>
    </row>
    <row r="73" spans="1:2">
      <c r="A73" t="str">
        <f>CONCATENATE("[tdLevel type=", B73, "]", 比較表!A5, "[/tdLevel]")</f>
        <v>[tdLevel type=5]発色はどうか[/tdLevel]</v>
      </c>
      <c r="B73">
        <f>HLOOKUP(アンケート!$C$28,比較表!$B$3:$D$8,3)</f>
        <v>5</v>
      </c>
    </row>
    <row r="74" spans="1:2">
      <c r="A74" t="str">
        <f>CONCATENATE("[tdLevel type=", B74, "]", 比較表!A6, "[/tdLevel]")</f>
        <v>[tdLevel type=1]インクの持ちはいいか[/tdLevel]</v>
      </c>
      <c r="B74">
        <f>HLOOKUP(アンケート!$C$28,比較表!$B$3:$D$8,4)</f>
        <v>1</v>
      </c>
    </row>
    <row r="75" spans="1:2">
      <c r="A75" t="str">
        <f>CONCATENATE("[tdLevel type=", B75, "]", 比較表!A7, "[/tdLevel]")</f>
        <v>[tdLevel type=5]目立つのか[/tdLevel]</v>
      </c>
      <c r="B75">
        <f>HLOOKUP(アンケート!$C$28,比較表!$B$3:$D$8,5)</f>
        <v>5</v>
      </c>
    </row>
    <row r="76" spans="1:2">
      <c r="A76" t="str">
        <f>CONCATENATE("[tdLevel type=", B76, "]", 比較表!A8, "[/tdLevel]")</f>
        <v>[tdLevel type=2]ちょうど良い太さか[/tdLevel]</v>
      </c>
      <c r="B76">
        <f>HLOOKUP(アンケート!$C$28,比較表!$B$3:$D$8,6)</f>
        <v>2</v>
      </c>
    </row>
    <row r="77" spans="1:2">
      <c r="A77" t="s">
        <v>70</v>
      </c>
    </row>
    <row r="79" spans="1:2">
      <c r="A79" s="6" t="str">
        <f>CONCATENATE("[product_link id=",入力シート!D14,"][/product_link]")</f>
        <v>[product_link id=251][/product_link]</v>
      </c>
    </row>
    <row r="80" spans="1:2">
      <c r="A80" t="s">
        <v>90</v>
      </c>
    </row>
    <row r="81" spans="1:1">
      <c r="A81" t="s">
        <v>91</v>
      </c>
    </row>
    <row r="82" spans="1:1">
      <c r="A82" t="s">
        <v>92</v>
      </c>
    </row>
    <row r="83" spans="1:1">
      <c r="A83" t="s">
        <v>84</v>
      </c>
    </row>
    <row r="84" spans="1:1">
      <c r="A84" t="str">
        <f>CONCATENATE("&lt;li&gt;", アンケート!C29,"&lt;/li&gt;")</f>
        <v>&lt;li&gt;裏移りしない&lt;/li&gt;</v>
      </c>
    </row>
    <row r="85" spans="1:1">
      <c r="A85" t="str">
        <f>CONCATENATE("&lt;li&gt;", アンケート!C30,"&lt;/li&gt;")</f>
        <v>&lt;li&gt;発色が良い&lt;/li&gt;</v>
      </c>
    </row>
    <row r="86" spans="1:1">
      <c r="A86" t="str">
        <f>CONCATENATE("&lt;li&gt;", アンケート!C31,"&lt;/li&gt;")</f>
        <v>&lt;li&gt;安い&lt;/li&gt;</v>
      </c>
    </row>
    <row r="87" spans="1:1">
      <c r="A87" t="s">
        <v>85</v>
      </c>
    </row>
    <row r="88" spans="1:1">
      <c r="A88" t="s">
        <v>86</v>
      </c>
    </row>
    <row r="89" spans="1:1">
      <c r="A89" t="s">
        <v>93</v>
      </c>
    </row>
    <row r="90" spans="1:1">
      <c r="A90" t="s">
        <v>94</v>
      </c>
    </row>
    <row r="91" spans="1:1">
      <c r="A91" t="s">
        <v>91</v>
      </c>
    </row>
    <row r="92" spans="1:1">
      <c r="A92" t="s">
        <v>95</v>
      </c>
    </row>
    <row r="93" spans="1:1">
      <c r="A93" t="s">
        <v>84</v>
      </c>
    </row>
    <row r="94" spans="1:1">
      <c r="A94" t="str">
        <f>CONCATENATE("&lt;li&gt;", アンケート!C32,"&lt;/li&gt;")</f>
        <v>&lt;li&gt;芯の先が開いてくる&lt;/li&gt;</v>
      </c>
    </row>
    <row r="95" spans="1:1">
      <c r="A95" t="str">
        <f>CONCATENATE("&lt;li&gt;", アンケート!C33,"&lt;/li&gt;")</f>
        <v>&lt;li&gt;細い方のインクが出なくなってしまう&lt;/li&gt;</v>
      </c>
    </row>
    <row r="96" spans="1:1">
      <c r="A96" t="str">
        <f>CONCATENATE("&lt;li&gt;", アンケート!C34,"&lt;/li&gt;")</f>
        <v>&lt;li&gt;色のバリエーションがありすぎて違いがわからないことがある&lt;/li&gt;</v>
      </c>
    </row>
    <row r="97" spans="1:1">
      <c r="A97" t="s">
        <v>85</v>
      </c>
    </row>
    <row r="98" spans="1:1">
      <c r="A98" t="s">
        <v>86</v>
      </c>
    </row>
    <row r="99" spans="1:1">
      <c r="A99" t="s">
        <v>93</v>
      </c>
    </row>
    <row r="100" spans="1:1">
      <c r="A100" t="s">
        <v>128</v>
      </c>
    </row>
    <row r="101" spans="1:1">
      <c r="A101" t="str">
        <f>CONCATENATE("[voice icon=","""http://shomty.com/wp-content/uploads/img/parts/review/", 入力シート!F14, ".jpg", """ name=""", 入力シート!E14, """ type=""", "l", """]")</f>
        <v>[voice icon="http://shomty.com/wp-content/uploads/img/parts/review/w_２０_2.jpg" name="２０代女性" type="l"]</v>
      </c>
    </row>
    <row r="102" spans="1:1">
      <c r="A102" t="str">
        <f>アンケート!C36</f>
        <v>ほぼ日手帳にイラストを添えるときに使うペンを探し求め、
プロッキーを試してみることに。
茶色と灰色を購入。茶色は標準的な茶色、灰色はうっすい灰色でした。
‥で、肝心のほぼ日手帳とは相性抜群っ！
紙用マッキーの方が細字で好みなのでそちらをメインで使ってますが、
裏写りもせず色鉛筆とも混ざらず使いやすいです◎</v>
      </c>
    </row>
    <row r="103" spans="1:1">
      <c r="A103" t="s">
        <v>101</v>
      </c>
    </row>
    <row r="104" spans="1:1">
      <c r="A104" t="str">
        <f>CONCATENATE("[voice icon=","""http://shomty.com/wp-content/uploads/img/parts/review/", 入力シート!F15, ".jpg", """ name=""", 入力シート!E15, """ type=""", "r", """]")</f>
        <v>[voice icon="http://shomty.com/wp-content/uploads/img/parts/review/w_５０_1.jpg" name="５０代女性" type="r"]</v>
      </c>
    </row>
    <row r="105" spans="1:1">
      <c r="A105" t="str">
        <f>アンケート!C37</f>
        <v>仕事がら、いろんなペンを使用しますが、このPROCKEYは間違いなしの書きやすさです。他のペンは細い方は特にすぐにカサカサになってインクの出が悪くなりますが、これは細い方もスラスラ書けて、そこが特に気にいってます。水性ですが、乾きもよくて、乾けばインクがにじむ事なく、GOOD！いつもの黒の他に赤やピンクも買ってみたので、気にいればいろんな色をそろえたいです。</v>
      </c>
    </row>
    <row r="106" spans="1:1">
      <c r="A106" t="s">
        <v>101</v>
      </c>
    </row>
    <row r="107" spans="1:1">
      <c r="A107" t="s">
        <v>96</v>
      </c>
    </row>
    <row r="108" spans="1:1">
      <c r="A108" t="str">
        <f>CONCATENATE("[reviewLink id=","""", 入力シート!D14,"""][/reviewLink]")</f>
        <v>[reviewLink id="251"][/reviewLink]</v>
      </c>
    </row>
    <row r="110" spans="1:1">
      <c r="A110" t="str">
        <f>CONCATENATE("&lt;h3&gt;1位 ",アンケート!C13,"&lt;/h3&gt;")</f>
        <v>&lt;h3&gt;1位 ZEBRA(ゼブラ) 紙用マッキー極細
&lt;/h3&gt;</v>
      </c>
    </row>
    <row r="111" spans="1:1">
      <c r="A111" t="s">
        <v>89</v>
      </c>
    </row>
    <row r="112" spans="1:1">
      <c r="A112" t="s">
        <v>67</v>
      </c>
    </row>
    <row r="113" spans="1:2">
      <c r="A113" t="str">
        <f>アンケート!C22</f>
        <v>仕事としてペンを使いたい人</v>
      </c>
    </row>
    <row r="114" spans="1:2">
      <c r="A114" t="s">
        <v>68</v>
      </c>
    </row>
    <row r="115" spans="1:2" ht="27">
      <c r="A115" s="6" t="str">
        <f>CONCATENATE("[tblStart num=5]", 入力シート!C5, "[/tblStart]")</f>
        <v>[tblStart num=5]https://images-fe.ssl-images-amazon.com/images/I/61PFCyjPs2L.jpg[/tblStart]</v>
      </c>
    </row>
    <row r="116" spans="1:2">
      <c r="A116" t="str">
        <f>CONCATENATE("[tdLevel type=", B116, "]", 比較表!A4, "[/tdLevel]")</f>
        <v>[tdLevel type=5]裏移りしないのか[/tdLevel]</v>
      </c>
      <c r="B116">
        <f>HLOOKUP(アンケート!$C$13,比較表!$B$3:$D$8,2,FALSE)</f>
        <v>5</v>
      </c>
    </row>
    <row r="117" spans="1:2">
      <c r="A117" t="str">
        <f>CONCATENATE("[tdLevel type=", B117, "]", 比較表!A5, "[/tdLevel]")</f>
        <v>[tdLevel type=3]発色はどうか[/tdLevel]</v>
      </c>
      <c r="B117">
        <f>HLOOKUP(アンケート!$C$13,比較表!$B$3:$D$8,3,FALSE)</f>
        <v>3</v>
      </c>
    </row>
    <row r="118" spans="1:2">
      <c r="A118" t="str">
        <f>CONCATENATE("[tdLevel type=", B118, "]", 比較表!A6, "[/tdLevel]")</f>
        <v>[tdLevel type=4]インクの持ちはいいか[/tdLevel]</v>
      </c>
      <c r="B118">
        <f>HLOOKUP(アンケート!$C$13,比較表!$B$3:$D$8,4,FALSE)</f>
        <v>4</v>
      </c>
    </row>
    <row r="119" spans="1:2">
      <c r="A119" t="str">
        <f>CONCATENATE("[tdLevel type=", B119, "]", 比較表!A7, "[/tdLevel]")</f>
        <v>[tdLevel type=4]目立つのか[/tdLevel]</v>
      </c>
      <c r="B119">
        <f>HLOOKUP(アンケート!$C$13,比較表!$B$3:$D$8,5,FALSE)</f>
        <v>4</v>
      </c>
    </row>
    <row r="120" spans="1:2">
      <c r="A120" t="str">
        <f>CONCATENATE("[tdLevel type=", B120, "]", 比較表!A8, "[/tdLevel]")</f>
        <v>[tdLevel type=5]ちょうど良い太さか[/tdLevel]</v>
      </c>
      <c r="B120">
        <f>HLOOKUP(アンケート!$C$13,比較表!$B$3:$D$8,6,FALSE)</f>
        <v>5</v>
      </c>
    </row>
    <row r="121" spans="1:2">
      <c r="A121" t="s">
        <v>70</v>
      </c>
    </row>
    <row r="123" spans="1:2">
      <c r="A123" s="6" t="str">
        <f>CONCATENATE("[product_link id=",入力シート!D12,"][/product_link]")</f>
        <v>[product_link id=250][/product_link]</v>
      </c>
    </row>
    <row r="124" spans="1:2">
      <c r="A124" t="s">
        <v>90</v>
      </c>
    </row>
    <row r="125" spans="1:2">
      <c r="A125" t="s">
        <v>91</v>
      </c>
    </row>
    <row r="126" spans="1:2">
      <c r="A126" t="s">
        <v>92</v>
      </c>
    </row>
    <row r="127" spans="1:2">
      <c r="A127" t="s">
        <v>84</v>
      </c>
    </row>
    <row r="128" spans="1:2">
      <c r="A128" t="str">
        <f>CONCATENATE("&lt;li&gt;", アンケート!C14,"&lt;/li&gt;")</f>
        <v>&lt;li&gt;裏移りしない&lt;/li&gt;</v>
      </c>
    </row>
    <row r="129" spans="1:1">
      <c r="A129" t="str">
        <f>CONCATENATE("&lt;li&gt;", アンケート!C15,"&lt;/li&gt;")</f>
        <v>&lt;li&gt;いやなにおいがしない&lt;/li&gt;</v>
      </c>
    </row>
    <row r="130" spans="1:1">
      <c r="A130" t="str">
        <f>CONCATENATE("&lt;li&gt;", アンケート!C16,"&lt;/li&gt;")</f>
        <v>&lt;li&gt;サラサラ書ける&lt;/li&gt;</v>
      </c>
    </row>
    <row r="131" spans="1:1">
      <c r="A131" t="str">
        <f>CONCATENATE("&lt;li&gt;", アンケート!C17,"&lt;/li&gt;")</f>
        <v>&lt;li&gt;太さを変えられる&lt;/li&gt;</v>
      </c>
    </row>
    <row r="132" spans="1:1">
      <c r="A132" t="s">
        <v>85</v>
      </c>
    </row>
    <row r="133" spans="1:1">
      <c r="A133" t="s">
        <v>86</v>
      </c>
    </row>
    <row r="134" spans="1:1">
      <c r="A134" t="s">
        <v>93</v>
      </c>
    </row>
    <row r="135" spans="1:1">
      <c r="A135" t="s">
        <v>94</v>
      </c>
    </row>
    <row r="136" spans="1:1">
      <c r="A136" t="s">
        <v>91</v>
      </c>
    </row>
    <row r="137" spans="1:1">
      <c r="A137" t="s">
        <v>95</v>
      </c>
    </row>
    <row r="138" spans="1:1">
      <c r="A138" t="s">
        <v>84</v>
      </c>
    </row>
    <row r="139" spans="1:1">
      <c r="A139" t="str">
        <f>CONCATENATE("&lt;li&gt;", アンケート!C18,"&lt;/li&gt;")</f>
        <v>&lt;li&gt;細い方のインクのなくなりが早い&lt;/li&gt;</v>
      </c>
    </row>
    <row r="140" spans="1:1">
      <c r="A140" t="str">
        <f>CONCATENATE("&lt;li&gt;", アンケート!C19,"&lt;/li&gt;")</f>
        <v>&lt;li&gt;インクが出ないことがある（当たり外れがある）&lt;/li&gt;</v>
      </c>
    </row>
    <row r="141" spans="1:1">
      <c r="A141" t="str">
        <f>CONCATENATE("&lt;li&gt;", アンケート!C20,"&lt;/li&gt;")</f>
        <v>&lt;li&gt;少し高め&lt;/li&gt;</v>
      </c>
    </row>
    <row r="142" spans="1:1">
      <c r="A142" t="str">
        <f>CONCATENATE("&lt;li&gt;", アンケート!C21,"&lt;/li&gt;")</f>
        <v>&lt;li&gt;薄く目立たない色がある&lt;/li&gt;</v>
      </c>
    </row>
    <row r="143" spans="1:1">
      <c r="A143" t="s">
        <v>85</v>
      </c>
    </row>
    <row r="144" spans="1:1">
      <c r="A144" t="s">
        <v>86</v>
      </c>
    </row>
    <row r="145" spans="1:1">
      <c r="A145" t="s">
        <v>93</v>
      </c>
    </row>
    <row r="146" spans="1:1">
      <c r="A146" t="s">
        <v>128</v>
      </c>
    </row>
    <row r="147" spans="1:1">
      <c r="A147" t="str">
        <f>CONCATENATE("[voice icon=","""http://shomty.com/wp-content/uploads/img/parts/review/", 入力シート!F12, ".jpg", """ name=""", 入力シート!E12, """ type=""", "l", """]")</f>
        <v>[voice icon="http://shomty.com/wp-content/uploads/img/parts/review/w_３０_2.jpg" name="３０代女性" type="l"]</v>
      </c>
    </row>
    <row r="148" spans="1:1">
      <c r="A148" t="str">
        <f>アンケート!C23</f>
        <v>職場用で使用していますが、子供も学校でこのマッキーを使用しているようです。これかなり便利なカラーペンなんですよね。昔からある定番なので学生時代からよく使用していた記憶があります。極細なので細かな字も書きやすいし、紙用なので強めに書いても滲みがないので便利に使っていましたよ。</v>
      </c>
    </row>
    <row r="149" spans="1:1">
      <c r="A149" t="s">
        <v>101</v>
      </c>
    </row>
    <row r="150" spans="1:1">
      <c r="A150" t="str">
        <f>CONCATENATE("[voice icon=","""http://shomty.com/wp-content/uploads/img/parts/review/", 入力シート!F13, ".jpg", """ name=""", 入力シート!E13, """ type=""", "r", """]")</f>
        <v>[voice icon="http://shomty.com/wp-content/uploads/img/parts/review/w_２０_1.jpg" name="２０代女性" type="r"]</v>
      </c>
    </row>
    <row r="151" spans="1:1">
      <c r="A151" t="str">
        <f>アンケート!C24</f>
        <v>全然にじまないし、使勝手が良く、やっぱり名前も皆が知っているメーカーさんなので親しみやすさがあって購入しやすいです。マジック特有のクサイ匂いも無く、子供が画用紙にらくがきしたりするのにも良さそうです。カラー本数も増えたので、色分けして細かく分けて書いたりしたい人にもオススメです。</v>
      </c>
    </row>
    <row r="152" spans="1:1">
      <c r="A152" t="s">
        <v>101</v>
      </c>
    </row>
    <row r="153" spans="1:1">
      <c r="A153" t="s">
        <v>96</v>
      </c>
    </row>
    <row r="154" spans="1:1">
      <c r="A154" t="str">
        <f>CONCATENATE("[reviewLink id=","""", 入力シート!D12,"""][/reviewLink]")</f>
        <v>[reviewLink id="250"][/reviewLink]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2018-08-21T00:08:00Z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