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<sst xmlns="http://schemas.openxmlformats.org/spreadsheetml/2006/main" count="267" uniqueCount="189">
  <si>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</si>
  <si>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</si>
  <si>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</si>
  <si>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</si>
  <si>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</si>
  <si>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</si>
  <si>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</si>
  <si>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</si>
  <si>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</si>
  <si>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</si>
  <si>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</si>
  <si>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</si>
  <si>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</si>
  <si>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</si>
  <si>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</si>
  <si>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</si>
  <si>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</si>
  <si>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</si>
  <si>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</si>
  <si>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</si>
  <si>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</si>
  <si>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</si>
  <si>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</si>
  <si>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</si>
  <si>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</si>
  <si>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</si>
  <si>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</si>
  <si>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</si>
  <si>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</si>
  <si>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</si>
  <si>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</si>
  <si>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</si>
  <si>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</si>
  <si>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</si>
  <si>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</si>
  <si>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</si>
  <si>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</si>
  <si>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</si>
  <si>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</si>
  <si>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</si>
  <si>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</si>
  <si>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</si>
  <si>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</si>
  <si>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</si>
  <si>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</si>
  <si>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</si>
  <si>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</si>
  <si>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</si>
  <si>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</si>
  <si>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</si>
  <si>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</si>
  <si>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</si>
  <si>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</si>
  <si>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</si>
  <si>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</si>
  <si>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</si>
  <si>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</si>
  <si>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</si>
  <si>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</si>
  <si>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</si>
  <si>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</si>
  <si>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</si>
  <si>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</si>
  <si>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</si>
  <si>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</si>
  <si>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</si>
  <si>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</si>
  <si>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</si>
  <si>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</si>
  <si>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</si>
  <si>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</si>
  <si>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</si>
  <si>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</si>
  <si>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</si>
  <si>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</si>
  <si>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</si>
  <si>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</si>
  <si>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</si>
  <si>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</si>
  <si>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</si>
  <si>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</si>
  <si>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</si>
  <si>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</si>
  <si>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</si>
  <si>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</si>
  <si>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</si>
  <si>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</si>
  <si>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</si>
  <si>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</si>
  <si>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</si>
  <si>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</si>
  <si>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</si>
  <si>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</si>
  <si>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</si>
  <si>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</si>
  <si>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</si>
  <si>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</si>
  <si>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</si>
  <si>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</si>
  <si>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</si>
  <si>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</si>
  <si>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</si>
  <si>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</si>
  <si>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</si>
  <si>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</si>
  <si>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</si>
  <si>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</si>
  <si>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</si>
  <si>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</si>
  <si>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</si>
  <si>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</si>
  <si>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</si>
  <si>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</si>
  <si>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</si>
  <si>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</si>
  <si>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</si>
  <si>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</si>
  <si>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</si>
  <si>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</si>
  <si>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</si>
  <si>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</si>
  <si>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</si>
  <si>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</si>
  <si>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</si>
  <si>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</si>
  <si>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</si>
  <si>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</si>
  <si>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</si>
  <si>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</si>
  <si>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</si>
  <si>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酵素ドリンク</t>
  </si>
  <si>
    <t>お嬢様酵素ドリンク</t>
  </si>
  <si>
    <t>ベルタ酵素ドリンク</t>
  </si>
  <si>
    <t>完熟いちごの美容酵素飲料「いちごの約束」</t>
  </si>
  <si>
    <t>おいしい</t>
  </si>
  <si>
    <t>コスパ</t>
  </si>
  <si>
    <t>飲みやすい</t>
  </si>
  <si>
    <t>ダイエット効果がある</t>
  </si>
  <si>
    <t>健康にいい</t>
  </si>
  <si>
    <t>※比較表に記入</t>
  </si>
  <si>
    <t>フルーティーな味わいでおいしい</t>
  </si>
  <si>
    <t>他社の酵素ドリンクに比べると安い</t>
  </si>
  <si>
    <t>まとめ買いや定期購入で安くなる</t>
  </si>
  <si>
    <t>パッケージが可愛い</t>
  </si>
  <si>
    <t>モデルが多数宣伝しており、ステマ感がすごい</t>
  </si>
  <si>
    <t>置き換えダイエットをするなら同シリーズのジュエル（タピオカ入り）の方が満腹感がありお勧め</t>
  </si>
  <si>
    <t>後味に甘みが残る</t>
  </si>
  <si>
    <t>体質によっては合わずダイエット効果を得られない方もいる</t>
  </si>
  <si>
    <t>続けやすい価格の酵素ドリンクを求めている方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</si>
  <si>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</si>
  <si>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出産を機に、今まで効果のあったダイエットでは痩せなくなってしまいました。
そんな時ネットでお嬢様酵素ドリンクの存在を知り早速購入しました。
1食お嬢様酵素ドリンクのみダイエットを開始し、2週間で2キロ痩せました。
</t>
  </si>
  <si>
    <t xml:space="preserve">今まで色んな酵素ドリンクを試してきましたが、お嬢様酵素ドリンクが私には一番ダイエット効果がありました。
価格も他の酵素ドリンクに比べると安いので、これからも続けて行こうと思います。
</t>
  </si>
  <si>
    <t>30代女性</t>
  </si>
  <si>
    <t>20代女性</t>
  </si>
  <si>
    <r>
      <t xml:space="preserve">参考にしたサイトのURLを記入してください。
</t>
    </r>
    <r>
      <rPr>
        <sz val="9"/>
        <color rgb="FFFF0000"/>
        <rFont val="Arial"/>
        <family val="2"/>
      </rPr>
      <t>（※レビューや口コミが一覧になっているページを添付してください。）</t>
    </r>
  </si>
  <si>
    <t>https://review.rakuten.co.jp/item/1/224625_10000011/1.1/?l2-id=item_review</t>
  </si>
  <si>
    <t>ピーチ味で飲みやすい</t>
  </si>
  <si>
    <t>馬プラセンタが入っているので、美容に良い</t>
  </si>
  <si>
    <t>酵素数が他社の酵素ドリンクよりも多い</t>
  </si>
  <si>
    <t>価格が高い</t>
  </si>
  <si>
    <t>添加物が多い</t>
  </si>
  <si>
    <t>なかなか痩せないとの口コミも多い</t>
  </si>
  <si>
    <t>飲みやすい酵素ドリンクを求めている方</t>
  </si>
  <si>
    <r>
      <t xml:space="preserve">２位の商品のためになった（なる）口コミやレビューを２つ記入してください。
</t>
    </r>
    <r>
      <rPr>
        <sz val="9"/>
        <color rgb="FFFF0000"/>
        <rFont val="Arial"/>
        <family val="2"/>
      </rPr>
      <t>※短文すぎない（100文字程度）口コミをお願いします。</t>
    </r>
  </si>
  <si>
    <t>ピーチ味のドリンクはものによってはまずいので不安でしたが、ベルタ酵素ドリンクはとってもおいしく飲みやすかったです。
ネットの良い口コミはさくらかもと疑っていたのですが、着実に体重が減っていて驚きました。</t>
  </si>
  <si>
    <t xml:space="preserve">好きなモデルさんがお勧めしていたので購入しました。
ピーチ味でとってもおいしいです。
ヨーグルトに混ぜたり炭酸で割ったり色々アレンジしているので、飽きることなく毎日飲んでいます。
ダイエットにも効果がありました。
</t>
  </si>
  <si>
    <t>https://www.amazon.co.jp/BELTA-%E3%83%99%E3%83%AB%E3%82%BF%E9%85%B5%E7%B4%A0%E3%83%89%E3%83%AA%E3%83%B3%E3%82%AF-%E3%83%80%E3%82%A4%E3%82%A8%E3%83%83%E3%83%88-%E3%83%95%E3%82%A1%E3%82%B9%E3%83%86%E3%82%A3%E3%83%B3%E3%82%B0-%E3%83%92%E3%82%A2%E3%83%AB%E3%83%AD%E3%83%B3%E9%85%B8/product-reviews/B00CAHMGL2/ref=cm_cr_dp_d_show_all_top?ie=UTF8&amp;reviewerType=all_reviews</t>
  </si>
  <si>
    <t>苺好きにはたまらない</t>
  </si>
  <si>
    <t>ミニサイズもある</t>
  </si>
  <si>
    <t>ダイエット・美容に効果がある</t>
  </si>
  <si>
    <t>苺が苦手な人には合わない</t>
  </si>
  <si>
    <t>他の酵素ドリンクに比べると知名度は低い</t>
  </si>
  <si>
    <t>苺が好きな方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</si>
  <si>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</si>
  <si>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体調を崩していた時、酵素が体に良いと聞いたので、こちらを購入しました。
これを飲み始めてから、体調を崩すことが減り翌朝の目覚めもいです。
いちごが大好きなので、毎日いちごを味わいながら健康管理もできるので一石二鳥です。
</t>
  </si>
  <si>
    <t xml:space="preserve">いちごの約束はとっても飲みやすく、酵素ドリンクを飲んでいるというより、いちごのデザートを食べている感覚です。
便秘で悩んでいたのですが、お通じがよくなり全く便秘で悩まなくなりました。
その影響もあり体重も減り嬉しいです。
</t>
  </si>
  <si>
    <t>40代女性</t>
  </si>
  <si>
    <t>http://www.yatsuha.com/products/detail.php?product_id=232#voice01</t>
  </si>
  <si>
    <t>今回取り上げたアイテムは、「何を求めてる人」にピッタリだと思いますか？
具体的に3つ記入してください。</t>
  </si>
  <si>
    <t>おいしい酵素ドリンクを求めている方</t>
  </si>
  <si>
    <t>ダイエット効果のある酵素ドリンクを求めている方</t>
  </si>
  <si>
    <t>美容に効果のある酵素ドリンクを求めている方</t>
  </si>
  <si>
    <t>合計点数</t>
  </si>
  <si>
    <t>&lt;a target="_blank" href="//af.moshimo.com/af/c/click?a_id=988731&amp;amp;p_id=170&amp;amp;pc_id=185&amp;amp;pl_id=4062&amp;amp;url=https%3A%2F%2Fwww.amazon.co.jp%2F%25E3%2581%258A%25E5%25AC%25A2%25E6%25A7%2598%25E9%2585%25B5%25E7%25B4%25A0-800g-%25E3%2583%2580%25E3%2582%25A4%25E3%2582%25A8%25E3%2583%2583%25E3%2583%2588%25E3%2583%2589%25E3%2583%25AA%25E3%2583%25B3%25E3%2582%25AF-%25E9%2585%25B5%25E7%25B4%25A0%25E3%2583%2589%25E3%2583%25AA%25E3%2583%25B3%25E3%2582%25AF-%25E9%2585%25B5%25E7%25B4%25A0%25E3%2583%2580%25E3%2582%25A4%25E3%2582%25A8%25E3%2583%2583%25E3%2583%2588%2Fdp%2FB00E0J19CA" rel="nofollow"&gt;&lt;img src="https://images-fe.ssl-images-amazon.com/images/I/510Fd4jv-hL.jpg" alt="" style="border: none;" /&gt;&lt;br /&gt;お嬢様酵素 800g ダイエットドリンク 酵素ドリンク 酵素ダイエット&lt;/a&gt;&lt;img src="//i.moshimo.com/af/i/impression?a_id=988731&amp;amp;p_id=170&amp;amp;pc_id=185&amp;amp;pl_id=4062" alt="" width="1" height="1" style="border: 0px;" /&gt;</t>
  </si>
  <si>
    <t>&lt;a target="_blank" href="//af.moshimo.com/af/c/click?a_id=988729&amp;amp;p_id=54&amp;amp;pc_id=54&amp;amp;pl_id=616&amp;amp;url=https%3A%2F%2Fitem.rakuten.co.jp%2Fsake-makino%2F10000077-d-a%2F&amp;amp;m=http%3A%2F%2Fm.rakuten.co.jp%2Fsake-makino%2Fi%2F10008319%2F&amp;amp;r_v=g00qjba3.9tq3e458.g00qjba3.9tq3f512" rel="nofollow"&gt;&lt;img src="//thumbnail.image.rakuten.co.jp/@0_mall/sake-makino/cabinet/00732467/imgrc0061998580.jpg?_ex=128x128" alt="" style="border: none;" /&gt;&lt;br /&gt;【飲料】3ケースまで同梱可★お嬢様聖水　190缶・190g・190ml（185缶、200）　1ケース30本入り　（植物発酵・エナジードリンク、お嬢様酵素）【RCP】【lucky5days】&lt;/a&gt;&lt;img src="//i.moshimo.com/af/i/impression?a_id=988729&amp;amp;p_id=54&amp;amp;pc_id=54&amp;amp;pl_id=616" alt="" width="1" height="1" style="border: 0px;" /&gt;</t>
  </si>
  <si>
    <t>&lt;a target="_blank" href="//af.moshimo.com/af/c/click?a_id=988731&amp;amp;p_id=170&amp;amp;pc_id=185&amp;amp;pl_id=4062&amp;amp;url=https%3A%2F%2Fwww.amazon.co.jp%2FBELTA-%25E3%2583%2599%25E3%2583%25AB%25E3%2582%25BF%25E9%2585%25B5%25E7%25B4%25A0%25E3%2583%2589%25E3%2583%25AA%25E3%2583%25B3%25E3%2582%25AF-%25E3%2583%2580%25E3%2582%25A4%25E3%2582%25A8%25E3%2583%2583%25E3%2583%2588-%25E3%2583%2595%25E3%2582%25A1%25E3%2582%25B9%25E3%2583%2586%25E3%2582%25A3%25E3%2583%25B3%25E3%2582%25B0-%25E3%2583%2592%25E3%2582%25A2%25E3%2583%25AB%25E3%2583%25AD%25E3%2583%25B3%25E9%2585%25B8%2Fdp%2FB00CAHMGL2" rel="nofollow"&gt;&lt;img src="https://images-fe.ssl-images-amazon.com/images/I/31pEmhf60jL.jpg" alt="" style="border: none;" /&gt;&lt;br /&gt;BELTA ベルタ酵素ドリンク 1本 ダイエット ファスティング 酵素飲料 プラセンタ ヒアルロン酸&lt;/a&gt;&lt;img src="//i.moshimo.com/af/i/impression?a_id=988731&amp;amp;p_id=170&amp;amp;pc_id=185&amp;amp;pl_id=4062" alt="" width="1" height="1" style="border: 0px;" /&gt;</t>
  </si>
  <si>
    <t>&lt;a target="_blank" href="//af.moshimo.com/af/c/click?a_id=988729&amp;amp;p_id=54&amp;amp;pc_id=54&amp;amp;pl_id=616&amp;amp;url=https%3A%2F%2Fitem.rakuten.co.jp%2Fgirls-web%2Fbelta-1%2F&amp;amp;m=http%3A%2F%2Fm.rakuten.co.jp%2Fgirls-web%2Fi%2F10000000%2F&amp;amp;r_v=g00rpht3.9tq3e7f8.g00rpht3.9tq3f154" rel="nofollow"&gt;&lt;img src="//thumbnail.image.rakuten.co.jp/@0_mall/girls-web/cabinet/05855909/06248798/imgrc0076216346.jpg?_ex=128x128" alt="" style="border: none;" /&gt;&lt;br /&gt;【まずはお試し・当日発送】「ベルタ酵素ドリンク」業界最大級の酵素数165種類と美容成分(ヒアルロン酸・プラセンタ・ザクロ)配合の酵素ドリンクで酵素ダイエット★話題沸騰！プチ断食&amp;amp;ファスティングにもオススメの酵素飲料！BELTA&lt;/a&gt;&lt;img src="//i.moshimo.com/af/i/impression?a_id=988729&amp;amp;p_id=54&amp;amp;pc_id=54&amp;amp;pl_id=616" alt="" width="1" height="1" style="border: 0px;" /&gt;</t>
  </si>
  <si>
    <t>https://shop9-makeshop.akamaized.net/shopimages/yatsuha2014/0000000001092.jpg</t>
  </si>
  <si>
    <t>美味しい酵素ドリンクのおすすめ3選。美容効果やダイエットに効果的？</t>
    <rPh sb="0" eb="2">
      <t>オイ</t>
    </rPh>
    <rPh sb="4" eb="6">
      <t>コウソ</t>
    </rPh>
    <rPh sb="16" eb="17">
      <t>セン</t>
    </rPh>
    <rPh sb="18" eb="20">
      <t>ビヨウ</t>
    </rPh>
    <rPh sb="20" eb="22">
      <t>コウカ</t>
    </rPh>
    <rPh sb="29" eb="32">
      <t>コウカテキ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</si>
</sst>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5" borderId="12" xfId="0" applyFont="1" applyFill="1" applyBorder="1" applyAlignment="1">
      <alignment vertical="center"/>
    </xf>
    <xf numFmtId="0" fontId="13" fillId="5" borderId="12" xfId="1" applyFill="1" applyBorder="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yatsuha.com/products/detail.php?product_id=232" TargetMode="External"/><Relationship Id="rId2" Type="http://schemas.openxmlformats.org/officeDocument/2006/relationships/hyperlink" Target="https://www.amazon.co.jp/BELTA-%E3%83%99%E3%83%AB%E3%82%BF%E9%85%B5%E7%B4%A0%E3%83%89%E3%83%AA%E3%83%B3%E3%82%AF-%E3%83%80%E3%82%A4%E3%82%A8%E3%83%83%E3%83%88-%E3%83%95%E3%82%A1%E3%82%B9%E3%83%86%E3%82%A3%E3%83%B3%E3%82%B0-%E3%83%92%E3%82%A2%E3%83%AB%E3%83%AD%E3%83%B3%E9%85%B8/product-reviews/B00CAHMGL2/ref=cm_cr_dp_d_show_all_top?ie=UTF8&amp;reviewerType=all_reviews" TargetMode="External"/><Relationship Id="rId1" Type="http://schemas.openxmlformats.org/officeDocument/2006/relationships/hyperlink" Target="https://review.rakuten.co.jp/item/1/224625_10000011/1.1/?l2-id=item_review"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3" workbookViewId="0">
      <selection activeCell="C53" sqref="C53"/>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9"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0"/>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1"/>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5</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2"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3"/>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3"/>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3"/>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4"/>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5"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6"/>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6"/>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7"/>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5"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6"/>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6"/>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7"/>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48.75" thickBot="1">
      <c r="A23" s="4" t="s">
        <v>27</v>
      </c>
      <c r="B23" s="45" t="s">
        <v>149</v>
      </c>
      <c r="C23" s="9" t="s">
        <v>150</v>
      </c>
      <c r="D23" s="3"/>
      <c r="E23" s="3"/>
      <c r="F23" s="3"/>
      <c r="G23" s="3"/>
      <c r="H23" s="3"/>
      <c r="I23" s="3"/>
      <c r="J23" s="3"/>
      <c r="K23" s="3"/>
      <c r="L23" s="3"/>
      <c r="M23" s="3"/>
      <c r="N23" s="3"/>
      <c r="O23" s="3"/>
      <c r="P23" s="3"/>
      <c r="Q23" s="3"/>
      <c r="R23" s="3"/>
      <c r="S23" s="3"/>
      <c r="T23" s="3"/>
      <c r="U23" s="3"/>
      <c r="V23" s="3"/>
      <c r="W23" s="3"/>
      <c r="X23" s="3"/>
      <c r="Y23" s="3"/>
      <c r="Z23" s="3"/>
    </row>
    <row r="24" spans="1:26" ht="36.75" thickBot="1">
      <c r="A24" s="4" t="s">
        <v>29</v>
      </c>
      <c r="B24" s="47"/>
      <c r="C24" s="9"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5"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7"/>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8" t="s">
        <v>42</v>
      </c>
      <c r="C29" s="27"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9"/>
      <c r="C30" s="27"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0"/>
      <c r="C31" s="27"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8" t="s">
        <v>46</v>
      </c>
      <c r="C32" s="27"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9"/>
      <c r="C33" s="27"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0"/>
      <c r="C34" s="27"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8" t="s">
        <v>163</v>
      </c>
      <c r="C36" s="67" t="s">
        <v>164</v>
      </c>
      <c r="D36" s="3"/>
      <c r="E36" s="3"/>
      <c r="F36" s="3"/>
      <c r="G36" s="3"/>
      <c r="H36" s="3"/>
      <c r="I36" s="3"/>
      <c r="J36" s="3"/>
      <c r="K36" s="3"/>
      <c r="L36" s="3"/>
      <c r="M36" s="3"/>
      <c r="N36" s="3"/>
      <c r="O36" s="3"/>
      <c r="P36" s="3"/>
      <c r="Q36" s="3"/>
      <c r="R36" s="3"/>
      <c r="S36" s="3"/>
      <c r="T36" s="3"/>
      <c r="U36" s="3"/>
      <c r="V36" s="3"/>
      <c r="W36" s="3"/>
      <c r="X36" s="3"/>
      <c r="Y36" s="3"/>
      <c r="Z36" s="3"/>
    </row>
    <row r="37" spans="1:26" ht="64.5" thickBot="1">
      <c r="A37" s="4" t="s">
        <v>47</v>
      </c>
      <c r="B37" s="50"/>
      <c r="C37" s="2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8" t="s">
        <v>76</v>
      </c>
      <c r="C38" s="27" t="s">
        <v>152</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0"/>
      <c r="C39" s="27" t="s">
        <v>153</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68" t="s">
        <v>166</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1" t="s">
        <v>54</v>
      </c>
      <c r="C42" s="29" t="s">
        <v>167</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2"/>
      <c r="C43" s="29" t="s">
        <v>168</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3"/>
      <c r="C44" s="29" t="s">
        <v>169</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1" t="s">
        <v>58</v>
      </c>
      <c r="C45" s="29" t="s">
        <v>159</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2"/>
      <c r="C46" s="29"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3"/>
      <c r="C47" s="29"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172</v>
      </c>
      <c r="D48" s="3"/>
      <c r="E48" s="3"/>
      <c r="F48" s="3"/>
      <c r="G48" s="3"/>
      <c r="H48" s="3"/>
      <c r="I48" s="3"/>
      <c r="J48" s="3"/>
      <c r="K48" s="3"/>
      <c r="L48" s="3"/>
      <c r="M48" s="3"/>
      <c r="N48" s="3"/>
      <c r="O48" s="3"/>
      <c r="P48" s="3"/>
      <c r="Q48" s="3"/>
      <c r="R48" s="3"/>
      <c r="S48" s="3"/>
      <c r="T48" s="3"/>
      <c r="U48" s="3"/>
      <c r="V48" s="3"/>
      <c r="W48" s="3"/>
      <c r="X48" s="3"/>
      <c r="Y48" s="3"/>
      <c r="Z48" s="3"/>
    </row>
    <row r="49" spans="1:26" ht="51.75" thickBot="1">
      <c r="A49" s="4" t="s">
        <v>64</v>
      </c>
      <c r="B49" s="51" t="s">
        <v>173</v>
      </c>
      <c r="C49" s="29" t="s">
        <v>174</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3"/>
      <c r="C50" s="69"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1" t="s">
        <v>76</v>
      </c>
      <c r="C51" s="29" t="s">
        <v>176</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3"/>
      <c r="C52" s="29" t="s">
        <v>152</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8" t="s">
        <v>177</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9" t="s">
        <v>178</v>
      </c>
      <c r="C54" s="5" t="s">
        <v>179</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0"/>
      <c r="C55" s="7" t="s">
        <v>180</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1"/>
      <c r="C56" s="7" t="s">
        <v>181</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display="https://www.amazon.co.jp/BELTA-%E3%83%99%E3%83%AB%E3%82%BF%E9%85%B5%E7%B4%A0%E3%83%89%E3%83%AA%E3%83%B3%E3%82%AF-%E3%83%80%E3%82%A4%E3%82%A8%E3%83%83%E3%83%88-%E3%83%95%E3%82%A1%E3%82%B9%E3%83%86%E3%82%A3%E3%83%B3%E3%82%B0-%E3%83%92%E3%82%A2%E3%83%AB%E3%83%AD%E3%83%B3%E9%85%B8/product-reviews/B00CAHMGL2/ref=cm_cr_dp_d_show_all_top?ie=UTF8&amp;reviewerType=all_reviews"/>
    <hyperlink ref="C53" r:id="rId3" location="voice01" display="http://www.yatsuha.com/products/detail.php?product_id=232 - voice01"/>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0" sqref="C10"/>
    </sheetView>
  </sheetViews>
  <sheetFormatPr defaultRowHeight="13.5"/>
  <cols>
    <col min="1" max="1" width="23.75" customWidth="1"/>
    <col min="2" max="2" width="23.125" bestFit="1" customWidth="1"/>
    <col min="3" max="4" width="40.625" customWidth="1"/>
  </cols>
  <sheetData>
    <row r="1" spans="1:26" ht="88.5" customHeight="1" thickBot="1">
      <c r="A1" s="12" t="s">
        <v>65</v>
      </c>
      <c r="B1" s="54" t="s">
        <v>66</v>
      </c>
      <c r="C1" s="55"/>
      <c r="D1" s="56"/>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4</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135</v>
      </c>
      <c r="B5" s="17">
        <v>3</v>
      </c>
      <c r="C5" s="17">
        <v>1</v>
      </c>
      <c r="D5" s="17">
        <v>1</v>
      </c>
      <c r="E5" s="3"/>
      <c r="F5" s="3"/>
      <c r="G5" s="3"/>
      <c r="H5" s="3"/>
      <c r="I5" s="3"/>
      <c r="J5" s="3"/>
      <c r="K5" s="3"/>
      <c r="L5" s="3"/>
      <c r="M5" s="3"/>
      <c r="N5" s="3"/>
      <c r="O5" s="3"/>
      <c r="P5" s="3"/>
      <c r="Q5" s="3"/>
      <c r="R5" s="3"/>
      <c r="S5" s="3"/>
      <c r="T5" s="3"/>
      <c r="U5" s="3"/>
      <c r="V5" s="3"/>
      <c r="W5" s="3"/>
      <c r="X5" s="3"/>
      <c r="Y5" s="3"/>
      <c r="Z5" s="3"/>
    </row>
    <row r="6" spans="1:26" ht="15.75" thickBot="1">
      <c r="A6" s="33" t="s">
        <v>136</v>
      </c>
      <c r="B6" s="17">
        <v>4</v>
      </c>
      <c r="C6" s="17">
        <v>4</v>
      </c>
      <c r="D6" s="17">
        <v>4</v>
      </c>
      <c r="E6" s="3"/>
      <c r="F6" s="3"/>
      <c r="G6" s="3"/>
      <c r="H6" s="3"/>
      <c r="I6" s="3"/>
      <c r="J6" s="3"/>
      <c r="K6" s="3"/>
      <c r="L6" s="3"/>
      <c r="M6" s="3"/>
      <c r="N6" s="3"/>
      <c r="O6" s="3"/>
      <c r="P6" s="3"/>
      <c r="Q6" s="3"/>
      <c r="R6" s="3"/>
      <c r="S6" s="3"/>
      <c r="T6" s="3"/>
      <c r="U6" s="3"/>
      <c r="V6" s="3"/>
      <c r="W6" s="3"/>
      <c r="X6" s="3"/>
      <c r="Y6" s="3"/>
      <c r="Z6" s="3"/>
    </row>
    <row r="7" spans="1:26" ht="15.75" thickBot="1">
      <c r="A7" s="33" t="s">
        <v>137</v>
      </c>
      <c r="B7" s="17">
        <v>3</v>
      </c>
      <c r="C7" s="17">
        <v>3</v>
      </c>
      <c r="D7" s="17">
        <v>3</v>
      </c>
      <c r="E7" s="3"/>
      <c r="F7" s="3"/>
      <c r="G7" s="3"/>
      <c r="H7" s="3"/>
      <c r="I7" s="3"/>
      <c r="J7" s="3"/>
      <c r="K7" s="3"/>
      <c r="L7" s="3"/>
      <c r="M7" s="3"/>
      <c r="N7" s="3"/>
      <c r="O7" s="3"/>
      <c r="P7" s="3"/>
      <c r="Q7" s="3"/>
      <c r="R7" s="3"/>
      <c r="S7" s="3"/>
      <c r="T7" s="3"/>
      <c r="U7" s="3"/>
      <c r="V7" s="3"/>
      <c r="W7" s="3"/>
      <c r="X7" s="3"/>
      <c r="Y7" s="3"/>
      <c r="Z7" s="3"/>
    </row>
    <row r="8" spans="1:26" ht="15.75" thickBot="1">
      <c r="A8" s="33" t="s">
        <v>138</v>
      </c>
      <c r="B8" s="17">
        <v>4</v>
      </c>
      <c r="C8" s="17">
        <v>4</v>
      </c>
      <c r="D8" s="17">
        <v>4</v>
      </c>
      <c r="E8" s="3"/>
      <c r="F8" s="3"/>
      <c r="G8" s="3"/>
      <c r="H8" s="3"/>
      <c r="I8" s="3"/>
      <c r="J8" s="3"/>
      <c r="K8" s="3"/>
      <c r="L8" s="3"/>
      <c r="M8" s="3"/>
      <c r="N8" s="3"/>
      <c r="O8" s="3"/>
      <c r="P8" s="3"/>
      <c r="Q8" s="3"/>
      <c r="R8" s="3"/>
      <c r="S8" s="3"/>
      <c r="T8" s="3"/>
      <c r="U8" s="3"/>
      <c r="V8" s="3"/>
      <c r="W8" s="3"/>
      <c r="X8" s="3"/>
      <c r="Y8" s="3"/>
      <c r="Z8" s="3"/>
    </row>
    <row r="9" spans="1:26" ht="15" thickBot="1">
      <c r="A9" s="18" t="s">
        <v>182</v>
      </c>
      <c r="B9" s="19">
        <v>18</v>
      </c>
      <c r="C9" s="19">
        <v>16</v>
      </c>
      <c r="D9" s="19">
        <v>16</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C5" sqref="C5"/>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103</v>
      </c>
      <c r="C2" s="22" t="s">
        <v>188</v>
      </c>
      <c r="D2" s="31"/>
      <c r="F2">
        <f>LEN(C1)</f>
        <v>0</v>
      </c>
      <c r="G2" t="s">
        <v>126</v>
      </c>
    </row>
    <row r="3" spans="2:8">
      <c r="B3" s="34"/>
      <c r="C3" s="31"/>
      <c r="D3" s="31"/>
      <c r="H3" t="s">
        <v>127</v>
      </c>
    </row>
    <row r="4" spans="2:8">
      <c r="B4" s="23" t="s">
        <v>116</v>
      </c>
      <c r="C4" s="23" t="s">
        <v>117</v>
      </c>
      <c r="D4" s="23" t="s">
        <v>118</v>
      </c>
      <c r="H4" t="s">
        <v>128</v>
      </c>
    </row>
    <row r="5" spans="2:8">
      <c r="B5" s="23" t="s">
        <v>101</v>
      </c>
      <c r="C5" s="22" t="str">
        <f>IF(C22="","",SUBSTITUTE(MID(C22,FIND("src=",C22)+5,FIND("alt",C22)-FIND("src=",C22)-7),"amp;",""))</f>
        <v>https://images-fe.ssl-images-amazon.com/images/I/510Fd4jv-hL.jpg</v>
      </c>
      <c r="D5" s="22" t="str">
        <f>アンケート!C13</f>
        <v>お嬢様酵素ドリンク</v>
      </c>
      <c r="E5" t="s">
        <v>119</v>
      </c>
    </row>
    <row r="6" spans="2:8">
      <c r="B6" s="23" t="s">
        <v>100</v>
      </c>
      <c r="C6" s="22" t="str">
        <f>IF(C24="","",SUBSTITUTE(MID(C24,FIND("src=",C24)+5,FIND("alt",C24)-FIND("src=",C24)-7),"amp;",""))</f>
        <v>https://images-fe.ssl-images-amazon.com/images/I/31pEmhf60jL.jpg</v>
      </c>
      <c r="D6" s="22" t="str">
        <f>アンケート!C28</f>
        <v>ベルタ酵素ドリンク</v>
      </c>
      <c r="E6" t="s">
        <v>119</v>
      </c>
    </row>
    <row r="7" spans="2:8">
      <c r="B7" s="23" t="s">
        <v>99</v>
      </c>
      <c r="C7" s="22" t="s">
        <v>187</v>
      </c>
      <c r="D7" s="22" t="str">
        <f>アンケート!C41</f>
        <v>完熟いちごの美容酵素飲料「いちごの約束」</v>
      </c>
      <c r="E7" t="s">
        <v>119</v>
      </c>
    </row>
    <row r="10" spans="2:8">
      <c r="B10" s="60" t="s">
        <v>98</v>
      </c>
      <c r="C10" s="61"/>
      <c r="D10" s="61"/>
      <c r="E10" s="61"/>
      <c r="F10" s="62"/>
    </row>
    <row r="11" spans="2:8">
      <c r="B11" s="32" t="s">
        <v>104</v>
      </c>
      <c r="C11" s="32" t="s">
        <v>105</v>
      </c>
      <c r="D11" s="32" t="s">
        <v>106</v>
      </c>
      <c r="E11" s="32" t="s">
        <v>107</v>
      </c>
      <c r="F11" s="32" t="s">
        <v>108</v>
      </c>
    </row>
    <row r="12" spans="2:8">
      <c r="B12" s="57" t="s">
        <v>101</v>
      </c>
      <c r="C12" s="59" t="str">
        <f>アンケート!C27</f>
        <v>https://review.rakuten.co.jp/item/1/224625_10000011/1.1/?l2-id=item_review</v>
      </c>
      <c r="D12" s="63">
        <f>SQL!A11+1</f>
        <v>298</v>
      </c>
      <c r="E12" s="22" t="str">
        <f>アンケート!C25</f>
        <v>30代女性</v>
      </c>
      <c r="F12" s="22" t="str">
        <f>IF(ISERROR(FIND("女",E12)),"m","w")&amp;"_"&amp;LEFT(E12,2)&amp;"_"&amp;"2"</f>
        <v>w_30_2</v>
      </c>
    </row>
    <row r="13" spans="2:8">
      <c r="B13" s="58"/>
      <c r="C13" s="59"/>
      <c r="D13" s="64"/>
      <c r="E13" s="22" t="str">
        <f>アンケート!C26</f>
        <v>20代女性</v>
      </c>
      <c r="F13" s="22" t="str">
        <f>IF(ISERROR(FIND("女",E13)),"m","w")&amp;"_"&amp;LEFT(E13,2)&amp;"_"&amp;"1"</f>
        <v>w_20_1</v>
      </c>
    </row>
    <row r="14" spans="2:8">
      <c r="B14" s="57" t="s">
        <v>100</v>
      </c>
      <c r="C14" s="59" t="str">
        <f>アンケート!C40</f>
        <v>https://www.amazon.co.jp/BELTA-%E3%83%99%E3%83%AB%E3%82%BF%E9%85%B5%E7%B4%A0%E3%83%89%E3%83%AA%E3%83%B3%E3%82%AF-%E3%83%80%E3%82%A4%E3%82%A8%E3%83%83%E3%83%88-%E3%83%95%E3%82%A1%E3%82%B9%E3%83%86%E3%82%A3%E3%83%B3%E3%82%B0-%E3%83%92%E3%82%A2%E3%83%AB%E3%83%AD%E3%83%B3%E9%85%B8/product-reviews/B00CAHMGL2/ref=cm_cr_dp_d_show_all_top?ie=UTF8&amp;reviewerType=all_reviews</v>
      </c>
      <c r="D14" s="63">
        <f>IF(D12="","",D12+1)</f>
        <v>299</v>
      </c>
      <c r="E14" s="22" t="str">
        <f>アンケート!C38</f>
        <v>30代女性</v>
      </c>
      <c r="F14" s="22" t="str">
        <f>IF(ISERROR(FIND("女",E14)),"m","w")&amp;"_"&amp;LEFT(E14,2)&amp;"_"&amp;"2"</f>
        <v>w_30_2</v>
      </c>
    </row>
    <row r="15" spans="2:8">
      <c r="B15" s="58"/>
      <c r="C15" s="59"/>
      <c r="D15" s="64"/>
      <c r="E15" s="22" t="str">
        <f>アンケート!C39</f>
        <v>20代女性</v>
      </c>
      <c r="F15" s="22" t="str">
        <f>IF(ISERROR(FIND("女",E15)),"m","w")&amp;"_"&amp;LEFT(E15,2)&amp;"_"&amp;"1"</f>
        <v>w_20_1</v>
      </c>
    </row>
    <row r="16" spans="2:8">
      <c r="B16" s="57" t="s">
        <v>99</v>
      </c>
      <c r="C16" s="59" t="str">
        <f>アンケート!C53</f>
        <v>http://www.yatsuha.com/products/detail.php?product_id=232#voice01</v>
      </c>
      <c r="D16" s="63">
        <f>IF(D14="","",D14+1)</f>
        <v>300</v>
      </c>
      <c r="E16" s="22" t="str">
        <f>アンケート!C51</f>
        <v>40代女性</v>
      </c>
      <c r="F16" s="22" t="str">
        <f>IF(ISERROR(FIND("女",E16)),"m","w")&amp;"_"&amp;LEFT(E16,2)&amp;"_"&amp;"2"</f>
        <v>w_40_2</v>
      </c>
    </row>
    <row r="17" spans="2:6">
      <c r="B17" s="58"/>
      <c r="C17" s="59"/>
      <c r="D17" s="64"/>
      <c r="E17" s="22" t="str">
        <f>アンケート!C52</f>
        <v>30代女性</v>
      </c>
      <c r="F17" s="22" t="str">
        <f t="shared" ref="F17" si="0">IF(ISERROR(FIND("女",E17)),"m","w")&amp;"_"&amp;LEFT(E17,2)&amp;"_"&amp;"1"</f>
        <v>w_30_1</v>
      </c>
    </row>
    <row r="18" spans="2:6">
      <c r="D18" s="31"/>
    </row>
    <row r="19" spans="2:6">
      <c r="D19" s="31"/>
    </row>
    <row r="20" spans="2:6">
      <c r="B20" s="65" t="s">
        <v>109</v>
      </c>
      <c r="C20" s="65"/>
      <c r="D20" s="65"/>
      <c r="E20" s="65"/>
      <c r="F20" s="65"/>
    </row>
    <row r="21" spans="2:6">
      <c r="B21" s="35" t="s">
        <v>116</v>
      </c>
      <c r="C21" s="35" t="s">
        <v>113</v>
      </c>
      <c r="D21" s="65" t="s">
        <v>114</v>
      </c>
      <c r="E21" s="65"/>
      <c r="F21" s="35" t="s">
        <v>115</v>
      </c>
    </row>
    <row r="22" spans="2:6">
      <c r="B22" s="65" t="s">
        <v>110</v>
      </c>
      <c r="C22" s="22" t="s">
        <v>183</v>
      </c>
      <c r="D22" s="66" t="str">
        <f t="shared" ref="D22:D27" si="1">IF(C22="","",SUBSTITUTE(MID(C22,FIND("href=",C22)+6,FIND("rel=",C22)-FIND("href=",C22)-8),"amp;",""))</f>
        <v>//af.moshimo.com/af/c/click?a_id=988731&amp;p_id=170&amp;pc_id=185&amp;pl_id=4062&amp;url=https%3A%2F%2Fwww.amazon.co.jp%2F%25E3%2581%258A%25E5%25AC%25A2%25E6%25A7%2598%25E9%2585%25B5%25E7%25B4%25A0-800g-%25E3%2583%2580%25E3%2582%25A4%25E3%2582%25A8%25E3%2583%2583%25E3%2583%2588%25E3%2583%2589%25E3%2583%25AA%25E3%2583%25B3%25E3%2582%25AF-%25E9%2585%25B5%25E7%25B4%25A0%25E3%2583%2589%25E3%2583%25AA%25E3%2583%25B3%25E3%2582%25AF-%25E9%2585%25B5%25E7%25B4%25A0%25E3%2583%2580%25E3%2582%25A4%25E3%2582%25A8%25E3%2583%2583%25E3%2583%2588%2Fdp%2FB00E0J19CA</v>
      </c>
      <c r="E22" s="66"/>
      <c r="F22" s="22" t="str">
        <f>IF(ISERROR(FIND("amazon",C22)),IF(ISERROR(FIND("rakuten",C22)),"","楽天"),"Amazon")</f>
        <v>Amazon</v>
      </c>
    </row>
    <row r="23" spans="2:6">
      <c r="B23" s="65"/>
      <c r="C23" s="22" t="s">
        <v>184</v>
      </c>
      <c r="D23" s="66" t="str">
        <f t="shared" si="1"/>
        <v>//af.moshimo.com/af/c/click?a_id=988729&amp;p_id=54&amp;pc_id=54&amp;pl_id=616&amp;url=https%3A%2F%2Fitem.rakuten.co.jp%2Fsake-makino%2F10000077-d-a%2F&amp;m=http%3A%2F%2Fm.rakuten.co.jp%2Fsake-makino%2Fi%2F10008319%2F&amp;r_v=g00qjba3.9tq3e458.g00qjba3.9tq3f512</v>
      </c>
      <c r="E23" s="66"/>
      <c r="F23" s="22" t="str">
        <f t="shared" ref="F23:F27" si="2">IF(ISERROR(FIND("amazon",C23)),IF(ISERROR(FIND("rakuten",C23)),"","楽天"),"Amazon")</f>
        <v>楽天</v>
      </c>
    </row>
    <row r="24" spans="2:6">
      <c r="B24" s="65" t="s">
        <v>111</v>
      </c>
      <c r="C24" s="22" t="s">
        <v>185</v>
      </c>
      <c r="D24" s="66" t="str">
        <f t="shared" si="1"/>
        <v>//af.moshimo.com/af/c/click?a_id=988731&amp;p_id=170&amp;pc_id=185&amp;pl_id=4062&amp;url=https%3A%2F%2Fwww.amazon.co.jp%2FBELTA-%25E3%2583%2599%25E3%2583%25AB%25E3%2582%25BF%25E9%2585%25B5%25E7%25B4%25A0%25E3%2583%2589%25E3%2583%25AA%25E3%2583%25B3%25E3%2582%25AF-%25E3%2583%2580%25E3%2582%25A4%25E3%2582%25A8%25E3%2583%2583%25E3%2583%2588-%25E3%2583%2595%25E3%2582%25A1%25E3%2582%25B9%25E3%2583%2586%25E3%2582%25A3%25E3%2583%25B3%25E3%2582%25B0-%25E3%2583%2592%25E3%2582%25A2%25E3%2583%25AB%25E3%2583%25AD%25E3%2583%25B3%25E9%2585%25B8%2Fdp%2FB00CAHMGL2</v>
      </c>
      <c r="E24" s="66"/>
      <c r="F24" s="22" t="str">
        <f t="shared" si="2"/>
        <v>Amazon</v>
      </c>
    </row>
    <row r="25" spans="2:6">
      <c r="B25" s="65"/>
      <c r="C25" s="22" t="s">
        <v>186</v>
      </c>
      <c r="D25" s="66" t="str">
        <f t="shared" si="1"/>
        <v>//af.moshimo.com/af/c/click?a_id=988729&amp;p_id=54&amp;pc_id=54&amp;pl_id=616&amp;url=https%3A%2F%2Fitem.rakuten.co.jp%2Fgirls-web%2Fbelta-1%2F&amp;m=http%3A%2F%2Fm.rakuten.co.jp%2Fgirls-web%2Fi%2F10000000%2F&amp;r_v=g00rpht3.9tq3e7f8.g00rpht3.9tq3f154</v>
      </c>
      <c r="E25" s="66"/>
      <c r="F25" s="22" t="str">
        <f t="shared" si="2"/>
        <v>楽天</v>
      </c>
    </row>
    <row r="26" spans="2:6">
      <c r="B26" s="65" t="s">
        <v>112</v>
      </c>
      <c r="C26" s="22"/>
      <c r="D26" s="66" t="str">
        <f t="shared" si="1"/>
        <v/>
      </c>
      <c r="E26" s="66"/>
      <c r="F26" s="22" t="str">
        <f t="shared" si="2"/>
        <v/>
      </c>
    </row>
    <row r="27" spans="2:6">
      <c r="B27" s="65"/>
      <c r="C27" s="22"/>
      <c r="D27" s="66" t="str">
        <f t="shared" si="1"/>
        <v/>
      </c>
      <c r="E27" s="66"/>
      <c r="F27" s="22" t="str">
        <f t="shared" si="2"/>
        <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(298,'//af.moshimo.com/af/c/click?a_id=988731&amp;p_id=170&amp;pc_id=185&amp;pl_id=4062&amp;url=https%3A%2F%2Fwww.amazon.co.jp%2F%25E3%2581%258A%25E5%25AC%25A2%25E6%25A7%2598%25E9%2585%25B5%25E7%25B4%25A0-800g-%25E3%2583%2580%25E3%2582%25A4%25E3%2582%25A8%25E3%2583%2583%25E3%2583%2588%25E3%2583%2589%25E3%2583%25AA%25E3%2583%25B3%25E3%2582%25AF-%25E9%2585%25B5%25E7%25B4%25A0%25E3%2583%2589%25E3%2583%25AA%25E3%2583%25B3%25E3%2582%25AF-%25E9%2585%25B5%25E7%25B4%25A0%25E3%2583%2580%25E3%2582%25A4%25E3%2582%25A8%25E3%2583%2583%25E3%2583%2588%2Fdp%2FB00E0J19CA', '//af.moshimo.com/af/c/click?a_id=988729&amp;p_id=54&amp;pc_id=54&amp;pl_id=616&amp;url=https%3A%2F%2Fitem.rakuten.co.jp%2Fsake-makino%2F10000077-d-a%2F&amp;m=http%3A%2F%2Fm.rakuten.co.jp%2Fsake-makino%2Fi%2F10008319%2F&amp;r_v=g00qjba3.9tq3e458.g00qjba3.9tq3f512', 'https://review.rakuten.co.jp/item/1/224625_10000011/1.1/?l2-id=item_review', 'https://images-fe.ssl-images-amazon.com/images/I/510Fd4jv-hL.jpg', 'お嬢様酵素ドリンク'),</v>
      </c>
    </row>
    <row r="3" spans="1:1">
      <c r="A3" t="str">
        <f>"("&amp;入力シート!D14&amp;","&amp;"'"&amp;入力シート!D24&amp;"', '"&amp;入力シート!D25&amp;"', '"&amp;入力シート!C14&amp;"', '"&amp;入力シート!C6&amp;"', '"&amp;入力シート!D6&amp;"'),"</f>
        <v>(299,'//af.moshimo.com/af/c/click?a_id=988731&amp;p_id=170&amp;pc_id=185&amp;pl_id=4062&amp;url=https%3A%2F%2Fwww.amazon.co.jp%2FBELTA-%25E3%2583%2599%25E3%2583%25AB%25E3%2582%25BF%25E9%2585%25B5%25E7%25B4%25A0%25E3%2583%2589%25E3%2583%25AA%25E3%2583%25B3%25E3%2582%25AF-%25E3%2583%2580%25E3%2582%25A4%25E3%2582%25A8%25E3%2583%2583%25E3%2583%2588-%25E3%2583%2595%25E3%2582%25A1%25E3%2582%25B9%25E3%2583%2586%25E3%2582%25A3%25E3%2583%25B3%25E3%2582%25B0-%25E3%2583%2592%25E3%2582%25A2%25E3%2583%25AB%25E3%2583%25AD%25E3%2583%25B3%25E9%2585%25B8%2Fdp%2FB00CAHMGL2', '//af.moshimo.com/af/c/click?a_id=988729&amp;p_id=54&amp;pc_id=54&amp;pl_id=616&amp;url=https%3A%2F%2Fitem.rakuten.co.jp%2Fgirls-web%2Fbelta-1%2F&amp;m=http%3A%2F%2Fm.rakuten.co.jp%2Fgirls-web%2Fi%2F10000000%2F&amp;r_v=g00rpht3.9tq3e7f8.g00rpht3.9tq3f154', 'https://www.amazon.co.jp/BELTA-%E3%83%99%E3%83%AB%E3%82%BF%E9%85%B5%E7%B4%A0%E3%83%89%E3%83%AA%E3%83%B3%E3%82%AF-%E3%83%80%E3%82%A4%E3%82%A8%E3%83%83%E3%83%88-%E3%83%95%E3%82%A1%E3%82%B9%E3%83%86%E3%82%A3%E3%83%B3%E3%82%B0-%E3%83%92%E3%82%A2%E3%83%AB%E3%83%AD%E3%83%B3%E9%85%B8/product-reviews/B00CAHMGL2/ref=cm_cr_dp_d_show_all_top?ie=UTF8&amp;reviewerType=all_reviews', 'https://images-fe.ssl-images-amazon.com/images/I/31pEmhf60jL.jpg', 'ベルタ酵素ドリンク'),</v>
      </c>
    </row>
    <row r="4" spans="1:1">
      <c r="A4" t="str">
        <f>"("&amp;入力シート!D16&amp;","&amp;"'"&amp;入力シート!D26&amp;"', '"&amp;入力シート!D27&amp;"', '"&amp;入力シート!C16&amp;"', '"&amp;入力シート!C7&amp;"', '"&amp;入力シート!D7&amp;"');"</f>
        <v>(300,'', '', 'http://www.yatsuha.com/products/detail.php?product_id=232#voice01', 'https://shop9-makeshop.akamaized.net/shopimages/yatsuha2014/0000000001092.jpg', '完熟いちごの美容酵素飲料「いちごの約束」');</v>
      </c>
    </row>
    <row r="9" spans="1:1">
      <c r="A9" s="36" t="s">
        <v>121</v>
      </c>
    </row>
    <row r="10" spans="1:1">
      <c r="A10" t="s">
        <v>120</v>
      </c>
    </row>
    <row r="11" spans="1:1" ht="18.75">
      <c r="A11" s="70">
        <v>297</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124" workbookViewId="0">
      <selection activeCell="A124" sqref="A1:A1048576"/>
    </sheetView>
  </sheetViews>
  <sheetFormatPr defaultRowHeight="13.5"/>
  <cols>
    <col min="1" max="1" width="67.375" bestFit="1" customWidth="1"/>
  </cols>
  <sheetData>
    <row r="1" spans="1:1">
      <c r="A1" s="20" t="str">
        <f>CONCATENATE("&lt;h2&gt;",入力シート!C2,"&lt;/h2&gt;")</f>
        <v>&lt;h2&gt;美味しい酵素ドリンクのおすすめ3選。美容効果やダイエットに効果的？&lt;/h2&gt;</v>
      </c>
    </row>
    <row r="2" spans="1:1">
      <c r="A2" s="20" t="s">
        <v>84</v>
      </c>
    </row>
    <row r="3" spans="1:1">
      <c r="A3" s="21" t="s">
        <v>85</v>
      </c>
    </row>
    <row r="4" spans="1:1">
      <c r="A4" s="20" t="str">
        <f>CONCATENATE("&lt;li&gt;", アンケート!C54, "&lt;/li&gt;")</f>
        <v>&lt;li&gt;おいしい酵素ドリンクを求めている方&lt;/li&gt;</v>
      </c>
    </row>
    <row r="5" spans="1:1">
      <c r="A5" s="20" t="str">
        <f>CONCATENATE("&lt;li&gt;", アンケート!C55, "&lt;/li&gt;")</f>
        <v>&lt;li&gt;ダイエット効果のある酵素ドリンクを求めている方&lt;/li&gt;</v>
      </c>
    </row>
    <row r="6" spans="1:1">
      <c r="A6" s="20" t="str">
        <f>CONCATENATE("&lt;li&gt;", アンケート!C56, "&lt;/li&gt;")</f>
        <v>&lt;li&gt;美容に効果のある酵素ドリンクを求めている方&lt;/li&gt;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src="http://shomty.com/wp-content/uploads/img/parts/positionMap/5.jpg" /&gt;</v>
      </c>
    </row>
    <row r="13" spans="1:1">
      <c r="A13" s="30" t="str">
        <f>CONCATENATE("今回紹介する『", アンケート!C2,"』は","「価格と品質」どちらを重要視したのかをあらわした図です。")</f>
        <v>今回紹介する『酵素ドリンク』は「価格と品質」どちらを重要視したのかをあらわした図です。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&lt;h2&gt;『酵素ドリンク』 ランキング&lt;/h2&gt;</v>
      </c>
    </row>
    <row r="20" spans="1:2">
      <c r="A20" t="s">
        <v>89</v>
      </c>
    </row>
    <row r="22" spans="1:2">
      <c r="A22" t="str">
        <f>CONCATENATE("&lt;h3&gt;3位 ",アンケート!C41,"&lt;/h3&gt;")</f>
        <v>&lt;h3&gt;3位 完熟いちごの美容酵素飲料「いちごの約束」&lt;/h3&gt;</v>
      </c>
    </row>
    <row r="23" spans="1:2">
      <c r="A23" t="s">
        <v>90</v>
      </c>
    </row>
    <row r="24" spans="1:2">
      <c r="A24" t="s">
        <v>68</v>
      </c>
    </row>
    <row r="25" spans="1:2">
      <c r="A25" t="str">
        <f>アンケート!C48</f>
        <v>苺が好きな方</v>
      </c>
    </row>
    <row r="26" spans="1:2">
      <c r="A26" t="s">
        <v>69</v>
      </c>
    </row>
    <row r="27" spans="1:2">
      <c r="A27" s="6" t="str">
        <f>CONCATENATE("[tblStart num=5]", 入力シート!C7, "[/tblStart]")</f>
        <v>[tblStart num=5]https://shop9-makeshop.akamaized.net/shopimages/yatsuha2014/0000000001092.jpg[/tblStart]</v>
      </c>
    </row>
    <row r="28" spans="1:2">
      <c r="A28" t="str">
        <f>CONCATENATE("[tdLevel type=", B28, "]", 比較表!A4, "[/tdLevel]")</f>
        <v>[tdLevel type=4]おいしい[/tdLevel]</v>
      </c>
      <c r="B28">
        <f>HLOOKUP(アンケート!$C$41,比較表!$B$3:$D$8,2)</f>
        <v>4</v>
      </c>
    </row>
    <row r="29" spans="1:2">
      <c r="A29" t="str">
        <f>CONCATENATE("[tdLevel type=", B29, "]", 比較表!A5, "[/tdLevel]")</f>
        <v>[tdLevel type=1]コスパ[/tdLevel]</v>
      </c>
      <c r="B29">
        <f>HLOOKUP(アンケート!$C$41,比較表!$B$3:$D$8,3)</f>
        <v>1</v>
      </c>
    </row>
    <row r="30" spans="1:2">
      <c r="A30" t="str">
        <f>CONCATENATE("[tdLevel type=", B30, "]", 比較表!A6, "[/tdLevel]")</f>
        <v>[tdLevel type=4]飲みやすい[/tdLevel]</v>
      </c>
      <c r="B30">
        <f>HLOOKUP(アンケート!$C$41,比較表!$B$3:$D$8,4)</f>
        <v>4</v>
      </c>
    </row>
    <row r="31" spans="1:2">
      <c r="A31" t="str">
        <f>CONCATENATE("[tdLevel type=", B31, "]", 比較表!A7, "[/tdLevel]")</f>
        <v>[tdLevel type=3]ダイエット効果がある[/tdLevel]</v>
      </c>
      <c r="B31">
        <f>HLOOKUP(アンケート!$C$41,比較表!$B$3:$D$8,5)</f>
        <v>3</v>
      </c>
    </row>
    <row r="32" spans="1:2">
      <c r="A32" t="str">
        <f>CONCATENATE("[tdLevel type=", B32, "]", 比較表!A8, "[/tdLevel]")</f>
        <v>[tdLevel type=4]健康にいい[/tdLevel]</v>
      </c>
      <c r="B32">
        <f>HLOOKUP(アンケート!$C$41,比較表!$B$3:$D$8,6)</f>
        <v>4</v>
      </c>
    </row>
    <row r="33" spans="1:1">
      <c r="A33" t="s">
        <v>71</v>
      </c>
    </row>
    <row r="35" spans="1:1">
      <c r="A35" s="6" t="str">
        <f>CONCATENATE("[product_link id=",入力シート!D16,"][/product_link]")</f>
        <v>[product_link id=300][/product_link]</v>
      </c>
    </row>
    <row r="36" spans="1:1">
      <c r="A36" t="s">
        <v>91</v>
      </c>
    </row>
    <row r="37" spans="1:1">
      <c r="A37" t="s">
        <v>92</v>
      </c>
    </row>
    <row r="38" spans="1:1">
      <c r="A38" t="s">
        <v>93</v>
      </c>
    </row>
    <row r="39" spans="1:1">
      <c r="A39" t="s">
        <v>85</v>
      </c>
    </row>
    <row r="40" spans="1:1">
      <c r="A40" t="str">
        <f>CONCATENATE("&lt;li&gt;", アンケート!C42,"&lt;/li&gt;")</f>
        <v>&lt;li&gt;苺好きにはたまらない&lt;/li&gt;</v>
      </c>
    </row>
    <row r="41" spans="1:1">
      <c r="A41" t="str">
        <f>CONCATENATE("&lt;li&gt;", アンケート!C43,"&lt;/li&gt;")</f>
        <v>&lt;li&gt;ミニサイズもある&lt;/li&gt;</v>
      </c>
    </row>
    <row r="42" spans="1:1">
      <c r="A42" t="str">
        <f>CONCATENATE("&lt;li&gt;", アンケート!C44,"&lt;/li&gt;")</f>
        <v>&lt;li&gt;ダイエット・美容に効果がある&lt;/li&gt;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&lt;li&gt;価格が高い&lt;/li&gt;</v>
      </c>
    </row>
    <row r="51" spans="1:1">
      <c r="A51" t="str">
        <f>CONCATENATE("&lt;li&gt;", アンケート!C46,"&lt;/li&gt;")</f>
        <v>&lt;li&gt;苺が苦手な人には合わない&lt;/li&gt;</v>
      </c>
    </row>
    <row r="52" spans="1:1">
      <c r="A52" t="str">
        <f>CONCATENATE("&lt;li&gt;", アンケート!C47,"&lt;/li&gt;")</f>
        <v>&lt;li&gt;他の酵素ドリンクに比べると知名度は低い&lt;/li&gt;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icon="http://shomty.com/wp-content/uploads/img/parts/review/w_40_2.jpg" name="40代女性" type="l"]</v>
      </c>
    </row>
    <row r="58" spans="1:1">
      <c r="A58" t="str">
        <f>アンケート!C49</f>
        <v xml:space="preserve">体調を崩していた時、酵素が体に良いと聞いたので、こちらを購入しました。
これを飲み始めてから、体調を崩すことが減り翌朝の目覚めもいです。
いちごが大好きなので、毎日いちごを味わいながら健康管理もできるので一石二鳥です。
</v>
      </c>
    </row>
    <row r="59" spans="1:1">
      <c r="A59" t="s">
        <v>102</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いちごの約束はとっても飲みやすく、酵素ドリンクを飲んでいるというより、いちごのデザートを食べている感覚です。
便秘で悩んでいたのですが、お通じがよくなり全く便秘で悩まなくなりました。
その影響もあり体重も減り嬉しいです。
</v>
      </c>
    </row>
    <row r="62" spans="1:1">
      <c r="A62" t="s">
        <v>102</v>
      </c>
    </row>
    <row r="63" spans="1:1">
      <c r="A63" t="s">
        <v>97</v>
      </c>
    </row>
    <row r="64" spans="1:1">
      <c r="A64" t="str">
        <f>CONCATENATE("[reviewLink id=","""", 入力シート!D16,"""][/reviewLink]")</f>
        <v>[reviewLink id="300"][/reviewLink]</v>
      </c>
    </row>
    <row r="66" spans="1:2">
      <c r="A66" t="str">
        <f>CONCATENATE("&lt;h3&gt;2位 ",アンケート!C28,"&lt;/h3&gt;")</f>
        <v>&lt;h3&gt;2位 ベルタ酵素ドリンク&lt;/h3&gt;</v>
      </c>
    </row>
    <row r="67" spans="1:2">
      <c r="A67" t="s">
        <v>90</v>
      </c>
    </row>
    <row r="68" spans="1:2">
      <c r="A68" t="s">
        <v>68</v>
      </c>
    </row>
    <row r="69" spans="1:2">
      <c r="A69" t="str">
        <f>アンケート!C35</f>
        <v>飲みやすい酵素ドリンクを求めている方</v>
      </c>
    </row>
    <row r="70" spans="1:2">
      <c r="A70" t="s">
        <v>69</v>
      </c>
    </row>
    <row r="71" spans="1:2" ht="27">
      <c r="A71" s="6" t="str">
        <f>CONCATENATE("[tblStart num=5]", 入力シート!$C$6, "[/tblStart]")</f>
        <v>[tblStart num=5]https://images-fe.ssl-images-amazon.com/images/I/31pEmhf60jL.jpg[/tblStart]</v>
      </c>
    </row>
    <row r="72" spans="1:2">
      <c r="A72" t="str">
        <f>CONCATENATE("[tdLevel type=", B72, "]", 比較表!A4, "[/tdLevel]")</f>
        <v>[tdLevel type=4]おいしい[/tdLevel]</v>
      </c>
      <c r="B72">
        <f>HLOOKUP(アンケート!$C$28,比較表!$B$3:$D$8,2,FALSE)</f>
        <v>4</v>
      </c>
    </row>
    <row r="73" spans="1:2">
      <c r="A73" t="str">
        <f>CONCATENATE("[tdLevel type=", B73, "]", 比較表!A5, "[/tdLevel]")</f>
        <v>[tdLevel type=1]コスパ[/tdLevel]</v>
      </c>
      <c r="B73">
        <f>HLOOKUP(アンケート!$C$28,比較表!$B$3:$D$8,3,FALSE)</f>
        <v>1</v>
      </c>
    </row>
    <row r="74" spans="1:2">
      <c r="A74" t="str">
        <f>CONCATENATE("[tdLevel type=", B74, "]", 比較表!A6, "[/tdLevel]")</f>
        <v>[tdLevel type=4]飲みやすい[/tdLevel]</v>
      </c>
      <c r="B74">
        <f>HLOOKUP(アンケート!$C$28,比較表!$B$3:$D$8,4,FALSE)</f>
        <v>4</v>
      </c>
    </row>
    <row r="75" spans="1:2">
      <c r="A75" t="str">
        <f>CONCATENATE("[tdLevel type=", B75, "]", 比較表!A7, "[/tdLevel]")</f>
        <v>[tdLevel type=3]ダイエット効果がある[/tdLevel]</v>
      </c>
      <c r="B75">
        <f>HLOOKUP(アンケート!$C$28,比較表!$B$3:$D$8,5,FALSE)</f>
        <v>3</v>
      </c>
    </row>
    <row r="76" spans="1:2">
      <c r="A76" t="str">
        <f>CONCATENATE("[tdLevel type=", B76, "]", 比較表!A8, "[/tdLevel]")</f>
        <v>[tdLevel type=4]健康にいい[/tdLevel]</v>
      </c>
      <c r="B76">
        <f>HLOOKUP(アンケート!$C$28,比較表!$B$3:$D$8,6,FALSE)</f>
        <v>4</v>
      </c>
    </row>
    <row r="77" spans="1:2">
      <c r="A77" t="s">
        <v>71</v>
      </c>
    </row>
    <row r="79" spans="1:2">
      <c r="A79" s="6" t="str">
        <f>CONCATENATE("[product_link id=",入力シート!D14,"][/product_link]")</f>
        <v>[product_link id=299][/product_link]</v>
      </c>
    </row>
    <row r="80" spans="1:2">
      <c r="A80" t="s">
        <v>91</v>
      </c>
    </row>
    <row r="81" spans="1:1">
      <c r="A81" t="s">
        <v>92</v>
      </c>
    </row>
    <row r="82" spans="1:1">
      <c r="A82" t="s">
        <v>93</v>
      </c>
    </row>
    <row r="83" spans="1:1">
      <c r="A83" t="s">
        <v>85</v>
      </c>
    </row>
    <row r="84" spans="1:1">
      <c r="A84" t="str">
        <f>CONCATENATE("&lt;li&gt;", アンケート!C29,"&lt;/li&gt;")</f>
        <v>&lt;li&gt;ピーチ味で飲みやすい&lt;/li&gt;</v>
      </c>
    </row>
    <row r="85" spans="1:1">
      <c r="A85" t="str">
        <f>CONCATENATE("&lt;li&gt;", アンケート!C30,"&lt;/li&gt;")</f>
        <v>&lt;li&gt;馬プラセンタが入っているので、美容に良い&lt;/li&gt;</v>
      </c>
    </row>
    <row r="86" spans="1:1">
      <c r="A86" t="str">
        <f>CONCATENATE("&lt;li&gt;", アンケート!C31,"&lt;/li&gt;")</f>
        <v>&lt;li&gt;酵素数が他社の酵素ドリンクよりも多い&lt;/li&gt;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&lt;li&gt;価格が高い&lt;/li&gt;</v>
      </c>
    </row>
    <row r="95" spans="1:1">
      <c r="A95" t="str">
        <f>CONCATENATE("&lt;li&gt;", アンケート!C33,"&lt;/li&gt;")</f>
        <v>&lt;li&gt;添加物が多い&lt;/li&gt;</v>
      </c>
    </row>
    <row r="96" spans="1:1">
      <c r="A96" t="str">
        <f>CONCATENATE("&lt;li&gt;", アンケート!C34,"&lt;/li&gt;")</f>
        <v>&lt;li&gt;なかなか痩せないとの口コミも多い&lt;/li&gt;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ピーチ味のドリンクはものによってはまずいので不安でしたが、ベルタ酵素ドリンクはとってもおいしく飲みやすかったです。
ネットの良い口コミはさくらかもと疑っていたのですが、着実に体重が減っていて驚きました。</v>
      </c>
    </row>
    <row r="103" spans="1:1">
      <c r="A103" t="s">
        <v>102</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好きなモデルさんがお勧めしていたので購入しました。
ピーチ味でとってもおいしいです。
ヨーグルトに混ぜたり炭酸で割ったり色々アレンジしているので、飽きることなく毎日飲んでいます。
ダイエットにも効果がありました。
</v>
      </c>
    </row>
    <row r="106" spans="1:1">
      <c r="A106" t="s">
        <v>102</v>
      </c>
    </row>
    <row r="107" spans="1:1">
      <c r="A107" t="s">
        <v>97</v>
      </c>
    </row>
    <row r="108" spans="1:1">
      <c r="A108" t="str">
        <f>CONCATENATE("[reviewLink id=","""", 入力シート!D14,"""][/reviewLink]")</f>
        <v>[reviewLink id="299"][/reviewLink]</v>
      </c>
    </row>
    <row r="110" spans="1:1">
      <c r="A110" t="str">
        <f>CONCATENATE("&lt;h3&gt;1位 ",アンケート!C13,"&lt;/h3&gt;")</f>
        <v>&lt;h3&gt;1位 お嬢様酵素ドリンク&lt;/h3&gt;</v>
      </c>
    </row>
    <row r="111" spans="1:1">
      <c r="A111" t="s">
        <v>90</v>
      </c>
    </row>
    <row r="112" spans="1:1">
      <c r="A112" t="s">
        <v>68</v>
      </c>
    </row>
    <row r="113" spans="1:2">
      <c r="A113" t="str">
        <f>アンケート!C22</f>
        <v>続けやすい価格の酵素ドリンクを求めている方</v>
      </c>
    </row>
    <row r="114" spans="1:2">
      <c r="A114" t="s">
        <v>69</v>
      </c>
    </row>
    <row r="115" spans="1:2" ht="27">
      <c r="A115" s="6" t="str">
        <f>CONCATENATE("[tblStart num=5]", 入力シート!C5, "[/tblStart]")</f>
        <v>[tblStart num=5]https://images-fe.ssl-images-amazon.com/images/I/510Fd4jv-hL.jpg[/tblStart]</v>
      </c>
    </row>
    <row r="116" spans="1:2">
      <c r="A116" t="str">
        <f>CONCATENATE("[tdLevel type=", B116, "]", 比較表!A4, "[/tdLevel]")</f>
        <v>[tdLevel type=4]おいしい[/tdLevel]</v>
      </c>
      <c r="B116">
        <f>HLOOKUP(アンケート!$C$13,比較表!$B$3:$D$8,2,FALSE)</f>
        <v>4</v>
      </c>
    </row>
    <row r="117" spans="1:2">
      <c r="A117" t="str">
        <f>CONCATENATE("[tdLevel type=", B117, "]", 比較表!A5, "[/tdLevel]")</f>
        <v>[tdLevel type=3]コスパ[/tdLevel]</v>
      </c>
      <c r="B117">
        <f>HLOOKUP(アンケート!$C$13,比較表!$B$3:$D$8,3,FALSE)</f>
        <v>3</v>
      </c>
    </row>
    <row r="118" spans="1:2">
      <c r="A118" t="str">
        <f>CONCATENATE("[tdLevel type=", B118, "]", 比較表!A6, "[/tdLevel]")</f>
        <v>[tdLevel type=4]飲みやすい[/tdLevel]</v>
      </c>
      <c r="B118">
        <f>HLOOKUP(アンケート!$C$13,比較表!$B$3:$D$8,4,FALSE)</f>
        <v>4</v>
      </c>
    </row>
    <row r="119" spans="1:2">
      <c r="A119" t="str">
        <f>CONCATENATE("[tdLevel type=", B119, "]", 比較表!A7, "[/tdLevel]")</f>
        <v>[tdLevel type=3]ダイエット効果がある[/tdLevel]</v>
      </c>
      <c r="B119">
        <f>HLOOKUP(アンケート!$C$13,比較表!$B$3:$D$8,5,FALSE)</f>
        <v>3</v>
      </c>
    </row>
    <row r="120" spans="1:2">
      <c r="A120" t="str">
        <f>CONCATENATE("[tdLevel type=", B120, "]", 比較表!A8, "[/tdLevel]")</f>
        <v>[tdLevel type=4]健康にいい[/tdLevel]</v>
      </c>
      <c r="B120">
        <f>HLOOKUP(アンケート!$C$13,比較表!$B$3:$D$8,6,FALSE)</f>
        <v>4</v>
      </c>
    </row>
    <row r="121" spans="1:2">
      <c r="A121" t="s">
        <v>71</v>
      </c>
    </row>
    <row r="123" spans="1:2">
      <c r="A123" s="6" t="str">
        <f>CONCATENATE("[product_link id=",入力シート!D12,"][/product_link]")</f>
        <v>[product_link id=298][/product_link]</v>
      </c>
    </row>
    <row r="124" spans="1:2">
      <c r="A124" t="s">
        <v>91</v>
      </c>
    </row>
    <row r="125" spans="1:2">
      <c r="A125" t="s">
        <v>92</v>
      </c>
    </row>
    <row r="126" spans="1:2">
      <c r="A126" t="s">
        <v>93</v>
      </c>
    </row>
    <row r="127" spans="1:2">
      <c r="A127" t="s">
        <v>85</v>
      </c>
    </row>
    <row r="128" spans="1:2">
      <c r="A128" t="str">
        <f>CONCATENATE("&lt;li&gt;", アンケート!C14,"&lt;/li&gt;")</f>
        <v>&lt;li&gt;フルーティーな味わいでおいしい&lt;/li&gt;</v>
      </c>
    </row>
    <row r="129" spans="1:1">
      <c r="A129" t="str">
        <f>CONCATENATE("&lt;li&gt;", アンケート!C15,"&lt;/li&gt;")</f>
        <v>&lt;li&gt;他社の酵素ドリンクに比べると安い&lt;/li&gt;</v>
      </c>
    </row>
    <row r="130" spans="1:1">
      <c r="A130" t="str">
        <f>CONCATENATE("&lt;li&gt;", アンケート!C16,"&lt;/li&gt;")</f>
        <v>&lt;li&gt;まとめ買いや定期購入で安くなる&lt;/li&gt;</v>
      </c>
    </row>
    <row r="131" spans="1:1">
      <c r="A131" t="str">
        <f>CONCATENATE("&lt;li&gt;", アンケート!C17,"&lt;/li&gt;")</f>
        <v>&lt;li&gt;パッケージが可愛い&lt;/li&gt;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&lt;li&gt;モデルが多数宣伝しており、ステマ感がすごい&lt;/li&gt;</v>
      </c>
    </row>
    <row r="140" spans="1:1">
      <c r="A140" t="str">
        <f>CONCATENATE("&lt;li&gt;", アンケート!C19,"&lt;/li&gt;")</f>
        <v>&lt;li&gt;置き換えダイエットをするなら同シリーズのジュエル（タピオカ入り）の方が満腹感がありお勧め&lt;/li&gt;</v>
      </c>
    </row>
    <row r="141" spans="1:1">
      <c r="A141" t="str">
        <f>CONCATENATE("&lt;li&gt;", アンケート!C20,"&lt;/li&gt;")</f>
        <v>&lt;li&gt;後味に甘みが残る&lt;/li&gt;</v>
      </c>
    </row>
    <row r="142" spans="1:1">
      <c r="A142" t="str">
        <f>CONCATENATE("&lt;li&gt;", アンケート!C21,"&lt;/li&gt;")</f>
        <v>&lt;li&gt;体質によっては合わずダイエット効果を得られない方もいる&lt;/li&gt;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出産を機に、今まで効果のあったダイエットでは痩せなくなってしまいました。
そんな時ネットでお嬢様酵素ドリンクの存在を知り早速購入しました。
1食お嬢様酵素ドリンクのみダイエットを開始し、2週間で2キロ痩せました。
</v>
      </c>
    </row>
    <row r="149" spans="1:1">
      <c r="A149" t="s">
        <v>102</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今まで色んな酵素ドリンクを試してきましたが、お嬢様酵素ドリンクが私には一番ダイエット効果がありました。
価格も他の酵素ドリンクに比べると安いので、これからも続けて行こうと思います。
</v>
      </c>
    </row>
    <row r="152" spans="1:1">
      <c r="A152" t="s">
        <v>102</v>
      </c>
    </row>
    <row r="153" spans="1:1">
      <c r="A153" t="s">
        <v>97</v>
      </c>
    </row>
    <row r="154" spans="1:1">
      <c r="A154" t="str">
        <f>CONCATENATE("[reviewLink id=","""", 入力シート!D12,"""][/reviewLink]")</f>
        <v>[reviewLink id="298"][/reviewLink]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2018-09-17T22:42:25Z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