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4871f10c533d729/Desktop/"/>
    </mc:Choice>
  </mc:AlternateContent>
  <xr:revisionPtr revIDLastSave="0" documentId="8_{D154112F-F618-4536-A313-7486D17EBB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C.CTRL" sheetId="1" r:id="rId1"/>
    <sheet name="OC.DCF" sheetId="2" r:id="rId2"/>
    <sheet name="OC.GI" sheetId="4" r:id="rId3"/>
    <sheet name="Hand Workings" sheetId="6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1" i="1" l="1"/>
  <c r="R16" i="1"/>
  <c r="L31" i="1"/>
  <c r="L16" i="1"/>
  <c r="X60" i="2"/>
  <c r="X59" i="2"/>
  <c r="AH28" i="2"/>
  <c r="AH27" i="2"/>
  <c r="V55" i="2"/>
  <c r="AF23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E55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E23" i="2"/>
  <c r="G52" i="2"/>
  <c r="G20" i="2"/>
  <c r="V46" i="2"/>
  <c r="H52" i="2"/>
  <c r="H20" i="2"/>
  <c r="A18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F8" i="4"/>
  <c r="F9" i="4" s="1"/>
  <c r="F13" i="4" s="1"/>
  <c r="F15" i="4" s="1"/>
  <c r="K41" i="2" s="1"/>
  <c r="D8" i="4"/>
  <c r="D9" i="4" s="1"/>
  <c r="D13" i="4" s="1"/>
  <c r="C8" i="4"/>
  <c r="C9" i="4" s="1"/>
  <c r="C13" i="4" s="1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I61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G53" i="2"/>
  <c r="Q52" i="2"/>
  <c r="L52" i="2"/>
  <c r="E52" i="2"/>
  <c r="G51" i="2"/>
  <c r="F51" i="2"/>
  <c r="E51" i="2"/>
  <c r="G43" i="2"/>
  <c r="G45" i="2" s="1"/>
  <c r="G46" i="2" s="1"/>
  <c r="G47" i="2" s="1"/>
  <c r="G50" i="2" s="1"/>
  <c r="F43" i="2"/>
  <c r="F45" i="2" s="1"/>
  <c r="F46" i="2" s="1"/>
  <c r="E43" i="2"/>
  <c r="E45" i="2" s="1"/>
  <c r="H42" i="2"/>
  <c r="J41" i="2"/>
  <c r="I41" i="2"/>
  <c r="H41" i="2"/>
  <c r="I30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G21" i="2"/>
  <c r="H21" i="2" s="1" a="1"/>
  <c r="H21" i="2" s="1"/>
  <c r="I21" i="2" s="1" a="1"/>
  <c r="I21" i="2" s="1"/>
  <c r="J21" i="2" s="1" a="1"/>
  <c r="J21" i="2" s="1"/>
  <c r="K21" i="2" s="1" a="1"/>
  <c r="K21" i="2" s="1"/>
  <c r="L21" i="2" s="1" a="1"/>
  <c r="L21" i="2" s="1"/>
  <c r="M21" i="2" s="1" a="1"/>
  <c r="M21" i="2" s="1"/>
  <c r="N21" i="2" s="1" a="1"/>
  <c r="N21" i="2" s="1"/>
  <c r="O21" i="2" s="1" a="1"/>
  <c r="O21" i="2" s="1"/>
  <c r="P21" i="2" s="1" a="1"/>
  <c r="P21" i="2" s="1"/>
  <c r="Q21" i="2" s="1" a="1"/>
  <c r="Q21" i="2" s="1"/>
  <c r="R21" i="2" s="1" a="1"/>
  <c r="R21" i="2" s="1"/>
  <c r="S21" i="2" s="1" a="1"/>
  <c r="S21" i="2" s="1"/>
  <c r="T21" i="2" s="1" a="1"/>
  <c r="T21" i="2" s="1"/>
  <c r="U21" i="2" s="1" a="1"/>
  <c r="U21" i="2" s="1"/>
  <c r="V21" i="2" s="1" a="1"/>
  <c r="V21" i="2" s="1"/>
  <c r="W21" i="2" s="1" a="1"/>
  <c r="W21" i="2" s="1"/>
  <c r="X21" i="2" s="1" a="1"/>
  <c r="X21" i="2" s="1"/>
  <c r="Y21" i="2" s="1" a="1"/>
  <c r="Y21" i="2" s="1"/>
  <c r="Z21" i="2" s="1" a="1"/>
  <c r="Z21" i="2" s="1"/>
  <c r="AA21" i="2" s="1" a="1"/>
  <c r="AA21" i="2" s="1"/>
  <c r="AB21" i="2" s="1" a="1"/>
  <c r="AB21" i="2" s="1"/>
  <c r="AC21" i="2" s="1" a="1"/>
  <c r="AC21" i="2" s="1"/>
  <c r="AD21" i="2" s="1" a="1"/>
  <c r="AD21" i="2" s="1"/>
  <c r="AE21" i="2" s="1" a="1"/>
  <c r="AE21" i="2" s="1"/>
  <c r="AA20" i="2"/>
  <c r="V20" i="2"/>
  <c r="Q20" i="2"/>
  <c r="L20" i="2"/>
  <c r="E20" i="2"/>
  <c r="G19" i="2"/>
  <c r="F19" i="2"/>
  <c r="E19" i="2"/>
  <c r="AF14" i="2"/>
  <c r="G11" i="2"/>
  <c r="G13" i="2" s="1"/>
  <c r="G14" i="2" s="1"/>
  <c r="F11" i="2"/>
  <c r="F13" i="2" s="1"/>
  <c r="F14" i="2" s="1"/>
  <c r="E11" i="2"/>
  <c r="E13" i="2" s="1"/>
  <c r="H10" i="2"/>
  <c r="I10" i="2" s="1" a="1"/>
  <c r="I10" i="2" s="1"/>
  <c r="J42" i="2" s="1" a="1"/>
  <c r="J42" i="2" s="1"/>
  <c r="J9" i="2"/>
  <c r="I9" i="2"/>
  <c r="H9" i="2"/>
  <c r="G8" i="4" l="1"/>
  <c r="G9" i="4" s="1" a="1"/>
  <c r="G9" i="4" s="1"/>
  <c r="G13" i="4" s="1"/>
  <c r="G15" i="4" s="1"/>
  <c r="I44" i="2"/>
  <c r="U44" i="2"/>
  <c r="H11" i="2"/>
  <c r="S44" i="2"/>
  <c r="S51" i="2" s="1"/>
  <c r="J44" i="2"/>
  <c r="J51" i="2" s="1"/>
  <c r="V44" i="2"/>
  <c r="V51" i="2" s="1"/>
  <c r="R44" i="2"/>
  <c r="R51" i="2" s="1"/>
  <c r="AC12" i="2"/>
  <c r="AC19" i="2" s="1"/>
  <c r="T44" i="2"/>
  <c r="T51" i="2" s="1"/>
  <c r="I42" i="2" a="1"/>
  <c r="I42" i="2" s="1"/>
  <c r="I43" i="2" s="1"/>
  <c r="AB12" i="2"/>
  <c r="AB19" i="2" s="1"/>
  <c r="H44" i="2"/>
  <c r="H51" i="2" s="1"/>
  <c r="O44" i="2"/>
  <c r="O51" i="2" s="1"/>
  <c r="AA12" i="2"/>
  <c r="AA19" i="2" s="1"/>
  <c r="L44" i="2"/>
  <c r="L51" i="2" s="1"/>
  <c r="N44" i="2"/>
  <c r="N51" i="2" s="1"/>
  <c r="AE12" i="2"/>
  <c r="AE19" i="2" s="1"/>
  <c r="AD12" i="2"/>
  <c r="AD19" i="2" s="1"/>
  <c r="M44" i="2"/>
  <c r="M51" i="2" s="1"/>
  <c r="Q44" i="2"/>
  <c r="Q51" i="2" s="1"/>
  <c r="P44" i="2"/>
  <c r="P51" i="2" s="1"/>
  <c r="AF12" i="2"/>
  <c r="AF19" i="2" s="1"/>
  <c r="K44" i="2"/>
  <c r="K51" i="2" s="1"/>
  <c r="E46" i="2"/>
  <c r="E47" i="2" s="1"/>
  <c r="E50" i="2" s="1"/>
  <c r="M12" i="2"/>
  <c r="M19" i="2" s="1"/>
  <c r="T12" i="2"/>
  <c r="T19" i="2" s="1"/>
  <c r="J10" i="2" a="1"/>
  <c r="J10" i="2" s="1"/>
  <c r="K42" i="2" s="1" a="1"/>
  <c r="K42" i="2" s="1"/>
  <c r="Q12" i="2"/>
  <c r="Q19" i="2" s="1"/>
  <c r="S12" i="2"/>
  <c r="S19" i="2" s="1"/>
  <c r="W12" i="2"/>
  <c r="W19" i="2" s="1"/>
  <c r="P12" i="2"/>
  <c r="P19" i="2" s="1"/>
  <c r="H12" i="2"/>
  <c r="H19" i="2" s="1"/>
  <c r="L12" i="2"/>
  <c r="L19" i="2" s="1"/>
  <c r="Y12" i="2"/>
  <c r="Y19" i="2" s="1"/>
  <c r="G57" i="2"/>
  <c r="G60" i="2" s="1"/>
  <c r="U51" i="2"/>
  <c r="O12" i="2"/>
  <c r="O19" i="2" s="1"/>
  <c r="N12" i="2"/>
  <c r="N19" i="2" s="1"/>
  <c r="X12" i="2"/>
  <c r="X19" i="2" s="1"/>
  <c r="Z12" i="2"/>
  <c r="Z19" i="2" s="1"/>
  <c r="H43" i="2"/>
  <c r="H53" i="2" a="1"/>
  <c r="H53" i="2" s="1"/>
  <c r="I53" i="2" s="1" a="1"/>
  <c r="I53" i="2" s="1"/>
  <c r="J53" i="2" s="1" a="1"/>
  <c r="J53" i="2" s="1"/>
  <c r="K53" i="2" s="1" a="1"/>
  <c r="K53" i="2" s="1"/>
  <c r="L53" i="2" s="1" a="1"/>
  <c r="L53" i="2" s="1"/>
  <c r="M53" i="2" s="1" a="1"/>
  <c r="M53" i="2" s="1"/>
  <c r="N53" i="2" s="1" a="1"/>
  <c r="N53" i="2" s="1"/>
  <c r="O53" i="2" s="1" a="1"/>
  <c r="O53" i="2" s="1"/>
  <c r="P53" i="2" s="1" a="1"/>
  <c r="P53" i="2" s="1"/>
  <c r="Q53" i="2" s="1" a="1"/>
  <c r="Q53" i="2" s="1"/>
  <c r="R53" i="2" s="1" a="1"/>
  <c r="R53" i="2" s="1"/>
  <c r="S53" i="2" s="1" a="1"/>
  <c r="S53" i="2" s="1"/>
  <c r="T53" i="2" s="1" a="1"/>
  <c r="T53" i="2" s="1"/>
  <c r="U53" i="2" s="1" a="1"/>
  <c r="U53" i="2" s="1"/>
  <c r="K12" i="2"/>
  <c r="K19" i="2" s="1"/>
  <c r="R12" i="2"/>
  <c r="R19" i="2" s="1"/>
  <c r="J12" i="2"/>
  <c r="J19" i="2" s="1"/>
  <c r="V12" i="2"/>
  <c r="V19" i="2" s="1"/>
  <c r="I12" i="2"/>
  <c r="I19" i="2" s="1"/>
  <c r="U12" i="2"/>
  <c r="U19" i="2" s="1"/>
  <c r="K9" i="2"/>
  <c r="AF21" i="2"/>
  <c r="I11" i="2"/>
  <c r="E14" i="2"/>
  <c r="I51" i="2"/>
  <c r="E8" i="4"/>
  <c r="E9" i="4" s="1"/>
  <c r="E13" i="4" s="1"/>
  <c r="G56" i="2"/>
  <c r="G59" i="2" s="1"/>
  <c r="F15" i="2"/>
  <c r="F18" i="2" s="1"/>
  <c r="F25" i="2" s="1"/>
  <c r="F28" i="2" s="1"/>
  <c r="G15" i="2"/>
  <c r="F47" i="2"/>
  <c r="F50" i="2" s="1"/>
  <c r="F57" i="2" s="1"/>
  <c r="F60" i="2" s="1"/>
  <c r="I45" i="2" l="1"/>
  <c r="I46" i="2" s="1"/>
  <c r="I47" i="2" s="1"/>
  <c r="I50" i="2" s="1"/>
  <c r="I57" i="2" s="1"/>
  <c r="I60" i="2" s="1"/>
  <c r="H8" i="4"/>
  <c r="H9" i="4" s="1"/>
  <c r="H13" i="4" s="1"/>
  <c r="H15" i="4" s="1"/>
  <c r="H13" i="2"/>
  <c r="H14" i="2" s="1"/>
  <c r="H15" i="2" s="1"/>
  <c r="E57" i="2"/>
  <c r="E60" i="2" s="1"/>
  <c r="E56" i="2"/>
  <c r="E59" i="2" s="1"/>
  <c r="K10" i="2" a="1"/>
  <c r="K10" i="2" s="1"/>
  <c r="L10" i="2" s="1" a="1"/>
  <c r="L10" i="2" s="1"/>
  <c r="V53" i="2"/>
  <c r="G18" i="2"/>
  <c r="G24" i="2" s="1"/>
  <c r="G27" i="2" s="1"/>
  <c r="F56" i="2"/>
  <c r="F59" i="2" s="1"/>
  <c r="L9" i="2"/>
  <c r="L41" i="2"/>
  <c r="I13" i="2"/>
  <c r="J43" i="2"/>
  <c r="J45" i="2" s="1"/>
  <c r="F24" i="2"/>
  <c r="F27" i="2" s="1"/>
  <c r="E15" i="2"/>
  <c r="E18" i="2" s="1"/>
  <c r="E25" i="2" s="1"/>
  <c r="H45" i="2"/>
  <c r="I8" i="4" l="1"/>
  <c r="I9" i="4" s="1"/>
  <c r="I13" i="4" s="1"/>
  <c r="I15" i="4" s="1"/>
  <c r="M41" i="2"/>
  <c r="M9" i="2"/>
  <c r="G25" i="2"/>
  <c r="G28" i="2" s="1"/>
  <c r="L42" i="2" a="1"/>
  <c r="L42" i="2" s="1"/>
  <c r="M10" i="2" a="1"/>
  <c r="M10" i="2" s="1"/>
  <c r="M42" i="2" a="1"/>
  <c r="M42" i="2" s="1"/>
  <c r="I56" i="2"/>
  <c r="I59" i="2" s="1"/>
  <c r="K43" i="2"/>
  <c r="K45" i="2" s="1"/>
  <c r="J11" i="2"/>
  <c r="E28" i="2"/>
  <c r="H18" i="2"/>
  <c r="H46" i="2"/>
  <c r="J46" i="2"/>
  <c r="J47" i="2" s="1"/>
  <c r="J50" i="2" s="1"/>
  <c r="J57" i="2" s="1"/>
  <c r="J60" i="2" s="1"/>
  <c r="I14" i="2"/>
  <c r="I15" i="2" s="1"/>
  <c r="E24" i="2"/>
  <c r="J8" i="4" l="1"/>
  <c r="J9" i="4" s="1"/>
  <c r="J13" i="4" s="1"/>
  <c r="J15" i="4" s="1"/>
  <c r="N41" i="2"/>
  <c r="N9" i="2"/>
  <c r="H25" i="2"/>
  <c r="H24" i="2"/>
  <c r="H27" i="2" s="1"/>
  <c r="N10" i="2" a="1"/>
  <c r="N10" i="2" s="1"/>
  <c r="N42" i="2" a="1"/>
  <c r="N42" i="2" s="1"/>
  <c r="J56" i="2"/>
  <c r="J59" i="2" s="1"/>
  <c r="L43" i="2"/>
  <c r="L45" i="2" s="1"/>
  <c r="K11" i="2"/>
  <c r="E27" i="2"/>
  <c r="I18" i="2"/>
  <c r="H47" i="2"/>
  <c r="H50" i="2" s="1"/>
  <c r="H57" i="2" s="1"/>
  <c r="J13" i="2"/>
  <c r="K46" i="2"/>
  <c r="K47" i="2" s="1"/>
  <c r="K50" i="2" s="1"/>
  <c r="K57" i="2" s="1"/>
  <c r="K60" i="2" s="1"/>
  <c r="K8" i="4" l="1"/>
  <c r="K9" i="4" s="1"/>
  <c r="K13" i="4" s="1"/>
  <c r="K15" i="4" s="1"/>
  <c r="O41" i="2"/>
  <c r="O9" i="2"/>
  <c r="H28" i="2"/>
  <c r="I25" i="2"/>
  <c r="H56" i="2"/>
  <c r="H59" i="2" s="1"/>
  <c r="O10" i="2" a="1"/>
  <c r="O10" i="2" s="1"/>
  <c r="O42" i="2" a="1"/>
  <c r="O42" i="2" s="1"/>
  <c r="K56" i="2"/>
  <c r="K59" i="2" s="1"/>
  <c r="J14" i="2"/>
  <c r="J15" i="2" s="1"/>
  <c r="I24" i="2"/>
  <c r="K13" i="2"/>
  <c r="L46" i="2"/>
  <c r="L47" i="2" s="1"/>
  <c r="L50" i="2" s="1"/>
  <c r="L57" i="2" s="1"/>
  <c r="L60" i="2" s="1"/>
  <c r="H60" i="2"/>
  <c r="M43" i="2"/>
  <c r="M45" i="2" s="1"/>
  <c r="L11" i="2"/>
  <c r="L8" i="4" l="1"/>
  <c r="M8" i="4" s="1"/>
  <c r="P41" i="2"/>
  <c r="P9" i="2"/>
  <c r="I28" i="2"/>
  <c r="P10" i="2" a="1"/>
  <c r="P10" i="2" s="1"/>
  <c r="P42" i="2" a="1"/>
  <c r="P42" i="2" s="1"/>
  <c r="I27" i="2"/>
  <c r="L56" i="2"/>
  <c r="K14" i="2"/>
  <c r="K15" i="2" s="1"/>
  <c r="L13" i="2"/>
  <c r="M46" i="2"/>
  <c r="M47" i="2" s="1"/>
  <c r="M50" i="2" s="1"/>
  <c r="M57" i="2" s="1"/>
  <c r="N43" i="2"/>
  <c r="N45" i="2" s="1"/>
  <c r="M11" i="2"/>
  <c r="J18" i="2"/>
  <c r="J25" i="2" s="1"/>
  <c r="L9" i="4" l="1" a="1"/>
  <c r="L9" i="4" s="1"/>
  <c r="L13" i="4" s="1"/>
  <c r="L15" i="4" s="1"/>
  <c r="Q41" i="2" s="1"/>
  <c r="M9" i="4"/>
  <c r="M13" i="4" s="1"/>
  <c r="M15" i="4" s="1"/>
  <c r="N8" i="4"/>
  <c r="Q10" i="2" a="1"/>
  <c r="Q10" i="2" s="1"/>
  <c r="Q42" i="2" a="1"/>
  <c r="Q42" i="2" s="1"/>
  <c r="L59" i="2"/>
  <c r="M60" i="2"/>
  <c r="J28" i="2"/>
  <c r="M56" i="2"/>
  <c r="M59" i="2" s="1"/>
  <c r="K18" i="2"/>
  <c r="K25" i="2" s="1"/>
  <c r="K28" i="2" s="1"/>
  <c r="M13" i="2"/>
  <c r="N46" i="2"/>
  <c r="N47" i="2" s="1"/>
  <c r="N50" i="2" s="1"/>
  <c r="N57" i="2" s="1"/>
  <c r="N60" i="2" s="1"/>
  <c r="J24" i="2"/>
  <c r="L14" i="2"/>
  <c r="L15" i="2" s="1"/>
  <c r="O43" i="2"/>
  <c r="O45" i="2" s="1"/>
  <c r="N11" i="2"/>
  <c r="Q9" i="2" l="1"/>
  <c r="N9" i="4"/>
  <c r="N13" i="4" s="1"/>
  <c r="N15" i="4" s="1"/>
  <c r="O8" i="4"/>
  <c r="R41" i="2"/>
  <c r="R9" i="2"/>
  <c r="R10" i="2" a="1"/>
  <c r="R10" i="2" s="1"/>
  <c r="R42" i="2" a="1"/>
  <c r="R42" i="2" s="1"/>
  <c r="J27" i="2"/>
  <c r="K24" i="2"/>
  <c r="K27" i="2" s="1"/>
  <c r="N56" i="2"/>
  <c r="N59" i="2" s="1"/>
  <c r="M14" i="2"/>
  <c r="M15" i="2" s="1"/>
  <c r="N13" i="2"/>
  <c r="P43" i="2"/>
  <c r="P45" i="2" s="1"/>
  <c r="O11" i="2"/>
  <c r="O46" i="2"/>
  <c r="O47" i="2" s="1"/>
  <c r="O50" i="2" s="1"/>
  <c r="O57" i="2" s="1"/>
  <c r="L18" i="2"/>
  <c r="L25" i="2" s="1"/>
  <c r="O9" i="4" l="1"/>
  <c r="O13" i="4" s="1"/>
  <c r="O15" i="4" s="1"/>
  <c r="P8" i="4"/>
  <c r="S41" i="2"/>
  <c r="S9" i="2"/>
  <c r="S10" i="2" a="1"/>
  <c r="S10" i="2" s="1"/>
  <c r="S42" i="2" a="1"/>
  <c r="S42" i="2" s="1"/>
  <c r="O60" i="2"/>
  <c r="L28" i="2"/>
  <c r="O56" i="2"/>
  <c r="N14" i="2"/>
  <c r="N15" i="2" s="1"/>
  <c r="M18" i="2"/>
  <c r="M25" i="2" s="1"/>
  <c r="M28" i="2" s="1"/>
  <c r="L24" i="2"/>
  <c r="L27" i="2" s="1"/>
  <c r="O13" i="2"/>
  <c r="Q43" i="2"/>
  <c r="Q45" i="2" s="1"/>
  <c r="P11" i="2"/>
  <c r="P46" i="2"/>
  <c r="P47" i="2" s="1"/>
  <c r="P50" i="2" s="1"/>
  <c r="P57" i="2" s="1"/>
  <c r="P60" i="2" s="1"/>
  <c r="P9" i="4" l="1"/>
  <c r="P13" i="4" s="1"/>
  <c r="P15" i="4" s="1"/>
  <c r="Q8" i="4"/>
  <c r="T41" i="2"/>
  <c r="T9" i="2"/>
  <c r="M24" i="2"/>
  <c r="M27" i="2" s="1"/>
  <c r="T10" i="2" a="1"/>
  <c r="T10" i="2" s="1"/>
  <c r="T42" i="2" a="1"/>
  <c r="T42" i="2" s="1"/>
  <c r="O59" i="2"/>
  <c r="P56" i="2"/>
  <c r="P59" i="2" s="1"/>
  <c r="O14" i="2"/>
  <c r="O15" i="2" s="1"/>
  <c r="P13" i="2"/>
  <c r="R43" i="2"/>
  <c r="R45" i="2" s="1"/>
  <c r="Q11" i="2"/>
  <c r="Q46" i="2"/>
  <c r="Q47" i="2" s="1"/>
  <c r="Q50" i="2" s="1"/>
  <c r="Q57" i="2" s="1"/>
  <c r="Q60" i="2" s="1"/>
  <c r="N18" i="2"/>
  <c r="N25" i="2" s="1"/>
  <c r="Q9" i="4" l="1" a="1"/>
  <c r="Q9" i="4" s="1"/>
  <c r="Q13" i="4" s="1"/>
  <c r="Q15" i="4" s="1"/>
  <c r="R8" i="4"/>
  <c r="U41" i="2"/>
  <c r="U9" i="2"/>
  <c r="N24" i="2"/>
  <c r="N27" i="2" s="1"/>
  <c r="U10" i="2" a="1"/>
  <c r="U10" i="2" s="1"/>
  <c r="U42" i="2" a="1"/>
  <c r="U42" i="2" s="1"/>
  <c r="N28" i="2"/>
  <c r="Q56" i="2"/>
  <c r="Q59" i="2" s="1"/>
  <c r="S43" i="2"/>
  <c r="S45" i="2" s="1"/>
  <c r="R11" i="2"/>
  <c r="Q13" i="2"/>
  <c r="R46" i="2"/>
  <c r="R47" i="2" s="1"/>
  <c r="R50" i="2" s="1"/>
  <c r="R57" i="2" s="1"/>
  <c r="R60" i="2" s="1"/>
  <c r="P14" i="2"/>
  <c r="P15" i="2" s="1"/>
  <c r="O18" i="2"/>
  <c r="O25" i="2" s="1"/>
  <c r="O28" i="2" s="1"/>
  <c r="R9" i="4" l="1"/>
  <c r="R13" i="4" s="1"/>
  <c r="R15" i="4" s="1"/>
  <c r="W9" i="2" s="1"/>
  <c r="S8" i="4"/>
  <c r="V9" i="2"/>
  <c r="V41" i="2"/>
  <c r="V10" i="2" a="1"/>
  <c r="V10" i="2" s="1"/>
  <c r="W10" i="2" s="1" a="1"/>
  <c r="W10" i="2" s="1"/>
  <c r="X10" i="2" s="1" a="1"/>
  <c r="X10" i="2" s="1"/>
  <c r="Y10" i="2" s="1" a="1"/>
  <c r="Y10" i="2" s="1"/>
  <c r="Z10" i="2" s="1" a="1"/>
  <c r="Z10" i="2" s="1"/>
  <c r="AA10" i="2" s="1" a="1"/>
  <c r="AA10" i="2" s="1"/>
  <c r="AB10" i="2" s="1" a="1"/>
  <c r="AB10" i="2" s="1"/>
  <c r="AC10" i="2" s="1" a="1"/>
  <c r="AC10" i="2" s="1"/>
  <c r="AD10" i="2" s="1" a="1"/>
  <c r="AD10" i="2" s="1"/>
  <c r="AE10" i="2" s="1" a="1"/>
  <c r="AE10" i="2" s="1"/>
  <c r="AF10" i="2" s="1" a="1"/>
  <c r="AF10" i="2" s="1"/>
  <c r="V42" i="2" a="1"/>
  <c r="V42" i="2" s="1"/>
  <c r="R56" i="2"/>
  <c r="R59" i="2" s="1"/>
  <c r="P18" i="2"/>
  <c r="P25" i="2" s="1"/>
  <c r="P28" i="2" s="1"/>
  <c r="Q14" i="2"/>
  <c r="Q15" i="2" s="1"/>
  <c r="R13" i="2"/>
  <c r="O24" i="2"/>
  <c r="T43" i="2"/>
  <c r="T45" i="2" s="1"/>
  <c r="S11" i="2"/>
  <c r="S46" i="2"/>
  <c r="S47" i="2" s="1"/>
  <c r="S50" i="2" s="1"/>
  <c r="S57" i="2" s="1"/>
  <c r="S9" i="4" l="1"/>
  <c r="S13" i="4" s="1"/>
  <c r="S15" i="4" s="1"/>
  <c r="X9" i="2" s="1"/>
  <c r="T8" i="4"/>
  <c r="P24" i="2"/>
  <c r="P27" i="2" s="1"/>
  <c r="S60" i="2"/>
  <c r="S56" i="2"/>
  <c r="S59" i="2" s="1"/>
  <c r="O27" i="2"/>
  <c r="R14" i="2"/>
  <c r="R15" i="2" s="1"/>
  <c r="T46" i="2"/>
  <c r="T47" i="2" s="1"/>
  <c r="T50" i="2" s="1"/>
  <c r="T57" i="2" s="1"/>
  <c r="T60" i="2" s="1"/>
  <c r="Q18" i="2"/>
  <c r="Q25" i="2" s="1"/>
  <c r="Q28" i="2" s="1"/>
  <c r="S13" i="2"/>
  <c r="U43" i="2"/>
  <c r="U45" i="2" s="1"/>
  <c r="T11" i="2"/>
  <c r="T9" i="4" l="1"/>
  <c r="T13" i="4" s="1"/>
  <c r="T15" i="4" s="1"/>
  <c r="Y9" i="2" s="1"/>
  <c r="U8" i="4"/>
  <c r="Q24" i="2"/>
  <c r="T13" i="2"/>
  <c r="V43" i="2"/>
  <c r="V45" i="2" s="1"/>
  <c r="U11" i="2"/>
  <c r="T56" i="2"/>
  <c r="T59" i="2" s="1"/>
  <c r="U46" i="2"/>
  <c r="U47" i="2" s="1"/>
  <c r="U50" i="2" s="1"/>
  <c r="U57" i="2" s="1"/>
  <c r="U60" i="2" s="1"/>
  <c r="R18" i="2"/>
  <c r="R25" i="2" s="1"/>
  <c r="R28" i="2" s="1"/>
  <c r="S14" i="2"/>
  <c r="S15" i="2" s="1"/>
  <c r="U9" i="4" l="1"/>
  <c r="U13" i="4" s="1"/>
  <c r="U15" i="4" s="1"/>
  <c r="Z9" i="2" s="1"/>
  <c r="V8" i="4"/>
  <c r="R24" i="2"/>
  <c r="R27" i="2" s="1"/>
  <c r="Q27" i="2"/>
  <c r="U56" i="2"/>
  <c r="U59" i="2" s="1"/>
  <c r="U13" i="2"/>
  <c r="S18" i="2"/>
  <c r="S25" i="2" s="1"/>
  <c r="S28" i="2" s="1"/>
  <c r="V11" i="2"/>
  <c r="T14" i="2"/>
  <c r="T15" i="2" s="1"/>
  <c r="V9" i="4" l="1" a="1"/>
  <c r="V9" i="4" s="1"/>
  <c r="V13" i="4" s="1"/>
  <c r="V15" i="4" s="1"/>
  <c r="AA9" i="2" s="1"/>
  <c r="W8" i="4"/>
  <c r="V47" i="2"/>
  <c r="V50" i="2" s="1"/>
  <c r="V57" i="2" s="1"/>
  <c r="S24" i="2"/>
  <c r="W11" i="2"/>
  <c r="T18" i="2"/>
  <c r="T25" i="2" s="1"/>
  <c r="T28" i="2" s="1"/>
  <c r="U14" i="2"/>
  <c r="U15" i="2" s="1"/>
  <c r="V13" i="2"/>
  <c r="W9" i="4" l="1"/>
  <c r="W13" i="4" s="1"/>
  <c r="W15" i="4" s="1"/>
  <c r="AB9" i="2" s="1"/>
  <c r="X8" i="4"/>
  <c r="V60" i="2"/>
  <c r="L15" i="1"/>
  <c r="V56" i="2"/>
  <c r="S27" i="2"/>
  <c r="T24" i="2"/>
  <c r="T27" i="2" s="1"/>
  <c r="U18" i="2"/>
  <c r="U25" i="2" s="1"/>
  <c r="U28" i="2" s="1"/>
  <c r="W13" i="2"/>
  <c r="V14" i="2"/>
  <c r="V15" i="2" s="1"/>
  <c r="X11" i="2"/>
  <c r="X9" i="4" l="1"/>
  <c r="X13" i="4" s="1"/>
  <c r="X15" i="4" s="1"/>
  <c r="AC9" i="2" s="1"/>
  <c r="Y8" i="4"/>
  <c r="U24" i="2"/>
  <c r="U27" i="2" s="1"/>
  <c r="V59" i="2"/>
  <c r="L30" i="1"/>
  <c r="E63" i="2"/>
  <c r="Y11" i="2"/>
  <c r="V18" i="2"/>
  <c r="V25" i="2" s="1"/>
  <c r="V28" i="2" s="1"/>
  <c r="W14" i="2"/>
  <c r="W15" i="2" s="1"/>
  <c r="X13" i="2"/>
  <c r="Y9" i="4" l="1"/>
  <c r="Y13" i="4" s="1"/>
  <c r="Y15" i="4" s="1"/>
  <c r="AD9" i="2" s="1"/>
  <c r="Z8" i="4"/>
  <c r="J13" i="1"/>
  <c r="I63" i="2"/>
  <c r="W18" i="2"/>
  <c r="W25" i="2" s="1"/>
  <c r="W28" i="2" s="1"/>
  <c r="V24" i="2"/>
  <c r="V27" i="2" s="1"/>
  <c r="Z11" i="2"/>
  <c r="X14" i="2"/>
  <c r="X15" i="2" s="1"/>
  <c r="Y13" i="2"/>
  <c r="Z9" i="4" l="1"/>
  <c r="Z13" i="4" s="1"/>
  <c r="Z15" i="4" s="1"/>
  <c r="AE9" i="2" s="1"/>
  <c r="AA8" i="4"/>
  <c r="AA9" i="4" s="1" a="1"/>
  <c r="AA9" i="4" s="1"/>
  <c r="AA13" i="4" s="1"/>
  <c r="AA15" i="4" s="1"/>
  <c r="AF9" i="2" s="1"/>
  <c r="J28" i="1"/>
  <c r="X18" i="2"/>
  <c r="X25" i="2" s="1"/>
  <c r="X28" i="2" s="1"/>
  <c r="AA11" i="2"/>
  <c r="Z13" i="2"/>
  <c r="Y14" i="2"/>
  <c r="Y15" i="2" s="1"/>
  <c r="W24" i="2"/>
  <c r="W27" i="2" s="1"/>
  <c r="Y18" i="2" l="1"/>
  <c r="Y25" i="2" s="1"/>
  <c r="Y28" i="2" s="1"/>
  <c r="Z14" i="2"/>
  <c r="Z15" i="2" s="1"/>
  <c r="AA13" i="2"/>
  <c r="AB11" i="2"/>
  <c r="X24" i="2"/>
  <c r="X27" i="2" s="1"/>
  <c r="Y24" i="2" l="1"/>
  <c r="Y27" i="2" s="1"/>
  <c r="AC11" i="2"/>
  <c r="AA14" i="2"/>
  <c r="AA15" i="2" s="1"/>
  <c r="Z18" i="2"/>
  <c r="Z25" i="2" s="1"/>
  <c r="Z28" i="2" s="1"/>
  <c r="AA18" i="2" l="1"/>
  <c r="AA25" i="2" s="1"/>
  <c r="AA28" i="2" s="1"/>
  <c r="AC13" i="2"/>
  <c r="AD11" i="2"/>
  <c r="Z24" i="2"/>
  <c r="Z27" i="2" s="1"/>
  <c r="AA24" i="2" l="1"/>
  <c r="AA27" i="2" s="1"/>
  <c r="AD13" i="2"/>
  <c r="AF11" i="2"/>
  <c r="AF13" i="2" s="1"/>
  <c r="AE11" i="2"/>
  <c r="AE13" i="2" s="1"/>
  <c r="AC14" i="2"/>
  <c r="AC15" i="2" s="1"/>
  <c r="AF15" i="2" l="1"/>
  <c r="AF18" i="2" s="1"/>
  <c r="AF25" i="2" s="1"/>
  <c r="AF28" i="2" s="1"/>
  <c r="AC18" i="2"/>
  <c r="AC25" i="2" s="1"/>
  <c r="AC28" i="2" s="1"/>
  <c r="AE14" i="2"/>
  <c r="AE15" i="2" s="1"/>
  <c r="AE18" i="2" s="1"/>
  <c r="AE25" i="2" s="1"/>
  <c r="AE28" i="2" s="1"/>
  <c r="AD14" i="2"/>
  <c r="AD15" i="2" s="1"/>
  <c r="AF24" i="2" l="1"/>
  <c r="AF27" i="2" s="1"/>
  <c r="AE24" i="2"/>
  <c r="AE27" i="2" s="1"/>
  <c r="AC24" i="2"/>
  <c r="AC27" i="2" s="1"/>
  <c r="AD18" i="2"/>
  <c r="AD25" i="2" s="1"/>
  <c r="AD28" i="2" s="1"/>
  <c r="AD24" i="2" l="1"/>
  <c r="AD27" i="2" s="1"/>
  <c r="AB13" i="2"/>
  <c r="AB14" i="2" s="1"/>
  <c r="AB15" i="2" l="1"/>
  <c r="AB18" i="2" l="1"/>
  <c r="AB24" i="2" l="1"/>
  <c r="AB25" i="2"/>
  <c r="R15" i="1" l="1"/>
  <c r="AB28" i="2"/>
  <c r="AB27" i="2"/>
  <c r="R30" i="1"/>
  <c r="E32" i="2" l="1"/>
  <c r="I32" i="2"/>
  <c r="P28" i="1" l="1"/>
  <c r="P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<sst xmlns="http://schemas.openxmlformats.org/spreadsheetml/2006/main" count="151" uniqueCount="78">
  <si>
    <t>Ocean Carriers Dashboard</t>
  </si>
  <si>
    <t>CONTROLLER</t>
  </si>
  <si>
    <t>15 YEARS</t>
  </si>
  <si>
    <t>25 YEARS</t>
  </si>
  <si>
    <t>Tax</t>
  </si>
  <si>
    <t>Inflation Rate</t>
  </si>
  <si>
    <t>Discount Rate</t>
  </si>
  <si>
    <t>Manual</t>
  </si>
  <si>
    <t>(Standard 9%)</t>
  </si>
  <si>
    <t>NPV:</t>
  </si>
  <si>
    <t>Charter Growth Rate</t>
  </si>
  <si>
    <t>Spot Rates Inclusion</t>
  </si>
  <si>
    <t>No</t>
  </si>
  <si>
    <t>IRR</t>
  </si>
  <si>
    <t>(Standard 1.2%)</t>
  </si>
  <si>
    <t>(Standard NO)</t>
  </si>
  <si>
    <t>BCR</t>
  </si>
  <si>
    <t>No Tax</t>
  </si>
  <si>
    <t>NPV</t>
  </si>
  <si>
    <t>Ocean Carriers DCFs</t>
  </si>
  <si>
    <t>Scenario 1:</t>
  </si>
  <si>
    <t>25 Years of useful life</t>
  </si>
  <si>
    <t>Event Year</t>
  </si>
  <si>
    <t>All numbers in thousands</t>
  </si>
  <si>
    <t>Revenues</t>
  </si>
  <si>
    <t>Operating costs</t>
  </si>
  <si>
    <t>EBITDA</t>
  </si>
  <si>
    <t>Less: D&amp;A</t>
  </si>
  <si>
    <t>EBIT</t>
  </si>
  <si>
    <t>Less: Taxes (35%)</t>
  </si>
  <si>
    <t>Net Income</t>
  </si>
  <si>
    <t xml:space="preserve">  DISCOUNTED CASH FLOW (DCF)</t>
  </si>
  <si>
    <t>Plus: D&amp;A</t>
  </si>
  <si>
    <t xml:space="preserve">Less: CAPEX </t>
  </si>
  <si>
    <t>Less: Change in NWC</t>
  </si>
  <si>
    <t>Terminal (Scrapping)</t>
  </si>
  <si>
    <t>FCF (No Tax)</t>
  </si>
  <si>
    <t>FCF (Tax)</t>
  </si>
  <si>
    <t>DCF (No Tax)</t>
  </si>
  <si>
    <t>DCF (Tax)</t>
  </si>
  <si>
    <t>PV Terminal</t>
  </si>
  <si>
    <t>NPV (Tax)</t>
  </si>
  <si>
    <t>NPV (No Tax)</t>
  </si>
  <si>
    <t>Scenario 2:</t>
  </si>
  <si>
    <t>15 Years of useful life</t>
  </si>
  <si>
    <t>Year</t>
  </si>
  <si>
    <t>Ocean Carriers General Information</t>
  </si>
  <si>
    <t>Age of Ship</t>
  </si>
  <si>
    <t>Calendar Year</t>
  </si>
  <si>
    <t>Actual Inflation Rate</t>
  </si>
  <si>
    <t>Iron Ore Shipments (Millions of Tons)</t>
  </si>
  <si>
    <t>% Growth</t>
  </si>
  <si>
    <t>2,00%</t>
  </si>
  <si>
    <t>1,50%</t>
  </si>
  <si>
    <t>Avg Daily Charter Rate</t>
  </si>
  <si>
    <t>Spot Rate Assumption</t>
  </si>
  <si>
    <t>RATES AS GIVEN</t>
  </si>
  <si>
    <t>Adjustment Factor for Hire Rate</t>
  </si>
  <si>
    <t>Adjusted Daily Hire Rate</t>
  </si>
  <si>
    <t>GIVEN DATA</t>
  </si>
  <si>
    <t>Expected Daily Hire Rate</t>
  </si>
  <si>
    <t>Spot Assumption</t>
  </si>
  <si>
    <t>Hire Rate</t>
  </si>
  <si>
    <t>Capital Costs</t>
  </si>
  <si>
    <t>Daily Cost</t>
  </si>
  <si>
    <t>Repair Days</t>
  </si>
  <si>
    <t>Revenue</t>
  </si>
  <si>
    <t>Operating Cost</t>
  </si>
  <si>
    <t>Depreciation</t>
  </si>
  <si>
    <t>Change in NWC</t>
  </si>
  <si>
    <t>Cash Flow NT</t>
  </si>
  <si>
    <t>PV NT</t>
  </si>
  <si>
    <t>Cash Flow TX</t>
  </si>
  <si>
    <t>PV TX</t>
  </si>
  <si>
    <t>N/A</t>
  </si>
  <si>
    <t>-£3,900,000.00</t>
  </si>
  <si>
    <t>-£3,577,982</t>
  </si>
  <si>
    <t>Capital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</si>
</sst>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164" formatCode="0.0%"/>
    <numFmt numFmtId="165" formatCode="#,##0;\(#,##0\)"/>
    <numFmt numFmtId="166" formatCode="_(&quot;$&quot;* #,##0.00_);_(&quot;$&quot;* \(#,##0.00\);_(&quot;$&quot;* &quot;-&quot;??_);_(@_)"/>
    <numFmt numFmtId="167" formatCode="_(&quot;$&quot;* #,##0.00_);_(&quot;$&quot;* \(#,##0.00\);_(&quot;$&quot;* &quot;-&quot;??.00_);_(@_)"/>
    <numFmt numFmtId="168" formatCode="_(&quot;$&quot;* #,##0_);_(&quot;$&quot;* \(#,##0\);_(&quot;$&quot;* &quot;-&quot;??_);_(@_)"/>
    <numFmt numFmtId="169" formatCode="_([$£-809]* #,##0.00_);_([$£-809]* \(#,##0.00\);_([$£-809]* &quot;-&quot;??_);_(@_)"/>
    <numFmt numFmtId="170" formatCode="0.000"/>
    <numFmt numFmtId="171" formatCode="#,##0.000"/>
    <numFmt numFmtId="172" formatCode="0.0"/>
  </numFmts>
  <fonts count="3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sz val="24"/>
      <color theme="1"/>
      <name val="Arial"/>
      <family val="2"/>
      <scheme val="major"/>
    </font>
    <font>
      <b/>
      <sz val="24"/>
      <color theme="1"/>
      <name val="Arial"/>
      <family val="2"/>
      <scheme val="major"/>
    </font>
    <font>
      <b/>
      <sz val="24"/>
      <color rgb="FF081826"/>
      <name val="Arial"/>
      <family val="2"/>
      <scheme val="major"/>
    </font>
    <font>
      <sz val="10"/>
      <color rgb="FF081826"/>
      <name val="Arial"/>
      <family val="2"/>
      <scheme val="major"/>
    </font>
    <font>
      <b/>
      <sz val="10"/>
      <color rgb="FF081826"/>
      <name val="Arial"/>
      <family val="2"/>
      <scheme val="major"/>
    </font>
    <font>
      <sz val="10"/>
      <color rgb="FFFFFFFF"/>
      <name val="Arial"/>
      <family val="2"/>
      <scheme val="major"/>
    </font>
    <font>
      <b/>
      <sz val="15"/>
      <color rgb="FF000000"/>
      <name val="Arial"/>
      <family val="2"/>
      <scheme val="major"/>
    </font>
    <font>
      <b/>
      <sz val="15"/>
      <color rgb="FFFFFFFF"/>
      <name val="Arial"/>
      <family val="2"/>
      <scheme val="major"/>
    </font>
    <font>
      <i/>
      <sz val="10"/>
      <color rgb="FFFFFFFF"/>
      <name val="Arial"/>
      <family val="2"/>
      <scheme val="major"/>
    </font>
    <font>
      <b/>
      <sz val="10"/>
      <color theme="1"/>
      <name val="Arial"/>
      <family val="2"/>
      <scheme val="major"/>
    </font>
    <font>
      <i/>
      <sz val="10"/>
      <color theme="1"/>
      <name val="Arial"/>
      <family val="2"/>
      <scheme val="major"/>
    </font>
    <font>
      <i/>
      <sz val="8"/>
      <color rgb="FFFFFFFF"/>
      <name val="Arial"/>
      <family val="2"/>
      <scheme val="major"/>
    </font>
    <font>
      <i/>
      <sz val="8"/>
      <color theme="1"/>
      <name val="Arial"/>
      <family val="2"/>
      <scheme val="major"/>
    </font>
    <font>
      <b/>
      <sz val="20"/>
      <color rgb="FFCFE2F3"/>
      <name val="Arial"/>
      <family val="2"/>
      <scheme val="major"/>
    </font>
    <font>
      <b/>
      <sz val="10"/>
      <color rgb="FFFFFFFF"/>
      <name val="Arial"/>
      <family val="2"/>
      <scheme val="major"/>
    </font>
    <font>
      <sz val="20"/>
      <color rgb="FFFFFFFF"/>
      <name val="Arial"/>
      <family val="2"/>
      <scheme val="major"/>
    </font>
    <font>
      <sz val="20"/>
      <color rgb="FFFF0000"/>
      <name val="Arial"/>
      <family val="2"/>
      <scheme val="major"/>
    </font>
    <font>
      <sz val="10"/>
      <color rgb="FFFF0000"/>
      <name val="Arial"/>
      <family val="2"/>
      <scheme val="major"/>
    </font>
    <font>
      <b/>
      <sz val="20"/>
      <color rgb="FFFFFFFF"/>
      <name val="Arial"/>
      <family val="2"/>
      <scheme val="major"/>
    </font>
    <font>
      <b/>
      <sz val="20"/>
      <color theme="1"/>
      <name val="Arial"/>
      <family val="2"/>
      <scheme val="major"/>
    </font>
    <font>
      <b/>
      <sz val="18"/>
      <color theme="1"/>
      <name val="Arial"/>
      <family val="2"/>
      <scheme val="major"/>
    </font>
    <font>
      <b/>
      <sz val="14"/>
      <color theme="1"/>
      <name val="Arial"/>
      <family val="2"/>
      <scheme val="major"/>
    </font>
    <font>
      <i/>
      <u/>
      <sz val="10"/>
      <color theme="1"/>
      <name val="Arial"/>
      <family val="2"/>
      <scheme val="major"/>
    </font>
    <font>
      <i/>
      <sz val="10"/>
      <color rgb="FF000000"/>
      <name val="Arial"/>
      <family val="2"/>
      <scheme val="major"/>
    </font>
    <font>
      <b/>
      <sz val="10"/>
      <color rgb="FF000000"/>
      <name val="Arial"/>
      <family val="2"/>
      <scheme val="major"/>
    </font>
    <font>
      <sz val="11"/>
      <color rgb="FFFFFFFF"/>
      <name val="Arial"/>
      <family val="2"/>
      <scheme val="major"/>
    </font>
    <font>
      <b/>
      <sz val="11"/>
      <color rgb="FFFFFFFF"/>
      <name val="Arial"/>
      <family val="2"/>
      <scheme val="major"/>
    </font>
    <font>
      <sz val="10"/>
      <name val="Arial"/>
      <family val="2"/>
      <scheme val="major"/>
    </font>
  </fonts>
  <fills count="18">
    <fill>
      <patternFill patternType="none"/>
    </fill>
    <fill>
      <patternFill patternType="gray125"/>
    </fill>
    <fill>
      <patternFill patternType="solid">
        <fgColor rgb="FF081826"/>
        <bgColor rgb="FF081826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152C40"/>
        <bgColor rgb="FF152C40"/>
      </patternFill>
    </fill>
    <fill>
      <patternFill patternType="solid">
        <fgColor rgb="FFD9D9E3"/>
        <bgColor rgb="FFD9D9E3"/>
      </patternFill>
    </fill>
    <fill>
      <patternFill patternType="solid">
        <fgColor rgb="FFFFFF00"/>
        <bgColor rgb="FFFFFF00"/>
      </patternFill>
    </fill>
    <fill>
      <patternFill patternType="solid">
        <fgColor rgb="FF0D2E42"/>
        <bgColor rgb="FF0D2E42"/>
      </patternFill>
    </fill>
    <fill>
      <patternFill patternType="solid">
        <fgColor rgb="FFFFF2CC"/>
        <bgColor rgb="FFFFF2CC"/>
      </patternFill>
    </fill>
    <fill>
      <patternFill patternType="solid">
        <fgColor rgb="FF081826"/>
        <bgColor indexed="64"/>
      </patternFill>
    </fill>
    <fill>
      <patternFill patternType="solid">
        <fgColor rgb="FF081826"/>
        <bgColor rgb="FFFFFFFF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E3"/>
      </patternFill>
    </fill>
    <fill>
      <patternFill patternType="solid">
        <fgColor rgb="FFD9D9E3"/>
        <bgColor indexed="64"/>
      </patternFill>
    </fill>
    <fill>
      <patternFill patternType="solid">
        <fgColor rgb="FFD9D9E3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dotted">
        <color rgb="FF081826"/>
      </bottom>
      <diagonal/>
    </border>
    <border>
      <left/>
      <right/>
      <top/>
      <bottom style="hair">
        <color rgb="FFFFFFFF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dotted">
        <color rgb="FFFFFFFF"/>
      </bottom>
      <diagonal/>
    </border>
    <border>
      <left/>
      <right/>
      <top/>
      <bottom style="hair">
        <color rgb="FF081826"/>
      </bottom>
      <diagonal/>
    </border>
    <border>
      <left/>
      <right/>
      <top style="dotted">
        <color rgb="FFFFFFFF"/>
      </top>
      <bottom style="hair">
        <color rgb="FF081826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81826"/>
      </left>
      <right style="thin">
        <color rgb="FF081826"/>
      </right>
      <top style="thin">
        <color rgb="FF081826"/>
      </top>
      <bottom style="thin">
        <color rgb="FF081826"/>
      </bottom>
      <diagonal/>
    </border>
    <border>
      <left style="thick">
        <color rgb="FF152C40"/>
      </left>
      <right/>
      <top style="thick">
        <color rgb="FF152C40"/>
      </top>
      <bottom style="thick">
        <color rgb="FF152C40"/>
      </bottom>
      <diagonal/>
    </border>
    <border>
      <left/>
      <right/>
      <top style="thick">
        <color rgb="FF152C40"/>
      </top>
      <bottom style="thick">
        <color rgb="FF152C40"/>
      </bottom>
      <diagonal/>
    </border>
    <border>
      <left/>
      <right style="thick">
        <color rgb="FF152C40"/>
      </right>
      <top style="thick">
        <color rgb="FF152C40"/>
      </top>
      <bottom style="thick">
        <color rgb="FF152C4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/>
    <xf numFmtId="3" fontId="3" fillId="0" borderId="0" xfId="0" applyNumberFormat="1" applyFont="1"/>
    <xf numFmtId="4" fontId="3" fillId="0" borderId="0" xfId="0" applyNumberFormat="1" applyFont="1"/>
    <xf numFmtId="3" fontId="2" fillId="0" borderId="14" xfId="0" applyNumberFormat="1" applyFont="1" applyBorder="1"/>
    <xf numFmtId="0" fontId="6" fillId="0" borderId="0" xfId="0" applyFont="1"/>
    <xf numFmtId="0" fontId="5" fillId="3" borderId="0" xfId="0" applyFont="1" applyFill="1"/>
    <xf numFmtId="0" fontId="5" fillId="0" borderId="0" xfId="0" applyFont="1"/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3" borderId="0" xfId="0" applyFont="1" applyFill="1"/>
    <xf numFmtId="0" fontId="10" fillId="0" borderId="0" xfId="0" applyFont="1"/>
    <xf numFmtId="0" fontId="12" fillId="2" borderId="0" xfId="0" applyFont="1" applyFill="1"/>
    <xf numFmtId="0" fontId="13" fillId="4" borderId="0" xfId="0" applyFont="1" applyFill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5" fillId="4" borderId="0" xfId="0" applyFont="1" applyFill="1"/>
    <xf numFmtId="0" fontId="15" fillId="2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9" fontId="15" fillId="2" borderId="0" xfId="0" applyNumberFormat="1" applyFont="1" applyFill="1" applyAlignment="1">
      <alignment horizontal="center"/>
    </xf>
    <xf numFmtId="164" fontId="17" fillId="3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 vertical="top"/>
    </xf>
    <xf numFmtId="0" fontId="5" fillId="4" borderId="0" xfId="0" applyFont="1" applyFill="1" applyAlignment="1">
      <alignment horizontal="center"/>
    </xf>
    <xf numFmtId="0" fontId="19" fillId="4" borderId="0" xfId="0" applyFont="1" applyFill="1" applyAlignment="1">
      <alignment horizontal="center" vertical="top"/>
    </xf>
    <xf numFmtId="165" fontId="20" fillId="2" borderId="0" xfId="0" applyNumberFormat="1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16" fillId="4" borderId="0" xfId="0" applyFont="1" applyFill="1" applyAlignment="1">
      <alignment horizontal="center" wrapText="1"/>
    </xf>
    <xf numFmtId="0" fontId="12" fillId="2" borderId="0" xfId="0" applyFont="1" applyFill="1" applyAlignment="1">
      <alignment horizontal="center" vertical="center"/>
    </xf>
    <xf numFmtId="0" fontId="21" fillId="2" borderId="0" xfId="0" applyFont="1" applyFill="1"/>
    <xf numFmtId="10" fontId="12" fillId="2" borderId="0" xfId="0" applyNumberFormat="1" applyFont="1" applyFill="1" applyAlignment="1">
      <alignment horizontal="right"/>
    </xf>
    <xf numFmtId="165" fontId="25" fillId="2" borderId="0" xfId="0" applyNumberFormat="1" applyFont="1" applyFill="1" applyAlignment="1">
      <alignment horizontal="center" vertical="center"/>
    </xf>
    <xf numFmtId="165" fontId="26" fillId="3" borderId="0" xfId="0" applyNumberFormat="1" applyFont="1" applyFill="1" applyAlignment="1">
      <alignment horizontal="center" vertical="center"/>
    </xf>
    <xf numFmtId="0" fontId="21" fillId="4" borderId="0" xfId="0" applyFont="1" applyFill="1" applyAlignment="1">
      <alignment horizontal="center"/>
    </xf>
    <xf numFmtId="2" fontId="12" fillId="2" borderId="0" xfId="0" applyNumberFormat="1" applyFont="1" applyFill="1" applyAlignment="1">
      <alignment horizontal="right"/>
    </xf>
    <xf numFmtId="165" fontId="12" fillId="4" borderId="0" xfId="0" applyNumberFormat="1" applyFont="1" applyFill="1" applyAlignment="1">
      <alignment horizontal="right"/>
    </xf>
    <xf numFmtId="165" fontId="12" fillId="4" borderId="0" xfId="0" applyNumberFormat="1" applyFont="1" applyFill="1" applyAlignment="1">
      <alignment horizontal="center"/>
    </xf>
    <xf numFmtId="165" fontId="12" fillId="2" borderId="0" xfId="0" applyNumberFormat="1" applyFont="1" applyFill="1" applyAlignment="1">
      <alignment horizontal="right"/>
    </xf>
    <xf numFmtId="165" fontId="12" fillId="2" borderId="0" xfId="0" applyNumberFormat="1" applyFont="1" applyFill="1" applyAlignment="1">
      <alignment horizontal="center"/>
    </xf>
    <xf numFmtId="0" fontId="5" fillId="4" borderId="3" xfId="0" applyFont="1" applyFill="1" applyBorder="1"/>
    <xf numFmtId="0" fontId="12" fillId="2" borderId="4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16" fillId="0" borderId="0" xfId="0" applyFont="1" applyAlignment="1">
      <alignment horizontal="center"/>
    </xf>
    <xf numFmtId="10" fontId="5" fillId="3" borderId="0" xfId="0" applyNumberFormat="1" applyFont="1" applyFill="1"/>
    <xf numFmtId="167" fontId="5" fillId="3" borderId="0" xfId="0" applyNumberFormat="1" applyFont="1" applyFill="1"/>
    <xf numFmtId="168" fontId="21" fillId="2" borderId="0" xfId="0" applyNumberFormat="1" applyFont="1" applyFill="1" applyAlignment="1">
      <alignment horizontal="center"/>
    </xf>
    <xf numFmtId="0" fontId="5" fillId="10" borderId="0" xfId="0" applyFont="1" applyFill="1"/>
    <xf numFmtId="0" fontId="7" fillId="11" borderId="0" xfId="0" applyFont="1" applyFill="1"/>
    <xf numFmtId="0" fontId="5" fillId="11" borderId="0" xfId="0" applyFont="1" applyFill="1"/>
    <xf numFmtId="0" fontId="10" fillId="11" borderId="0" xfId="0" applyFont="1" applyFill="1"/>
    <xf numFmtId="0" fontId="6" fillId="10" borderId="0" xfId="0" applyFont="1" applyFill="1"/>
    <xf numFmtId="0" fontId="17" fillId="0" borderId="0" xfId="0" applyFont="1"/>
    <xf numFmtId="0" fontId="27" fillId="0" borderId="0" xfId="0" applyFont="1"/>
    <xf numFmtId="0" fontId="28" fillId="0" borderId="0" xfId="0" applyFont="1"/>
    <xf numFmtId="0" fontId="16" fillId="0" borderId="0" xfId="0" applyFont="1" applyAlignment="1">
      <alignment horizontal="right" vertical="center"/>
    </xf>
    <xf numFmtId="0" fontId="5" fillId="0" borderId="7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2" fillId="0" borderId="0" xfId="0" applyFont="1"/>
    <xf numFmtId="0" fontId="12" fillId="5" borderId="0" xfId="0" applyFont="1" applyFill="1"/>
    <xf numFmtId="0" fontId="12" fillId="5" borderId="0" xfId="0" applyFont="1" applyFill="1" applyAlignment="1">
      <alignment horizontal="center"/>
    </xf>
    <xf numFmtId="0" fontId="29" fillId="0" borderId="0" xfId="0" applyFont="1"/>
    <xf numFmtId="0" fontId="16" fillId="0" borderId="0" xfId="0" applyFont="1"/>
    <xf numFmtId="0" fontId="17" fillId="6" borderId="0" xfId="0" applyFont="1" applyFill="1"/>
    <xf numFmtId="168" fontId="5" fillId="6" borderId="0" xfId="0" applyNumberFormat="1" applyFont="1" applyFill="1" applyAlignment="1">
      <alignment horizontal="center"/>
    </xf>
    <xf numFmtId="0" fontId="17" fillId="3" borderId="0" xfId="0" applyFont="1" applyFill="1"/>
    <xf numFmtId="168" fontId="5" fillId="3" borderId="0" xfId="0" applyNumberFormat="1" applyFont="1" applyFill="1" applyAlignment="1">
      <alignment horizontal="center"/>
    </xf>
    <xf numFmtId="0" fontId="5" fillId="6" borderId="0" xfId="0" applyFont="1" applyFill="1"/>
    <xf numFmtId="0" fontId="30" fillId="3" borderId="0" xfId="0" applyFont="1" applyFill="1"/>
    <xf numFmtId="168" fontId="6" fillId="3" borderId="0" xfId="0" applyNumberFormat="1" applyFont="1" applyFill="1" applyAlignment="1">
      <alignment horizontal="center"/>
    </xf>
    <xf numFmtId="168" fontId="16" fillId="6" borderId="0" xfId="0" applyNumberFormat="1" applyFont="1" applyFill="1" applyAlignment="1">
      <alignment horizontal="center"/>
    </xf>
    <xf numFmtId="0" fontId="16" fillId="3" borderId="0" xfId="0" applyFont="1" applyFill="1"/>
    <xf numFmtId="169" fontId="16" fillId="3" borderId="0" xfId="0" applyNumberFormat="1" applyFont="1" applyFill="1" applyAlignment="1">
      <alignment horizontal="center"/>
    </xf>
    <xf numFmtId="168" fontId="5" fillId="2" borderId="0" xfId="0" applyNumberFormat="1" applyFont="1" applyFill="1" applyAlignment="1">
      <alignment horizontal="center" vertical="center"/>
    </xf>
    <xf numFmtId="0" fontId="12" fillId="3" borderId="0" xfId="0" applyFont="1" applyFill="1" applyAlignment="1">
      <alignment vertical="center"/>
    </xf>
    <xf numFmtId="168" fontId="5" fillId="3" borderId="0" xfId="0" applyNumberFormat="1" applyFont="1" applyFill="1" applyAlignment="1">
      <alignment horizontal="center" vertical="center"/>
    </xf>
    <xf numFmtId="0" fontId="30" fillId="6" borderId="0" xfId="0" applyFont="1" applyFill="1"/>
    <xf numFmtId="168" fontId="16" fillId="3" borderId="0" xfId="0" applyNumberFormat="1" applyFont="1" applyFill="1" applyAlignment="1">
      <alignment horizontal="center"/>
    </xf>
    <xf numFmtId="168" fontId="16" fillId="0" borderId="0" xfId="0" applyNumberFormat="1" applyFont="1" applyAlignment="1">
      <alignment horizontal="center"/>
    </xf>
    <xf numFmtId="4" fontId="16" fillId="0" borderId="0" xfId="0" applyNumberFormat="1" applyFont="1" applyAlignment="1">
      <alignment horizontal="center"/>
    </xf>
    <xf numFmtId="168" fontId="5" fillId="0" borderId="9" xfId="0" applyNumberFormat="1" applyFont="1" applyBorder="1" applyAlignment="1">
      <alignment horizontal="center"/>
    </xf>
    <xf numFmtId="168" fontId="5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169" fontId="5" fillId="0" borderId="0" xfId="0" applyNumberFormat="1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21" fillId="5" borderId="10" xfId="0" applyFont="1" applyFill="1" applyBorder="1"/>
    <xf numFmtId="0" fontId="21" fillId="5" borderId="11" xfId="0" applyFont="1" applyFill="1" applyBorder="1"/>
    <xf numFmtId="0" fontId="12" fillId="5" borderId="11" xfId="0" applyFont="1" applyFill="1" applyBorder="1"/>
    <xf numFmtId="168" fontId="31" fillId="7" borderId="11" xfId="0" applyNumberFormat="1" applyFont="1" applyFill="1" applyBorder="1" applyAlignment="1">
      <alignment horizontal="center"/>
    </xf>
    <xf numFmtId="168" fontId="31" fillId="7" borderId="12" xfId="0" applyNumberFormat="1" applyFont="1" applyFill="1" applyBorder="1" applyAlignment="1">
      <alignment horizontal="center"/>
    </xf>
    <xf numFmtId="0" fontId="5" fillId="0" borderId="13" xfId="0" applyFont="1" applyBorder="1"/>
    <xf numFmtId="168" fontId="5" fillId="0" borderId="13" xfId="0" applyNumberFormat="1" applyFont="1" applyBorder="1" applyAlignment="1">
      <alignment horizontal="center"/>
    </xf>
    <xf numFmtId="169" fontId="5" fillId="0" borderId="13" xfId="0" applyNumberFormat="1" applyFont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168" fontId="6" fillId="6" borderId="0" xfId="0" applyNumberFormat="1" applyFont="1" applyFill="1" applyAlignment="1">
      <alignment horizontal="center"/>
    </xf>
    <xf numFmtId="168" fontId="6" fillId="0" borderId="0" xfId="0" applyNumberFormat="1" applyFont="1" applyAlignment="1">
      <alignment horizontal="center"/>
    </xf>
    <xf numFmtId="169" fontId="16" fillId="0" borderId="0" xfId="0" applyNumberFormat="1" applyFont="1" applyAlignment="1">
      <alignment horizontal="center"/>
    </xf>
    <xf numFmtId="168" fontId="5" fillId="0" borderId="0" xfId="0" applyNumberFormat="1" applyFont="1" applyAlignment="1">
      <alignment horizontal="center" vertical="center"/>
    </xf>
    <xf numFmtId="0" fontId="32" fillId="2" borderId="0" xfId="0" applyFont="1" applyFill="1" applyAlignment="1">
      <alignment horizontal="center" vertical="center"/>
    </xf>
    <xf numFmtId="0" fontId="32" fillId="2" borderId="0" xfId="0" applyFont="1" applyFill="1" applyAlignment="1">
      <alignment horizontal="left" vertical="center"/>
    </xf>
    <xf numFmtId="0" fontId="33" fillId="2" borderId="0" xfId="0" applyFont="1" applyFill="1" applyAlignment="1">
      <alignment horizontal="left" vertical="center"/>
    </xf>
    <xf numFmtId="0" fontId="33" fillId="2" borderId="0" xfId="0" applyFont="1" applyFill="1" applyAlignment="1">
      <alignment horizontal="center" vertical="center"/>
    </xf>
    <xf numFmtId="0" fontId="21" fillId="8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10" fontId="5" fillId="0" borderId="0" xfId="0" applyNumberFormat="1" applyFont="1" applyAlignment="1">
      <alignment horizontal="left"/>
    </xf>
    <xf numFmtId="170" fontId="5" fillId="0" borderId="0" xfId="0" applyNumberFormat="1" applyFont="1" applyAlignment="1">
      <alignment horizontal="left"/>
    </xf>
    <xf numFmtId="0" fontId="21" fillId="8" borderId="0" xfId="0" applyFont="1" applyFill="1"/>
    <xf numFmtId="0" fontId="16" fillId="0" borderId="0" xfId="0" applyFont="1" applyAlignment="1">
      <alignment horizontal="left"/>
    </xf>
    <xf numFmtId="170" fontId="16" fillId="0" borderId="0" xfId="0" applyNumberFormat="1" applyFont="1" applyAlignment="1">
      <alignment horizontal="left"/>
    </xf>
    <xf numFmtId="170" fontId="16" fillId="9" borderId="0" xfId="0" applyNumberFormat="1" applyFont="1" applyFill="1" applyAlignment="1">
      <alignment horizontal="left"/>
    </xf>
    <xf numFmtId="170" fontId="5" fillId="9" borderId="0" xfId="0" applyNumberFormat="1" applyFont="1" applyFill="1" applyAlignment="1">
      <alignment horizontal="left"/>
    </xf>
    <xf numFmtId="171" fontId="5" fillId="0" borderId="0" xfId="0" applyNumberFormat="1" applyFont="1" applyAlignment="1">
      <alignment horizontal="left"/>
    </xf>
    <xf numFmtId="4" fontId="5" fillId="0" borderId="0" xfId="0" applyNumberFormat="1" applyFont="1" applyAlignment="1">
      <alignment horizontal="left"/>
    </xf>
    <xf numFmtId="171" fontId="21" fillId="8" borderId="0" xfId="0" applyNumberFormat="1" applyFont="1" applyFill="1" applyAlignment="1">
      <alignment horizontal="left"/>
    </xf>
    <xf numFmtId="170" fontId="5" fillId="0" borderId="8" xfId="0" applyNumberFormat="1" applyFont="1" applyBorder="1" applyAlignment="1">
      <alignment horizontal="left"/>
    </xf>
    <xf numFmtId="3" fontId="5" fillId="0" borderId="0" xfId="0" applyNumberFormat="1" applyFont="1"/>
    <xf numFmtId="166" fontId="5" fillId="0" borderId="0" xfId="0" applyNumberFormat="1" applyFont="1"/>
    <xf numFmtId="0" fontId="13" fillId="12" borderId="0" xfId="0" applyFont="1" applyFill="1" applyAlignment="1">
      <alignment horizontal="center" vertical="center"/>
    </xf>
    <xf numFmtId="0" fontId="5" fillId="12" borderId="0" xfId="0" applyFont="1" applyFill="1"/>
    <xf numFmtId="0" fontId="16" fillId="12" borderId="0" xfId="0" applyFont="1" applyFill="1" applyAlignment="1">
      <alignment horizontal="center"/>
    </xf>
    <xf numFmtId="164" fontId="17" fillId="12" borderId="0" xfId="0" applyNumberFormat="1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19" fillId="12" borderId="0" xfId="0" applyFont="1" applyFill="1" applyAlignment="1">
      <alignment horizontal="center" vertical="top"/>
    </xf>
    <xf numFmtId="0" fontId="16" fillId="12" borderId="0" xfId="0" applyFont="1" applyFill="1" applyAlignment="1">
      <alignment horizontal="center" wrapText="1"/>
    </xf>
    <xf numFmtId="0" fontId="5" fillId="13" borderId="0" xfId="0" applyFont="1" applyFill="1" applyAlignment="1">
      <alignment horizontal="center"/>
    </xf>
    <xf numFmtId="17" fontId="21" fillId="2" borderId="0" xfId="0" applyNumberFormat="1" applyFont="1" applyFill="1" applyAlignment="1">
      <alignment horizontal="center" vertical="center"/>
    </xf>
    <xf numFmtId="0" fontId="6" fillId="0" borderId="15" xfId="0" applyFont="1" applyBorder="1"/>
    <xf numFmtId="0" fontId="5" fillId="6" borderId="15" xfId="0" applyFont="1" applyFill="1" applyBorder="1"/>
    <xf numFmtId="0" fontId="17" fillId="6" borderId="15" xfId="0" applyFont="1" applyFill="1" applyBorder="1"/>
    <xf numFmtId="168" fontId="5" fillId="6" borderId="15" xfId="0" applyNumberFormat="1" applyFont="1" applyFill="1" applyBorder="1" applyAlignment="1">
      <alignment horizontal="center"/>
    </xf>
    <xf numFmtId="0" fontId="5" fillId="14" borderId="0" xfId="0" applyFont="1" applyFill="1"/>
    <xf numFmtId="0" fontId="16" fillId="15" borderId="0" xfId="0" applyFont="1" applyFill="1"/>
    <xf numFmtId="0" fontId="5" fillId="15" borderId="0" xfId="0" applyFont="1" applyFill="1"/>
    <xf numFmtId="168" fontId="16" fillId="15" borderId="0" xfId="0" applyNumberFormat="1" applyFont="1" applyFill="1" applyAlignment="1">
      <alignment horizontal="center"/>
    </xf>
    <xf numFmtId="168" fontId="16" fillId="14" borderId="0" xfId="0" applyNumberFormat="1" applyFont="1" applyFill="1" applyAlignment="1">
      <alignment horizontal="center"/>
    </xf>
    <xf numFmtId="0" fontId="6" fillId="14" borderId="0" xfId="0" applyFont="1" applyFill="1"/>
    <xf numFmtId="0" fontId="5" fillId="17" borderId="15" xfId="0" applyFont="1" applyFill="1" applyBorder="1"/>
    <xf numFmtId="0" fontId="17" fillId="17" borderId="15" xfId="0" applyFont="1" applyFill="1" applyBorder="1"/>
    <xf numFmtId="168" fontId="5" fillId="17" borderId="15" xfId="0" applyNumberFormat="1" applyFont="1" applyFill="1" applyBorder="1" applyAlignment="1">
      <alignment horizontal="center"/>
    </xf>
    <xf numFmtId="168" fontId="5" fillId="16" borderId="15" xfId="0" applyNumberFormat="1" applyFont="1" applyFill="1" applyBorder="1" applyAlignment="1">
      <alignment horizontal="center"/>
    </xf>
    <xf numFmtId="0" fontId="6" fillId="16" borderId="15" xfId="0" applyFont="1" applyFill="1" applyBorder="1"/>
    <xf numFmtId="172" fontId="6" fillId="0" borderId="0" xfId="0" applyNumberFormat="1" applyFont="1"/>
    <xf numFmtId="172" fontId="5" fillId="3" borderId="0" xfId="0" applyNumberFormat="1" applyFont="1" applyFill="1"/>
    <xf numFmtId="164" fontId="6" fillId="0" borderId="0" xfId="0" applyNumberFormat="1" applyFont="1"/>
    <xf numFmtId="164" fontId="5" fillId="3" borderId="0" xfId="0" applyNumberFormat="1" applyFont="1" applyFill="1"/>
    <xf numFmtId="2" fontId="16" fillId="0" borderId="0" xfId="0" applyNumberFormat="1" applyFont="1" applyAlignment="1">
      <alignment horizontal="center"/>
    </xf>
    <xf numFmtId="0" fontId="31" fillId="16" borderId="0" xfId="0" applyFont="1" applyFill="1"/>
    <xf numFmtId="2" fontId="6" fillId="0" borderId="16" xfId="0" applyNumberFormat="1" applyFont="1" applyBorder="1"/>
    <xf numFmtId="0" fontId="12" fillId="2" borderId="0" xfId="0" applyFont="1" applyFill="1"/>
    <xf numFmtId="0" fontId="6" fillId="0" borderId="0" xfId="0" applyFont="1"/>
    <xf numFmtId="166" fontId="22" fillId="2" borderId="0" xfId="0" applyNumberFormat="1" applyFont="1" applyFill="1" applyAlignment="1">
      <alignment horizontal="left" vertical="center"/>
    </xf>
    <xf numFmtId="167" fontId="22" fillId="2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167" fontId="23" fillId="2" borderId="0" xfId="0" applyNumberFormat="1" applyFont="1" applyFill="1" applyAlignment="1">
      <alignment horizontal="center" vertical="center"/>
    </xf>
    <xf numFmtId="0" fontId="24" fillId="0" borderId="0" xfId="0" applyFont="1"/>
    <xf numFmtId="0" fontId="5" fillId="3" borderId="0" xfId="0" applyFont="1" applyFill="1"/>
    <xf numFmtId="0" fontId="16" fillId="3" borderId="0" xfId="0" applyFont="1" applyFill="1"/>
    <xf numFmtId="0" fontId="21" fillId="2" borderId="0" xfId="0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5" borderId="0" xfId="0" applyFont="1" applyFill="1"/>
    <xf numFmtId="0" fontId="5" fillId="6" borderId="0" xfId="0" applyFont="1" applyFill="1"/>
    <xf numFmtId="0" fontId="16" fillId="6" borderId="0" xfId="0" applyFont="1" applyFill="1"/>
    <xf numFmtId="0" fontId="21" fillId="8" borderId="0" xfId="0" applyFont="1" applyFill="1" applyAlignment="1">
      <alignment horizontal="left"/>
    </xf>
    <xf numFmtId="170" fontId="21" fillId="8" borderId="8" xfId="0" applyNumberFormat="1" applyFont="1" applyFill="1" applyBorder="1" applyAlignment="1">
      <alignment horizontal="left"/>
    </xf>
    <xf numFmtId="0" fontId="34" fillId="0" borderId="8" xfId="0" applyFont="1" applyBorder="1"/>
  </cellXfs>
  <cellStyles count="1">
    <cellStyle name="Normal" xfId="0" builtinId="0"/>
  </cellStyles>
  <dxfs count="37"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5"/>
      </font>
      <fill>
        <patternFill patternType="solid">
          <bgColor rgb="FF081826"/>
        </patternFill>
      </fill>
    </dxf>
    <dxf>
      <font>
        <color theme="7"/>
      </font>
      <fill>
        <patternFill patternType="solid">
          <fgColor auto="1"/>
          <bgColor rgb="FF081826"/>
        </patternFill>
      </fill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name val="Arial"/>
        <family val="2"/>
        <scheme val="major"/>
      </font>
    </dxf>
    <dxf>
      <fill>
        <patternFill patternType="solid">
          <fgColor rgb="FFD9D9E3"/>
          <bgColor rgb="FFD9D9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E3"/>
          <bgColor rgb="FFD9D9E3"/>
        </patternFill>
      </fill>
    </dxf>
  </dxfs>
  <tableStyles count="1">
    <tableStyle name="OC.GI-style" pivot="0" count="3" xr9:uid="{00000000-0011-0000-FFFF-FFFF00000000}">
      <tableStyleElement type="headerRow" dxfId="36"/>
      <tableStyleElement type="firstRowStripe" dxfId="35"/>
      <tableStyleElement type="secondRowStripe" dxfId="34"/>
    </tableStyle>
  </tableStyles>
  <colors>
    <mruColors>
      <color rgb="FFD9D9E3"/>
      <color rgb="FFF3F3F3"/>
      <color rgb="FF081826"/>
      <color rgb="FF0615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155575</xdr:colOff>
      <xdr:row>0</xdr:row>
      <xdr:rowOff>107950</xdr:rowOff>
    </xdr:from>
    <xdr:ext cx="34290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5575" y="107950"/>
          <a:ext cx="342900" cy="3429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5</xdr:row>
      <xdr:rowOff>161925</xdr:rowOff>
    </xdr:from>
    <xdr:ext cx="295275" cy="295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85725</xdr:colOff>
      <xdr:row>37</xdr:row>
      <xdr:rowOff>180975</xdr:rowOff>
    </xdr:from>
    <xdr:ext cx="295275" cy="2952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2:AC15" headerRowCount="0" headerRowDxfId="33" dataDxfId="32" totalsRowDxfId="31">
  <tableColumns count="27">
    <tableColumn id="1" xr3:uid="{00000000-0010-0000-0000-000001000000}" name="Column1" dataDxfId="30"/>
    <tableColumn id="2" xr3:uid="{00000000-0010-0000-0000-000002000000}" name="Column2" dataDxfId="29"/>
    <tableColumn id="3" xr3:uid="{00000000-0010-0000-0000-000003000000}" name="Column3" dataDxfId="28"/>
    <tableColumn id="4" xr3:uid="{00000000-0010-0000-0000-000004000000}" name="Column4" dataDxfId="27"/>
    <tableColumn id="5" xr3:uid="{00000000-0010-0000-0000-000005000000}" name="Column5" dataDxfId="26"/>
    <tableColumn id="6" xr3:uid="{00000000-0010-0000-0000-000006000000}" name="Column6" dataDxfId="25"/>
    <tableColumn id="7" xr3:uid="{00000000-0010-0000-0000-000007000000}" name="Column7" dataDxfId="24"/>
    <tableColumn id="8" xr3:uid="{00000000-0010-0000-0000-000008000000}" name="Column8" dataDxfId="23"/>
    <tableColumn id="9" xr3:uid="{00000000-0010-0000-0000-000009000000}" name="Column9" dataDxfId="22"/>
    <tableColumn id="10" xr3:uid="{00000000-0010-0000-0000-00000A000000}" name="Column10" dataDxfId="21"/>
    <tableColumn id="11" xr3:uid="{00000000-0010-0000-0000-00000B000000}" name="Column11" dataDxfId="20"/>
    <tableColumn id="12" xr3:uid="{00000000-0010-0000-0000-00000C000000}" name="Column12" dataDxfId="19"/>
    <tableColumn id="13" xr3:uid="{00000000-0010-0000-0000-00000D000000}" name="Column13" dataDxfId="18"/>
    <tableColumn id="14" xr3:uid="{00000000-0010-0000-0000-00000E000000}" name="Column14" dataDxfId="17"/>
    <tableColumn id="15" xr3:uid="{00000000-0010-0000-0000-00000F000000}" name="Column15" dataDxfId="16"/>
    <tableColumn id="16" xr3:uid="{00000000-0010-0000-0000-000010000000}" name="Column16" dataDxfId="15"/>
    <tableColumn id="17" xr3:uid="{00000000-0010-0000-0000-000011000000}" name="Column17" dataDxfId="14"/>
    <tableColumn id="18" xr3:uid="{00000000-0010-0000-0000-000012000000}" name="Column18" dataDxfId="13"/>
    <tableColumn id="19" xr3:uid="{00000000-0010-0000-0000-000013000000}" name="Column19" dataDxfId="12"/>
    <tableColumn id="20" xr3:uid="{00000000-0010-0000-0000-000014000000}" name="Column20" dataDxfId="11"/>
    <tableColumn id="21" xr3:uid="{00000000-0010-0000-0000-000015000000}" name="Column21" dataDxfId="10"/>
    <tableColumn id="22" xr3:uid="{00000000-0010-0000-0000-000016000000}" name="Column22" dataDxfId="9"/>
    <tableColumn id="23" xr3:uid="{00000000-0010-0000-0000-000017000000}" name="Column23" dataDxfId="8"/>
    <tableColumn id="24" xr3:uid="{00000000-0010-0000-0000-000018000000}" name="Column24" dataDxfId="7"/>
    <tableColumn id="25" xr3:uid="{00000000-0010-0000-0000-000019000000}" name="Column25" dataDxfId="6"/>
    <tableColumn id="26" xr3:uid="{00000000-0010-0000-0000-00001A000000}" name="Column26" dataDxfId="5"/>
    <tableColumn id="27" xr3:uid="{00000000-0010-0000-0000-00001B000000}" name="Column27" dataDxfId="4"/>
  </tableColumns>
  <tableStyleInfo name="OC.GI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AA35"/>
  <sheetViews>
    <sheetView showGridLines="0" tabSelected="1" zoomScale="64" zoomScaleNormal="64" workbookViewId="0">
      <selection activeCell="R32" sqref="R32"/>
    </sheetView>
  </sheetViews>
  <sheetFormatPr defaultColWidth="12.6328125" defaultRowHeight="15.75" customHeight="1" x14ac:dyDescent="0.25"/>
  <cols>
    <col min="1" max="1" width="8.453125" style="60" customWidth="1"/>
    <col min="2" max="2" width="10.1796875" style="10" customWidth="1"/>
    <col min="3" max="3" width="5.453125" style="10" customWidth="1"/>
    <col min="4" max="4" width="11.1796875" style="10" customWidth="1"/>
    <col min="5" max="5" width="3.1796875" style="10" customWidth="1"/>
    <col min="6" max="6" width="11.1796875" style="10" customWidth="1"/>
    <col min="7" max="7" width="5.453125" style="10" customWidth="1"/>
    <col min="8" max="8" width="1.6328125" style="10" customWidth="1"/>
    <col min="9" max="9" width="5.453125" style="10" customWidth="1"/>
    <col min="10" max="10" width="11.1796875" style="10" customWidth="1"/>
    <col min="11" max="11" width="3.1796875" style="10" customWidth="1"/>
    <col min="12" max="12" width="11.1796875" style="10" customWidth="1"/>
    <col min="13" max="13" width="5.453125" style="10" customWidth="1"/>
    <col min="14" max="14" width="1.6328125" style="10" customWidth="1"/>
    <col min="15" max="15" width="5.453125" style="10" customWidth="1"/>
    <col min="16" max="16" width="11.1796875" style="10" customWidth="1"/>
    <col min="17" max="17" width="3.1796875" style="10" customWidth="1"/>
    <col min="18" max="18" width="11.1796875" style="10" customWidth="1"/>
    <col min="19" max="19" width="5.453125" style="10" customWidth="1"/>
    <col min="20" max="20" width="10.1796875" style="10" customWidth="1"/>
    <col min="21" max="27" width="14.6328125" style="10" customWidth="1"/>
    <col min="28" max="16384" width="12.6328125" style="10"/>
  </cols>
  <sheetData>
    <row r="1" spans="1:27" ht="12.5" x14ac:dyDescent="0.25">
      <c r="A1" s="56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7" ht="12.5" x14ac:dyDescent="0.25">
      <c r="A2" s="56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7" ht="12.5" x14ac:dyDescent="0.25">
      <c r="A3" s="56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7" ht="15.75" customHeight="1" x14ac:dyDescent="0.25">
      <c r="A4" s="56"/>
      <c r="B4" s="12"/>
      <c r="C4" s="12"/>
      <c r="D4" s="12"/>
      <c r="E4" s="12"/>
      <c r="F4" s="12"/>
      <c r="G4" s="17"/>
      <c r="H4" s="12"/>
      <c r="I4" s="12"/>
      <c r="J4" s="12"/>
      <c r="K4" s="12"/>
      <c r="L4" s="12"/>
      <c r="M4" s="17"/>
      <c r="N4" s="12"/>
      <c r="O4" s="12"/>
      <c r="P4" s="12"/>
      <c r="Q4" s="12"/>
      <c r="R4" s="12"/>
      <c r="S4" s="17"/>
      <c r="T4" s="12"/>
      <c r="U4" s="12"/>
      <c r="V4" s="12"/>
    </row>
    <row r="5" spans="1:27" ht="29.25" customHeight="1" x14ac:dyDescent="0.55000000000000004">
      <c r="A5" s="57"/>
      <c r="B5" s="13"/>
      <c r="C5" s="13"/>
      <c r="D5" s="13"/>
      <c r="E5" s="13"/>
      <c r="F5" s="13"/>
      <c r="G5" s="14"/>
      <c r="H5" s="15"/>
      <c r="I5" s="15"/>
      <c r="J5" s="15"/>
      <c r="K5" s="16" t="s">
        <v>0</v>
      </c>
      <c r="L5" s="15"/>
      <c r="M5" s="15"/>
      <c r="N5" s="15"/>
      <c r="O5" s="13"/>
      <c r="P5" s="13"/>
      <c r="Q5" s="13"/>
      <c r="R5" s="13"/>
      <c r="S5" s="14"/>
      <c r="T5" s="13"/>
      <c r="U5" s="13"/>
      <c r="V5" s="13"/>
    </row>
    <row r="6" spans="1:27" ht="12.5" x14ac:dyDescent="0.25">
      <c r="A6" s="58"/>
      <c r="B6" s="11"/>
      <c r="C6" s="11"/>
      <c r="D6" s="11"/>
      <c r="E6" s="11"/>
      <c r="F6" s="11"/>
      <c r="G6" s="11"/>
      <c r="H6" s="17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7" ht="26.25" customHeight="1" x14ac:dyDescent="0.25">
      <c r="A7" s="59"/>
      <c r="B7" s="18"/>
      <c r="C7" s="169"/>
      <c r="D7" s="166"/>
      <c r="E7" s="166"/>
      <c r="F7" s="166"/>
      <c r="G7" s="166"/>
      <c r="H7" s="19"/>
      <c r="I7" s="165"/>
      <c r="J7" s="166"/>
      <c r="K7" s="166"/>
      <c r="L7" s="166"/>
      <c r="M7" s="166"/>
      <c r="N7" s="18"/>
      <c r="O7" s="165"/>
      <c r="P7" s="166"/>
      <c r="Q7" s="166"/>
      <c r="R7" s="166"/>
      <c r="S7" s="166"/>
      <c r="T7" s="18"/>
      <c r="U7" s="18"/>
      <c r="V7" s="18"/>
    </row>
    <row r="8" spans="1:27" ht="19" x14ac:dyDescent="0.25">
      <c r="A8" s="58"/>
      <c r="B8" s="11"/>
      <c r="C8" s="21"/>
      <c r="D8" s="21"/>
      <c r="E8" s="22" t="s">
        <v>1</v>
      </c>
      <c r="F8" s="21"/>
      <c r="G8" s="21"/>
      <c r="I8" s="20"/>
      <c r="J8" s="23"/>
      <c r="K8" s="24" t="s">
        <v>2</v>
      </c>
      <c r="L8" s="23"/>
      <c r="M8" s="23"/>
      <c r="N8" s="11"/>
      <c r="O8" s="20"/>
      <c r="P8" s="23"/>
      <c r="Q8" s="24" t="s">
        <v>3</v>
      </c>
      <c r="R8" s="23"/>
      <c r="S8" s="23"/>
      <c r="T8" s="11"/>
      <c r="U8" s="11"/>
      <c r="V8" s="11"/>
    </row>
    <row r="9" spans="1:27" ht="13" x14ac:dyDescent="0.3">
      <c r="A9" s="58"/>
      <c r="B9" s="11"/>
      <c r="C9" s="25"/>
      <c r="D9" s="25"/>
      <c r="E9" s="25"/>
      <c r="F9" s="25"/>
      <c r="G9" s="25"/>
      <c r="H9" s="12"/>
      <c r="I9" s="20"/>
      <c r="J9" s="20"/>
      <c r="K9" s="26" t="s">
        <v>4</v>
      </c>
      <c r="L9" s="20"/>
      <c r="M9" s="20"/>
      <c r="N9" s="11"/>
      <c r="O9" s="20"/>
      <c r="P9" s="20"/>
      <c r="Q9" s="26" t="s">
        <v>4</v>
      </c>
      <c r="R9" s="20"/>
      <c r="S9" s="20"/>
      <c r="T9" s="11"/>
      <c r="U9" s="11"/>
      <c r="V9" s="11"/>
    </row>
    <row r="10" spans="1:27" ht="18.75" customHeight="1" x14ac:dyDescent="0.3">
      <c r="A10" s="58"/>
      <c r="B10" s="11"/>
      <c r="C10" s="25"/>
      <c r="D10" s="27" t="s">
        <v>5</v>
      </c>
      <c r="E10" s="25"/>
      <c r="F10" s="27" t="s">
        <v>6</v>
      </c>
      <c r="G10" s="25"/>
      <c r="H10" s="12"/>
      <c r="I10" s="20"/>
      <c r="J10" s="28"/>
      <c r="K10" s="20"/>
      <c r="L10" s="28"/>
      <c r="M10" s="20"/>
      <c r="N10" s="11"/>
      <c r="O10" s="20"/>
      <c r="P10" s="28"/>
      <c r="Q10" s="20"/>
      <c r="R10" s="28"/>
      <c r="S10" s="20"/>
      <c r="T10" s="11"/>
      <c r="U10" s="161"/>
      <c r="V10" s="160"/>
      <c r="W10" s="160"/>
      <c r="X10" s="160"/>
      <c r="Y10" s="160"/>
      <c r="Z10" s="160"/>
      <c r="AA10" s="160"/>
    </row>
    <row r="11" spans="1:27" ht="13" customHeight="1" x14ac:dyDescent="0.3">
      <c r="A11" s="58"/>
      <c r="B11" s="11"/>
      <c r="C11" s="25"/>
      <c r="D11" s="29">
        <v>0.03</v>
      </c>
      <c r="E11" s="25"/>
      <c r="F11" s="29">
        <v>0.09</v>
      </c>
      <c r="G11" s="25"/>
      <c r="H11" s="12"/>
      <c r="I11" s="20"/>
      <c r="J11" s="30"/>
      <c r="K11" s="20"/>
      <c r="L11" s="31"/>
      <c r="M11" s="20"/>
      <c r="N11" s="11"/>
      <c r="O11" s="20"/>
      <c r="P11" s="30"/>
      <c r="Q11" s="20"/>
      <c r="R11" s="31"/>
      <c r="S11" s="20"/>
      <c r="T11" s="11"/>
      <c r="U11" s="158"/>
      <c r="V11" s="158"/>
      <c r="W11" s="158"/>
      <c r="X11" s="158"/>
      <c r="Y11" s="158"/>
      <c r="Z11" s="158"/>
      <c r="AA11" s="158"/>
    </row>
    <row r="12" spans="1:27" ht="13" customHeight="1" x14ac:dyDescent="0.3">
      <c r="A12" s="58"/>
      <c r="B12" s="11"/>
      <c r="C12" s="25"/>
      <c r="D12" s="32" t="s">
        <v>7</v>
      </c>
      <c r="E12" s="25"/>
      <c r="F12" s="33" t="s">
        <v>8</v>
      </c>
      <c r="G12" s="25"/>
      <c r="H12" s="12"/>
      <c r="I12" s="20"/>
      <c r="J12" s="34"/>
      <c r="K12" s="35" t="s">
        <v>9</v>
      </c>
      <c r="L12" s="34"/>
      <c r="M12" s="20"/>
      <c r="N12" s="11"/>
      <c r="O12" s="20"/>
      <c r="P12" s="34"/>
      <c r="Q12" s="35" t="s">
        <v>9</v>
      </c>
      <c r="R12" s="34"/>
      <c r="S12" s="20"/>
      <c r="T12" s="11"/>
      <c r="U12" s="158"/>
      <c r="V12" s="158"/>
      <c r="W12" s="158"/>
      <c r="X12" s="158"/>
      <c r="Y12" s="158"/>
      <c r="Z12" s="158"/>
      <c r="AA12" s="158"/>
    </row>
    <row r="13" spans="1:27" ht="25" x14ac:dyDescent="0.25">
      <c r="A13" s="58"/>
      <c r="B13" s="11"/>
      <c r="C13" s="25"/>
      <c r="D13" s="25"/>
      <c r="E13" s="25"/>
      <c r="F13" s="25"/>
      <c r="G13" s="25"/>
      <c r="H13" s="12"/>
      <c r="I13" s="20"/>
      <c r="J13" s="167">
        <f>OC.DCF!E63</f>
        <v>-4136.9592300600743</v>
      </c>
      <c r="K13" s="166"/>
      <c r="L13" s="166"/>
      <c r="M13" s="20"/>
      <c r="N13" s="11"/>
      <c r="O13" s="20"/>
      <c r="P13" s="170">
        <f>OC.DCF!E32</f>
        <v>-4608.7886984095121</v>
      </c>
      <c r="Q13" s="171"/>
      <c r="R13" s="171"/>
      <c r="S13" s="20"/>
      <c r="T13" s="11"/>
      <c r="U13" s="159"/>
      <c r="V13" s="158"/>
      <c r="W13" s="158"/>
      <c r="X13" s="158"/>
      <c r="Y13" s="158"/>
      <c r="Z13" s="158"/>
      <c r="AA13" s="158"/>
    </row>
    <row r="14" spans="1:27" ht="29.25" customHeight="1" x14ac:dyDescent="0.3">
      <c r="A14" s="58"/>
      <c r="B14" s="11"/>
      <c r="C14" s="25"/>
      <c r="D14" s="36" t="s">
        <v>10</v>
      </c>
      <c r="E14" s="25"/>
      <c r="F14" s="36" t="s">
        <v>11</v>
      </c>
      <c r="G14" s="25"/>
      <c r="H14" s="12"/>
      <c r="I14" s="20"/>
      <c r="J14" s="31"/>
      <c r="K14" s="37"/>
      <c r="L14" s="20"/>
      <c r="M14" s="20"/>
      <c r="N14" s="11"/>
      <c r="O14" s="20"/>
      <c r="P14" s="31"/>
      <c r="Q14" s="37"/>
      <c r="R14" s="20"/>
      <c r="S14" s="20"/>
      <c r="T14" s="11"/>
      <c r="U14" s="158"/>
      <c r="V14" s="158"/>
      <c r="W14" s="158"/>
      <c r="X14" s="158"/>
      <c r="Y14" s="158"/>
      <c r="Z14" s="158"/>
      <c r="AA14" s="158"/>
    </row>
    <row r="15" spans="1:27" ht="13" customHeight="1" x14ac:dyDescent="0.3">
      <c r="A15" s="58"/>
      <c r="B15" s="11"/>
      <c r="C15" s="25"/>
      <c r="D15" s="29">
        <v>1.2E-2</v>
      </c>
      <c r="E15" s="25"/>
      <c r="F15" s="141" t="s">
        <v>12</v>
      </c>
      <c r="G15" s="25"/>
      <c r="H15" s="12"/>
      <c r="I15" s="20"/>
      <c r="J15" s="38" t="s">
        <v>13</v>
      </c>
      <c r="K15" s="20"/>
      <c r="L15" s="39">
        <f>IRR(OC.DCF!E57:V57)</f>
        <v>6.4636800041291798E-2</v>
      </c>
      <c r="M15" s="40"/>
      <c r="N15" s="41"/>
      <c r="O15" s="20"/>
      <c r="P15" s="38" t="s">
        <v>13</v>
      </c>
      <c r="Q15" s="20"/>
      <c r="R15" s="39">
        <f>IRR(OC.DCF!E25:AF25)</f>
        <v>6.6821240467462184E-2</v>
      </c>
      <c r="S15" s="20"/>
      <c r="T15" s="11"/>
      <c r="U15" s="158"/>
      <c r="V15" s="158"/>
      <c r="W15" s="158"/>
      <c r="X15" s="158"/>
      <c r="Y15" s="158"/>
      <c r="Z15" s="158"/>
      <c r="AA15" s="158"/>
    </row>
    <row r="16" spans="1:27" ht="13" x14ac:dyDescent="0.3">
      <c r="A16" s="58"/>
      <c r="B16" s="11"/>
      <c r="C16" s="42"/>
      <c r="D16" s="33" t="s">
        <v>14</v>
      </c>
      <c r="E16" s="25"/>
      <c r="F16" s="33" t="s">
        <v>15</v>
      </c>
      <c r="G16" s="42"/>
      <c r="H16" s="12"/>
      <c r="I16" s="35"/>
      <c r="J16" s="38" t="s">
        <v>16</v>
      </c>
      <c r="K16" s="20"/>
      <c r="L16" s="43">
        <f>OC.DCF!X60</f>
        <v>0.85302677638236746</v>
      </c>
      <c r="M16" s="35"/>
      <c r="N16" s="11"/>
      <c r="O16" s="35"/>
      <c r="P16" s="38" t="s">
        <v>16</v>
      </c>
      <c r="Q16" s="20"/>
      <c r="R16" s="43">
        <f>OC.DCF!AH28</f>
        <v>0.83791609467804817</v>
      </c>
      <c r="S16" s="35"/>
      <c r="T16" s="11"/>
      <c r="V16" s="11"/>
    </row>
    <row r="17" spans="1:25" ht="13" x14ac:dyDescent="0.3">
      <c r="A17" s="58"/>
      <c r="B17" s="11"/>
      <c r="C17" s="44"/>
      <c r="D17" s="25"/>
      <c r="E17" s="25"/>
      <c r="F17" s="25"/>
      <c r="G17" s="45"/>
      <c r="H17" s="12"/>
      <c r="I17" s="46"/>
      <c r="J17" s="20"/>
      <c r="K17" s="20"/>
      <c r="L17" s="35"/>
      <c r="M17" s="47"/>
      <c r="N17" s="11"/>
      <c r="O17" s="46"/>
      <c r="P17" s="20"/>
      <c r="Q17" s="20"/>
      <c r="R17" s="35"/>
      <c r="S17" s="47"/>
      <c r="T17" s="11"/>
      <c r="U17" s="11"/>
      <c r="V17" s="11"/>
    </row>
    <row r="18" spans="1:25" ht="21" customHeight="1" x14ac:dyDescent="0.25">
      <c r="A18" s="58"/>
      <c r="B18" s="11"/>
      <c r="C18" s="44"/>
      <c r="D18" s="25"/>
      <c r="E18" s="25"/>
      <c r="F18" s="25"/>
      <c r="G18" s="45"/>
      <c r="H18" s="12"/>
      <c r="I18" s="46"/>
      <c r="J18" s="20"/>
      <c r="K18" s="20"/>
      <c r="L18" s="20"/>
      <c r="M18" s="47"/>
      <c r="N18" s="11"/>
      <c r="O18" s="46"/>
      <c r="P18" s="20"/>
      <c r="Q18" s="20"/>
      <c r="R18" s="20"/>
      <c r="S18" s="47"/>
      <c r="T18" s="11"/>
      <c r="U18" s="11"/>
      <c r="V18" s="11"/>
    </row>
    <row r="19" spans="1:25" ht="12.5" x14ac:dyDescent="0.25">
      <c r="A19" s="58"/>
      <c r="B19" s="11"/>
      <c r="C19" s="48"/>
      <c r="D19" s="48"/>
      <c r="E19" s="48"/>
      <c r="F19" s="48"/>
      <c r="G19" s="48"/>
      <c r="H19" s="12"/>
      <c r="I19" s="49"/>
      <c r="J19" s="49"/>
      <c r="K19" s="49"/>
      <c r="L19" s="49"/>
      <c r="M19" s="49"/>
      <c r="N19" s="11"/>
      <c r="O19" s="49"/>
      <c r="P19" s="49"/>
      <c r="Q19" s="49"/>
      <c r="R19" s="49"/>
      <c r="S19" s="49"/>
      <c r="T19" s="11"/>
      <c r="U19" s="11"/>
      <c r="V19" s="11"/>
    </row>
    <row r="20" spans="1:25" ht="12.5" x14ac:dyDescent="0.25">
      <c r="A20" s="58"/>
      <c r="B20" s="11"/>
      <c r="C20" s="50"/>
      <c r="D20" s="50"/>
      <c r="E20" s="50"/>
      <c r="F20" s="50"/>
      <c r="G20" s="50"/>
      <c r="H20" s="11"/>
      <c r="I20" s="51"/>
      <c r="J20" s="51"/>
      <c r="K20" s="51"/>
      <c r="L20" s="51"/>
      <c r="M20" s="51"/>
      <c r="N20" s="11"/>
      <c r="O20" s="50"/>
      <c r="P20" s="50"/>
      <c r="Q20" s="50"/>
      <c r="R20" s="50"/>
      <c r="S20" s="50"/>
      <c r="T20" s="11"/>
      <c r="U20" s="11"/>
      <c r="V20" s="11"/>
    </row>
    <row r="21" spans="1:25" ht="12.5" x14ac:dyDescent="0.25">
      <c r="A21" s="58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5" ht="26.25" customHeight="1" x14ac:dyDescent="0.25">
      <c r="A22" s="59"/>
      <c r="B22" s="18"/>
      <c r="C22" s="169"/>
      <c r="D22" s="166"/>
      <c r="E22" s="166"/>
      <c r="F22" s="166"/>
      <c r="G22" s="166"/>
      <c r="H22" s="19"/>
      <c r="I22" s="165"/>
      <c r="J22" s="166"/>
      <c r="K22" s="166"/>
      <c r="L22" s="166"/>
      <c r="M22" s="166"/>
      <c r="N22" s="18"/>
      <c r="O22" s="165"/>
      <c r="P22" s="166"/>
      <c r="Q22" s="166"/>
      <c r="R22" s="166"/>
      <c r="S22" s="166"/>
      <c r="T22" s="18"/>
      <c r="U22" s="18"/>
      <c r="V22" s="18"/>
    </row>
    <row r="23" spans="1:25" ht="19" x14ac:dyDescent="0.25">
      <c r="A23" s="58"/>
      <c r="B23" s="11"/>
      <c r="C23" s="21"/>
      <c r="D23" s="134"/>
      <c r="E23" s="134"/>
      <c r="F23" s="134"/>
      <c r="G23" s="21"/>
      <c r="I23" s="20"/>
      <c r="J23" s="23"/>
      <c r="K23" s="24" t="s">
        <v>2</v>
      </c>
      <c r="L23" s="23"/>
      <c r="M23" s="23"/>
      <c r="N23" s="11"/>
      <c r="O23" s="20"/>
      <c r="P23" s="23"/>
      <c r="Q23" s="24" t="s">
        <v>3</v>
      </c>
      <c r="R23" s="23"/>
      <c r="S23" s="23"/>
      <c r="T23" s="11"/>
      <c r="U23" s="11"/>
      <c r="V23" s="11"/>
    </row>
    <row r="24" spans="1:25" ht="13" x14ac:dyDescent="0.3">
      <c r="A24" s="58"/>
      <c r="B24" s="11"/>
      <c r="C24" s="25"/>
      <c r="D24" s="135"/>
      <c r="E24" s="135"/>
      <c r="F24" s="135"/>
      <c r="G24" s="25"/>
      <c r="H24" s="12"/>
      <c r="I24" s="20"/>
      <c r="J24" s="20"/>
      <c r="K24" s="26" t="s">
        <v>17</v>
      </c>
      <c r="L24" s="20"/>
      <c r="M24" s="20"/>
      <c r="N24" s="11"/>
      <c r="O24" s="20"/>
      <c r="P24" s="20"/>
      <c r="Q24" s="26" t="s">
        <v>17</v>
      </c>
      <c r="R24" s="20"/>
      <c r="S24" s="20"/>
      <c r="T24" s="11"/>
      <c r="U24" s="11"/>
      <c r="V24" s="11"/>
    </row>
    <row r="25" spans="1:25" ht="18.75" customHeight="1" x14ac:dyDescent="0.3">
      <c r="A25" s="58"/>
      <c r="B25" s="11"/>
      <c r="C25" s="25"/>
      <c r="D25" s="136"/>
      <c r="E25" s="135"/>
      <c r="F25" s="136"/>
      <c r="G25" s="25"/>
      <c r="H25" s="12"/>
      <c r="I25" s="20"/>
      <c r="J25" s="28"/>
      <c r="K25" s="20"/>
      <c r="L25" s="28"/>
      <c r="M25" s="20"/>
      <c r="N25" s="11"/>
      <c r="O25" s="20"/>
      <c r="P25" s="28"/>
      <c r="Q25" s="20"/>
      <c r="R25" s="28"/>
      <c r="S25" s="20"/>
      <c r="T25" s="11"/>
      <c r="U25" s="11"/>
      <c r="V25" s="53"/>
      <c r="Y25" s="53"/>
    </row>
    <row r="26" spans="1:25" ht="13" x14ac:dyDescent="0.3">
      <c r="A26" s="58"/>
      <c r="B26" s="11"/>
      <c r="C26" s="25"/>
      <c r="D26" s="137"/>
      <c r="E26" s="135"/>
      <c r="F26" s="137"/>
      <c r="G26" s="25"/>
      <c r="H26" s="12"/>
      <c r="I26" s="20"/>
      <c r="J26" s="30"/>
      <c r="K26" s="20"/>
      <c r="L26" s="31"/>
      <c r="M26" s="20"/>
      <c r="N26" s="11"/>
      <c r="O26" s="20"/>
      <c r="P26" s="30"/>
      <c r="Q26" s="20"/>
      <c r="R26" s="31"/>
      <c r="S26" s="20"/>
      <c r="T26" s="11"/>
      <c r="U26" s="11"/>
      <c r="V26" s="11"/>
    </row>
    <row r="27" spans="1:25" ht="25" x14ac:dyDescent="0.3">
      <c r="A27" s="58"/>
      <c r="B27" s="11"/>
      <c r="C27" s="25"/>
      <c r="D27" s="138"/>
      <c r="E27" s="135"/>
      <c r="F27" s="139"/>
      <c r="G27" s="25"/>
      <c r="H27" s="12"/>
      <c r="I27" s="20"/>
      <c r="J27" s="34"/>
      <c r="K27" s="35" t="s">
        <v>18</v>
      </c>
      <c r="L27" s="34"/>
      <c r="M27" s="20"/>
      <c r="N27" s="11"/>
      <c r="O27" s="20"/>
      <c r="P27" s="34"/>
      <c r="Q27" s="35" t="s">
        <v>18</v>
      </c>
      <c r="R27" s="34"/>
      <c r="S27" s="20"/>
      <c r="T27" s="11"/>
      <c r="U27" s="11"/>
      <c r="V27" s="11"/>
    </row>
    <row r="28" spans="1:25" ht="25" x14ac:dyDescent="0.25">
      <c r="A28" s="58"/>
      <c r="B28" s="11"/>
      <c r="C28" s="25"/>
      <c r="D28" s="135"/>
      <c r="E28" s="135"/>
      <c r="F28" s="135"/>
      <c r="G28" s="25"/>
      <c r="H28" s="12"/>
      <c r="I28" s="20"/>
      <c r="J28" s="167">
        <f>OC.DCF!I63</f>
        <v>1210.8053674825501</v>
      </c>
      <c r="K28" s="166"/>
      <c r="L28" s="166"/>
      <c r="M28" s="20"/>
      <c r="N28" s="11"/>
      <c r="O28" s="20"/>
      <c r="P28" s="168">
        <f>OC.DCF!I32</f>
        <v>3173.9055063102464</v>
      </c>
      <c r="Q28" s="166"/>
      <c r="R28" s="166"/>
      <c r="S28" s="20"/>
      <c r="T28" s="54"/>
      <c r="U28" s="11"/>
      <c r="V28" s="11"/>
    </row>
    <row r="29" spans="1:25" ht="29.25" customHeight="1" x14ac:dyDescent="0.3">
      <c r="A29" s="58"/>
      <c r="B29" s="11"/>
      <c r="C29" s="25"/>
      <c r="D29" s="140"/>
      <c r="E29" s="135"/>
      <c r="F29" s="140"/>
      <c r="G29" s="25"/>
      <c r="H29" s="12"/>
      <c r="I29" s="20"/>
      <c r="J29" s="31"/>
      <c r="K29" s="37"/>
      <c r="L29" s="20"/>
      <c r="M29" s="20"/>
      <c r="N29" s="11"/>
      <c r="O29" s="20"/>
      <c r="P29" s="31"/>
      <c r="Q29" s="37"/>
      <c r="R29" s="20"/>
      <c r="S29" s="20"/>
      <c r="T29" s="11"/>
      <c r="U29" s="11"/>
      <c r="V29" s="11"/>
    </row>
    <row r="30" spans="1:25" ht="13" customHeight="1" x14ac:dyDescent="0.3">
      <c r="A30" s="58"/>
      <c r="B30" s="11"/>
      <c r="C30" s="25"/>
      <c r="D30" s="137"/>
      <c r="E30" s="135"/>
      <c r="F30" s="138"/>
      <c r="G30" s="25"/>
      <c r="H30" s="12"/>
      <c r="I30" s="20"/>
      <c r="J30" s="38" t="s">
        <v>13</v>
      </c>
      <c r="K30" s="20"/>
      <c r="L30" s="39">
        <f>IRR(OC.DCF!E56:V56)</f>
        <v>9.7340975000359764E-2</v>
      </c>
      <c r="M30" s="40"/>
      <c r="N30" s="41"/>
      <c r="O30" s="20"/>
      <c r="P30" s="38" t="s">
        <v>13</v>
      </c>
      <c r="Q30" s="20"/>
      <c r="R30" s="39">
        <f>IRR(OC.DCF!E24:AF24)</f>
        <v>0.10636541973705582</v>
      </c>
      <c r="S30" s="20"/>
      <c r="T30" s="11"/>
      <c r="U30" s="11"/>
      <c r="V30" s="11"/>
    </row>
    <row r="31" spans="1:25" ht="13" x14ac:dyDescent="0.3">
      <c r="A31" s="58"/>
      <c r="B31" s="11"/>
      <c r="C31" s="42"/>
      <c r="D31" s="139"/>
      <c r="E31" s="135"/>
      <c r="F31" s="139"/>
      <c r="G31" s="42"/>
      <c r="H31" s="12"/>
      <c r="I31" s="35"/>
      <c r="J31" s="38" t="s">
        <v>16</v>
      </c>
      <c r="K31" s="20"/>
      <c r="L31" s="43">
        <f>OC.DCF!X59</f>
        <v>1.0443175968210892</v>
      </c>
      <c r="M31" s="35"/>
      <c r="N31" s="11"/>
      <c r="O31" s="35"/>
      <c r="P31" s="38" t="s">
        <v>16</v>
      </c>
      <c r="Q31" s="20"/>
      <c r="R31" s="43">
        <f>OC.DCF!AH27</f>
        <v>1.1161704996975237</v>
      </c>
      <c r="S31" s="35"/>
      <c r="T31" s="11"/>
      <c r="U31" s="11"/>
      <c r="V31" s="11"/>
    </row>
    <row r="32" spans="1:25" ht="13" x14ac:dyDescent="0.3">
      <c r="A32" s="58"/>
      <c r="B32" s="11"/>
      <c r="C32" s="44"/>
      <c r="D32" s="25"/>
      <c r="E32" s="25"/>
      <c r="F32" s="25"/>
      <c r="G32" s="45"/>
      <c r="H32" s="12"/>
      <c r="I32" s="46"/>
      <c r="J32" s="20"/>
      <c r="K32" s="20"/>
      <c r="L32" s="55"/>
      <c r="M32" s="47"/>
      <c r="N32" s="11"/>
      <c r="O32" s="46"/>
      <c r="P32" s="20"/>
      <c r="Q32" s="20"/>
      <c r="R32" s="35"/>
      <c r="S32" s="47"/>
      <c r="T32" s="11"/>
      <c r="U32" s="11"/>
      <c r="V32" s="11"/>
    </row>
    <row r="33" spans="1:22" ht="21" customHeight="1" x14ac:dyDescent="0.25">
      <c r="A33" s="58"/>
      <c r="B33" s="11"/>
      <c r="C33" s="44"/>
      <c r="D33" s="25"/>
      <c r="E33" s="25"/>
      <c r="F33" s="25"/>
      <c r="G33" s="45"/>
      <c r="H33" s="12"/>
      <c r="I33" s="46"/>
      <c r="J33" s="20"/>
      <c r="K33" s="20"/>
      <c r="L33" s="20"/>
      <c r="M33" s="47"/>
      <c r="N33" s="11"/>
      <c r="O33" s="46"/>
      <c r="P33" s="20"/>
      <c r="Q33" s="20"/>
      <c r="R33" s="20"/>
      <c r="S33" s="47"/>
      <c r="T33" s="11"/>
      <c r="U33" s="11"/>
      <c r="V33" s="11"/>
    </row>
    <row r="34" spans="1:22" ht="13" thickBot="1" x14ac:dyDescent="0.3">
      <c r="A34" s="58"/>
      <c r="B34" s="11"/>
      <c r="C34" s="48"/>
      <c r="D34" s="48"/>
      <c r="E34" s="48"/>
      <c r="F34" s="48"/>
      <c r="G34" s="48"/>
      <c r="H34" s="12"/>
      <c r="I34" s="49"/>
      <c r="J34" s="49"/>
      <c r="K34" s="49"/>
      <c r="L34" s="49"/>
      <c r="M34" s="49"/>
      <c r="N34" s="11"/>
      <c r="O34" s="49"/>
      <c r="P34" s="49"/>
      <c r="Q34" s="49"/>
      <c r="R34" s="49"/>
      <c r="S34" s="49"/>
      <c r="T34" s="11"/>
      <c r="U34" s="11"/>
      <c r="V34" s="11"/>
    </row>
    <row r="35" spans="1:22" ht="15.75" customHeight="1" thickTop="1" x14ac:dyDescent="0.25"/>
  </sheetData>
  <mergeCells count="10">
    <mergeCell ref="I22:M22"/>
    <mergeCell ref="J28:L28"/>
    <mergeCell ref="P28:R28"/>
    <mergeCell ref="C7:G7"/>
    <mergeCell ref="I7:M7"/>
    <mergeCell ref="O7:S7"/>
    <mergeCell ref="J13:L13"/>
    <mergeCell ref="P13:R13"/>
    <mergeCell ref="C22:G22"/>
    <mergeCell ref="O22:S22"/>
  </mergeCells>
  <conditionalFormatting sqref="J13 P13:R13 J28 P28:R28">
    <cfRule type="cellIs" dxfId="3" priority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ErrorMessage="1" sqref="F15" xr:uid="{00000000-0002-0000-0000-000000000000}">
      <formula1>"Yes,No"</formula1>
    </dataValidation>
    <dataValidation type="list" allowBlank="1" showErrorMessage="1" sqref="D12" xr:uid="{00000000-0002-0000-0000-000001000000}">
      <formula1>"Actual,Manual"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81826"/>
    <outlinePr summaryBelow="0" summaryRight="0"/>
  </sheetPr>
  <dimension ref="A1:AH997"/>
  <sheetViews>
    <sheetView showGridLines="0" topLeftCell="A33" zoomScale="50" zoomScaleNormal="50" workbookViewId="0">
      <selection activeCell="X65" sqref="X65"/>
    </sheetView>
  </sheetViews>
  <sheetFormatPr defaultColWidth="12.6328125" defaultRowHeight="15.75" customHeight="1" x14ac:dyDescent="0.25"/>
  <cols>
    <col min="1" max="1" width="14.1796875" style="10" customWidth="1"/>
    <col min="2" max="2" width="1.6328125" style="10" customWidth="1"/>
    <col min="3" max="3" width="8.1796875" style="10" customWidth="1"/>
    <col min="4" max="4" width="13.6328125" style="10" customWidth="1"/>
    <col min="5" max="32" width="9.81640625" style="10" customWidth="1"/>
    <col min="33" max="16384" width="12.6328125" style="10"/>
  </cols>
  <sheetData>
    <row r="1" spans="1:32" ht="13" x14ac:dyDescent="0.3">
      <c r="A1" s="12"/>
      <c r="B1" s="12"/>
      <c r="C1" s="12"/>
      <c r="D1" s="61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ht="23" x14ac:dyDescent="0.5">
      <c r="A2" s="12"/>
      <c r="B2" s="62" t="s">
        <v>19</v>
      </c>
      <c r="C2" s="12"/>
      <c r="D2" s="61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2" ht="18" x14ac:dyDescent="0.4">
      <c r="A3" s="12"/>
      <c r="B3" s="63"/>
      <c r="C3" s="12"/>
      <c r="D3" s="61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1:32" ht="13" x14ac:dyDescent="0.25">
      <c r="A4" s="64" t="s">
        <v>20</v>
      </c>
      <c r="B4" s="65" t="s">
        <v>21</v>
      </c>
      <c r="C4" s="65"/>
      <c r="D4" s="66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</row>
    <row r="5" spans="1:32" ht="13" x14ac:dyDescent="0.25">
      <c r="A5" s="64"/>
      <c r="B5" s="69"/>
      <c r="C5" s="69"/>
      <c r="D5" s="70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</row>
    <row r="6" spans="1:32" ht="52.5" customHeight="1" x14ac:dyDescent="0.25">
      <c r="A6" s="72"/>
      <c r="B6" s="175"/>
      <c r="C6" s="166"/>
      <c r="D6" s="73"/>
      <c r="E6" s="142">
        <v>36892</v>
      </c>
      <c r="F6" s="142">
        <v>37226</v>
      </c>
      <c r="G6" s="142">
        <v>37591</v>
      </c>
      <c r="H6" s="142">
        <v>37956</v>
      </c>
      <c r="I6" s="142">
        <v>38322</v>
      </c>
      <c r="J6" s="142">
        <v>38687</v>
      </c>
      <c r="K6" s="142">
        <v>39052</v>
      </c>
      <c r="L6" s="142">
        <v>39417</v>
      </c>
      <c r="M6" s="142">
        <v>39783</v>
      </c>
      <c r="N6" s="142">
        <v>40148</v>
      </c>
      <c r="O6" s="142">
        <v>40513</v>
      </c>
      <c r="P6" s="142">
        <v>40878</v>
      </c>
      <c r="Q6" s="142">
        <v>41244</v>
      </c>
      <c r="R6" s="142">
        <v>41609</v>
      </c>
      <c r="S6" s="142">
        <v>41974</v>
      </c>
      <c r="T6" s="142">
        <v>42339</v>
      </c>
      <c r="U6" s="142">
        <v>42705</v>
      </c>
      <c r="V6" s="142">
        <v>43070</v>
      </c>
      <c r="W6" s="142">
        <v>43435</v>
      </c>
      <c r="X6" s="142">
        <v>43800</v>
      </c>
      <c r="Y6" s="142">
        <v>44166</v>
      </c>
      <c r="Z6" s="142">
        <v>44531</v>
      </c>
      <c r="AA6" s="142">
        <v>44896</v>
      </c>
      <c r="AB6" s="142">
        <v>45261</v>
      </c>
      <c r="AC6" s="142">
        <v>45627</v>
      </c>
      <c r="AD6" s="142">
        <v>45992</v>
      </c>
      <c r="AE6" s="142">
        <v>46357</v>
      </c>
      <c r="AF6" s="142">
        <v>46722</v>
      </c>
    </row>
    <row r="7" spans="1:32" ht="12.5" x14ac:dyDescent="0.25">
      <c r="A7" s="74"/>
      <c r="B7" s="176" t="s">
        <v>22</v>
      </c>
      <c r="C7" s="166"/>
      <c r="D7" s="166"/>
      <c r="E7" s="76">
        <v>0</v>
      </c>
      <c r="F7" s="76">
        <v>1</v>
      </c>
      <c r="G7" s="76">
        <v>2</v>
      </c>
      <c r="H7" s="76">
        <v>3</v>
      </c>
      <c r="I7" s="76">
        <v>4</v>
      </c>
      <c r="J7" s="76">
        <v>5</v>
      </c>
      <c r="K7" s="76">
        <v>6</v>
      </c>
      <c r="L7" s="76">
        <v>7</v>
      </c>
      <c r="M7" s="76">
        <v>8</v>
      </c>
      <c r="N7" s="76">
        <v>9</v>
      </c>
      <c r="O7" s="76">
        <v>10</v>
      </c>
      <c r="P7" s="76">
        <v>11</v>
      </c>
      <c r="Q7" s="76">
        <v>12</v>
      </c>
      <c r="R7" s="76">
        <v>13</v>
      </c>
      <c r="S7" s="76">
        <v>14</v>
      </c>
      <c r="T7" s="76">
        <v>15</v>
      </c>
      <c r="U7" s="76">
        <v>16</v>
      </c>
      <c r="V7" s="76">
        <v>17</v>
      </c>
      <c r="W7" s="76">
        <v>18</v>
      </c>
      <c r="X7" s="76">
        <v>19</v>
      </c>
      <c r="Y7" s="76">
        <v>20</v>
      </c>
      <c r="Z7" s="76">
        <v>21</v>
      </c>
      <c r="AA7" s="76">
        <v>22</v>
      </c>
      <c r="AB7" s="76">
        <v>23</v>
      </c>
      <c r="AC7" s="76">
        <v>24</v>
      </c>
      <c r="AD7" s="76">
        <v>25</v>
      </c>
      <c r="AE7" s="76">
        <v>26</v>
      </c>
      <c r="AF7" s="76">
        <v>27</v>
      </c>
    </row>
    <row r="8" spans="1:32" ht="13" x14ac:dyDescent="0.3">
      <c r="A8" s="12"/>
      <c r="B8" s="77" t="s">
        <v>23</v>
      </c>
      <c r="C8" s="12"/>
      <c r="D8" s="78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</row>
    <row r="9" spans="1:32" ht="13" x14ac:dyDescent="0.3">
      <c r="A9" s="12"/>
      <c r="B9" s="79"/>
      <c r="C9" s="79" t="s">
        <v>24</v>
      </c>
      <c r="D9" s="79"/>
      <c r="E9" s="80">
        <v>0</v>
      </c>
      <c r="F9" s="80">
        <v>0</v>
      </c>
      <c r="G9" s="80">
        <v>0</v>
      </c>
      <c r="H9" s="80">
        <f>(OC.GI!C15*(365-8))</f>
        <v>7140</v>
      </c>
      <c r="I9" s="80">
        <f>OC.GI!D15*(365-8)</f>
        <v>7211.4</v>
      </c>
      <c r="J9" s="80">
        <f>OC.GI!E15*(365-8)</f>
        <v>7282.7999999999993</v>
      </c>
      <c r="K9" s="80">
        <f>OC.GI!F15*(365-8)</f>
        <v>6680.8979999999992</v>
      </c>
      <c r="L9" s="80">
        <f>OC.GI!G15*(365-8)</f>
        <v>6170.0310000000009</v>
      </c>
      <c r="M9" s="80">
        <f>OC.GI!H15*(365-12)</f>
        <v>6170.7930000000006</v>
      </c>
      <c r="N9" s="80">
        <f>OC.GI!I15*(365-12)</f>
        <v>6241.7459999999992</v>
      </c>
      <c r="O9" s="80">
        <f>OC.GI!J15*(365-12)</f>
        <v>6313.7579999999998</v>
      </c>
      <c r="P9" s="80">
        <f>OC.GI!K15*(365-12)</f>
        <v>6386.4759999999997</v>
      </c>
      <c r="Q9" s="80">
        <f>OC.GI!L15*(365-12)</f>
        <v>6152.0840000000007</v>
      </c>
      <c r="R9" s="80">
        <f>OC.GI!M15*(365-16)</f>
        <v>6152.1720000000005</v>
      </c>
      <c r="S9" s="80">
        <f>OC.GI!N15*(365-16)</f>
        <v>6223.0190000000002</v>
      </c>
      <c r="T9" s="80">
        <f>OC.GI!O15*(365-16)</f>
        <v>6294.5640000000003</v>
      </c>
      <c r="U9" s="80">
        <f>OC.GI!P15*(365-16)</f>
        <v>6366.8069999999998</v>
      </c>
      <c r="V9" s="80">
        <f>OC.GI!Q15*(365-16)</f>
        <v>5151.9380000000001</v>
      </c>
      <c r="W9" s="80">
        <f>OC.GI!R15*(365-16)</f>
        <v>5211.268</v>
      </c>
      <c r="X9" s="80">
        <f>OC.GI!S15*(365-16)</f>
        <v>5271.2959999999994</v>
      </c>
      <c r="Y9" s="80">
        <f>OC.GI!T15*(365-16)</f>
        <v>5332.0219999999999</v>
      </c>
      <c r="Z9" s="80">
        <f>OC.GI!U15*(365-16)</f>
        <v>5393.4459999999999</v>
      </c>
      <c r="AA9" s="80">
        <f>OC.GI!V15*(365-16)</f>
        <v>5114.2460000000001</v>
      </c>
      <c r="AB9" s="80">
        <f>OC.GI!W15*(365-16)</f>
        <v>5173.2269999999999</v>
      </c>
      <c r="AC9" s="80">
        <f>OC.GI!X15*(365-16)</f>
        <v>5232.5569999999998</v>
      </c>
      <c r="AD9" s="80">
        <f>OC.GI!Y15*(365-16)</f>
        <v>5292.9340000000002</v>
      </c>
      <c r="AE9" s="80">
        <f>OC.GI!Z15*(365-16)</f>
        <v>5354.009</v>
      </c>
      <c r="AF9" s="80">
        <f>OC.GI!AA15*(365-16)</f>
        <v>4693.3519999999999</v>
      </c>
    </row>
    <row r="10" spans="1:32" ht="13" x14ac:dyDescent="0.3">
      <c r="A10" s="12"/>
      <c r="B10" s="81"/>
      <c r="C10" s="81" t="s">
        <v>25</v>
      </c>
      <c r="D10" s="81"/>
      <c r="E10" s="82">
        <v>0</v>
      </c>
      <c r="F10" s="82">
        <v>0</v>
      </c>
      <c r="G10" s="82">
        <v>0</v>
      </c>
      <c r="H10" s="82">
        <f>-4*365</f>
        <v>-1460</v>
      </c>
      <c r="I10" s="82" cm="1">
        <f t="array" ref="I10">_xlfn.IFS(OC.CTRL!$D12="Actual",H10+(OC.GI!C5+1%)*H10,OC.CTRL!$D12="Manual",H10+(OC.CTRL!$D11+1%)*H10)</f>
        <v>-1518.4</v>
      </c>
      <c r="J10" s="82" cm="1">
        <f t="array" ref="J10">_xlfn.IFS(OC.CTRL!$D12="Actual",I10+(OC.GI!D5+1%)*I10,OC.CTRL!$D12="Manual",I10+(OC.CTRL!$D11+1%)*I10)</f>
        <v>-1579.1360000000002</v>
      </c>
      <c r="K10" s="82" cm="1">
        <f t="array" ref="K10">_xlfn.IFS(OC.CTRL!$D12="Actual",J10+(OC.GI!E5+1%)*J10,OC.CTRL!$D12="Manual",J10+(OC.CTRL!$D11+1%)*J10)</f>
        <v>-1642.3014400000002</v>
      </c>
      <c r="L10" s="82" cm="1">
        <f t="array" ref="L10">_xlfn.IFS(OC.CTRL!$D12="Actual",K10+(OC.GI!F5+1%)*K10,OC.CTRL!$D12="Manual",K10+(OC.CTRL!$D11+1%)*K10)</f>
        <v>-1707.9934976000002</v>
      </c>
      <c r="M10" s="82" cm="1">
        <f t="array" ref="M10">_xlfn.IFS(OC.CTRL!$D12="Actual",L10+(OC.GI!G5+1%)*L10,OC.CTRL!$D12="Manual",L10+(OC.CTRL!$D11+1%)*L10)</f>
        <v>-1776.3132375040002</v>
      </c>
      <c r="N10" s="82" cm="1">
        <f t="array" ref="N10">_xlfn.IFS(OC.CTRL!$D12="Actual",M10+(OC.GI!H5+1%)*M10,OC.CTRL!$D12="Manual",M10+(OC.CTRL!$D11+1%)*M10)</f>
        <v>-1847.3657670041603</v>
      </c>
      <c r="O10" s="82" cm="1">
        <f t="array" ref="O10">_xlfn.IFS(OC.CTRL!$D12="Actual",N10+(OC.GI!I5+1%)*N10,OC.CTRL!$D12="Manual",N10+(OC.CTRL!$D11+1%)*N10)</f>
        <v>-1921.2603976843266</v>
      </c>
      <c r="P10" s="82" cm="1">
        <f t="array" ref="P10">_xlfn.IFS(OC.CTRL!$D12="Actual",O10+(OC.GI!J5+1%)*O10,OC.CTRL!$D12="Manual",O10+(OC.CTRL!$D11+1%)*O10)</f>
        <v>-1998.1108135916995</v>
      </c>
      <c r="Q10" s="82" cm="1">
        <f t="array" ref="Q10">_xlfn.IFS(OC.CTRL!$D12="Actual",P10+(OC.GI!K5+1%)*P10,OC.CTRL!$D12="Manual",P10+(OC.CTRL!$D11+1%)*P10)</f>
        <v>-2078.0352461353673</v>
      </c>
      <c r="R10" s="82" cm="1">
        <f t="array" ref="R10">_xlfn.IFS(OC.CTRL!$D12="Actual",Q10+(OC.GI!L5+1%)*Q10,OC.CTRL!$D12="Manual",Q10+(OC.CTRL!$D11+1%)*Q10)</f>
        <v>-2161.156655980782</v>
      </c>
      <c r="S10" s="82" cm="1">
        <f t="array" ref="S10">_xlfn.IFS(OC.CTRL!$D12="Actual",R10+(OC.GI!M5+1%)*R10,OC.CTRL!$D12="Manual",R10+(OC.CTRL!$D11+1%)*R10)</f>
        <v>-2247.6029222200132</v>
      </c>
      <c r="T10" s="82" cm="1">
        <f t="array" ref="T10">_xlfn.IFS(OC.CTRL!$D12="Actual",S10+(OC.GI!N5+1%)*S10,OC.CTRL!$D12="Manual",S10+(OC.CTRL!$D11+1%)*S10)</f>
        <v>-2337.5070391088138</v>
      </c>
      <c r="U10" s="82" cm="1">
        <f t="array" ref="U10">_xlfn.IFS(OC.CTRL!$D12="Actual",T10+(OC.GI!O5+1%)*T10,OC.CTRL!$D12="Manual",T10+(OC.CTRL!$D11+1%)*T10)</f>
        <v>-2431.0073206731663</v>
      </c>
      <c r="V10" s="82" cm="1">
        <f t="array" ref="V10">_xlfn.IFS(OC.CTRL!$D12="Actual",U10+(OC.GI!P5+1%)*U10,OC.CTRL!$D12="Manual",U10+(OC.CTRL!$D11+1%)*U10)</f>
        <v>-2528.2476135000929</v>
      </c>
      <c r="W10" s="82" cm="1">
        <f t="array" ref="W10">_xlfn.IFS(OC.CTRL!$D12="Actual",V10+(OC.GI!Q5+1%)*V10,OC.CTRL!$D12="Manual",V10+(OC.CTRL!$D11+1%)*V10)</f>
        <v>-2629.3775180400967</v>
      </c>
      <c r="X10" s="82" cm="1">
        <f t="array" ref="X10">_xlfn.IFS(OC.CTRL!$D12="Actual",W10+(OC.GI!R5+1%)*W10,OC.CTRL!$D12="Manual",W10+(OC.CTRL!$D11+1%)*W10)</f>
        <v>-2734.5526187617006</v>
      </c>
      <c r="Y10" s="82" cm="1">
        <f t="array" ref="Y10">_xlfn.IFS(OC.CTRL!$D12="Actual",X10+(OC.GI!S5+1%)*X10,OC.CTRL!$D12="Manual",X10+(OC.CTRL!$D11+1%)*X10)</f>
        <v>-2843.9347235121686</v>
      </c>
      <c r="Z10" s="82" cm="1">
        <f t="array" ref="Z10">_xlfn.IFS(OC.CTRL!$D12="Actual",Y10+(OC.GI!T5+1%)*Y10,OC.CTRL!$D12="Manual",Y10+(OC.CTRL!$D11+1%)*Y10)</f>
        <v>-2957.6921124526552</v>
      </c>
      <c r="AA10" s="82" cm="1">
        <f t="array" ref="AA10">_xlfn.IFS(OC.CTRL!$D12="Actual",Z10+(OC.GI!U5+1%)*Z10,OC.CTRL!$D12="Manual",Z10+(OC.CTRL!$D11+1%)*Z10)</f>
        <v>-3075.9997969507613</v>
      </c>
      <c r="AB10" s="82" cm="1">
        <f t="array" ref="AB10">_xlfn.IFS(OC.CTRL!$D12="Actual",AA10+(OC.GI!V5+1%)*AA10,OC.CTRL!$D12="Manual",AA10+(OC.CTRL!$D11+1%)*AA10)</f>
        <v>-3199.0397888287916</v>
      </c>
      <c r="AC10" s="82" cm="1">
        <f t="array" ref="AC10">_xlfn.IFS(OC.CTRL!$D12="Actual",AB10+(OC.GI!W5+1%)*AB10,OC.CTRL!$D12="Manual",AB10+(OC.CTRL!$D11+1%)*AB10)</f>
        <v>-3327.0013803819434</v>
      </c>
      <c r="AD10" s="82" cm="1">
        <f t="array" ref="AD10">_xlfn.IFS(OC.CTRL!$D12="Actual",AC10+(OC.GI!X5+1%)*AC10,OC.CTRL!$D12="Manual",AC10+(OC.CTRL!$D11+1%)*AC10)</f>
        <v>-3460.0814355972211</v>
      </c>
      <c r="AE10" s="82" cm="1">
        <f t="array" ref="AE10">_xlfn.IFS(OC.CTRL!$D12="Actual",AD10+(OC.GI!Y5+1%)*AD10,OC.CTRL!$D12="Manual",AD10+(OC.CTRL!$D11+1%)*AD10)</f>
        <v>-3598.4846930211102</v>
      </c>
      <c r="AF10" s="82" cm="1">
        <f t="array" ref="AF10">_xlfn.IFS(OC.CTRL!$D12="Actual",AE10+(OC.GI!Z5+1%)*AE10,OC.CTRL!$D12="Manual",AE10+(OC.CTRL!$D11+1%)*AE10)</f>
        <v>-3742.4240807419546</v>
      </c>
    </row>
    <row r="11" spans="1:32" ht="12.5" x14ac:dyDescent="0.25">
      <c r="A11" s="12"/>
      <c r="B11" s="177" t="s">
        <v>26</v>
      </c>
      <c r="C11" s="166"/>
      <c r="D11" s="166"/>
      <c r="E11" s="80">
        <f t="shared" ref="E11:AF11" si="0">SUM(E9:E10)</f>
        <v>0</v>
      </c>
      <c r="F11" s="80">
        <f t="shared" si="0"/>
        <v>0</v>
      </c>
      <c r="G11" s="80">
        <f t="shared" si="0"/>
        <v>0</v>
      </c>
      <c r="H11" s="80">
        <f t="shared" si="0"/>
        <v>5680</v>
      </c>
      <c r="I11" s="80">
        <f t="shared" si="0"/>
        <v>5693</v>
      </c>
      <c r="J11" s="80">
        <f t="shared" si="0"/>
        <v>5703.6639999999989</v>
      </c>
      <c r="K11" s="80">
        <f t="shared" si="0"/>
        <v>5038.596559999999</v>
      </c>
      <c r="L11" s="80">
        <f t="shared" si="0"/>
        <v>4462.0375024000004</v>
      </c>
      <c r="M11" s="80">
        <f t="shared" si="0"/>
        <v>4394.4797624960001</v>
      </c>
      <c r="N11" s="80">
        <f t="shared" si="0"/>
        <v>4394.3802329958389</v>
      </c>
      <c r="O11" s="80">
        <f t="shared" si="0"/>
        <v>4392.4976023156732</v>
      </c>
      <c r="P11" s="80">
        <f t="shared" si="0"/>
        <v>4388.3651864083004</v>
      </c>
      <c r="Q11" s="80">
        <f t="shared" si="0"/>
        <v>4074.0487538646335</v>
      </c>
      <c r="R11" s="80">
        <f t="shared" si="0"/>
        <v>3991.0153440192184</v>
      </c>
      <c r="S11" s="80">
        <f t="shared" si="0"/>
        <v>3975.4160777799871</v>
      </c>
      <c r="T11" s="80">
        <f t="shared" si="0"/>
        <v>3957.0569608911865</v>
      </c>
      <c r="U11" s="80">
        <f t="shared" si="0"/>
        <v>3935.7996793268335</v>
      </c>
      <c r="V11" s="80">
        <f t="shared" si="0"/>
        <v>2623.6903864999072</v>
      </c>
      <c r="W11" s="80">
        <f t="shared" si="0"/>
        <v>2581.8904819599034</v>
      </c>
      <c r="X11" s="80">
        <f t="shared" si="0"/>
        <v>2536.7433812382988</v>
      </c>
      <c r="Y11" s="80">
        <f t="shared" si="0"/>
        <v>2488.0872764878313</v>
      </c>
      <c r="Z11" s="80">
        <f t="shared" si="0"/>
        <v>2435.7538875473447</v>
      </c>
      <c r="AA11" s="80">
        <f t="shared" si="0"/>
        <v>2038.2462030492388</v>
      </c>
      <c r="AB11" s="80">
        <f t="shared" si="0"/>
        <v>1974.1872111712082</v>
      </c>
      <c r="AC11" s="80">
        <f t="shared" si="0"/>
        <v>1905.5556196180564</v>
      </c>
      <c r="AD11" s="80">
        <f t="shared" si="0"/>
        <v>1832.8525644027791</v>
      </c>
      <c r="AE11" s="80">
        <f t="shared" si="0"/>
        <v>1755.5243069788899</v>
      </c>
      <c r="AF11" s="80">
        <f t="shared" si="0"/>
        <v>950.92791925804522</v>
      </c>
    </row>
    <row r="12" spans="1:32" ht="13" x14ac:dyDescent="0.3">
      <c r="B12" s="84"/>
      <c r="C12" s="84" t="s">
        <v>27</v>
      </c>
      <c r="D12" s="84"/>
      <c r="E12" s="85">
        <v>0</v>
      </c>
      <c r="F12" s="85">
        <v>0</v>
      </c>
      <c r="G12" s="85">
        <v>0</v>
      </c>
      <c r="H12" s="85">
        <f>((SUM($E$20:$H$20))/25)</f>
        <v>-1560</v>
      </c>
      <c r="I12" s="85">
        <f t="shared" ref="I12:L12" si="1">((SUM($E$20:$H$20))/25)</f>
        <v>-1560</v>
      </c>
      <c r="J12" s="85">
        <f t="shared" si="1"/>
        <v>-1560</v>
      </c>
      <c r="K12" s="85">
        <f t="shared" si="1"/>
        <v>-1560</v>
      </c>
      <c r="L12" s="85">
        <f t="shared" si="1"/>
        <v>-1560</v>
      </c>
      <c r="M12" s="85">
        <f>((SUM($E$20:$H$20))/25)+($L$20/5)</f>
        <v>-1620</v>
      </c>
      <c r="N12" s="85">
        <f t="shared" ref="N12:Q12" si="2">((SUM($E$20:$H$20))/25)+($L$20/5)</f>
        <v>-1620</v>
      </c>
      <c r="O12" s="85">
        <f t="shared" si="2"/>
        <v>-1620</v>
      </c>
      <c r="P12" s="85">
        <f t="shared" si="2"/>
        <v>-1620</v>
      </c>
      <c r="Q12" s="85">
        <f t="shared" si="2"/>
        <v>-1620</v>
      </c>
      <c r="R12" s="85">
        <f>((SUM($E$20:$H$20))/25)+($Q$20/5)</f>
        <v>-1630</v>
      </c>
      <c r="S12" s="85">
        <f t="shared" ref="S12:V12" si="3">((SUM($E$20:$H$20))/25)+($Q$20/5)</f>
        <v>-1630</v>
      </c>
      <c r="T12" s="85">
        <f t="shared" si="3"/>
        <v>-1630</v>
      </c>
      <c r="U12" s="85">
        <f t="shared" si="3"/>
        <v>-1630</v>
      </c>
      <c r="V12" s="85">
        <f t="shared" si="3"/>
        <v>-1630</v>
      </c>
      <c r="W12" s="85">
        <f>((SUM($E$20:$H$20))/25)+($V$20/5)</f>
        <v>-1710</v>
      </c>
      <c r="X12" s="85">
        <f t="shared" ref="X12:AA12" si="4">((SUM($E$20:$H$20))/25)+($V$20/5)</f>
        <v>-1710</v>
      </c>
      <c r="Y12" s="85">
        <f t="shared" si="4"/>
        <v>-1710</v>
      </c>
      <c r="Z12" s="85">
        <f t="shared" si="4"/>
        <v>-1710</v>
      </c>
      <c r="AA12" s="85">
        <f t="shared" si="4"/>
        <v>-1710</v>
      </c>
      <c r="AB12" s="85">
        <f>((SUM($E$20:$H$20))/25)+($AA$20/5)</f>
        <v>-1730</v>
      </c>
      <c r="AC12" s="85">
        <f t="shared" ref="AC12:AF12" si="5">((SUM($E$20:$H$20))/25)+($AA$20/5)</f>
        <v>-1730</v>
      </c>
      <c r="AD12" s="85">
        <f t="shared" si="5"/>
        <v>-1730</v>
      </c>
      <c r="AE12" s="85">
        <f t="shared" si="5"/>
        <v>-1730</v>
      </c>
      <c r="AF12" s="85">
        <f t="shared" si="5"/>
        <v>-1730</v>
      </c>
    </row>
    <row r="13" spans="1:32" ht="12.5" x14ac:dyDescent="0.25">
      <c r="A13" s="12"/>
      <c r="B13" s="177" t="s">
        <v>28</v>
      </c>
      <c r="C13" s="166"/>
      <c r="D13" s="166"/>
      <c r="E13" s="80">
        <f t="shared" ref="E13:AF13" si="6">SUM(E11:E12)</f>
        <v>0</v>
      </c>
      <c r="F13" s="80">
        <f t="shared" si="6"/>
        <v>0</v>
      </c>
      <c r="G13" s="80">
        <f t="shared" si="6"/>
        <v>0</v>
      </c>
      <c r="H13" s="80">
        <f>SUM(H11:H12)</f>
        <v>4120</v>
      </c>
      <c r="I13" s="80">
        <f t="shared" si="6"/>
        <v>4133</v>
      </c>
      <c r="J13" s="80">
        <f t="shared" si="6"/>
        <v>4143.6639999999989</v>
      </c>
      <c r="K13" s="80">
        <f t="shared" si="6"/>
        <v>3478.596559999999</v>
      </c>
      <c r="L13" s="80">
        <f t="shared" si="6"/>
        <v>2902.0375024000004</v>
      </c>
      <c r="M13" s="80">
        <f t="shared" si="6"/>
        <v>2774.4797624960001</v>
      </c>
      <c r="N13" s="80">
        <f t="shared" si="6"/>
        <v>2774.3802329958389</v>
      </c>
      <c r="O13" s="80">
        <f t="shared" si="6"/>
        <v>2772.4976023156732</v>
      </c>
      <c r="P13" s="80">
        <f t="shared" si="6"/>
        <v>2768.3651864083004</v>
      </c>
      <c r="Q13" s="80">
        <f t="shared" si="6"/>
        <v>2454.0487538646335</v>
      </c>
      <c r="R13" s="80">
        <f t="shared" si="6"/>
        <v>2361.0153440192184</v>
      </c>
      <c r="S13" s="80">
        <f t="shared" si="6"/>
        <v>2345.4160777799871</v>
      </c>
      <c r="T13" s="80">
        <f t="shared" si="6"/>
        <v>2327.0569608911865</v>
      </c>
      <c r="U13" s="80">
        <f t="shared" si="6"/>
        <v>2305.7996793268335</v>
      </c>
      <c r="V13" s="80">
        <f t="shared" si="6"/>
        <v>993.69038649990716</v>
      </c>
      <c r="W13" s="80">
        <f t="shared" si="6"/>
        <v>871.89048195990335</v>
      </c>
      <c r="X13" s="80">
        <f t="shared" si="6"/>
        <v>826.74338123829875</v>
      </c>
      <c r="Y13" s="80">
        <f t="shared" si="6"/>
        <v>778.08727648783133</v>
      </c>
      <c r="Z13" s="80">
        <f t="shared" si="6"/>
        <v>725.75388754734468</v>
      </c>
      <c r="AA13" s="80">
        <f t="shared" si="6"/>
        <v>328.24620304923883</v>
      </c>
      <c r="AB13" s="80">
        <f>SUM(AB11:AB12)</f>
        <v>244.18721117120822</v>
      </c>
      <c r="AC13" s="80">
        <f t="shared" si="6"/>
        <v>175.55561961805643</v>
      </c>
      <c r="AD13" s="80">
        <f t="shared" si="6"/>
        <v>102.85256440277908</v>
      </c>
      <c r="AE13" s="80">
        <f t="shared" si="6"/>
        <v>25.524306978889854</v>
      </c>
      <c r="AF13" s="80">
        <f t="shared" si="6"/>
        <v>-779.07208074195478</v>
      </c>
    </row>
    <row r="14" spans="1:32" ht="13" x14ac:dyDescent="0.3">
      <c r="A14" s="12"/>
      <c r="B14" s="11"/>
      <c r="C14" s="81" t="s">
        <v>29</v>
      </c>
      <c r="D14" s="11"/>
      <c r="E14" s="82">
        <f t="shared" ref="E14:AE14" si="7">-(E13*35%)</f>
        <v>0</v>
      </c>
      <c r="F14" s="82">
        <f t="shared" si="7"/>
        <v>0</v>
      </c>
      <c r="G14" s="82">
        <f t="shared" si="7"/>
        <v>0</v>
      </c>
      <c r="H14" s="82">
        <f t="shared" si="7"/>
        <v>-1442</v>
      </c>
      <c r="I14" s="82">
        <f t="shared" si="7"/>
        <v>-1446.55</v>
      </c>
      <c r="J14" s="82">
        <f t="shared" si="7"/>
        <v>-1450.2823999999996</v>
      </c>
      <c r="K14" s="82">
        <f t="shared" si="7"/>
        <v>-1217.5087959999996</v>
      </c>
      <c r="L14" s="82">
        <f t="shared" si="7"/>
        <v>-1015.7131258400001</v>
      </c>
      <c r="M14" s="82">
        <f t="shared" si="7"/>
        <v>-971.06791687359998</v>
      </c>
      <c r="N14" s="82">
        <f t="shared" si="7"/>
        <v>-971.03308154854358</v>
      </c>
      <c r="O14" s="82">
        <f t="shared" si="7"/>
        <v>-970.37416081048559</v>
      </c>
      <c r="P14" s="82">
        <f t="shared" si="7"/>
        <v>-968.92781524290501</v>
      </c>
      <c r="Q14" s="82">
        <f t="shared" si="7"/>
        <v>-858.91706385262171</v>
      </c>
      <c r="R14" s="82">
        <f t="shared" si="7"/>
        <v>-826.35537040672637</v>
      </c>
      <c r="S14" s="82">
        <f t="shared" si="7"/>
        <v>-820.89562722299547</v>
      </c>
      <c r="T14" s="82">
        <f t="shared" si="7"/>
        <v>-814.46993631191526</v>
      </c>
      <c r="U14" s="82">
        <f t="shared" si="7"/>
        <v>-807.02988776439167</v>
      </c>
      <c r="V14" s="82">
        <f t="shared" si="7"/>
        <v>-347.79163527496746</v>
      </c>
      <c r="W14" s="82">
        <f t="shared" si="7"/>
        <v>-305.16166868596616</v>
      </c>
      <c r="X14" s="82">
        <f t="shared" si="7"/>
        <v>-289.36018343340453</v>
      </c>
      <c r="Y14" s="82">
        <f t="shared" si="7"/>
        <v>-272.33054677074097</v>
      </c>
      <c r="Z14" s="82">
        <f t="shared" si="7"/>
        <v>-254.01386064157063</v>
      </c>
      <c r="AA14" s="82">
        <f t="shared" si="7"/>
        <v>-114.88617106723358</v>
      </c>
      <c r="AB14" s="82">
        <f>-(AB13*35%)</f>
        <v>-85.465523909922865</v>
      </c>
      <c r="AC14" s="82">
        <f t="shared" si="7"/>
        <v>-61.444466866319743</v>
      </c>
      <c r="AD14" s="82">
        <f t="shared" si="7"/>
        <v>-35.998397540972675</v>
      </c>
      <c r="AE14" s="82">
        <f t="shared" si="7"/>
        <v>-8.9335074426114485</v>
      </c>
      <c r="AF14" s="82">
        <f>0</f>
        <v>0</v>
      </c>
    </row>
    <row r="15" spans="1:32" ht="13" x14ac:dyDescent="0.3">
      <c r="A15" s="78"/>
      <c r="B15" s="178" t="s">
        <v>30</v>
      </c>
      <c r="C15" s="166"/>
      <c r="D15" s="166"/>
      <c r="E15" s="86">
        <f t="shared" ref="E15:AE15" si="8">SUM(E13:E14)</f>
        <v>0</v>
      </c>
      <c r="F15" s="86">
        <f t="shared" si="8"/>
        <v>0</v>
      </c>
      <c r="G15" s="86">
        <f t="shared" si="8"/>
        <v>0</v>
      </c>
      <c r="H15" s="86">
        <f t="shared" si="8"/>
        <v>2678</v>
      </c>
      <c r="I15" s="86">
        <f t="shared" si="8"/>
        <v>2686.45</v>
      </c>
      <c r="J15" s="86">
        <f t="shared" si="8"/>
        <v>2693.3815999999993</v>
      </c>
      <c r="K15" s="86">
        <f t="shared" si="8"/>
        <v>2261.0877639999994</v>
      </c>
      <c r="L15" s="86">
        <f t="shared" si="8"/>
        <v>1886.3243765600005</v>
      </c>
      <c r="M15" s="86">
        <f t="shared" si="8"/>
        <v>1803.4118456224001</v>
      </c>
      <c r="N15" s="86">
        <f t="shared" si="8"/>
        <v>1803.3471514472953</v>
      </c>
      <c r="O15" s="86">
        <f t="shared" si="8"/>
        <v>1802.1234415051877</v>
      </c>
      <c r="P15" s="86">
        <f t="shared" si="8"/>
        <v>1799.4373711653952</v>
      </c>
      <c r="Q15" s="86">
        <f t="shared" si="8"/>
        <v>1595.1316900120119</v>
      </c>
      <c r="R15" s="86">
        <f t="shared" si="8"/>
        <v>1534.6599736124922</v>
      </c>
      <c r="S15" s="86">
        <f t="shared" si="8"/>
        <v>1524.5204505569916</v>
      </c>
      <c r="T15" s="86">
        <f t="shared" si="8"/>
        <v>1512.5870245792712</v>
      </c>
      <c r="U15" s="86">
        <f t="shared" si="8"/>
        <v>1498.7697915624417</v>
      </c>
      <c r="V15" s="86">
        <f t="shared" si="8"/>
        <v>645.8987512249397</v>
      </c>
      <c r="W15" s="86">
        <f t="shared" si="8"/>
        <v>566.72881327393725</v>
      </c>
      <c r="X15" s="86">
        <f t="shared" si="8"/>
        <v>537.38319780489428</v>
      </c>
      <c r="Y15" s="86">
        <f t="shared" si="8"/>
        <v>505.75672971709037</v>
      </c>
      <c r="Z15" s="86">
        <f t="shared" si="8"/>
        <v>471.74002690577402</v>
      </c>
      <c r="AA15" s="86">
        <f t="shared" si="8"/>
        <v>213.36003198200524</v>
      </c>
      <c r="AB15" s="86">
        <f>SUM(AB13:AB14)</f>
        <v>158.72168726128535</v>
      </c>
      <c r="AC15" s="86">
        <f t="shared" si="8"/>
        <v>114.11115275173668</v>
      </c>
      <c r="AD15" s="86">
        <f t="shared" si="8"/>
        <v>66.854166861806405</v>
      </c>
      <c r="AE15" s="86">
        <f t="shared" si="8"/>
        <v>16.590799536278404</v>
      </c>
      <c r="AF15" s="86">
        <f>SUM(AF13:AF14)</f>
        <v>-779.07208074195478</v>
      </c>
    </row>
    <row r="16" spans="1:32" ht="13" x14ac:dyDescent="0.3">
      <c r="A16" s="12"/>
      <c r="B16" s="87"/>
      <c r="C16" s="87"/>
      <c r="D16" s="87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</row>
    <row r="17" spans="1:34" ht="26.25" customHeight="1" x14ac:dyDescent="0.25">
      <c r="A17" s="69"/>
      <c r="B17" s="174" t="s">
        <v>31</v>
      </c>
      <c r="C17" s="166"/>
      <c r="D17" s="166"/>
      <c r="E17" s="16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</row>
    <row r="18" spans="1:34" ht="12.5" x14ac:dyDescent="0.25">
      <c r="A18" s="12"/>
      <c r="B18" s="11" t="s">
        <v>30</v>
      </c>
      <c r="C18" s="11"/>
      <c r="D18" s="90"/>
      <c r="E18" s="91">
        <f t="shared" ref="E18:AF18" si="9">E15</f>
        <v>0</v>
      </c>
      <c r="F18" s="91">
        <f t="shared" si="9"/>
        <v>0</v>
      </c>
      <c r="G18" s="91">
        <f>G15</f>
        <v>0</v>
      </c>
      <c r="H18" s="91">
        <f t="shared" si="9"/>
        <v>2678</v>
      </c>
      <c r="I18" s="91">
        <f t="shared" si="9"/>
        <v>2686.45</v>
      </c>
      <c r="J18" s="91">
        <f t="shared" si="9"/>
        <v>2693.3815999999993</v>
      </c>
      <c r="K18" s="91">
        <f t="shared" si="9"/>
        <v>2261.0877639999994</v>
      </c>
      <c r="L18" s="91">
        <f t="shared" si="9"/>
        <v>1886.3243765600005</v>
      </c>
      <c r="M18" s="91">
        <f t="shared" si="9"/>
        <v>1803.4118456224001</v>
      </c>
      <c r="N18" s="91">
        <f t="shared" si="9"/>
        <v>1803.3471514472953</v>
      </c>
      <c r="O18" s="91">
        <f t="shared" si="9"/>
        <v>1802.1234415051877</v>
      </c>
      <c r="P18" s="91">
        <f t="shared" si="9"/>
        <v>1799.4373711653952</v>
      </c>
      <c r="Q18" s="91">
        <f t="shared" si="9"/>
        <v>1595.1316900120119</v>
      </c>
      <c r="R18" s="91">
        <f t="shared" si="9"/>
        <v>1534.6599736124922</v>
      </c>
      <c r="S18" s="91">
        <f t="shared" si="9"/>
        <v>1524.5204505569916</v>
      </c>
      <c r="T18" s="91">
        <f t="shared" si="9"/>
        <v>1512.5870245792712</v>
      </c>
      <c r="U18" s="91">
        <f t="shared" si="9"/>
        <v>1498.7697915624417</v>
      </c>
      <c r="V18" s="91">
        <f t="shared" si="9"/>
        <v>645.8987512249397</v>
      </c>
      <c r="W18" s="91">
        <f t="shared" si="9"/>
        <v>566.72881327393725</v>
      </c>
      <c r="X18" s="91">
        <f t="shared" si="9"/>
        <v>537.38319780489428</v>
      </c>
      <c r="Y18" s="91">
        <f t="shared" si="9"/>
        <v>505.75672971709037</v>
      </c>
      <c r="Z18" s="91">
        <f t="shared" si="9"/>
        <v>471.74002690577402</v>
      </c>
      <c r="AA18" s="91">
        <f t="shared" si="9"/>
        <v>213.36003198200524</v>
      </c>
      <c r="AB18" s="91">
        <f t="shared" si="9"/>
        <v>158.72168726128535</v>
      </c>
      <c r="AC18" s="91">
        <f t="shared" si="9"/>
        <v>114.11115275173668</v>
      </c>
      <c r="AD18" s="91">
        <f t="shared" si="9"/>
        <v>66.854166861806405</v>
      </c>
      <c r="AE18" s="91">
        <f t="shared" si="9"/>
        <v>16.590799536278404</v>
      </c>
      <c r="AF18" s="91">
        <f t="shared" si="9"/>
        <v>-779.07208074195478</v>
      </c>
    </row>
    <row r="19" spans="1:34" ht="13" x14ac:dyDescent="0.3">
      <c r="A19" s="12"/>
      <c r="B19" s="83"/>
      <c r="C19" s="92" t="s">
        <v>32</v>
      </c>
      <c r="D19" s="83"/>
      <c r="E19" s="80">
        <f t="shared" ref="E19:AF19" si="10">-E12</f>
        <v>0</v>
      </c>
      <c r="F19" s="80">
        <f t="shared" si="10"/>
        <v>0</v>
      </c>
      <c r="G19" s="80">
        <f t="shared" si="10"/>
        <v>0</v>
      </c>
      <c r="H19" s="80">
        <f t="shared" si="10"/>
        <v>1560</v>
      </c>
      <c r="I19" s="80">
        <f t="shared" si="10"/>
        <v>1560</v>
      </c>
      <c r="J19" s="80">
        <f t="shared" si="10"/>
        <v>1560</v>
      </c>
      <c r="K19" s="80">
        <f t="shared" si="10"/>
        <v>1560</v>
      </c>
      <c r="L19" s="80">
        <f t="shared" si="10"/>
        <v>1560</v>
      </c>
      <c r="M19" s="80">
        <f t="shared" si="10"/>
        <v>1620</v>
      </c>
      <c r="N19" s="80">
        <f t="shared" si="10"/>
        <v>1620</v>
      </c>
      <c r="O19" s="80">
        <f t="shared" si="10"/>
        <v>1620</v>
      </c>
      <c r="P19" s="80">
        <f t="shared" si="10"/>
        <v>1620</v>
      </c>
      <c r="Q19" s="80">
        <f t="shared" si="10"/>
        <v>1620</v>
      </c>
      <c r="R19" s="80">
        <f t="shared" si="10"/>
        <v>1630</v>
      </c>
      <c r="S19" s="80">
        <f t="shared" si="10"/>
        <v>1630</v>
      </c>
      <c r="T19" s="80">
        <f t="shared" si="10"/>
        <v>1630</v>
      </c>
      <c r="U19" s="80">
        <f t="shared" si="10"/>
        <v>1630</v>
      </c>
      <c r="V19" s="80">
        <f t="shared" si="10"/>
        <v>1630</v>
      </c>
      <c r="W19" s="80">
        <f t="shared" si="10"/>
        <v>1710</v>
      </c>
      <c r="X19" s="80">
        <f t="shared" si="10"/>
        <v>1710</v>
      </c>
      <c r="Y19" s="80">
        <f t="shared" si="10"/>
        <v>1710</v>
      </c>
      <c r="Z19" s="80">
        <f t="shared" si="10"/>
        <v>1710</v>
      </c>
      <c r="AA19" s="80">
        <f t="shared" si="10"/>
        <v>1710</v>
      </c>
      <c r="AB19" s="80">
        <f>-AB12</f>
        <v>1730</v>
      </c>
      <c r="AC19" s="80">
        <f t="shared" si="10"/>
        <v>1730</v>
      </c>
      <c r="AD19" s="80">
        <f t="shared" si="10"/>
        <v>1730</v>
      </c>
      <c r="AE19" s="80">
        <f t="shared" si="10"/>
        <v>1730</v>
      </c>
      <c r="AF19" s="80">
        <f t="shared" si="10"/>
        <v>1730</v>
      </c>
    </row>
    <row r="20" spans="1:34" ht="13" x14ac:dyDescent="0.3">
      <c r="A20" s="12"/>
      <c r="B20" s="11"/>
      <c r="C20" s="84" t="s">
        <v>33</v>
      </c>
      <c r="D20" s="11"/>
      <c r="E20" s="82">
        <f t="shared" ref="E20:G20" si="11">-3900</f>
        <v>-3900</v>
      </c>
      <c r="F20" s="82">
        <v>0</v>
      </c>
      <c r="G20" s="82">
        <f t="shared" si="11"/>
        <v>-3900</v>
      </c>
      <c r="H20" s="82">
        <f>-31200</f>
        <v>-31200</v>
      </c>
      <c r="I20" s="82">
        <v>0</v>
      </c>
      <c r="J20" s="82">
        <v>0</v>
      </c>
      <c r="K20" s="82">
        <v>0</v>
      </c>
      <c r="L20" s="82">
        <f>-300</f>
        <v>-300</v>
      </c>
      <c r="M20" s="82">
        <v>0</v>
      </c>
      <c r="N20" s="82">
        <v>0</v>
      </c>
      <c r="O20" s="82">
        <v>0</v>
      </c>
      <c r="P20" s="82">
        <v>0</v>
      </c>
      <c r="Q20" s="82">
        <f>-350</f>
        <v>-350</v>
      </c>
      <c r="R20" s="82">
        <v>0</v>
      </c>
      <c r="S20" s="82">
        <v>0</v>
      </c>
      <c r="T20" s="82">
        <v>0</v>
      </c>
      <c r="U20" s="82">
        <v>0</v>
      </c>
      <c r="V20" s="82">
        <f>-750</f>
        <v>-750</v>
      </c>
      <c r="W20" s="82">
        <v>0</v>
      </c>
      <c r="X20" s="82">
        <v>0</v>
      </c>
      <c r="Y20" s="82">
        <v>0</v>
      </c>
      <c r="Z20" s="82">
        <v>0</v>
      </c>
      <c r="AA20" s="82">
        <f>-850</f>
        <v>-850</v>
      </c>
      <c r="AB20" s="82">
        <v>0</v>
      </c>
      <c r="AC20" s="82">
        <v>0</v>
      </c>
      <c r="AD20" s="82">
        <v>0</v>
      </c>
      <c r="AE20" s="82">
        <v>0</v>
      </c>
      <c r="AF20" s="82">
        <v>0</v>
      </c>
    </row>
    <row r="21" spans="1:34" ht="13" x14ac:dyDescent="0.3">
      <c r="A21" s="12"/>
      <c r="B21" s="83"/>
      <c r="C21" s="79" t="s">
        <v>34</v>
      </c>
      <c r="D21" s="83"/>
      <c r="E21" s="80">
        <v>0</v>
      </c>
      <c r="F21" s="80">
        <v>0</v>
      </c>
      <c r="G21" s="80">
        <f>-(500)</f>
        <v>-500</v>
      </c>
      <c r="H21" s="80" cm="1">
        <f t="array" ref="H21">_xlfn.IFS(OC.CTRL!D12="Actual",G21*OC.GI!C5,OC.CTRL!D12="Manual",G21*OC.CTRL!D11)</f>
        <v>-15</v>
      </c>
      <c r="I21" s="80" cm="1">
        <f t="array" ref="I21">_xlfn.IFS(OC.CTRL!$D12="Actual",H21+(H21*OC.GI!D5),OC.CTRL!$D12="Manual",H21+(H21*OC.CTRL!$D11))</f>
        <v>-15.45</v>
      </c>
      <c r="J21" s="80" cm="1">
        <f t="array" ref="J21">_xlfn.IFS(OC.CTRL!$D12="Actual",I21+(I21*OC.GI!E5),OC.CTRL!$D12="Manual",I21+(I21*OC.CTRL!$D11))</f>
        <v>-15.913499999999999</v>
      </c>
      <c r="K21" s="80" cm="1">
        <f t="array" ref="K21">_xlfn.IFS(OC.CTRL!$D12="Actual",J21+(J21*OC.GI!F5),OC.CTRL!$D12="Manual",J21+(J21*OC.CTRL!$D11))</f>
        <v>-16.390905</v>
      </c>
      <c r="L21" s="80" cm="1">
        <f t="array" ref="L21">_xlfn.IFS(OC.CTRL!$D12="Actual",K21+(K21*OC.GI!G5),OC.CTRL!$D12="Manual",K21+(K21*OC.CTRL!$D11))</f>
        <v>-16.882632149999999</v>
      </c>
      <c r="M21" s="80" cm="1">
        <f t="array" ref="M21">_xlfn.IFS(OC.CTRL!$D12="Actual",L21+(L21*OC.GI!H5),OC.CTRL!$D12="Manual",L21+(L21*OC.CTRL!$D11))</f>
        <v>-17.3891111145</v>
      </c>
      <c r="N21" s="80" cm="1">
        <f t="array" ref="N21">_xlfn.IFS(OC.CTRL!$D12="Actual",M21+(M21*OC.GI!I5),OC.CTRL!$D12="Manual",M21+(M21*OC.CTRL!$D11))</f>
        <v>-17.910784447935001</v>
      </c>
      <c r="O21" s="80" cm="1">
        <f t="array" ref="O21">_xlfn.IFS(OC.CTRL!$D12="Actual",N21+(N21*OC.GI!J5),OC.CTRL!$D12="Manual",N21+(N21*OC.CTRL!$D11))</f>
        <v>-18.448107981373049</v>
      </c>
      <c r="P21" s="80" cm="1">
        <f t="array" ref="P21">_xlfn.IFS(OC.CTRL!$D12="Actual",O21+(O21*OC.GI!K5),OC.CTRL!$D12="Manual",O21+(O21*OC.CTRL!$D11))</f>
        <v>-19.001551220814239</v>
      </c>
      <c r="Q21" s="80" cm="1">
        <f t="array" ref="Q21">_xlfn.IFS(OC.CTRL!$D12="Actual",P21+(P21*OC.GI!L5),OC.CTRL!$D12="Manual",P21+(P21*OC.CTRL!$D11))</f>
        <v>-19.571597757438667</v>
      </c>
      <c r="R21" s="80" cm="1">
        <f t="array" ref="R21">_xlfn.IFS(OC.CTRL!$D12="Actual",Q21+(Q21*OC.GI!M5),OC.CTRL!$D12="Manual",Q21+(Q21*OC.CTRL!$D11))</f>
        <v>-20.158745690161826</v>
      </c>
      <c r="S21" s="80" cm="1">
        <f t="array" ref="S21">_xlfn.IFS(OC.CTRL!$D12="Actual",R21+(R21*OC.GI!N5),OC.CTRL!$D12="Manual",R21+(R21*OC.CTRL!$D11))</f>
        <v>-20.76350806086668</v>
      </c>
      <c r="T21" s="80" cm="1">
        <f t="array" ref="T21">_xlfn.IFS(OC.CTRL!$D12="Actual",S21+(S21*OC.GI!O5),OC.CTRL!$D12="Manual",S21+(S21*OC.CTRL!$D11))</f>
        <v>-21.386413302692681</v>
      </c>
      <c r="U21" s="80" cm="1">
        <f t="array" ref="U21">_xlfn.IFS(OC.CTRL!$D12="Actual",T21+(T21*OC.GI!P5),OC.CTRL!$D12="Manual",T21+(T21*OC.CTRL!$D11))</f>
        <v>-22.028005701773463</v>
      </c>
      <c r="V21" s="80" cm="1">
        <f t="array" ref="V21">_xlfn.IFS(OC.CTRL!$D12="Actual",U21+(U21*OC.GI!Q5),OC.CTRL!$D12="Manual",U21+(U21*OC.CTRL!$D11))</f>
        <v>-22.688845872826665</v>
      </c>
      <c r="W21" s="80" cm="1">
        <f t="array" ref="W21">_xlfn.IFS(OC.CTRL!$D12="Actual",V21+(V21*OC.GI!R5),OC.CTRL!$D12="Manual",V21+(V21*OC.CTRL!$D11))</f>
        <v>-23.369511249011463</v>
      </c>
      <c r="X21" s="80" cm="1">
        <f t="array" ref="X21">_xlfn.IFS(OC.CTRL!$D12="Actual",W21+(W21*OC.GI!S5),OC.CTRL!$D12="Manual",W21+(W21*OC.CTRL!$D11))</f>
        <v>-24.070596586481805</v>
      </c>
      <c r="Y21" s="80" cm="1">
        <f t="array" ref="Y21">_xlfn.IFS(OC.CTRL!$D12="Actual",X21+(X21*OC.GI!T5),OC.CTRL!$D12="Manual",X21+(X21*OC.CTRL!$D11))</f>
        <v>-24.79271448407626</v>
      </c>
      <c r="Z21" s="80" cm="1">
        <f t="array" ref="Z21">_xlfn.IFS(OC.CTRL!$D12="Actual",Y21+(Y21*OC.GI!U5),OC.CTRL!$D12="Manual",Y21+(Y21*OC.CTRL!$D11))</f>
        <v>-25.536495918598547</v>
      </c>
      <c r="AA21" s="80" cm="1">
        <f t="array" ref="AA21">_xlfn.IFS(OC.CTRL!$D12="Actual",Z21+(Z21*OC.GI!V5),OC.CTRL!$D12="Manual",Z21+(Z21*OC.CTRL!$D11))</f>
        <v>-26.302590796156505</v>
      </c>
      <c r="AB21" s="80" cm="1">
        <f t="array" ref="AB21">_xlfn.IFS(OC.CTRL!$D12="Actual",AA21+(AA21*OC.GI!W5),OC.CTRL!$D12="Manual",AA21+(AA21*OC.CTRL!$D11))</f>
        <v>-27.0916685200412</v>
      </c>
      <c r="AC21" s="80" cm="1">
        <f t="array" ref="AC21">_xlfn.IFS(OC.CTRL!$D12="Actual",AB21+(AB21*OC.GI!X5),OC.CTRL!$D12="Manual",AB21+(AB21*OC.CTRL!$D11))</f>
        <v>-27.904418575642435</v>
      </c>
      <c r="AD21" s="80" cm="1">
        <f t="array" ref="AD21">_xlfn.IFS(OC.CTRL!$D12="Actual",AC21+(AC21*OC.GI!Y5),OC.CTRL!$D12="Manual",AC21+(AC21*OC.CTRL!$D11))</f>
        <v>-28.741551132911709</v>
      </c>
      <c r="AE21" s="80" cm="1">
        <f t="array" ref="AE21">_xlfn.IFS(OC.CTRL!$D12="Actual",AD21+(AD21*OC.GI!Z5),OC.CTRL!$D12="Manual",AD21+(AD21*OC.CTRL!$D11))</f>
        <v>-29.603797666899062</v>
      </c>
      <c r="AF21" s="80">
        <f>-SUM(E21:AE21)</f>
        <v>1016.3970532302012</v>
      </c>
    </row>
    <row r="22" spans="1:34" ht="13" x14ac:dyDescent="0.3">
      <c r="A22" s="12"/>
      <c r="B22" s="11" t="s">
        <v>35</v>
      </c>
      <c r="C22" s="81"/>
      <c r="D22" s="11"/>
      <c r="E22" s="82">
        <f t="shared" ref="E22:AE23" si="12">0</f>
        <v>0</v>
      </c>
      <c r="F22" s="82">
        <f t="shared" si="12"/>
        <v>0</v>
      </c>
      <c r="G22" s="82">
        <f t="shared" si="12"/>
        <v>0</v>
      </c>
      <c r="H22" s="82">
        <f t="shared" si="12"/>
        <v>0</v>
      </c>
      <c r="I22" s="82">
        <f t="shared" si="12"/>
        <v>0</v>
      </c>
      <c r="J22" s="82">
        <f t="shared" si="12"/>
        <v>0</v>
      </c>
      <c r="K22" s="82">
        <f t="shared" si="12"/>
        <v>0</v>
      </c>
      <c r="L22" s="82">
        <f t="shared" si="12"/>
        <v>0</v>
      </c>
      <c r="M22" s="82">
        <f t="shared" si="12"/>
        <v>0</v>
      </c>
      <c r="N22" s="82">
        <f t="shared" si="12"/>
        <v>0</v>
      </c>
      <c r="O22" s="82">
        <f t="shared" si="12"/>
        <v>0</v>
      </c>
      <c r="P22" s="82">
        <f t="shared" si="12"/>
        <v>0</v>
      </c>
      <c r="Q22" s="82">
        <f t="shared" si="12"/>
        <v>0</v>
      </c>
      <c r="R22" s="82">
        <f t="shared" si="12"/>
        <v>0</v>
      </c>
      <c r="S22" s="82">
        <f t="shared" si="12"/>
        <v>0</v>
      </c>
      <c r="T22" s="82">
        <f t="shared" si="12"/>
        <v>0</v>
      </c>
      <c r="U22" s="82">
        <f t="shared" si="12"/>
        <v>0</v>
      </c>
      <c r="V22" s="82">
        <f t="shared" si="12"/>
        <v>0</v>
      </c>
      <c r="W22" s="82">
        <f t="shared" si="12"/>
        <v>0</v>
      </c>
      <c r="X22" s="82">
        <f t="shared" si="12"/>
        <v>0</v>
      </c>
      <c r="Y22" s="82">
        <f t="shared" si="12"/>
        <v>0</v>
      </c>
      <c r="Z22" s="82">
        <f t="shared" si="12"/>
        <v>0</v>
      </c>
      <c r="AA22" s="82">
        <f t="shared" si="12"/>
        <v>0</v>
      </c>
      <c r="AB22" s="82">
        <f t="shared" si="12"/>
        <v>0</v>
      </c>
      <c r="AC22" s="82">
        <f t="shared" si="12"/>
        <v>0</v>
      </c>
      <c r="AD22" s="82">
        <f t="shared" si="12"/>
        <v>0</v>
      </c>
      <c r="AE22" s="82">
        <f t="shared" si="12"/>
        <v>0</v>
      </c>
      <c r="AF22" s="82">
        <v>3500</v>
      </c>
    </row>
    <row r="23" spans="1:34" s="143" customFormat="1" ht="13.5" thickBot="1" x14ac:dyDescent="0.35">
      <c r="A23" s="12"/>
      <c r="B23" s="144"/>
      <c r="C23" s="145" t="s">
        <v>77</v>
      </c>
      <c r="D23" s="144"/>
      <c r="E23" s="146">
        <f>0</f>
        <v>0</v>
      </c>
      <c r="F23" s="146">
        <f t="shared" si="12"/>
        <v>0</v>
      </c>
      <c r="G23" s="146">
        <f t="shared" si="12"/>
        <v>0</v>
      </c>
      <c r="H23" s="146">
        <f t="shared" si="12"/>
        <v>0</v>
      </c>
      <c r="I23" s="146">
        <f t="shared" si="12"/>
        <v>0</v>
      </c>
      <c r="J23" s="146">
        <f t="shared" si="12"/>
        <v>0</v>
      </c>
      <c r="K23" s="146">
        <f t="shared" si="12"/>
        <v>0</v>
      </c>
      <c r="L23" s="146">
        <f t="shared" si="12"/>
        <v>0</v>
      </c>
      <c r="M23" s="146">
        <f t="shared" si="12"/>
        <v>0</v>
      </c>
      <c r="N23" s="146">
        <f t="shared" si="12"/>
        <v>0</v>
      </c>
      <c r="O23" s="146">
        <f t="shared" si="12"/>
        <v>0</v>
      </c>
      <c r="P23" s="146">
        <f t="shared" si="12"/>
        <v>0</v>
      </c>
      <c r="Q23" s="146">
        <f t="shared" si="12"/>
        <v>0</v>
      </c>
      <c r="R23" s="146">
        <f t="shared" si="12"/>
        <v>0</v>
      </c>
      <c r="S23" s="146">
        <f t="shared" si="12"/>
        <v>0</v>
      </c>
      <c r="T23" s="146">
        <f t="shared" si="12"/>
        <v>0</v>
      </c>
      <c r="U23" s="146">
        <f t="shared" si="12"/>
        <v>0</v>
      </c>
      <c r="V23" s="146">
        <f t="shared" si="12"/>
        <v>0</v>
      </c>
      <c r="W23" s="146">
        <f t="shared" si="12"/>
        <v>0</v>
      </c>
      <c r="X23" s="146">
        <f t="shared" si="12"/>
        <v>0</v>
      </c>
      <c r="Y23" s="146">
        <f t="shared" si="12"/>
        <v>0</v>
      </c>
      <c r="Z23" s="146">
        <f t="shared" si="12"/>
        <v>0</v>
      </c>
      <c r="AA23" s="146">
        <f t="shared" si="12"/>
        <v>0</v>
      </c>
      <c r="AB23" s="146">
        <f t="shared" si="12"/>
        <v>0</v>
      </c>
      <c r="AC23" s="146">
        <f t="shared" si="12"/>
        <v>0</v>
      </c>
      <c r="AD23" s="146">
        <f t="shared" si="12"/>
        <v>0</v>
      </c>
      <c r="AE23" s="146">
        <f t="shared" si="12"/>
        <v>0</v>
      </c>
      <c r="AF23" s="146">
        <f>-(AF22*35%)</f>
        <v>-1225</v>
      </c>
    </row>
    <row r="24" spans="1:34" ht="13.5" thickTop="1" x14ac:dyDescent="0.3">
      <c r="A24" s="12"/>
      <c r="B24" s="78" t="s">
        <v>36</v>
      </c>
      <c r="C24" s="12"/>
      <c r="D24" s="12"/>
      <c r="E24" s="94">
        <f t="shared" ref="E24:AE24" si="13">SUM(E18:E21)-E14</f>
        <v>-3900</v>
      </c>
      <c r="F24" s="94">
        <f t="shared" si="13"/>
        <v>0</v>
      </c>
      <c r="G24" s="94">
        <f t="shared" si="13"/>
        <v>-4400</v>
      </c>
      <c r="H24" s="94">
        <f t="shared" si="13"/>
        <v>-25535</v>
      </c>
      <c r="I24" s="94">
        <f t="shared" si="13"/>
        <v>5677.55</v>
      </c>
      <c r="J24" s="94">
        <f t="shared" si="13"/>
        <v>5687.7504999999983</v>
      </c>
      <c r="K24" s="94">
        <f t="shared" si="13"/>
        <v>5022.2056549999988</v>
      </c>
      <c r="L24" s="94">
        <f t="shared" si="13"/>
        <v>4145.1548702500004</v>
      </c>
      <c r="M24" s="94">
        <f t="shared" si="13"/>
        <v>4377.0906513814998</v>
      </c>
      <c r="N24" s="94">
        <f t="shared" si="13"/>
        <v>4376.469448547904</v>
      </c>
      <c r="O24" s="94">
        <f t="shared" si="13"/>
        <v>4374.0494943343001</v>
      </c>
      <c r="P24" s="94">
        <f t="shared" si="13"/>
        <v>4369.3636351874857</v>
      </c>
      <c r="Q24" s="94">
        <f t="shared" si="13"/>
        <v>3704.4771561071948</v>
      </c>
      <c r="R24" s="94">
        <f t="shared" si="13"/>
        <v>3970.8565983290564</v>
      </c>
      <c r="S24" s="94">
        <f t="shared" si="13"/>
        <v>3954.6525697191209</v>
      </c>
      <c r="T24" s="94">
        <f t="shared" si="13"/>
        <v>3935.6705475884937</v>
      </c>
      <c r="U24" s="94">
        <f t="shared" si="13"/>
        <v>3913.77167362506</v>
      </c>
      <c r="V24" s="94">
        <f t="shared" si="13"/>
        <v>1851.0015406270804</v>
      </c>
      <c r="W24" s="94">
        <f t="shared" si="13"/>
        <v>2558.520970710892</v>
      </c>
      <c r="X24" s="94">
        <f t="shared" si="13"/>
        <v>2512.672784651817</v>
      </c>
      <c r="Y24" s="94">
        <f t="shared" si="13"/>
        <v>2463.2945620037549</v>
      </c>
      <c r="Z24" s="94">
        <f t="shared" si="13"/>
        <v>2410.2173916287461</v>
      </c>
      <c r="AA24" s="94">
        <f t="shared" si="13"/>
        <v>1161.9436122530824</v>
      </c>
      <c r="AB24" s="94">
        <f t="shared" si="13"/>
        <v>1947.0955426511671</v>
      </c>
      <c r="AC24" s="94">
        <f t="shared" si="13"/>
        <v>1877.651201042414</v>
      </c>
      <c r="AD24" s="94">
        <f t="shared" si="13"/>
        <v>1804.1110132698673</v>
      </c>
      <c r="AE24" s="94">
        <f t="shared" si="13"/>
        <v>1725.9205093119908</v>
      </c>
      <c r="AF24" s="94">
        <f>SUM(AF18:AF22)-AF14</f>
        <v>5467.3249724882462</v>
      </c>
    </row>
    <row r="25" spans="1:34" ht="13" x14ac:dyDescent="0.3">
      <c r="A25" s="12"/>
      <c r="B25" s="87" t="s">
        <v>37</v>
      </c>
      <c r="C25" s="11"/>
      <c r="D25" s="11"/>
      <c r="E25" s="93">
        <f t="shared" ref="E25:AE25" si="14">SUM(E18:E21)</f>
        <v>-3900</v>
      </c>
      <c r="F25" s="93">
        <f t="shared" si="14"/>
        <v>0</v>
      </c>
      <c r="G25" s="93">
        <f t="shared" si="14"/>
        <v>-4400</v>
      </c>
      <c r="H25" s="93">
        <f t="shared" si="14"/>
        <v>-26977</v>
      </c>
      <c r="I25" s="93">
        <f t="shared" si="14"/>
        <v>4231</v>
      </c>
      <c r="J25" s="93">
        <f t="shared" si="14"/>
        <v>4237.4680999999991</v>
      </c>
      <c r="K25" s="93">
        <f t="shared" si="14"/>
        <v>3804.6968589999992</v>
      </c>
      <c r="L25" s="93">
        <f t="shared" si="14"/>
        <v>3129.4417444100004</v>
      </c>
      <c r="M25" s="93">
        <f t="shared" si="14"/>
        <v>3406.0227345079002</v>
      </c>
      <c r="N25" s="93">
        <f t="shared" si="14"/>
        <v>3405.4363669993604</v>
      </c>
      <c r="O25" s="93">
        <f t="shared" si="14"/>
        <v>3403.6753335238145</v>
      </c>
      <c r="P25" s="93">
        <f t="shared" si="14"/>
        <v>3400.435819944581</v>
      </c>
      <c r="Q25" s="93">
        <f t="shared" si="14"/>
        <v>2845.5600922545732</v>
      </c>
      <c r="R25" s="93">
        <f t="shared" si="14"/>
        <v>3144.5012279223301</v>
      </c>
      <c r="S25" s="93">
        <f t="shared" si="14"/>
        <v>3133.7569424961252</v>
      </c>
      <c r="T25" s="93">
        <f t="shared" si="14"/>
        <v>3121.2006112765785</v>
      </c>
      <c r="U25" s="93">
        <f t="shared" si="14"/>
        <v>3106.7417858606682</v>
      </c>
      <c r="V25" s="93">
        <f t="shared" si="14"/>
        <v>1503.2099053521129</v>
      </c>
      <c r="W25" s="93">
        <f t="shared" si="14"/>
        <v>2253.3593020249259</v>
      </c>
      <c r="X25" s="93">
        <f t="shared" si="14"/>
        <v>2223.3126012184125</v>
      </c>
      <c r="Y25" s="93">
        <f t="shared" si="14"/>
        <v>2190.9640152330139</v>
      </c>
      <c r="Z25" s="93">
        <f t="shared" si="14"/>
        <v>2156.2035309871753</v>
      </c>
      <c r="AA25" s="93">
        <f t="shared" si="14"/>
        <v>1047.0574411858488</v>
      </c>
      <c r="AB25" s="93">
        <f t="shared" si="14"/>
        <v>1861.6300187412442</v>
      </c>
      <c r="AC25" s="93">
        <f t="shared" si="14"/>
        <v>1816.2067341760942</v>
      </c>
      <c r="AD25" s="93">
        <f t="shared" si="14"/>
        <v>1768.1126157288945</v>
      </c>
      <c r="AE25" s="93">
        <f t="shared" si="14"/>
        <v>1716.9870018693794</v>
      </c>
      <c r="AF25" s="93">
        <f>SUM(AF18:AF23)</f>
        <v>4242.3249724882462</v>
      </c>
    </row>
    <row r="26" spans="1:34" ht="13" x14ac:dyDescent="0.3">
      <c r="A26" s="12"/>
      <c r="B26" s="78"/>
      <c r="C26" s="12"/>
      <c r="D26" s="12"/>
      <c r="E26" s="94"/>
      <c r="F26" s="94"/>
      <c r="G26" s="94"/>
      <c r="H26" s="94"/>
      <c r="I26" s="94"/>
      <c r="J26" s="94"/>
      <c r="K26" s="94"/>
      <c r="L26" s="94"/>
      <c r="M26" s="94"/>
      <c r="N26" s="95"/>
      <c r="O26" s="94"/>
      <c r="P26" s="94"/>
      <c r="Q26" s="162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</row>
    <row r="27" spans="1:34" ht="13" x14ac:dyDescent="0.3">
      <c r="A27" s="12"/>
      <c r="B27" s="78" t="s">
        <v>38</v>
      </c>
      <c r="C27" s="12"/>
      <c r="D27" s="12"/>
      <c r="E27" s="94">
        <f>E24/POWER((1+OC.CTRL!$F11),E7)</f>
        <v>-3900</v>
      </c>
      <c r="F27" s="94">
        <f>F24/POWER((1+OC.CTRL!$F11),F7)</f>
        <v>0</v>
      </c>
      <c r="G27" s="94">
        <f>G24/POWER((1+OC.CTRL!$F11),G7)</f>
        <v>-3703.3919703728639</v>
      </c>
      <c r="H27" s="94">
        <f>H24/POWER((1+OC.CTRL!$F11),H7)</f>
        <v>-19717.705163359275</v>
      </c>
      <c r="I27" s="94">
        <f>I24/POWER((1+OC.CTRL!$F11),I7)</f>
        <v>4022.119557083206</v>
      </c>
      <c r="J27" s="94">
        <f>J24/POWER((1+OC.CTRL!$F11),J7)</f>
        <v>3696.6475673841055</v>
      </c>
      <c r="K27" s="94">
        <f>K24/POWER((1+OC.CTRL!$F11),K7)</f>
        <v>2994.5771409445306</v>
      </c>
      <c r="L27" s="94">
        <f>L24/POWER((1+OC.CTRL!$F11),L7)</f>
        <v>2267.5416642058076</v>
      </c>
      <c r="M27" s="94">
        <f>M24/POWER((1+OC.CTRL!$F11),M7)</f>
        <v>2196.7142009992867</v>
      </c>
      <c r="N27" s="94">
        <f>N24/POWER((1+OC.CTRL!$F11),N7)</f>
        <v>2015.0481103158418</v>
      </c>
      <c r="O27" s="94">
        <f>O24/POWER((1+OC.CTRL!$F11),O7)</f>
        <v>1847.6457763034318</v>
      </c>
      <c r="P27" s="94">
        <f>P24/POWER((1+OC.CTRL!$F11),P7)</f>
        <v>1693.2719438167214</v>
      </c>
      <c r="Q27" s="94">
        <f>Q24/POWER((1+OC.CTRL!$F11),Q7)</f>
        <v>1317.0702673494548</v>
      </c>
      <c r="R27" s="94">
        <f>R24/POWER((1+OC.CTRL!$F11),R7)</f>
        <v>1295.2086322138323</v>
      </c>
      <c r="S27" s="94">
        <f>S24/POWER((1+OC.CTRL!$F11),S7)</f>
        <v>1183.4158019153872</v>
      </c>
      <c r="T27" s="94">
        <f>T24/POWER((1+OC.CTRL!$F11),T7)</f>
        <v>1080.4912833886708</v>
      </c>
      <c r="U27" s="94">
        <f>U24/POWER((1+OC.CTRL!$F11),U7)</f>
        <v>985.76074259063</v>
      </c>
      <c r="V27" s="94">
        <f>V24/POWER((1+OC.CTRL!$F11),V7)</f>
        <v>427.71680618746069</v>
      </c>
      <c r="W27" s="94">
        <f>W24/POWER((1+OC.CTRL!$F11),W7)</f>
        <v>542.39042983400748</v>
      </c>
      <c r="X27" s="94">
        <f>X24/POWER((1+OC.CTRL!$F11),X7)</f>
        <v>488.68890035985027</v>
      </c>
      <c r="Y27" s="94">
        <f>Y24/POWER((1+OC.CTRL!$F11),Y7)</f>
        <v>439.52784049414976</v>
      </c>
      <c r="Z27" s="94">
        <f>Z24/POWER((1+OC.CTRL!$F11),Z7)</f>
        <v>394.54792087799251</v>
      </c>
      <c r="AA27" s="94">
        <f>AA24/POWER((1+OC.CTRL!$F11),AA7)</f>
        <v>174.50267874012198</v>
      </c>
      <c r="AB27" s="94">
        <f>AB24/POWER((1+OC.CTRL!$F11),AB7)</f>
        <v>268.27352141638045</v>
      </c>
      <c r="AC27" s="94">
        <f>AC24/POWER((1+OC.CTRL!$F11),AC7)</f>
        <v>237.34438882548221</v>
      </c>
      <c r="AD27" s="94">
        <f>AD24/POWER((1+OC.CTRL!$F11),AD7)</f>
        <v>209.21884930918779</v>
      </c>
      <c r="AE27" s="94">
        <f>AE24/POWER((1+OC.CTRL!$F11),AE7)</f>
        <v>183.62501449932719</v>
      </c>
      <c r="AF27" s="94">
        <f>AF24/POWER((1+OC.CTRL!$F11),AF7)</f>
        <v>533.65360098751955</v>
      </c>
      <c r="AG27" s="163" t="s">
        <v>16</v>
      </c>
      <c r="AH27" s="164">
        <f>-SUMIF(E27:AF27,"&gt;0")/SUMIF(E27:AF27,"&lt;0")</f>
        <v>1.1161704996975237</v>
      </c>
    </row>
    <row r="28" spans="1:34" ht="13" x14ac:dyDescent="0.3">
      <c r="A28" s="12"/>
      <c r="B28" s="78" t="s">
        <v>39</v>
      </c>
      <c r="C28" s="12"/>
      <c r="D28" s="12"/>
      <c r="E28" s="94">
        <f>E25/POWER((1+OC.CTRL!$F11),E7)</f>
        <v>-3900</v>
      </c>
      <c r="F28" s="94">
        <f>F25/POWER((1+OC.CTRL!$F11),F7)</f>
        <v>0</v>
      </c>
      <c r="G28" s="94">
        <f>G25/POWER((1+OC.CTRL!$F11),G7)</f>
        <v>-3703.3919703728639</v>
      </c>
      <c r="H28" s="94">
        <f>H25/POWER((1+OC.CTRL!$F11),H7)</f>
        <v>-20831.193741607327</v>
      </c>
      <c r="I28" s="94">
        <f>I25/POWER((1+OC.CTRL!$F11),I7)</f>
        <v>2997.3470680168462</v>
      </c>
      <c r="J28" s="94">
        <f>J25/POWER((1+OC.CTRL!$F11),J7)</f>
        <v>2754.0635166280144</v>
      </c>
      <c r="K28" s="94">
        <f>K25/POWER((1+OC.CTRL!$F11),K7)</f>
        <v>2268.6164257016781</v>
      </c>
      <c r="L28" s="94">
        <f>L25/POWER((1+OC.CTRL!$F11),L7)</f>
        <v>1711.9118014344781</v>
      </c>
      <c r="M28" s="94">
        <f>M25/POWER((1+OC.CTRL!$F11),M7)</f>
        <v>1709.3679582483483</v>
      </c>
      <c r="N28" s="94">
        <f>N25/POWER((1+OC.CTRL!$F11),N7)</f>
        <v>1567.9575047415744</v>
      </c>
      <c r="O28" s="94">
        <f>O25/POWER((1+OC.CTRL!$F11),O7)</f>
        <v>1437.7492440447477</v>
      </c>
      <c r="P28" s="94">
        <f>P25/POWER((1+OC.CTRL!$F11),P7)</f>
        <v>1317.7805857796275</v>
      </c>
      <c r="Q28" s="94">
        <f>Q25/POWER((1+OC.CTRL!$F11),Q7)</f>
        <v>1011.6954251657481</v>
      </c>
      <c r="R28" s="94">
        <f>R25/POWER((1+OC.CTRL!$F11),R7)</f>
        <v>1025.6691556491444</v>
      </c>
      <c r="S28" s="94">
        <f>S25/POWER((1+OC.CTRL!$F11),S7)</f>
        <v>937.76568730925521</v>
      </c>
      <c r="T28" s="94">
        <f>T25/POWER((1+OC.CTRL!$F11),T7)</f>
        <v>856.88830236517776</v>
      </c>
      <c r="U28" s="94">
        <f>U25/POWER((1+OC.CTRL!$F11),U7)</f>
        <v>782.49431628972968</v>
      </c>
      <c r="V28" s="94">
        <f>V25/POWER((1+OC.CTRL!$F11),V7)</f>
        <v>347.35148817258329</v>
      </c>
      <c r="W28" s="94">
        <f>W25/POWER((1+OC.CTRL!$F11),W7)</f>
        <v>477.69806633875936</v>
      </c>
      <c r="X28" s="94">
        <f>X25/POWER((1+OC.CTRL!$F11),X7)</f>
        <v>432.41133381248551</v>
      </c>
      <c r="Y28" s="94">
        <f>Y25/POWER((1+OC.CTRL!$F11),Y7)</f>
        <v>390.93565871895515</v>
      </c>
      <c r="Z28" s="94">
        <f>Z25/POWER((1+OC.CTRL!$F11),Z7)</f>
        <v>352.96634365661248</v>
      </c>
      <c r="AA28" s="94">
        <f>AA25/POWER((1+OC.CTRL!$F11),AA7)</f>
        <v>157.24887710119913</v>
      </c>
      <c r="AB28" s="94">
        <f>AB25/POWER((1+OC.CTRL!$F11),AB7)</f>
        <v>256.49796312621464</v>
      </c>
      <c r="AC28" s="94">
        <f>AC25/POWER((1+OC.CTRL!$F11),AC7)</f>
        <v>229.57750463154994</v>
      </c>
      <c r="AD28" s="94">
        <f>AD25/POWER((1+OC.CTRL!$F11),AD7)</f>
        <v>205.04419306292584</v>
      </c>
      <c r="AE28" s="94">
        <f>AE25/POWER((1+OC.CTRL!$F11),AE7)</f>
        <v>182.67455622223463</v>
      </c>
      <c r="AF28" s="94">
        <f>AF25/POWER((1+OC.CTRL!$F11),AF7)</f>
        <v>414.08403735278415</v>
      </c>
      <c r="AG28" s="163" t="s">
        <v>16</v>
      </c>
      <c r="AH28" s="164">
        <f>-SUMIF(E28:AF28,"&gt;0")/SUMIF(E28:AF28,"&lt;0")</f>
        <v>0.83791609467804817</v>
      </c>
    </row>
    <row r="29" spans="1:34" ht="13" x14ac:dyDescent="0.3">
      <c r="A29" s="12"/>
      <c r="B29" s="87"/>
      <c r="C29" s="11"/>
      <c r="D29" s="11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</row>
    <row r="30" spans="1:34" ht="12.5" x14ac:dyDescent="0.25">
      <c r="A30" s="12"/>
      <c r="B30" s="83"/>
      <c r="C30" s="83"/>
      <c r="D30" s="83"/>
      <c r="E30" s="96">
        <v>0</v>
      </c>
      <c r="F30" s="83" t="s">
        <v>40</v>
      </c>
      <c r="G30" s="83"/>
      <c r="H30" s="83"/>
      <c r="I30" s="96">
        <f>AF22/(1+OC.CTRL!F11)^25</f>
        <v>405.88742444122619</v>
      </c>
      <c r="J30" s="97"/>
      <c r="K30" s="97"/>
      <c r="L30" s="98"/>
      <c r="M30" s="97"/>
      <c r="N30" s="97"/>
      <c r="O30" s="97"/>
      <c r="P30" s="97"/>
      <c r="Q30" s="97"/>
      <c r="R30" s="97"/>
      <c r="S30" s="97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</row>
    <row r="31" spans="1:34" ht="12.5" x14ac:dyDescent="0.25">
      <c r="A31" s="12"/>
      <c r="B31" s="12"/>
      <c r="C31" s="12"/>
      <c r="D31" s="12"/>
      <c r="E31" s="97"/>
      <c r="F31" s="12"/>
      <c r="G31" s="12"/>
      <c r="H31" s="12"/>
      <c r="I31" s="97"/>
      <c r="J31" s="97"/>
      <c r="K31" s="100"/>
      <c r="L31" s="97"/>
      <c r="M31" s="97"/>
      <c r="N31" s="97"/>
      <c r="O31" s="97"/>
      <c r="P31" s="97"/>
      <c r="Q31" s="97"/>
      <c r="R31" s="97"/>
      <c r="S31" s="97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</row>
    <row r="32" spans="1:34" ht="13" x14ac:dyDescent="0.3">
      <c r="A32" s="12"/>
      <c r="B32" s="101" t="s">
        <v>41</v>
      </c>
      <c r="C32" s="102"/>
      <c r="D32" s="103"/>
      <c r="E32" s="104">
        <f>SUM(E28:AF28)</f>
        <v>-4608.7886984095121</v>
      </c>
      <c r="F32" s="102" t="s">
        <v>42</v>
      </c>
      <c r="G32" s="102"/>
      <c r="H32" s="103"/>
      <c r="I32" s="105">
        <f>SUM(E27:AF27)</f>
        <v>3173.9055063102464</v>
      </c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</row>
    <row r="33" spans="1:32" ht="12.5" x14ac:dyDescent="0.25">
      <c r="A33" s="12"/>
      <c r="B33" s="12"/>
      <c r="C33" s="12"/>
      <c r="D33" s="12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</row>
    <row r="34" spans="1:32" ht="12.5" x14ac:dyDescent="0.25">
      <c r="A34" s="12"/>
      <c r="B34" s="106"/>
      <c r="C34" s="106"/>
      <c r="D34" s="106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</row>
    <row r="35" spans="1:32" ht="12.5" x14ac:dyDescent="0.25">
      <c r="A35" s="12"/>
      <c r="B35" s="12"/>
      <c r="C35" s="12"/>
      <c r="D35" s="12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</row>
    <row r="36" spans="1:32" ht="13" x14ac:dyDescent="0.25">
      <c r="A36" s="64" t="s">
        <v>43</v>
      </c>
      <c r="B36" s="65" t="s">
        <v>44</v>
      </c>
      <c r="C36" s="65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</row>
    <row r="37" spans="1:32" ht="13" x14ac:dyDescent="0.25">
      <c r="A37" s="64"/>
      <c r="B37" s="69"/>
      <c r="C37" s="69"/>
      <c r="D37" s="70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</row>
    <row r="38" spans="1:32" ht="52.5" customHeight="1" x14ac:dyDescent="0.25">
      <c r="A38" s="72"/>
      <c r="B38" s="175"/>
      <c r="C38" s="166"/>
      <c r="D38" s="73"/>
      <c r="E38" s="142">
        <v>36892</v>
      </c>
      <c r="F38" s="142">
        <v>37226</v>
      </c>
      <c r="G38" s="142">
        <v>37591</v>
      </c>
      <c r="H38" s="142">
        <v>37956</v>
      </c>
      <c r="I38" s="142">
        <v>38322</v>
      </c>
      <c r="J38" s="142">
        <v>38687</v>
      </c>
      <c r="K38" s="142">
        <v>39052</v>
      </c>
      <c r="L38" s="142">
        <v>39417</v>
      </c>
      <c r="M38" s="142">
        <v>39783</v>
      </c>
      <c r="N38" s="142">
        <v>40148</v>
      </c>
      <c r="O38" s="142">
        <v>40513</v>
      </c>
      <c r="P38" s="142">
        <v>40878</v>
      </c>
      <c r="Q38" s="142">
        <v>41244</v>
      </c>
      <c r="R38" s="142">
        <v>41609</v>
      </c>
      <c r="S38" s="142">
        <v>41974</v>
      </c>
      <c r="T38" s="142">
        <v>42339</v>
      </c>
      <c r="U38" s="142">
        <v>42705</v>
      </c>
      <c r="V38" s="142">
        <v>43070</v>
      </c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</row>
    <row r="39" spans="1:32" ht="12.5" x14ac:dyDescent="0.25">
      <c r="A39" s="74"/>
      <c r="B39" s="75" t="s">
        <v>22</v>
      </c>
      <c r="C39" s="75"/>
      <c r="D39" s="75"/>
      <c r="E39" s="76">
        <v>0</v>
      </c>
      <c r="F39" s="76">
        <v>1</v>
      </c>
      <c r="G39" s="76">
        <v>2</v>
      </c>
      <c r="H39" s="76">
        <v>3</v>
      </c>
      <c r="I39" s="76">
        <v>4</v>
      </c>
      <c r="J39" s="76">
        <v>5</v>
      </c>
      <c r="K39" s="76">
        <v>6</v>
      </c>
      <c r="L39" s="76">
        <v>7</v>
      </c>
      <c r="M39" s="76">
        <v>8</v>
      </c>
      <c r="N39" s="76">
        <v>9</v>
      </c>
      <c r="O39" s="76">
        <v>10</v>
      </c>
      <c r="P39" s="76">
        <v>11</v>
      </c>
      <c r="Q39" s="76">
        <v>12</v>
      </c>
      <c r="R39" s="76">
        <v>13</v>
      </c>
      <c r="S39" s="76">
        <v>14</v>
      </c>
      <c r="T39" s="76">
        <v>15</v>
      </c>
      <c r="U39" s="76">
        <v>16</v>
      </c>
      <c r="V39" s="76">
        <v>17</v>
      </c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</row>
    <row r="40" spans="1:32" ht="13" x14ac:dyDescent="0.3">
      <c r="A40" s="12"/>
      <c r="B40" s="77" t="s">
        <v>23</v>
      </c>
      <c r="C40" s="12"/>
      <c r="D40" s="78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</row>
    <row r="41" spans="1:32" ht="13" x14ac:dyDescent="0.3">
      <c r="A41" s="12"/>
      <c r="B41" s="81"/>
      <c r="C41" s="81" t="s">
        <v>24</v>
      </c>
      <c r="D41" s="81"/>
      <c r="E41" s="82">
        <v>0</v>
      </c>
      <c r="F41" s="82">
        <v>0</v>
      </c>
      <c r="G41" s="82">
        <v>0</v>
      </c>
      <c r="H41" s="82">
        <f>OC.GI!C15*(365-8)</f>
        <v>7140</v>
      </c>
      <c r="I41" s="82">
        <f>OC.GI!D15*(365-8)</f>
        <v>7211.4</v>
      </c>
      <c r="J41" s="82">
        <f>OC.GI!E15*(365-8)</f>
        <v>7282.7999999999993</v>
      </c>
      <c r="K41" s="82">
        <f>OC.GI!F15*(365-8)</f>
        <v>6680.8979999999992</v>
      </c>
      <c r="L41" s="82">
        <f>OC.GI!G15*(365-8)</f>
        <v>6170.0310000000009</v>
      </c>
      <c r="M41" s="82">
        <f>OC.GI!H15*(365-12)</f>
        <v>6170.7930000000006</v>
      </c>
      <c r="N41" s="82">
        <f>OC.GI!I15*(365-12)</f>
        <v>6241.7459999999992</v>
      </c>
      <c r="O41" s="82">
        <f>OC.GI!J15*(365-12)</f>
        <v>6313.7579999999998</v>
      </c>
      <c r="P41" s="82">
        <f>OC.GI!K15*(365-12)</f>
        <v>6386.4759999999997</v>
      </c>
      <c r="Q41" s="82">
        <f>OC.GI!L15*(365-12)</f>
        <v>6152.0840000000007</v>
      </c>
      <c r="R41" s="82">
        <f>OC.GI!M15*(365-16)</f>
        <v>6152.1720000000005</v>
      </c>
      <c r="S41" s="82">
        <f>OC.GI!N15*(365-16)</f>
        <v>6223.0190000000002</v>
      </c>
      <c r="T41" s="82">
        <f>OC.GI!O15*(365-16)</f>
        <v>6294.5640000000003</v>
      </c>
      <c r="U41" s="82">
        <f>OC.GI!P15*(365-16)</f>
        <v>6366.8069999999998</v>
      </c>
      <c r="V41" s="82">
        <f>OC.GI!Q15*(365-16)</f>
        <v>5151.9380000000001</v>
      </c>
      <c r="W41" s="97"/>
      <c r="X41" s="97"/>
      <c r="Y41" s="97"/>
      <c r="Z41" s="97"/>
      <c r="AA41" s="97"/>
      <c r="AB41" s="97"/>
      <c r="AC41" s="97"/>
      <c r="AD41" s="97"/>
      <c r="AE41" s="97"/>
      <c r="AF41" s="97"/>
    </row>
    <row r="42" spans="1:32" ht="13" x14ac:dyDescent="0.3">
      <c r="A42" s="12"/>
      <c r="B42" s="79"/>
      <c r="C42" s="79" t="s">
        <v>25</v>
      </c>
      <c r="D42" s="79"/>
      <c r="E42" s="80">
        <v>0</v>
      </c>
      <c r="F42" s="80">
        <v>0</v>
      </c>
      <c r="G42" s="80">
        <v>0</v>
      </c>
      <c r="H42" s="80">
        <f>-4*365</f>
        <v>-1460</v>
      </c>
      <c r="I42" s="80" cm="1">
        <f t="array" ref="I42">_xlfn.IFS(OC.CTRL!$D12="Actual",H10+(OC.GI!C5+1%)*H10,OC.CTRL!$D12="Manual",H10+(OC.CTRL!$D11+1%)*H10)</f>
        <v>-1518.4</v>
      </c>
      <c r="J42" s="80" cm="1">
        <f t="array" ref="J42">_xlfn.IFS(OC.CTRL!$D12="Actual",I10+(OC.GI!D5+1%)*I10,OC.CTRL!$D12="Manual",I10+(OC.CTRL!$D11+1%)*I10)</f>
        <v>-1579.1360000000002</v>
      </c>
      <c r="K42" s="80" cm="1">
        <f t="array" ref="K42">_xlfn.IFS(OC.CTRL!$D12="Actual",J10+(OC.GI!E5+1%)*J10,OC.CTRL!$D12="Manual",J10+(OC.CTRL!$D11+1%)*J10)</f>
        <v>-1642.3014400000002</v>
      </c>
      <c r="L42" s="80" cm="1">
        <f t="array" ref="L42">_xlfn.IFS(OC.CTRL!$D12="Actual",K10+(OC.GI!F5+1%)*K10,OC.CTRL!$D12="Manual",K10+(OC.CTRL!$D11+1%)*K10)</f>
        <v>-1707.9934976000002</v>
      </c>
      <c r="M42" s="80" cm="1">
        <f t="array" ref="M42">_xlfn.IFS(OC.CTRL!$D12="Actual",L10+(OC.GI!G5+1%)*L10,OC.CTRL!$D12="Manual",L10+(OC.CTRL!$D11+1%)*L10)</f>
        <v>-1776.3132375040002</v>
      </c>
      <c r="N42" s="80" cm="1">
        <f t="array" ref="N42">_xlfn.IFS(OC.CTRL!$D12="Actual",M10+(OC.GI!H5+1%)*M10,OC.CTRL!$D12="Manual",M10+(OC.CTRL!$D11+1%)*M10)</f>
        <v>-1847.3657670041603</v>
      </c>
      <c r="O42" s="80" cm="1">
        <f t="array" ref="O42">_xlfn.IFS(OC.CTRL!$D12="Actual",N10+(OC.GI!I5+1%)*N10,OC.CTRL!$D12="Manual",N10+(OC.CTRL!$D11+1%)*N10)</f>
        <v>-1921.2603976843266</v>
      </c>
      <c r="P42" s="80" cm="1">
        <f t="array" ref="P42">_xlfn.IFS(OC.CTRL!$D12="Actual",O10+(OC.GI!J5+1%)*O10,OC.CTRL!$D12="Manual",O10+(OC.CTRL!$D11+1%)*O10)</f>
        <v>-1998.1108135916995</v>
      </c>
      <c r="Q42" s="80" cm="1">
        <f t="array" ref="Q42">_xlfn.IFS(OC.CTRL!$D12="Actual",P10+(OC.GI!K5+1%)*P10,OC.CTRL!$D12="Manual",P10+(OC.CTRL!$D11+1%)*P10)</f>
        <v>-2078.0352461353673</v>
      </c>
      <c r="R42" s="80" cm="1">
        <f t="array" ref="R42">_xlfn.IFS(OC.CTRL!$D12="Actual",Q10+(OC.GI!L5+1%)*Q10,OC.CTRL!$D12="Manual",Q10+(OC.CTRL!$D11+1%)*Q10)</f>
        <v>-2161.156655980782</v>
      </c>
      <c r="S42" s="80" cm="1">
        <f t="array" ref="S42">_xlfn.IFS(OC.CTRL!$D12="Actual",R10+(OC.GI!M5+1%)*R10,OC.CTRL!$D12="Manual",R10+(OC.CTRL!$D11+1%)*R10)</f>
        <v>-2247.6029222200132</v>
      </c>
      <c r="T42" s="80" cm="1">
        <f t="array" ref="T42">_xlfn.IFS(OC.CTRL!$D12="Actual",S10+(OC.GI!N5+1%)*S10,OC.CTRL!$D12="Manual",S10+(OC.CTRL!$D11+1%)*S10)</f>
        <v>-2337.5070391088138</v>
      </c>
      <c r="U42" s="80" cm="1">
        <f t="array" ref="U42">_xlfn.IFS(OC.CTRL!$D12="Actual",T10+(OC.GI!O5+1%)*T10,OC.CTRL!$D12="Manual",T10+(OC.CTRL!$D11+1%)*T10)</f>
        <v>-2431.0073206731663</v>
      </c>
      <c r="V42" s="80" cm="1">
        <f t="array" ref="V42">_xlfn.IFS(OC.CTRL!$D12="Actual",U10+(OC.GI!P5+1%)*U10,OC.CTRL!$D12="Manual",U10+(OC.CTRL!$D11+1%)*U10)</f>
        <v>-2528.2476135000929</v>
      </c>
      <c r="W42" s="97"/>
      <c r="X42" s="97"/>
      <c r="Y42" s="97"/>
      <c r="Z42" s="97"/>
      <c r="AA42" s="97"/>
      <c r="AB42" s="97"/>
      <c r="AC42" s="97"/>
      <c r="AD42" s="97"/>
      <c r="AE42" s="97"/>
      <c r="AF42" s="97"/>
    </row>
    <row r="43" spans="1:32" ht="12.5" x14ac:dyDescent="0.25">
      <c r="A43" s="12"/>
      <c r="B43" s="172" t="s">
        <v>26</v>
      </c>
      <c r="C43" s="166"/>
      <c r="D43" s="166"/>
      <c r="E43" s="82">
        <f t="shared" ref="E43:V43" si="15">SUM(E41:E42)</f>
        <v>0</v>
      </c>
      <c r="F43" s="82">
        <f t="shared" si="15"/>
        <v>0</v>
      </c>
      <c r="G43" s="82">
        <f t="shared" si="15"/>
        <v>0</v>
      </c>
      <c r="H43" s="82">
        <f t="shared" si="15"/>
        <v>5680</v>
      </c>
      <c r="I43" s="82">
        <f t="shared" si="15"/>
        <v>5693</v>
      </c>
      <c r="J43" s="82">
        <f t="shared" si="15"/>
        <v>5703.6639999999989</v>
      </c>
      <c r="K43" s="82">
        <f t="shared" si="15"/>
        <v>5038.596559999999</v>
      </c>
      <c r="L43" s="82">
        <f t="shared" si="15"/>
        <v>4462.0375024000004</v>
      </c>
      <c r="M43" s="82">
        <f t="shared" si="15"/>
        <v>4394.4797624960001</v>
      </c>
      <c r="N43" s="82">
        <f t="shared" si="15"/>
        <v>4394.3802329958389</v>
      </c>
      <c r="O43" s="82">
        <f t="shared" si="15"/>
        <v>4392.4976023156732</v>
      </c>
      <c r="P43" s="82">
        <f t="shared" si="15"/>
        <v>4388.3651864083004</v>
      </c>
      <c r="Q43" s="82">
        <f t="shared" si="15"/>
        <v>4074.0487538646335</v>
      </c>
      <c r="R43" s="82">
        <f t="shared" si="15"/>
        <v>3991.0153440192184</v>
      </c>
      <c r="S43" s="82">
        <f t="shared" si="15"/>
        <v>3975.4160777799871</v>
      </c>
      <c r="T43" s="82">
        <f t="shared" si="15"/>
        <v>3957.0569608911865</v>
      </c>
      <c r="U43" s="82">
        <f t="shared" si="15"/>
        <v>3935.7996793268335</v>
      </c>
      <c r="V43" s="82">
        <f t="shared" si="15"/>
        <v>2623.6903864999072</v>
      </c>
      <c r="W43" s="97"/>
      <c r="X43" s="97"/>
      <c r="Y43" s="97"/>
      <c r="Z43" s="97"/>
      <c r="AA43" s="97"/>
      <c r="AB43" s="97"/>
      <c r="AC43" s="97"/>
      <c r="AD43" s="97"/>
      <c r="AE43" s="97"/>
      <c r="AF43" s="97"/>
    </row>
    <row r="44" spans="1:32" ht="13" x14ac:dyDescent="0.3">
      <c r="B44" s="92"/>
      <c r="C44" s="92" t="s">
        <v>27</v>
      </c>
      <c r="D44" s="92"/>
      <c r="E44" s="111">
        <v>0</v>
      </c>
      <c r="F44" s="111">
        <v>0</v>
      </c>
      <c r="G44" s="111">
        <v>0</v>
      </c>
      <c r="H44" s="111">
        <f>((SUM($E$52:$H$52))/15)</f>
        <v>-2600</v>
      </c>
      <c r="I44" s="111">
        <f t="shared" ref="I44:L44" si="16">((SUM($E$52:$H$52))/15)</f>
        <v>-2600</v>
      </c>
      <c r="J44" s="111">
        <f t="shared" si="16"/>
        <v>-2600</v>
      </c>
      <c r="K44" s="111">
        <f t="shared" si="16"/>
        <v>-2600</v>
      </c>
      <c r="L44" s="111">
        <f t="shared" si="16"/>
        <v>-2600</v>
      </c>
      <c r="M44" s="111">
        <f>((SUM($E$52:$H$52))/15)+($L$52/5)</f>
        <v>-2660</v>
      </c>
      <c r="N44" s="111">
        <f t="shared" ref="N44:Q44" si="17">((SUM($E$52:$H$52))/15)+($L$52/5)</f>
        <v>-2660</v>
      </c>
      <c r="O44" s="111">
        <f t="shared" si="17"/>
        <v>-2660</v>
      </c>
      <c r="P44" s="111">
        <f t="shared" si="17"/>
        <v>-2660</v>
      </c>
      <c r="Q44" s="111">
        <f t="shared" si="17"/>
        <v>-2660</v>
      </c>
      <c r="R44" s="111">
        <f>((SUM($E$52:$H$52))/15)+($Q$52/5)</f>
        <v>-2670</v>
      </c>
      <c r="S44" s="111">
        <f t="shared" ref="S44:V44" si="18">((SUM($E$52:$H$52))/15)+($Q$52/5)</f>
        <v>-2670</v>
      </c>
      <c r="T44" s="111">
        <f t="shared" si="18"/>
        <v>-2670</v>
      </c>
      <c r="U44" s="111">
        <f t="shared" si="18"/>
        <v>-2670</v>
      </c>
      <c r="V44" s="111">
        <f t="shared" si="18"/>
        <v>-2670</v>
      </c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</row>
    <row r="45" spans="1:32" ht="12.5" x14ac:dyDescent="0.25">
      <c r="A45" s="12"/>
      <c r="B45" s="11" t="s">
        <v>28</v>
      </c>
      <c r="C45" s="11"/>
      <c r="D45" s="11"/>
      <c r="E45" s="82">
        <f t="shared" ref="E45:V45" si="19">SUM(E43:E44)</f>
        <v>0</v>
      </c>
      <c r="F45" s="82">
        <f t="shared" si="19"/>
        <v>0</v>
      </c>
      <c r="G45" s="82">
        <f t="shared" si="19"/>
        <v>0</v>
      </c>
      <c r="H45" s="82">
        <f t="shared" si="19"/>
        <v>3080</v>
      </c>
      <c r="I45" s="82">
        <f t="shared" si="19"/>
        <v>3093</v>
      </c>
      <c r="J45" s="82">
        <f t="shared" si="19"/>
        <v>3103.6639999999989</v>
      </c>
      <c r="K45" s="82">
        <f t="shared" si="19"/>
        <v>2438.596559999999</v>
      </c>
      <c r="L45" s="82">
        <f t="shared" si="19"/>
        <v>1862.0375024000004</v>
      </c>
      <c r="M45" s="82">
        <f t="shared" si="19"/>
        <v>1734.4797624960001</v>
      </c>
      <c r="N45" s="82">
        <f t="shared" si="19"/>
        <v>1734.3802329958389</v>
      </c>
      <c r="O45" s="82">
        <f t="shared" si="19"/>
        <v>1732.4976023156732</v>
      </c>
      <c r="P45" s="82">
        <f t="shared" si="19"/>
        <v>1728.3651864083004</v>
      </c>
      <c r="Q45" s="82">
        <f t="shared" si="19"/>
        <v>1414.0487538646335</v>
      </c>
      <c r="R45" s="82">
        <f t="shared" si="19"/>
        <v>1321.0153440192184</v>
      </c>
      <c r="S45" s="82">
        <f t="shared" si="19"/>
        <v>1305.4160777799871</v>
      </c>
      <c r="T45" s="82">
        <f t="shared" si="19"/>
        <v>1287.0569608911865</v>
      </c>
      <c r="U45" s="82">
        <f t="shared" si="19"/>
        <v>1265.7996793268335</v>
      </c>
      <c r="V45" s="82">
        <f t="shared" si="19"/>
        <v>-46.309613500092837</v>
      </c>
      <c r="W45" s="97"/>
      <c r="X45" s="97"/>
      <c r="Y45" s="97"/>
      <c r="Z45" s="97"/>
      <c r="AA45" s="97"/>
      <c r="AB45" s="97"/>
      <c r="AC45" s="97"/>
      <c r="AD45" s="97"/>
      <c r="AE45" s="97"/>
      <c r="AF45" s="97"/>
    </row>
    <row r="46" spans="1:32" ht="13" x14ac:dyDescent="0.3">
      <c r="A46" s="12"/>
      <c r="B46" s="83"/>
      <c r="C46" s="79" t="s">
        <v>29</v>
      </c>
      <c r="D46" s="83"/>
      <c r="E46" s="80">
        <f t="shared" ref="E46:U46" si="20">-(E45*35%)</f>
        <v>0</v>
      </c>
      <c r="F46" s="80">
        <f t="shared" si="20"/>
        <v>0</v>
      </c>
      <c r="G46" s="80">
        <f t="shared" si="20"/>
        <v>0</v>
      </c>
      <c r="H46" s="80">
        <f t="shared" si="20"/>
        <v>-1078</v>
      </c>
      <c r="I46" s="80">
        <f t="shared" si="20"/>
        <v>-1082.55</v>
      </c>
      <c r="J46" s="80">
        <f t="shared" si="20"/>
        <v>-1086.2823999999996</v>
      </c>
      <c r="K46" s="80">
        <f t="shared" si="20"/>
        <v>-853.50879599999962</v>
      </c>
      <c r="L46" s="80">
        <f t="shared" si="20"/>
        <v>-651.71312584000009</v>
      </c>
      <c r="M46" s="80">
        <f t="shared" si="20"/>
        <v>-607.06791687359998</v>
      </c>
      <c r="N46" s="80">
        <f t="shared" si="20"/>
        <v>-607.03308154854358</v>
      </c>
      <c r="O46" s="80">
        <f t="shared" si="20"/>
        <v>-606.37416081048559</v>
      </c>
      <c r="P46" s="80">
        <f t="shared" si="20"/>
        <v>-604.92781524290513</v>
      </c>
      <c r="Q46" s="80">
        <f t="shared" si="20"/>
        <v>-494.91706385262165</v>
      </c>
      <c r="R46" s="80">
        <f t="shared" si="20"/>
        <v>-462.35537040672642</v>
      </c>
      <c r="S46" s="80">
        <f t="shared" si="20"/>
        <v>-456.89562722299542</v>
      </c>
      <c r="T46" s="80">
        <f t="shared" si="20"/>
        <v>-450.46993631191521</v>
      </c>
      <c r="U46" s="80">
        <f t="shared" si="20"/>
        <v>-443.02988776439167</v>
      </c>
      <c r="V46" s="80">
        <f>0</f>
        <v>0</v>
      </c>
      <c r="W46" s="97"/>
      <c r="X46" s="97"/>
      <c r="Y46" s="97"/>
      <c r="Z46" s="97"/>
      <c r="AA46" s="97"/>
      <c r="AB46" s="97"/>
      <c r="AC46" s="97"/>
      <c r="AD46" s="97"/>
      <c r="AE46" s="97"/>
      <c r="AF46" s="97"/>
    </row>
    <row r="47" spans="1:32" ht="13" x14ac:dyDescent="0.3">
      <c r="A47" s="78"/>
      <c r="B47" s="173" t="s">
        <v>30</v>
      </c>
      <c r="C47" s="166"/>
      <c r="D47" s="166"/>
      <c r="E47" s="93">
        <f t="shared" ref="E47:V47" si="21">SUM(E45:E46)</f>
        <v>0</v>
      </c>
      <c r="F47" s="93">
        <f t="shared" si="21"/>
        <v>0</v>
      </c>
      <c r="G47" s="93">
        <f t="shared" si="21"/>
        <v>0</v>
      </c>
      <c r="H47" s="93">
        <f t="shared" si="21"/>
        <v>2002</v>
      </c>
      <c r="I47" s="93">
        <f t="shared" si="21"/>
        <v>2010.45</v>
      </c>
      <c r="J47" s="93">
        <f t="shared" si="21"/>
        <v>2017.3815999999993</v>
      </c>
      <c r="K47" s="93">
        <f t="shared" si="21"/>
        <v>1585.0877639999994</v>
      </c>
      <c r="L47" s="93">
        <f t="shared" si="21"/>
        <v>1210.3243765600005</v>
      </c>
      <c r="M47" s="93">
        <f t="shared" si="21"/>
        <v>1127.4118456224001</v>
      </c>
      <c r="N47" s="93">
        <f t="shared" si="21"/>
        <v>1127.3471514472953</v>
      </c>
      <c r="O47" s="93">
        <f t="shared" si="21"/>
        <v>1126.1234415051877</v>
      </c>
      <c r="P47" s="93">
        <f t="shared" si="21"/>
        <v>1123.4373711653952</v>
      </c>
      <c r="Q47" s="93">
        <f t="shared" si="21"/>
        <v>919.13169001201186</v>
      </c>
      <c r="R47" s="93">
        <f t="shared" si="21"/>
        <v>858.65997361249197</v>
      </c>
      <c r="S47" s="93">
        <f t="shared" si="21"/>
        <v>848.52045055699159</v>
      </c>
      <c r="T47" s="93">
        <f t="shared" si="21"/>
        <v>836.5870245792712</v>
      </c>
      <c r="U47" s="93">
        <f t="shared" si="21"/>
        <v>822.76979156244181</v>
      </c>
      <c r="V47" s="93">
        <f t="shared" si="21"/>
        <v>-46.309613500092837</v>
      </c>
      <c r="W47" s="94"/>
      <c r="X47" s="94"/>
      <c r="Y47" s="94"/>
      <c r="Z47" s="94"/>
      <c r="AA47" s="94"/>
      <c r="AB47" s="94"/>
      <c r="AC47" s="94"/>
      <c r="AD47" s="94"/>
      <c r="AE47" s="94"/>
      <c r="AF47" s="94"/>
    </row>
    <row r="48" spans="1:32" ht="13" x14ac:dyDescent="0.3">
      <c r="A48" s="12"/>
      <c r="B48" s="78"/>
      <c r="C48" s="78"/>
      <c r="D48" s="12"/>
      <c r="E48" s="113"/>
      <c r="F48" s="113"/>
      <c r="G48" s="113"/>
      <c r="H48" s="113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</row>
    <row r="49" spans="1:32" ht="26.25" customHeight="1" x14ac:dyDescent="0.25">
      <c r="A49" s="69"/>
      <c r="B49" s="174" t="s">
        <v>31</v>
      </c>
      <c r="C49" s="166"/>
      <c r="D49" s="166"/>
      <c r="E49" s="166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</row>
    <row r="50" spans="1:32" ht="12.5" x14ac:dyDescent="0.25">
      <c r="A50" s="12"/>
      <c r="B50" s="11" t="s">
        <v>30</v>
      </c>
      <c r="C50" s="11"/>
      <c r="D50" s="90"/>
      <c r="E50" s="91">
        <f t="shared" ref="E50:V50" si="22">E47</f>
        <v>0</v>
      </c>
      <c r="F50" s="91">
        <f t="shared" si="22"/>
        <v>0</v>
      </c>
      <c r="G50" s="91">
        <f t="shared" si="22"/>
        <v>0</v>
      </c>
      <c r="H50" s="91">
        <f t="shared" si="22"/>
        <v>2002</v>
      </c>
      <c r="I50" s="91">
        <f t="shared" si="22"/>
        <v>2010.45</v>
      </c>
      <c r="J50" s="91">
        <f t="shared" si="22"/>
        <v>2017.3815999999993</v>
      </c>
      <c r="K50" s="91">
        <f t="shared" si="22"/>
        <v>1585.0877639999994</v>
      </c>
      <c r="L50" s="91">
        <f t="shared" si="22"/>
        <v>1210.3243765600005</v>
      </c>
      <c r="M50" s="91">
        <f t="shared" si="22"/>
        <v>1127.4118456224001</v>
      </c>
      <c r="N50" s="91">
        <f t="shared" si="22"/>
        <v>1127.3471514472953</v>
      </c>
      <c r="O50" s="91">
        <f t="shared" si="22"/>
        <v>1126.1234415051877</v>
      </c>
      <c r="P50" s="91">
        <f t="shared" si="22"/>
        <v>1123.4373711653952</v>
      </c>
      <c r="Q50" s="91">
        <f t="shared" si="22"/>
        <v>919.13169001201186</v>
      </c>
      <c r="R50" s="91">
        <f t="shared" si="22"/>
        <v>858.65997361249197</v>
      </c>
      <c r="S50" s="91">
        <f t="shared" si="22"/>
        <v>848.52045055699159</v>
      </c>
      <c r="T50" s="91">
        <f t="shared" si="22"/>
        <v>836.5870245792712</v>
      </c>
      <c r="U50" s="91">
        <f t="shared" si="22"/>
        <v>822.76979156244181</v>
      </c>
      <c r="V50" s="91">
        <f t="shared" si="22"/>
        <v>-46.309613500092837</v>
      </c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</row>
    <row r="51" spans="1:32" ht="13" x14ac:dyDescent="0.3">
      <c r="A51" s="12"/>
      <c r="B51" s="83"/>
      <c r="C51" s="92" t="s">
        <v>32</v>
      </c>
      <c r="D51" s="83"/>
      <c r="E51" s="80">
        <f t="shared" ref="E51:V51" si="23">-E44</f>
        <v>0</v>
      </c>
      <c r="F51" s="80">
        <f t="shared" si="23"/>
        <v>0</v>
      </c>
      <c r="G51" s="80">
        <f t="shared" si="23"/>
        <v>0</v>
      </c>
      <c r="H51" s="80">
        <f>-H44</f>
        <v>2600</v>
      </c>
      <c r="I51" s="80">
        <f t="shared" si="23"/>
        <v>2600</v>
      </c>
      <c r="J51" s="80">
        <f t="shared" si="23"/>
        <v>2600</v>
      </c>
      <c r="K51" s="80">
        <f t="shared" si="23"/>
        <v>2600</v>
      </c>
      <c r="L51" s="80">
        <f t="shared" si="23"/>
        <v>2600</v>
      </c>
      <c r="M51" s="80">
        <f t="shared" si="23"/>
        <v>2660</v>
      </c>
      <c r="N51" s="80">
        <f t="shared" si="23"/>
        <v>2660</v>
      </c>
      <c r="O51" s="80">
        <f t="shared" si="23"/>
        <v>2660</v>
      </c>
      <c r="P51" s="80">
        <f t="shared" si="23"/>
        <v>2660</v>
      </c>
      <c r="Q51" s="80">
        <f t="shared" si="23"/>
        <v>2660</v>
      </c>
      <c r="R51" s="80">
        <f t="shared" si="23"/>
        <v>2670</v>
      </c>
      <c r="S51" s="80">
        <f t="shared" si="23"/>
        <v>2670</v>
      </c>
      <c r="T51" s="80">
        <f t="shared" si="23"/>
        <v>2670</v>
      </c>
      <c r="U51" s="80">
        <f t="shared" si="23"/>
        <v>2670</v>
      </c>
      <c r="V51" s="80">
        <f t="shared" si="23"/>
        <v>2670</v>
      </c>
      <c r="W51" s="97"/>
      <c r="X51" s="97"/>
      <c r="Y51" s="97"/>
      <c r="Z51" s="97"/>
      <c r="AA51" s="97"/>
      <c r="AB51" s="97"/>
      <c r="AC51" s="97"/>
      <c r="AD51" s="97"/>
      <c r="AE51" s="97"/>
      <c r="AF51" s="97"/>
    </row>
    <row r="52" spans="1:32" ht="13" x14ac:dyDescent="0.3">
      <c r="A52" s="12"/>
      <c r="B52" s="11"/>
      <c r="C52" s="84" t="s">
        <v>33</v>
      </c>
      <c r="D52" s="11"/>
      <c r="E52" s="82">
        <f t="shared" ref="E52:G52" si="24">-3900</f>
        <v>-3900</v>
      </c>
      <c r="F52" s="82">
        <v>0</v>
      </c>
      <c r="G52" s="82">
        <f t="shared" si="24"/>
        <v>-3900</v>
      </c>
      <c r="H52" s="82">
        <f>-31200</f>
        <v>-31200</v>
      </c>
      <c r="I52" s="82">
        <v>0</v>
      </c>
      <c r="J52" s="82">
        <v>0</v>
      </c>
      <c r="K52" s="82">
        <v>0</v>
      </c>
      <c r="L52" s="82">
        <f>-300</f>
        <v>-300</v>
      </c>
      <c r="M52" s="82">
        <v>0</v>
      </c>
      <c r="N52" s="82">
        <v>0</v>
      </c>
      <c r="O52" s="82">
        <v>0</v>
      </c>
      <c r="P52" s="82">
        <v>0</v>
      </c>
      <c r="Q52" s="82">
        <f>-350</f>
        <v>-350</v>
      </c>
      <c r="R52" s="82">
        <v>0</v>
      </c>
      <c r="S52" s="82">
        <v>0</v>
      </c>
      <c r="T52" s="82">
        <v>0</v>
      </c>
      <c r="U52" s="82">
        <v>0</v>
      </c>
      <c r="V52" s="82">
        <v>0</v>
      </c>
      <c r="W52" s="97"/>
      <c r="X52" s="97"/>
      <c r="Y52" s="97"/>
      <c r="Z52" s="97"/>
      <c r="AA52" s="97"/>
      <c r="AB52" s="97"/>
      <c r="AC52" s="97"/>
      <c r="AD52" s="97"/>
      <c r="AE52" s="97"/>
      <c r="AF52" s="97"/>
    </row>
    <row r="53" spans="1:32" ht="13" x14ac:dyDescent="0.3">
      <c r="A53" s="12"/>
      <c r="B53" s="83"/>
      <c r="C53" s="79" t="s">
        <v>34</v>
      </c>
      <c r="D53" s="83"/>
      <c r="E53" s="80">
        <v>0</v>
      </c>
      <c r="F53" s="80">
        <v>0</v>
      </c>
      <c r="G53" s="80">
        <f>-(500)</f>
        <v>-500</v>
      </c>
      <c r="H53" s="80" cm="1">
        <f t="array" ref="H53">_xlfn.IFS(OC.CTRL!D12="Actual",G53*OC.GI!C5,OC.CTRL!D12="Manual",G53*OC.CTRL!D11)</f>
        <v>-15</v>
      </c>
      <c r="I53" s="80" cm="1">
        <f t="array" ref="I53">_xlfn.IFS(OC.CTRL!$D12="Actual",H53+(H53*OC.GI!D5),OC.CTRL!$D12="Manual",H53+(H53*OC.CTRL!$D11))</f>
        <v>-15.45</v>
      </c>
      <c r="J53" s="80" cm="1">
        <f t="array" ref="J53">_xlfn.IFS(OC.CTRL!$D12="Actual",I53+(I53*OC.GI!E5),OC.CTRL!$D12="Manual",I53+(I53*OC.CTRL!$D11))</f>
        <v>-15.913499999999999</v>
      </c>
      <c r="K53" s="80" cm="1">
        <f t="array" ref="K53">_xlfn.IFS(OC.CTRL!$D12="Actual",J53+(J53*OC.GI!F5),OC.CTRL!$D12="Manual",J53+(J53*OC.CTRL!$D11))</f>
        <v>-16.390905</v>
      </c>
      <c r="L53" s="80" cm="1">
        <f t="array" ref="L53">_xlfn.IFS(OC.CTRL!$D12="Actual",K53+(K53*OC.GI!G5),OC.CTRL!$D12="Manual",K53+(K53*OC.CTRL!$D11))</f>
        <v>-16.882632149999999</v>
      </c>
      <c r="M53" s="80" cm="1">
        <f t="array" ref="M53">_xlfn.IFS(OC.CTRL!$D12="Actual",L53+(L53*OC.GI!H5),OC.CTRL!$D12="Manual",L53+(L53*OC.CTRL!$D11))</f>
        <v>-17.3891111145</v>
      </c>
      <c r="N53" s="80" cm="1">
        <f t="array" ref="N53">_xlfn.IFS(OC.CTRL!$D12="Actual",M53+(M53*OC.GI!I5),OC.CTRL!$D12="Manual",M53+(M53*OC.CTRL!$D11))</f>
        <v>-17.910784447935001</v>
      </c>
      <c r="O53" s="80" cm="1">
        <f t="array" ref="O53">_xlfn.IFS(OC.CTRL!$D12="Actual",N53+(N53*OC.GI!J5),OC.CTRL!$D12="Manual",N53+(N53*OC.CTRL!$D11))</f>
        <v>-18.448107981373049</v>
      </c>
      <c r="P53" s="80" cm="1">
        <f t="array" ref="P53">_xlfn.IFS(OC.CTRL!$D12="Actual",O53+(O53*OC.GI!K5),OC.CTRL!$D12="Manual",O53+(O53*OC.CTRL!$D11))</f>
        <v>-19.001551220814239</v>
      </c>
      <c r="Q53" s="80" cm="1">
        <f t="array" ref="Q53">_xlfn.IFS(OC.CTRL!$D12="Actual",P53+(P53*OC.GI!L5),OC.CTRL!$D12="Manual",P53+(P53*OC.CTRL!$D11))</f>
        <v>-19.571597757438667</v>
      </c>
      <c r="R53" s="80" cm="1">
        <f t="array" ref="R53">_xlfn.IFS(OC.CTRL!$D12="Actual",Q53+(Q53*OC.GI!M5),OC.CTRL!$D12="Manual",Q53+(Q53*OC.CTRL!$D11))</f>
        <v>-20.158745690161826</v>
      </c>
      <c r="S53" s="80" cm="1">
        <f t="array" ref="S53">_xlfn.IFS(OC.CTRL!$D12="Actual",R53+(R53*OC.GI!N5),OC.CTRL!$D12="Manual",R53+(R53*OC.CTRL!$D11))</f>
        <v>-20.76350806086668</v>
      </c>
      <c r="T53" s="80" cm="1">
        <f t="array" ref="T53">_xlfn.IFS(OC.CTRL!$D12="Actual",S53+(S53*OC.GI!O5),OC.CTRL!$D12="Manual",S53+(S53*OC.CTRL!$D11))</f>
        <v>-21.386413302692681</v>
      </c>
      <c r="U53" s="80" cm="1">
        <f t="array" ref="U53">_xlfn.IFS(OC.CTRL!$D12="Actual",T53+(T53*OC.GI!P5),OC.CTRL!$D12="Manual",T53+(T53*OC.CTRL!$D11))</f>
        <v>-22.028005701773463</v>
      </c>
      <c r="V53" s="80">
        <f>-SUM(E53:U53)</f>
        <v>756.29486242755559</v>
      </c>
      <c r="W53" s="97"/>
      <c r="X53" s="97"/>
      <c r="Y53" s="97"/>
      <c r="Z53" s="97"/>
      <c r="AA53" s="97"/>
      <c r="AB53" s="97"/>
      <c r="AC53" s="97"/>
      <c r="AD53" s="97"/>
      <c r="AE53" s="97"/>
      <c r="AF53" s="97"/>
    </row>
    <row r="54" spans="1:32" ht="13" x14ac:dyDescent="0.3">
      <c r="A54" s="12"/>
      <c r="B54" s="11" t="s">
        <v>35</v>
      </c>
      <c r="C54" s="81"/>
      <c r="D54" s="11"/>
      <c r="E54" s="82">
        <f t="shared" ref="E54:U55" si="25">0</f>
        <v>0</v>
      </c>
      <c r="F54" s="82">
        <f t="shared" si="25"/>
        <v>0</v>
      </c>
      <c r="G54" s="82">
        <f t="shared" si="25"/>
        <v>0</v>
      </c>
      <c r="H54" s="82">
        <f t="shared" si="25"/>
        <v>0</v>
      </c>
      <c r="I54" s="82">
        <f t="shared" si="25"/>
        <v>0</v>
      </c>
      <c r="J54" s="82">
        <f t="shared" si="25"/>
        <v>0</v>
      </c>
      <c r="K54" s="82">
        <f t="shared" si="25"/>
        <v>0</v>
      </c>
      <c r="L54" s="82">
        <f t="shared" si="25"/>
        <v>0</v>
      </c>
      <c r="M54" s="82">
        <f t="shared" si="25"/>
        <v>0</v>
      </c>
      <c r="N54" s="82">
        <f t="shared" si="25"/>
        <v>0</v>
      </c>
      <c r="O54" s="82">
        <f t="shared" si="25"/>
        <v>0</v>
      </c>
      <c r="P54" s="82">
        <f t="shared" si="25"/>
        <v>0</v>
      </c>
      <c r="Q54" s="82">
        <f t="shared" si="25"/>
        <v>0</v>
      </c>
      <c r="R54" s="82">
        <f t="shared" si="25"/>
        <v>0</v>
      </c>
      <c r="S54" s="82">
        <f t="shared" si="25"/>
        <v>0</v>
      </c>
      <c r="T54" s="82">
        <f t="shared" si="25"/>
        <v>0</v>
      </c>
      <c r="U54" s="82">
        <f t="shared" si="25"/>
        <v>0</v>
      </c>
      <c r="V54" s="82">
        <v>5000</v>
      </c>
      <c r="W54" s="97"/>
      <c r="X54" s="97"/>
      <c r="Y54" s="97"/>
      <c r="Z54" s="97"/>
      <c r="AA54" s="97"/>
      <c r="AB54" s="97"/>
      <c r="AC54" s="97"/>
      <c r="AD54" s="97"/>
      <c r="AE54" s="97"/>
      <c r="AF54" s="97"/>
    </row>
    <row r="55" spans="1:32" s="157" customFormat="1" ht="13.5" thickBot="1" x14ac:dyDescent="0.35">
      <c r="A55" s="147"/>
      <c r="B55" s="153"/>
      <c r="C55" s="154" t="s">
        <v>77</v>
      </c>
      <c r="D55" s="153"/>
      <c r="E55" s="155">
        <f>0</f>
        <v>0</v>
      </c>
      <c r="F55" s="155">
        <f t="shared" si="25"/>
        <v>0</v>
      </c>
      <c r="G55" s="155">
        <f t="shared" si="25"/>
        <v>0</v>
      </c>
      <c r="H55" s="155">
        <f t="shared" si="25"/>
        <v>0</v>
      </c>
      <c r="I55" s="155">
        <f t="shared" si="25"/>
        <v>0</v>
      </c>
      <c r="J55" s="155">
        <f t="shared" si="25"/>
        <v>0</v>
      </c>
      <c r="K55" s="155">
        <f t="shared" si="25"/>
        <v>0</v>
      </c>
      <c r="L55" s="155">
        <f t="shared" si="25"/>
        <v>0</v>
      </c>
      <c r="M55" s="155">
        <f t="shared" si="25"/>
        <v>0</v>
      </c>
      <c r="N55" s="155">
        <f t="shared" si="25"/>
        <v>0</v>
      </c>
      <c r="O55" s="155">
        <f t="shared" si="25"/>
        <v>0</v>
      </c>
      <c r="P55" s="155">
        <f t="shared" si="25"/>
        <v>0</v>
      </c>
      <c r="Q55" s="155">
        <f t="shared" si="25"/>
        <v>0</v>
      </c>
      <c r="R55" s="155">
        <f t="shared" si="25"/>
        <v>0</v>
      </c>
      <c r="S55" s="155">
        <f t="shared" si="25"/>
        <v>0</v>
      </c>
      <c r="T55" s="155">
        <f t="shared" si="25"/>
        <v>0</v>
      </c>
      <c r="U55" s="155">
        <f t="shared" si="25"/>
        <v>0</v>
      </c>
      <c r="V55" s="146">
        <f>-(V54*35%)</f>
        <v>-1750</v>
      </c>
      <c r="W55" s="156"/>
      <c r="X55" s="156"/>
      <c r="Y55" s="156"/>
      <c r="Z55" s="156"/>
      <c r="AA55" s="156"/>
      <c r="AB55" s="156"/>
      <c r="AC55" s="156"/>
      <c r="AD55" s="156"/>
      <c r="AE55" s="156"/>
      <c r="AF55" s="156"/>
    </row>
    <row r="56" spans="1:32" s="152" customFormat="1" ht="13.5" thickTop="1" x14ac:dyDescent="0.3">
      <c r="A56" s="147"/>
      <c r="B56" s="148" t="s">
        <v>36</v>
      </c>
      <c r="C56" s="149"/>
      <c r="D56" s="149"/>
      <c r="E56" s="150">
        <f t="shared" ref="E56:V56" si="26">SUM(E50:E54)-E46</f>
        <v>-3900</v>
      </c>
      <c r="F56" s="150">
        <f t="shared" si="26"/>
        <v>0</v>
      </c>
      <c r="G56" s="150">
        <f t="shared" si="26"/>
        <v>-4400</v>
      </c>
      <c r="H56" s="150">
        <f t="shared" si="26"/>
        <v>-25535</v>
      </c>
      <c r="I56" s="150">
        <f t="shared" si="26"/>
        <v>5677.55</v>
      </c>
      <c r="J56" s="150">
        <f t="shared" si="26"/>
        <v>5687.7504999999983</v>
      </c>
      <c r="K56" s="150">
        <f t="shared" si="26"/>
        <v>5022.2056549999998</v>
      </c>
      <c r="L56" s="150">
        <f t="shared" si="26"/>
        <v>4145.1548702500004</v>
      </c>
      <c r="M56" s="150">
        <f t="shared" si="26"/>
        <v>4377.0906513814998</v>
      </c>
      <c r="N56" s="150">
        <f t="shared" si="26"/>
        <v>4376.469448547904</v>
      </c>
      <c r="O56" s="150">
        <f t="shared" si="26"/>
        <v>4374.0494943343001</v>
      </c>
      <c r="P56" s="150">
        <f t="shared" si="26"/>
        <v>4369.3636351874866</v>
      </c>
      <c r="Q56" s="150">
        <f t="shared" si="26"/>
        <v>3704.4771561071948</v>
      </c>
      <c r="R56" s="150">
        <f t="shared" si="26"/>
        <v>3970.8565983290559</v>
      </c>
      <c r="S56" s="150">
        <f t="shared" si="26"/>
        <v>3954.6525697191205</v>
      </c>
      <c r="T56" s="150">
        <f t="shared" si="26"/>
        <v>3935.6705475884937</v>
      </c>
      <c r="U56" s="150">
        <f t="shared" si="26"/>
        <v>3913.77167362506</v>
      </c>
      <c r="V56" s="150">
        <f t="shared" si="26"/>
        <v>8379.9852489274635</v>
      </c>
      <c r="W56" s="151"/>
      <c r="X56" s="151"/>
      <c r="Y56" s="151"/>
      <c r="Z56" s="151"/>
      <c r="AA56" s="151"/>
      <c r="AB56" s="151"/>
      <c r="AC56" s="151"/>
      <c r="AD56" s="151"/>
      <c r="AE56" s="151"/>
      <c r="AF56" s="151"/>
    </row>
    <row r="57" spans="1:32" ht="13" x14ac:dyDescent="0.3">
      <c r="A57" s="12"/>
      <c r="B57" s="87" t="s">
        <v>37</v>
      </c>
      <c r="C57" s="11"/>
      <c r="D57" s="11"/>
      <c r="E57" s="93">
        <f t="shared" ref="E57:U57" si="27">SUM(E50:E53)</f>
        <v>-3900</v>
      </c>
      <c r="F57" s="93">
        <f t="shared" si="27"/>
        <v>0</v>
      </c>
      <c r="G57" s="93">
        <f t="shared" si="27"/>
        <v>-4400</v>
      </c>
      <c r="H57" s="93">
        <f t="shared" si="27"/>
        <v>-26613</v>
      </c>
      <c r="I57" s="93">
        <f t="shared" si="27"/>
        <v>4595</v>
      </c>
      <c r="J57" s="93">
        <f t="shared" si="27"/>
        <v>4601.4680999999991</v>
      </c>
      <c r="K57" s="93">
        <f t="shared" si="27"/>
        <v>4168.6968589999997</v>
      </c>
      <c r="L57" s="93">
        <f t="shared" si="27"/>
        <v>3493.4417444100004</v>
      </c>
      <c r="M57" s="93">
        <f t="shared" si="27"/>
        <v>3770.0227345079002</v>
      </c>
      <c r="N57" s="93">
        <f t="shared" si="27"/>
        <v>3769.4363669993604</v>
      </c>
      <c r="O57" s="93">
        <f t="shared" si="27"/>
        <v>3767.6753335238145</v>
      </c>
      <c r="P57" s="93">
        <f t="shared" si="27"/>
        <v>3764.435819944581</v>
      </c>
      <c r="Q57" s="93">
        <f t="shared" si="27"/>
        <v>3209.5600922545732</v>
      </c>
      <c r="R57" s="93">
        <f t="shared" si="27"/>
        <v>3508.5012279223297</v>
      </c>
      <c r="S57" s="93">
        <f t="shared" si="27"/>
        <v>3497.7569424961252</v>
      </c>
      <c r="T57" s="93">
        <f t="shared" si="27"/>
        <v>3485.2006112765785</v>
      </c>
      <c r="U57" s="93">
        <f t="shared" si="27"/>
        <v>3470.7417858606682</v>
      </c>
      <c r="V57" s="93">
        <f>SUM(V50:V55)</f>
        <v>6629.9852489274635</v>
      </c>
      <c r="W57" s="94"/>
      <c r="X57" s="94"/>
      <c r="Y57" s="94"/>
      <c r="Z57" s="94"/>
      <c r="AA57" s="94"/>
      <c r="AB57" s="94"/>
      <c r="AC57" s="94"/>
      <c r="AD57" s="94"/>
      <c r="AE57" s="94"/>
      <c r="AF57" s="94"/>
    </row>
    <row r="58" spans="1:32" ht="13" x14ac:dyDescent="0.3">
      <c r="A58" s="12"/>
      <c r="B58" s="78"/>
      <c r="C58" s="12"/>
      <c r="D58" s="12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</row>
    <row r="59" spans="1:32" ht="13" x14ac:dyDescent="0.3">
      <c r="A59" s="12"/>
      <c r="B59" s="78" t="s">
        <v>38</v>
      </c>
      <c r="C59" s="12"/>
      <c r="D59" s="12"/>
      <c r="E59" s="94">
        <f>E56/POWER((1+OC.CTRL!$F11),E39)</f>
        <v>-3900</v>
      </c>
      <c r="F59" s="94">
        <f>F56/POWER((1+OC.CTRL!$F11),F39)</f>
        <v>0</v>
      </c>
      <c r="G59" s="94">
        <f>G56/POWER((1+OC.CTRL!$F11),G39)</f>
        <v>-3703.3919703728639</v>
      </c>
      <c r="H59" s="94">
        <f>H56/POWER((1+OC.CTRL!$F11),H39)</f>
        <v>-19717.705163359275</v>
      </c>
      <c r="I59" s="94">
        <f>I56/POWER((1+OC.CTRL!$F11),I39)</f>
        <v>4022.119557083206</v>
      </c>
      <c r="J59" s="94">
        <f>J56/POWER((1+OC.CTRL!$F11),J39)</f>
        <v>3696.6475673841055</v>
      </c>
      <c r="K59" s="94">
        <f>K56/POWER((1+OC.CTRL!$F11),K39)</f>
        <v>2994.577140944531</v>
      </c>
      <c r="L59" s="94">
        <f>L56/POWER((1+OC.CTRL!$F11),L39)</f>
        <v>2267.5416642058076</v>
      </c>
      <c r="M59" s="94">
        <f>M56/POWER((1+OC.CTRL!$F11),M39)</f>
        <v>2196.7142009992867</v>
      </c>
      <c r="N59" s="94">
        <f>N56/POWER((1+OC.CTRL!$F11),N39)</f>
        <v>2015.0481103158418</v>
      </c>
      <c r="O59" s="94">
        <f>O56/POWER((1+OC.CTRL!$F11),O39)</f>
        <v>1847.6457763034318</v>
      </c>
      <c r="P59" s="94">
        <f>P56/POWER((1+OC.CTRL!$F11),P39)</f>
        <v>1693.2719438167219</v>
      </c>
      <c r="Q59" s="94">
        <f>Q56/POWER((1+OC.CTRL!$F11),Q39)</f>
        <v>1317.0702673494548</v>
      </c>
      <c r="R59" s="94">
        <f>R56/POWER((1+OC.CTRL!$F11),R39)</f>
        <v>1295.2086322138321</v>
      </c>
      <c r="S59" s="94">
        <f>S56/POWER((1+OC.CTRL!$F11),S39)</f>
        <v>1183.415801915387</v>
      </c>
      <c r="T59" s="94">
        <f>T56/POWER((1+OC.CTRL!$F11),T39)</f>
        <v>1080.4912833886708</v>
      </c>
      <c r="U59" s="94">
        <f>U56/POWER((1+OC.CTRL!$F11),U39)</f>
        <v>985.76074259063</v>
      </c>
      <c r="V59" s="94">
        <f>V56/POWER((1+OC.CTRL!$F11),V39)</f>
        <v>1936.3898127037837</v>
      </c>
      <c r="W59" s="163" t="s">
        <v>16</v>
      </c>
      <c r="X59" s="164">
        <f>-SUMIF(E59:V59,"&gt;0")/SUMIF(E59:V59,"&lt;0")</f>
        <v>1.0443175968210892</v>
      </c>
      <c r="Y59" s="94"/>
      <c r="Z59" s="94"/>
      <c r="AA59" s="94"/>
      <c r="AB59" s="94"/>
      <c r="AC59" s="94"/>
      <c r="AD59" s="94"/>
      <c r="AE59" s="94"/>
      <c r="AF59" s="94"/>
    </row>
    <row r="60" spans="1:32" ht="13" x14ac:dyDescent="0.3">
      <c r="A60" s="12"/>
      <c r="B60" s="78" t="s">
        <v>39</v>
      </c>
      <c r="C60" s="12"/>
      <c r="D60" s="12"/>
      <c r="E60" s="94">
        <f>E57/POWER((1+OC.CTRL!$F11),E39)</f>
        <v>-3900</v>
      </c>
      <c r="F60" s="94">
        <f>F57/POWER((1+OC.CTRL!$F11),F39)</f>
        <v>0</v>
      </c>
      <c r="G60" s="94">
        <f>G57/POWER((1+OC.CTRL!$F11),G39)</f>
        <v>-3703.3919703728639</v>
      </c>
      <c r="H60" s="94">
        <f>H57/POWER((1+OC.CTRL!$F11),H39)</f>
        <v>-20550.118954865102</v>
      </c>
      <c r="I60" s="94">
        <f>I57/POWER((1+OC.CTRL!$F11),I39)</f>
        <v>3255.2138448445776</v>
      </c>
      <c r="J60" s="94">
        <f>J57/POWER((1+OC.CTRL!$F11),J39)</f>
        <v>2990.6385412406125</v>
      </c>
      <c r="K60" s="94">
        <f>K57/POWER((1+OC.CTRL!$F11),K39)</f>
        <v>2485.6577326857132</v>
      </c>
      <c r="L60" s="94">
        <f>L57/POWER((1+OC.CTRL!$F11),L39)</f>
        <v>1911.0322665574456</v>
      </c>
      <c r="M60" s="94">
        <f>M57/POWER((1+OC.CTRL!$F11),M39)</f>
        <v>1892.0472840492359</v>
      </c>
      <c r="N60" s="94">
        <f>N57/POWER((1+OC.CTRL!$F11),N39)</f>
        <v>1735.5532164855081</v>
      </c>
      <c r="O60" s="94">
        <f>O57/POWER((1+OC.CTRL!$F11),O39)</f>
        <v>1591.5067777547783</v>
      </c>
      <c r="P60" s="94">
        <f>P57/POWER((1+OC.CTRL!$F11),P39)</f>
        <v>1458.8425433117659</v>
      </c>
      <c r="Q60" s="94">
        <f>Q57/POWER((1+OC.CTRL!$F11),Q39)</f>
        <v>1141.1100651034897</v>
      </c>
      <c r="R60" s="94">
        <f>R57/POWER((1+OC.CTRL!$F11),R39)</f>
        <v>1144.3981831149622</v>
      </c>
      <c r="S60" s="94">
        <f>S57/POWER((1+OC.CTRL!$F11),S39)</f>
        <v>1046.691400580648</v>
      </c>
      <c r="T60" s="94">
        <f>T57/POWER((1+OC.CTRL!$F11),T39)</f>
        <v>956.82014940315264</v>
      </c>
      <c r="U60" s="94">
        <f>U57/POWER((1+OC.CTRL!$F11),U39)</f>
        <v>874.17490990255067</v>
      </c>
      <c r="V60" s="94">
        <f>V57/POWER((1+OC.CTRL!$F11),V39)</f>
        <v>1532.0117533670646</v>
      </c>
      <c r="W60" s="163" t="s">
        <v>16</v>
      </c>
      <c r="X60" s="164">
        <f>-SUMIF(E60:V60,"&gt;0")/SUMIF(E60:V60,"&lt;0")</f>
        <v>0.85302677638236746</v>
      </c>
      <c r="Y60" s="94"/>
      <c r="Z60" s="94"/>
      <c r="AA60" s="94"/>
      <c r="AB60" s="94"/>
      <c r="AC60" s="94"/>
      <c r="AD60" s="94"/>
      <c r="AE60" s="94"/>
      <c r="AF60" s="94"/>
    </row>
    <row r="61" spans="1:32" ht="12.5" x14ac:dyDescent="0.25">
      <c r="A61" s="12"/>
      <c r="B61" s="83"/>
      <c r="C61" s="83"/>
      <c r="D61" s="83"/>
      <c r="E61" s="96">
        <v>0</v>
      </c>
      <c r="F61" s="83" t="s">
        <v>40</v>
      </c>
      <c r="G61" s="83"/>
      <c r="H61" s="83"/>
      <c r="I61" s="96">
        <f>V54/(1+OC.CTRL!F11)^15</f>
        <v>1372.6902065655888</v>
      </c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</row>
    <row r="62" spans="1:32" ht="12.5" x14ac:dyDescent="0.25">
      <c r="A62" s="12"/>
      <c r="B62" s="12"/>
      <c r="C62" s="12"/>
      <c r="D62" s="12"/>
      <c r="E62" s="97"/>
      <c r="F62" s="12"/>
      <c r="G62" s="12"/>
      <c r="H62" s="12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</row>
    <row r="63" spans="1:32" ht="13" x14ac:dyDescent="0.3">
      <c r="A63" s="12"/>
      <c r="B63" s="101" t="s">
        <v>41</v>
      </c>
      <c r="C63" s="102"/>
      <c r="D63" s="103"/>
      <c r="E63" s="104">
        <f>SUM(E60:AF60)</f>
        <v>-4136.9592300600743</v>
      </c>
      <c r="F63" s="102" t="s">
        <v>42</v>
      </c>
      <c r="G63" s="102"/>
      <c r="H63" s="103"/>
      <c r="I63" s="105">
        <f>SUM(E59:V59)</f>
        <v>1210.8053674825501</v>
      </c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</row>
    <row r="64" spans="1:32" ht="12.5" x14ac:dyDescent="0.25">
      <c r="A64" s="12"/>
      <c r="B64" s="12"/>
      <c r="C64" s="12"/>
      <c r="D64" s="12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</row>
    <row r="65" spans="1:32" ht="12.5" x14ac:dyDescent="0.25">
      <c r="A65" s="12"/>
      <c r="B65" s="12"/>
      <c r="C65" s="12"/>
      <c r="D65" s="12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</row>
    <row r="66" spans="1:32" ht="12.5" x14ac:dyDescent="0.25">
      <c r="A66" s="12"/>
      <c r="B66" s="12"/>
      <c r="C66" s="12"/>
      <c r="D66" s="12"/>
      <c r="E66" s="100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</row>
    <row r="67" spans="1:32" ht="12.5" x14ac:dyDescent="0.25">
      <c r="A67" s="12"/>
      <c r="B67" s="12"/>
      <c r="C67" s="12"/>
      <c r="D67" s="12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</row>
    <row r="68" spans="1:32" ht="12.5" x14ac:dyDescent="0.25">
      <c r="A68" s="12"/>
      <c r="B68" s="12"/>
      <c r="C68" s="12"/>
      <c r="D68" s="12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</row>
    <row r="69" spans="1:32" ht="12.5" x14ac:dyDescent="0.25">
      <c r="A69" s="12"/>
      <c r="B69" s="12"/>
      <c r="C69" s="12"/>
      <c r="D69" s="12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</row>
    <row r="70" spans="1:32" ht="12.5" x14ac:dyDescent="0.25">
      <c r="A70" s="12"/>
      <c r="B70" s="12"/>
      <c r="C70" s="12"/>
      <c r="D70" s="12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</row>
    <row r="71" spans="1:32" ht="12.5" x14ac:dyDescent="0.25">
      <c r="A71" s="12"/>
      <c r="B71" s="12"/>
      <c r="C71" s="12"/>
      <c r="D71" s="12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</row>
    <row r="72" spans="1:32" ht="12.5" x14ac:dyDescent="0.25">
      <c r="A72" s="12"/>
      <c r="B72" s="12"/>
      <c r="C72" s="12"/>
      <c r="D72" s="12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</row>
    <row r="73" spans="1:32" ht="12.5" x14ac:dyDescent="0.25">
      <c r="A73" s="12"/>
      <c r="B73" s="12"/>
      <c r="C73" s="12"/>
      <c r="D73" s="12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</row>
    <row r="74" spans="1:32" ht="12.5" x14ac:dyDescent="0.25">
      <c r="A74" s="12"/>
      <c r="B74" s="12"/>
      <c r="C74" s="12"/>
      <c r="D74" s="12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</row>
    <row r="75" spans="1:32" ht="12.5" x14ac:dyDescent="0.25">
      <c r="A75" s="12"/>
      <c r="B75" s="12"/>
      <c r="C75" s="12"/>
      <c r="D75" s="12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</row>
    <row r="76" spans="1:32" ht="12.5" x14ac:dyDescent="0.25">
      <c r="A76" s="12"/>
      <c r="B76" s="12"/>
      <c r="C76" s="12"/>
      <c r="D76" s="12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</row>
    <row r="77" spans="1:32" ht="12.5" x14ac:dyDescent="0.25">
      <c r="A77" s="12"/>
      <c r="B77" s="12"/>
      <c r="C77" s="12"/>
      <c r="D77" s="12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</row>
    <row r="78" spans="1:32" ht="12.5" x14ac:dyDescent="0.25">
      <c r="A78" s="12"/>
      <c r="B78" s="12"/>
      <c r="C78" s="12"/>
      <c r="D78" s="12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</row>
    <row r="79" spans="1:32" ht="12.5" x14ac:dyDescent="0.25">
      <c r="A79" s="12"/>
      <c r="B79" s="12"/>
      <c r="C79" s="12"/>
      <c r="D79" s="12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</row>
    <row r="80" spans="1:32" ht="12.5" x14ac:dyDescent="0.25">
      <c r="A80" s="12"/>
      <c r="B80" s="12"/>
      <c r="C80" s="12"/>
      <c r="D80" s="12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</row>
    <row r="81" spans="1:32" ht="12.5" x14ac:dyDescent="0.25">
      <c r="A81" s="12"/>
      <c r="B81" s="12"/>
      <c r="C81" s="12"/>
      <c r="D81" s="12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</row>
    <row r="82" spans="1:32" ht="12.5" x14ac:dyDescent="0.25">
      <c r="A82" s="12"/>
      <c r="B82" s="12"/>
      <c r="C82" s="12"/>
      <c r="D82" s="12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</row>
    <row r="83" spans="1:32" ht="12.5" x14ac:dyDescent="0.25">
      <c r="A83" s="12"/>
      <c r="B83" s="12"/>
      <c r="C83" s="12"/>
      <c r="D83" s="12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</row>
    <row r="84" spans="1:32" ht="12.5" x14ac:dyDescent="0.25">
      <c r="A84" s="12"/>
      <c r="B84" s="12"/>
      <c r="C84" s="12"/>
      <c r="D84" s="12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</row>
    <row r="85" spans="1:32" ht="12.5" x14ac:dyDescent="0.25">
      <c r="A85" s="12"/>
      <c r="B85" s="12"/>
      <c r="C85" s="12"/>
      <c r="D85" s="12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</row>
    <row r="86" spans="1:32" ht="12.5" x14ac:dyDescent="0.25">
      <c r="A86" s="12"/>
      <c r="B86" s="12"/>
      <c r="C86" s="12"/>
      <c r="D86" s="12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</row>
    <row r="87" spans="1:32" ht="12.5" x14ac:dyDescent="0.25">
      <c r="A87" s="12"/>
      <c r="B87" s="12"/>
      <c r="C87" s="12"/>
      <c r="D87" s="12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</row>
    <row r="88" spans="1:32" ht="12.5" x14ac:dyDescent="0.25">
      <c r="A88" s="12"/>
      <c r="B88" s="12"/>
      <c r="C88" s="12"/>
      <c r="D88" s="12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</row>
    <row r="89" spans="1:32" ht="12.5" x14ac:dyDescent="0.25">
      <c r="A89" s="12"/>
      <c r="B89" s="12"/>
      <c r="C89" s="12"/>
      <c r="D89" s="12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</row>
    <row r="90" spans="1:32" ht="12.5" x14ac:dyDescent="0.25">
      <c r="A90" s="12"/>
      <c r="B90" s="12"/>
      <c r="C90" s="12"/>
      <c r="D90" s="12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</row>
    <row r="91" spans="1:32" ht="12.5" x14ac:dyDescent="0.25">
      <c r="A91" s="12"/>
      <c r="B91" s="12"/>
      <c r="C91" s="12"/>
      <c r="D91" s="12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</row>
    <row r="92" spans="1:32" ht="12.5" x14ac:dyDescent="0.25">
      <c r="A92" s="12"/>
      <c r="B92" s="12"/>
      <c r="C92" s="12"/>
      <c r="D92" s="12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</row>
    <row r="93" spans="1:32" ht="12.5" x14ac:dyDescent="0.25">
      <c r="A93" s="12"/>
      <c r="B93" s="12"/>
      <c r="C93" s="12"/>
      <c r="D93" s="12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</row>
    <row r="94" spans="1:32" ht="12.5" x14ac:dyDescent="0.25">
      <c r="A94" s="12"/>
      <c r="B94" s="12"/>
      <c r="C94" s="12"/>
      <c r="D94" s="12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</row>
    <row r="95" spans="1:32" ht="12.5" x14ac:dyDescent="0.25">
      <c r="A95" s="12"/>
      <c r="B95" s="12"/>
      <c r="C95" s="12"/>
      <c r="D95" s="12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</row>
    <row r="96" spans="1:32" ht="12.5" x14ac:dyDescent="0.25">
      <c r="A96" s="12"/>
      <c r="B96" s="12"/>
      <c r="C96" s="12"/>
      <c r="D96" s="12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</row>
    <row r="97" spans="1:32" ht="12.5" x14ac:dyDescent="0.25">
      <c r="A97" s="12"/>
      <c r="B97" s="12"/>
      <c r="C97" s="12"/>
      <c r="D97" s="12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</row>
    <row r="98" spans="1:32" ht="12.5" x14ac:dyDescent="0.25">
      <c r="A98" s="12"/>
      <c r="B98" s="12"/>
      <c r="C98" s="12"/>
      <c r="D98" s="12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</row>
    <row r="99" spans="1:32" ht="12.5" x14ac:dyDescent="0.25">
      <c r="A99" s="12"/>
      <c r="B99" s="12"/>
      <c r="C99" s="12"/>
      <c r="D99" s="12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</row>
    <row r="100" spans="1:32" ht="12.5" x14ac:dyDescent="0.25">
      <c r="A100" s="12"/>
      <c r="B100" s="12"/>
      <c r="C100" s="12"/>
      <c r="D100" s="12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</row>
    <row r="101" spans="1:32" ht="12.5" x14ac:dyDescent="0.25">
      <c r="A101" s="12"/>
      <c r="B101" s="12"/>
      <c r="C101" s="12"/>
      <c r="D101" s="12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</row>
    <row r="102" spans="1:32" ht="12.5" x14ac:dyDescent="0.25">
      <c r="A102" s="12"/>
      <c r="B102" s="12"/>
      <c r="C102" s="12"/>
      <c r="D102" s="12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</row>
    <row r="103" spans="1:32" ht="12.5" x14ac:dyDescent="0.25">
      <c r="A103" s="12"/>
      <c r="B103" s="12"/>
      <c r="C103" s="12"/>
      <c r="D103" s="12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</row>
    <row r="104" spans="1:32" ht="12.5" x14ac:dyDescent="0.25">
      <c r="A104" s="12"/>
      <c r="B104" s="12"/>
      <c r="C104" s="12"/>
      <c r="D104" s="12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</row>
    <row r="105" spans="1:32" ht="12.5" x14ac:dyDescent="0.25">
      <c r="A105" s="12"/>
      <c r="B105" s="12"/>
      <c r="C105" s="12"/>
      <c r="D105" s="12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</row>
    <row r="106" spans="1:32" ht="12.5" x14ac:dyDescent="0.25">
      <c r="A106" s="12"/>
      <c r="B106" s="12"/>
      <c r="C106" s="12"/>
      <c r="D106" s="12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</row>
    <row r="107" spans="1:32" ht="12.5" x14ac:dyDescent="0.25">
      <c r="A107" s="12"/>
      <c r="B107" s="12"/>
      <c r="C107" s="12"/>
      <c r="D107" s="12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</row>
    <row r="108" spans="1:32" ht="12.5" x14ac:dyDescent="0.25">
      <c r="A108" s="12"/>
      <c r="B108" s="12"/>
      <c r="C108" s="12"/>
      <c r="D108" s="12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</row>
    <row r="109" spans="1:32" ht="12.5" x14ac:dyDescent="0.25">
      <c r="A109" s="12"/>
      <c r="B109" s="12"/>
      <c r="C109" s="12"/>
      <c r="D109" s="12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</row>
    <row r="110" spans="1:32" ht="12.5" x14ac:dyDescent="0.25">
      <c r="A110" s="12"/>
      <c r="B110" s="12"/>
      <c r="C110" s="12"/>
      <c r="D110" s="12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</row>
    <row r="111" spans="1:32" ht="12.5" x14ac:dyDescent="0.25">
      <c r="A111" s="12"/>
      <c r="B111" s="12"/>
      <c r="C111" s="12"/>
      <c r="D111" s="12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</row>
    <row r="112" spans="1:32" ht="12.5" x14ac:dyDescent="0.25">
      <c r="A112" s="12"/>
      <c r="B112" s="12"/>
      <c r="C112" s="12"/>
      <c r="D112" s="12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</row>
    <row r="113" spans="1:32" ht="12.5" x14ac:dyDescent="0.25">
      <c r="A113" s="12"/>
      <c r="B113" s="12"/>
      <c r="C113" s="12"/>
      <c r="D113" s="12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</row>
    <row r="114" spans="1:32" ht="12.5" x14ac:dyDescent="0.25">
      <c r="A114" s="12"/>
      <c r="B114" s="12"/>
      <c r="C114" s="12"/>
      <c r="D114" s="12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</row>
    <row r="115" spans="1:32" ht="12.5" x14ac:dyDescent="0.25">
      <c r="A115" s="12"/>
      <c r="B115" s="12"/>
      <c r="C115" s="12"/>
      <c r="D115" s="12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</row>
    <row r="116" spans="1:32" ht="12.5" x14ac:dyDescent="0.25">
      <c r="A116" s="12"/>
      <c r="B116" s="12"/>
      <c r="C116" s="12"/>
      <c r="D116" s="12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</row>
    <row r="117" spans="1:32" ht="12.5" x14ac:dyDescent="0.25">
      <c r="A117" s="12"/>
      <c r="B117" s="12"/>
      <c r="C117" s="12"/>
      <c r="D117" s="12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</row>
    <row r="118" spans="1:32" ht="12.5" x14ac:dyDescent="0.25">
      <c r="A118" s="12"/>
      <c r="B118" s="12"/>
      <c r="C118" s="12"/>
      <c r="D118" s="12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</row>
    <row r="119" spans="1:32" ht="12.5" x14ac:dyDescent="0.25">
      <c r="A119" s="12"/>
      <c r="B119" s="12"/>
      <c r="C119" s="12"/>
      <c r="D119" s="12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</row>
    <row r="120" spans="1:32" ht="12.5" x14ac:dyDescent="0.25">
      <c r="A120" s="12"/>
      <c r="B120" s="12"/>
      <c r="C120" s="12"/>
      <c r="D120" s="12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</row>
    <row r="121" spans="1:32" ht="12.5" x14ac:dyDescent="0.25">
      <c r="A121" s="12"/>
      <c r="B121" s="12"/>
      <c r="C121" s="12"/>
      <c r="D121" s="12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</row>
    <row r="122" spans="1:32" ht="12.5" x14ac:dyDescent="0.25">
      <c r="A122" s="12"/>
      <c r="B122" s="12"/>
      <c r="C122" s="12"/>
      <c r="D122" s="12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</row>
    <row r="123" spans="1:32" ht="12.5" x14ac:dyDescent="0.25">
      <c r="A123" s="12"/>
      <c r="B123" s="12"/>
      <c r="C123" s="12"/>
      <c r="D123" s="12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</row>
    <row r="124" spans="1:32" ht="12.5" x14ac:dyDescent="0.25">
      <c r="A124" s="12"/>
      <c r="B124" s="12"/>
      <c r="C124" s="12"/>
      <c r="D124" s="12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</row>
    <row r="125" spans="1:32" ht="12.5" x14ac:dyDescent="0.25">
      <c r="A125" s="12"/>
      <c r="B125" s="12"/>
      <c r="C125" s="12"/>
      <c r="D125" s="12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</row>
    <row r="126" spans="1:32" ht="12.5" x14ac:dyDescent="0.25">
      <c r="A126" s="12"/>
      <c r="B126" s="12"/>
      <c r="C126" s="12"/>
      <c r="D126" s="12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</row>
    <row r="127" spans="1:32" ht="12.5" x14ac:dyDescent="0.25">
      <c r="A127" s="12"/>
      <c r="B127" s="12"/>
      <c r="C127" s="12"/>
      <c r="D127" s="12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</row>
    <row r="128" spans="1:32" ht="12.5" x14ac:dyDescent="0.25">
      <c r="A128" s="12"/>
      <c r="B128" s="12"/>
      <c r="C128" s="12"/>
      <c r="D128" s="12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</row>
    <row r="129" spans="1:32" ht="12.5" x14ac:dyDescent="0.25">
      <c r="A129" s="12"/>
      <c r="B129" s="12"/>
      <c r="C129" s="12"/>
      <c r="D129" s="12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</row>
    <row r="130" spans="1:32" ht="12.5" x14ac:dyDescent="0.25">
      <c r="A130" s="12"/>
      <c r="B130" s="12"/>
      <c r="C130" s="12"/>
      <c r="D130" s="12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</row>
    <row r="131" spans="1:32" ht="12.5" x14ac:dyDescent="0.25">
      <c r="A131" s="12"/>
      <c r="B131" s="12"/>
      <c r="C131" s="12"/>
      <c r="D131" s="12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</row>
    <row r="132" spans="1:32" ht="12.5" x14ac:dyDescent="0.25">
      <c r="A132" s="12"/>
      <c r="B132" s="12"/>
      <c r="C132" s="12"/>
      <c r="D132" s="12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</row>
    <row r="133" spans="1:32" ht="12.5" x14ac:dyDescent="0.25">
      <c r="A133" s="12"/>
      <c r="B133" s="12"/>
      <c r="C133" s="12"/>
      <c r="D133" s="12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</row>
    <row r="134" spans="1:32" ht="12.5" x14ac:dyDescent="0.25">
      <c r="A134" s="12"/>
      <c r="B134" s="12"/>
      <c r="C134" s="12"/>
      <c r="D134" s="12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</row>
    <row r="135" spans="1:32" ht="12.5" x14ac:dyDescent="0.25">
      <c r="A135" s="12"/>
      <c r="B135" s="12"/>
      <c r="C135" s="12"/>
      <c r="D135" s="12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</row>
    <row r="136" spans="1:32" ht="12.5" x14ac:dyDescent="0.25">
      <c r="A136" s="12"/>
      <c r="B136" s="12"/>
      <c r="C136" s="12"/>
      <c r="D136" s="12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</row>
    <row r="137" spans="1:32" ht="12.5" x14ac:dyDescent="0.25">
      <c r="A137" s="12"/>
      <c r="B137" s="12"/>
      <c r="C137" s="12"/>
      <c r="D137" s="12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</row>
    <row r="138" spans="1:32" ht="12.5" x14ac:dyDescent="0.25">
      <c r="A138" s="12"/>
      <c r="B138" s="12"/>
      <c r="C138" s="12"/>
      <c r="D138" s="12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</row>
    <row r="139" spans="1:32" ht="12.5" x14ac:dyDescent="0.25">
      <c r="A139" s="12"/>
      <c r="B139" s="12"/>
      <c r="C139" s="12"/>
      <c r="D139" s="12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</row>
    <row r="140" spans="1:32" ht="12.5" x14ac:dyDescent="0.25">
      <c r="A140" s="12"/>
      <c r="B140" s="12"/>
      <c r="C140" s="12"/>
      <c r="D140" s="12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</row>
    <row r="141" spans="1:32" ht="12.5" x14ac:dyDescent="0.25">
      <c r="A141" s="12"/>
      <c r="B141" s="12"/>
      <c r="C141" s="12"/>
      <c r="D141" s="12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</row>
    <row r="142" spans="1:32" ht="12.5" x14ac:dyDescent="0.25">
      <c r="A142" s="12"/>
      <c r="B142" s="12"/>
      <c r="C142" s="12"/>
      <c r="D142" s="12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</row>
    <row r="143" spans="1:32" ht="12.5" x14ac:dyDescent="0.25">
      <c r="A143" s="12"/>
      <c r="B143" s="12"/>
      <c r="C143" s="12"/>
      <c r="D143" s="12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</row>
    <row r="144" spans="1:32" ht="12.5" x14ac:dyDescent="0.25">
      <c r="A144" s="12"/>
      <c r="B144" s="12"/>
      <c r="C144" s="12"/>
      <c r="D144" s="12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</row>
    <row r="145" spans="1:32" ht="12.5" x14ac:dyDescent="0.25">
      <c r="A145" s="12"/>
      <c r="B145" s="12"/>
      <c r="C145" s="12"/>
      <c r="D145" s="12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</row>
    <row r="146" spans="1:32" ht="12.5" x14ac:dyDescent="0.25">
      <c r="A146" s="12"/>
      <c r="B146" s="12"/>
      <c r="C146" s="12"/>
      <c r="D146" s="12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</row>
    <row r="147" spans="1:32" ht="12.5" x14ac:dyDescent="0.25">
      <c r="A147" s="12"/>
      <c r="B147" s="12"/>
      <c r="C147" s="12"/>
      <c r="D147" s="12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</row>
    <row r="148" spans="1:32" ht="12.5" x14ac:dyDescent="0.25">
      <c r="A148" s="12"/>
      <c r="B148" s="12"/>
      <c r="C148" s="12"/>
      <c r="D148" s="12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</row>
    <row r="149" spans="1:32" ht="12.5" x14ac:dyDescent="0.25">
      <c r="A149" s="12"/>
      <c r="B149" s="12"/>
      <c r="C149" s="12"/>
      <c r="D149" s="12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</row>
    <row r="150" spans="1:32" ht="12.5" x14ac:dyDescent="0.25">
      <c r="A150" s="12"/>
      <c r="B150" s="12"/>
      <c r="C150" s="12"/>
      <c r="D150" s="12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</row>
    <row r="151" spans="1:32" ht="12.5" x14ac:dyDescent="0.25">
      <c r="A151" s="12"/>
      <c r="B151" s="12"/>
      <c r="C151" s="12"/>
      <c r="D151" s="12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</row>
    <row r="152" spans="1:32" ht="12.5" x14ac:dyDescent="0.25">
      <c r="A152" s="12"/>
      <c r="B152" s="12"/>
      <c r="C152" s="12"/>
      <c r="D152" s="12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</row>
    <row r="153" spans="1:32" ht="12.5" x14ac:dyDescent="0.25">
      <c r="A153" s="12"/>
      <c r="B153" s="12"/>
      <c r="C153" s="12"/>
      <c r="D153" s="12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</row>
    <row r="154" spans="1:32" ht="12.5" x14ac:dyDescent="0.25">
      <c r="A154" s="12"/>
      <c r="B154" s="12"/>
      <c r="C154" s="12"/>
      <c r="D154" s="12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</row>
    <row r="155" spans="1:32" ht="12.5" x14ac:dyDescent="0.25">
      <c r="A155" s="12"/>
      <c r="B155" s="12"/>
      <c r="C155" s="12"/>
      <c r="D155" s="12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</row>
    <row r="156" spans="1:32" ht="12.5" x14ac:dyDescent="0.25">
      <c r="A156" s="12"/>
      <c r="B156" s="12"/>
      <c r="C156" s="12"/>
      <c r="D156" s="12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</row>
    <row r="157" spans="1:32" ht="12.5" x14ac:dyDescent="0.25">
      <c r="A157" s="12"/>
      <c r="B157" s="12"/>
      <c r="C157" s="12"/>
      <c r="D157" s="12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</row>
    <row r="158" spans="1:32" ht="12.5" x14ac:dyDescent="0.25">
      <c r="A158" s="12"/>
      <c r="B158" s="12"/>
      <c r="C158" s="12"/>
      <c r="D158" s="12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</row>
    <row r="159" spans="1:32" ht="12.5" x14ac:dyDescent="0.25">
      <c r="A159" s="12"/>
      <c r="B159" s="12"/>
      <c r="C159" s="12"/>
      <c r="D159" s="12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</row>
    <row r="160" spans="1:32" ht="12.5" x14ac:dyDescent="0.25">
      <c r="A160" s="12"/>
      <c r="B160" s="12"/>
      <c r="C160" s="12"/>
      <c r="D160" s="12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</row>
    <row r="161" spans="1:32" ht="12.5" x14ac:dyDescent="0.25">
      <c r="A161" s="12"/>
      <c r="B161" s="12"/>
      <c r="C161" s="12"/>
      <c r="D161" s="12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</row>
    <row r="162" spans="1:32" ht="12.5" x14ac:dyDescent="0.25">
      <c r="A162" s="12"/>
      <c r="B162" s="12"/>
      <c r="C162" s="12"/>
      <c r="D162" s="12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</row>
    <row r="163" spans="1:32" ht="12.5" x14ac:dyDescent="0.25">
      <c r="A163" s="12"/>
      <c r="B163" s="12"/>
      <c r="C163" s="12"/>
      <c r="D163" s="12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</row>
    <row r="164" spans="1:32" ht="12.5" x14ac:dyDescent="0.25">
      <c r="A164" s="12"/>
      <c r="B164" s="12"/>
      <c r="C164" s="12"/>
      <c r="D164" s="12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</row>
    <row r="165" spans="1:32" ht="12.5" x14ac:dyDescent="0.25">
      <c r="A165" s="12"/>
      <c r="B165" s="12"/>
      <c r="C165" s="12"/>
      <c r="D165" s="12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</row>
    <row r="166" spans="1:32" ht="12.5" x14ac:dyDescent="0.25">
      <c r="A166" s="12"/>
      <c r="B166" s="12"/>
      <c r="C166" s="12"/>
      <c r="D166" s="12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</row>
    <row r="167" spans="1:32" ht="12.5" x14ac:dyDescent="0.25">
      <c r="A167" s="12"/>
      <c r="B167" s="12"/>
      <c r="C167" s="12"/>
      <c r="D167" s="12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</row>
    <row r="168" spans="1:32" ht="12.5" x14ac:dyDescent="0.25">
      <c r="A168" s="12"/>
      <c r="B168" s="12"/>
      <c r="C168" s="12"/>
      <c r="D168" s="12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</row>
    <row r="169" spans="1:32" ht="12.5" x14ac:dyDescent="0.25">
      <c r="A169" s="12"/>
      <c r="B169" s="12"/>
      <c r="C169" s="12"/>
      <c r="D169" s="12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</row>
    <row r="170" spans="1:32" ht="12.5" x14ac:dyDescent="0.25">
      <c r="A170" s="12"/>
      <c r="B170" s="12"/>
      <c r="C170" s="12"/>
      <c r="D170" s="12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</row>
    <row r="171" spans="1:32" ht="12.5" x14ac:dyDescent="0.25">
      <c r="A171" s="12"/>
      <c r="B171" s="12"/>
      <c r="C171" s="12"/>
      <c r="D171" s="12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</row>
    <row r="172" spans="1:32" ht="12.5" x14ac:dyDescent="0.25">
      <c r="A172" s="12"/>
      <c r="B172" s="12"/>
      <c r="C172" s="12"/>
      <c r="D172" s="12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</row>
    <row r="173" spans="1:32" ht="12.5" x14ac:dyDescent="0.25">
      <c r="A173" s="12"/>
      <c r="B173" s="12"/>
      <c r="C173" s="12"/>
      <c r="D173" s="12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</row>
    <row r="174" spans="1:32" ht="12.5" x14ac:dyDescent="0.25">
      <c r="A174" s="12"/>
      <c r="B174" s="12"/>
      <c r="C174" s="12"/>
      <c r="D174" s="12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</row>
    <row r="175" spans="1:32" ht="12.5" x14ac:dyDescent="0.25">
      <c r="A175" s="12"/>
      <c r="B175" s="12"/>
      <c r="C175" s="12"/>
      <c r="D175" s="12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</row>
    <row r="176" spans="1:32" ht="12.5" x14ac:dyDescent="0.25">
      <c r="A176" s="12"/>
      <c r="B176" s="12"/>
      <c r="C176" s="12"/>
      <c r="D176" s="12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</row>
    <row r="177" spans="1:32" ht="12.5" x14ac:dyDescent="0.25">
      <c r="A177" s="12"/>
      <c r="B177" s="12"/>
      <c r="C177" s="12"/>
      <c r="D177" s="12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</row>
    <row r="178" spans="1:32" ht="12.5" x14ac:dyDescent="0.25">
      <c r="A178" s="12"/>
      <c r="B178" s="12"/>
      <c r="C178" s="12"/>
      <c r="D178" s="12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</row>
    <row r="179" spans="1:32" ht="12.5" x14ac:dyDescent="0.25">
      <c r="A179" s="12"/>
      <c r="B179" s="12"/>
      <c r="C179" s="12"/>
      <c r="D179" s="12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</row>
    <row r="180" spans="1:32" ht="12.5" x14ac:dyDescent="0.25">
      <c r="A180" s="12"/>
      <c r="B180" s="12"/>
      <c r="C180" s="12"/>
      <c r="D180" s="12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</row>
    <row r="181" spans="1:32" ht="12.5" x14ac:dyDescent="0.25">
      <c r="A181" s="12"/>
      <c r="B181" s="12"/>
      <c r="C181" s="12"/>
      <c r="D181" s="12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</row>
    <row r="182" spans="1:32" ht="12.5" x14ac:dyDescent="0.25">
      <c r="A182" s="12"/>
      <c r="B182" s="12"/>
      <c r="C182" s="12"/>
      <c r="D182" s="12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</row>
    <row r="183" spans="1:32" ht="12.5" x14ac:dyDescent="0.25">
      <c r="A183" s="12"/>
      <c r="B183" s="12"/>
      <c r="C183" s="12"/>
      <c r="D183" s="12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</row>
    <row r="184" spans="1:32" ht="12.5" x14ac:dyDescent="0.25">
      <c r="A184" s="12"/>
      <c r="B184" s="12"/>
      <c r="C184" s="12"/>
      <c r="D184" s="12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</row>
    <row r="185" spans="1:32" ht="12.5" x14ac:dyDescent="0.25">
      <c r="A185" s="12"/>
      <c r="B185" s="12"/>
      <c r="C185" s="12"/>
      <c r="D185" s="12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</row>
    <row r="186" spans="1:32" ht="12.5" x14ac:dyDescent="0.25">
      <c r="A186" s="12"/>
      <c r="B186" s="12"/>
      <c r="C186" s="12"/>
      <c r="D186" s="12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</row>
    <row r="187" spans="1:32" ht="12.5" x14ac:dyDescent="0.25">
      <c r="A187" s="12"/>
      <c r="B187" s="12"/>
      <c r="C187" s="12"/>
      <c r="D187" s="12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</row>
    <row r="188" spans="1:32" ht="12.5" x14ac:dyDescent="0.25">
      <c r="A188" s="12"/>
      <c r="B188" s="12"/>
      <c r="C188" s="12"/>
      <c r="D188" s="12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</row>
    <row r="189" spans="1:32" ht="12.5" x14ac:dyDescent="0.25">
      <c r="A189" s="12"/>
      <c r="B189" s="12"/>
      <c r="C189" s="12"/>
      <c r="D189" s="12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</row>
    <row r="190" spans="1:32" ht="12.5" x14ac:dyDescent="0.25">
      <c r="A190" s="12"/>
      <c r="B190" s="12"/>
      <c r="C190" s="12"/>
      <c r="D190" s="12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</row>
    <row r="191" spans="1:32" ht="12.5" x14ac:dyDescent="0.25">
      <c r="A191" s="12"/>
      <c r="B191" s="12"/>
      <c r="C191" s="12"/>
      <c r="D191" s="12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</row>
    <row r="192" spans="1:32" ht="12.5" x14ac:dyDescent="0.25">
      <c r="A192" s="12"/>
      <c r="B192" s="12"/>
      <c r="C192" s="12"/>
      <c r="D192" s="12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</row>
    <row r="193" spans="1:32" ht="12.5" x14ac:dyDescent="0.25">
      <c r="A193" s="12"/>
      <c r="B193" s="12"/>
      <c r="C193" s="12"/>
      <c r="D193" s="12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</row>
    <row r="194" spans="1:32" ht="12.5" x14ac:dyDescent="0.25">
      <c r="A194" s="12"/>
      <c r="B194" s="12"/>
      <c r="C194" s="12"/>
      <c r="D194" s="12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</row>
    <row r="195" spans="1:32" ht="12.5" x14ac:dyDescent="0.25">
      <c r="A195" s="12"/>
      <c r="B195" s="12"/>
      <c r="C195" s="12"/>
      <c r="D195" s="12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</row>
    <row r="196" spans="1:32" ht="12.5" x14ac:dyDescent="0.25">
      <c r="A196" s="12"/>
      <c r="B196" s="12"/>
      <c r="C196" s="12"/>
      <c r="D196" s="12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</row>
    <row r="197" spans="1:32" ht="12.5" x14ac:dyDescent="0.25">
      <c r="A197" s="12"/>
      <c r="B197" s="12"/>
      <c r="C197" s="12"/>
      <c r="D197" s="12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</row>
    <row r="198" spans="1:32" ht="12.5" x14ac:dyDescent="0.25">
      <c r="A198" s="12"/>
      <c r="B198" s="12"/>
      <c r="C198" s="12"/>
      <c r="D198" s="12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</row>
    <row r="199" spans="1:32" ht="12.5" x14ac:dyDescent="0.25">
      <c r="A199" s="12"/>
      <c r="B199" s="12"/>
      <c r="C199" s="12"/>
      <c r="D199" s="12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</row>
    <row r="200" spans="1:32" ht="12.5" x14ac:dyDescent="0.25">
      <c r="A200" s="12"/>
      <c r="B200" s="12"/>
      <c r="C200" s="12"/>
      <c r="D200" s="12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</row>
    <row r="201" spans="1:32" ht="12.5" x14ac:dyDescent="0.25">
      <c r="A201" s="12"/>
      <c r="B201" s="12"/>
      <c r="C201" s="12"/>
      <c r="D201" s="12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</row>
    <row r="202" spans="1:32" ht="12.5" x14ac:dyDescent="0.25">
      <c r="A202" s="12"/>
      <c r="B202" s="12"/>
      <c r="C202" s="12"/>
      <c r="D202" s="12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</row>
    <row r="203" spans="1:32" ht="12.5" x14ac:dyDescent="0.25">
      <c r="A203" s="12"/>
      <c r="B203" s="12"/>
      <c r="C203" s="12"/>
      <c r="D203" s="12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</row>
    <row r="204" spans="1:32" ht="12.5" x14ac:dyDescent="0.25">
      <c r="A204" s="12"/>
      <c r="B204" s="12"/>
      <c r="C204" s="12"/>
      <c r="D204" s="12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</row>
    <row r="205" spans="1:32" ht="12.5" x14ac:dyDescent="0.25">
      <c r="A205" s="12"/>
      <c r="B205" s="12"/>
      <c r="C205" s="12"/>
      <c r="D205" s="12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</row>
    <row r="206" spans="1:32" ht="12.5" x14ac:dyDescent="0.25">
      <c r="A206" s="12"/>
      <c r="B206" s="12"/>
      <c r="C206" s="12"/>
      <c r="D206" s="12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</row>
    <row r="207" spans="1:32" ht="12.5" x14ac:dyDescent="0.25">
      <c r="A207" s="12"/>
      <c r="B207" s="12"/>
      <c r="C207" s="12"/>
      <c r="D207" s="12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</row>
    <row r="208" spans="1:32" ht="12.5" x14ac:dyDescent="0.25">
      <c r="A208" s="12"/>
      <c r="B208" s="12"/>
      <c r="C208" s="12"/>
      <c r="D208" s="12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</row>
    <row r="209" spans="1:32" ht="12.5" x14ac:dyDescent="0.25">
      <c r="A209" s="12"/>
      <c r="B209" s="12"/>
      <c r="C209" s="12"/>
      <c r="D209" s="12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</row>
    <row r="210" spans="1:32" ht="12.5" x14ac:dyDescent="0.25">
      <c r="A210" s="12"/>
      <c r="B210" s="12"/>
      <c r="C210" s="12"/>
      <c r="D210" s="12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</row>
    <row r="211" spans="1:32" ht="12.5" x14ac:dyDescent="0.25">
      <c r="A211" s="12"/>
      <c r="B211" s="12"/>
      <c r="C211" s="12"/>
      <c r="D211" s="12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</row>
    <row r="212" spans="1:32" ht="12.5" x14ac:dyDescent="0.25">
      <c r="A212" s="12"/>
      <c r="B212" s="12"/>
      <c r="C212" s="12"/>
      <c r="D212" s="12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</row>
    <row r="213" spans="1:32" ht="12.5" x14ac:dyDescent="0.25">
      <c r="A213" s="12"/>
      <c r="B213" s="12"/>
      <c r="C213" s="12"/>
      <c r="D213" s="12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</row>
    <row r="214" spans="1:32" ht="12.5" x14ac:dyDescent="0.25">
      <c r="A214" s="12"/>
      <c r="B214" s="12"/>
      <c r="C214" s="12"/>
      <c r="D214" s="12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</row>
    <row r="215" spans="1:32" ht="12.5" x14ac:dyDescent="0.25">
      <c r="A215" s="12"/>
      <c r="B215" s="12"/>
      <c r="C215" s="12"/>
      <c r="D215" s="12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</row>
    <row r="216" spans="1:32" ht="12.5" x14ac:dyDescent="0.25">
      <c r="A216" s="12"/>
      <c r="B216" s="12"/>
      <c r="C216" s="12"/>
      <c r="D216" s="12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</row>
    <row r="217" spans="1:32" ht="12.5" x14ac:dyDescent="0.25">
      <c r="A217" s="12"/>
      <c r="B217" s="12"/>
      <c r="C217" s="12"/>
      <c r="D217" s="12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</row>
    <row r="218" spans="1:32" ht="12.5" x14ac:dyDescent="0.25">
      <c r="A218" s="12"/>
      <c r="B218" s="12"/>
      <c r="C218" s="12"/>
      <c r="D218" s="12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</row>
    <row r="219" spans="1:32" ht="12.5" x14ac:dyDescent="0.25">
      <c r="A219" s="12"/>
      <c r="B219" s="12"/>
      <c r="C219" s="12"/>
      <c r="D219" s="12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</row>
    <row r="220" spans="1:32" ht="12.5" x14ac:dyDescent="0.25">
      <c r="A220" s="12"/>
      <c r="B220" s="12"/>
      <c r="C220" s="12"/>
      <c r="D220" s="12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</row>
    <row r="221" spans="1:32" ht="12.5" x14ac:dyDescent="0.25">
      <c r="A221" s="12"/>
      <c r="B221" s="12"/>
      <c r="C221" s="12"/>
      <c r="D221" s="12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</row>
    <row r="222" spans="1:32" ht="12.5" x14ac:dyDescent="0.25">
      <c r="A222" s="12"/>
      <c r="B222" s="12"/>
      <c r="C222" s="12"/>
      <c r="D222" s="12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</row>
    <row r="223" spans="1:32" ht="12.5" x14ac:dyDescent="0.25">
      <c r="A223" s="12"/>
      <c r="B223" s="12"/>
      <c r="C223" s="12"/>
      <c r="D223" s="12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</row>
    <row r="224" spans="1:32" ht="12.5" x14ac:dyDescent="0.25">
      <c r="A224" s="12"/>
      <c r="B224" s="12"/>
      <c r="C224" s="12"/>
      <c r="D224" s="12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</row>
    <row r="225" spans="1:32" ht="12.5" x14ac:dyDescent="0.25">
      <c r="A225" s="12"/>
      <c r="B225" s="12"/>
      <c r="C225" s="12"/>
      <c r="D225" s="12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</row>
    <row r="226" spans="1:32" ht="12.5" x14ac:dyDescent="0.25">
      <c r="A226" s="12"/>
      <c r="B226" s="12"/>
      <c r="C226" s="12"/>
      <c r="D226" s="12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</row>
    <row r="227" spans="1:32" ht="12.5" x14ac:dyDescent="0.25">
      <c r="A227" s="12"/>
      <c r="B227" s="12"/>
      <c r="C227" s="12"/>
      <c r="D227" s="12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</row>
    <row r="228" spans="1:32" ht="12.5" x14ac:dyDescent="0.25">
      <c r="A228" s="12"/>
      <c r="B228" s="12"/>
      <c r="C228" s="12"/>
      <c r="D228" s="12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</row>
    <row r="229" spans="1:32" ht="12.5" x14ac:dyDescent="0.25">
      <c r="A229" s="12"/>
      <c r="B229" s="12"/>
      <c r="C229" s="12"/>
      <c r="D229" s="12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</row>
    <row r="230" spans="1:32" ht="12.5" x14ac:dyDescent="0.25">
      <c r="A230" s="12"/>
      <c r="B230" s="12"/>
      <c r="C230" s="12"/>
      <c r="D230" s="12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</row>
    <row r="231" spans="1:32" ht="12.5" x14ac:dyDescent="0.25">
      <c r="A231" s="12"/>
      <c r="B231" s="12"/>
      <c r="C231" s="12"/>
      <c r="D231" s="12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</row>
    <row r="232" spans="1:32" ht="12.5" x14ac:dyDescent="0.25">
      <c r="A232" s="12"/>
      <c r="B232" s="12"/>
      <c r="C232" s="12"/>
      <c r="D232" s="12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</row>
    <row r="233" spans="1:32" ht="12.5" x14ac:dyDescent="0.25">
      <c r="A233" s="12"/>
      <c r="B233" s="12"/>
      <c r="C233" s="12"/>
      <c r="D233" s="12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</row>
    <row r="234" spans="1:32" ht="12.5" x14ac:dyDescent="0.25">
      <c r="A234" s="12"/>
      <c r="B234" s="12"/>
      <c r="C234" s="12"/>
      <c r="D234" s="12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</row>
    <row r="235" spans="1:32" ht="12.5" x14ac:dyDescent="0.25">
      <c r="A235" s="12"/>
      <c r="B235" s="12"/>
      <c r="C235" s="12"/>
      <c r="D235" s="12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</row>
    <row r="236" spans="1:32" ht="12.5" x14ac:dyDescent="0.25">
      <c r="A236" s="12"/>
      <c r="B236" s="12"/>
      <c r="C236" s="12"/>
      <c r="D236" s="12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</row>
    <row r="237" spans="1:32" ht="12.5" x14ac:dyDescent="0.25">
      <c r="A237" s="12"/>
      <c r="B237" s="12"/>
      <c r="C237" s="12"/>
      <c r="D237" s="12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</row>
    <row r="238" spans="1:32" ht="12.5" x14ac:dyDescent="0.25">
      <c r="A238" s="12"/>
      <c r="B238" s="12"/>
      <c r="C238" s="12"/>
      <c r="D238" s="12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</row>
    <row r="239" spans="1:32" ht="12.5" x14ac:dyDescent="0.25">
      <c r="A239" s="12"/>
      <c r="B239" s="12"/>
      <c r="C239" s="12"/>
      <c r="D239" s="12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</row>
    <row r="240" spans="1:32" ht="12.5" x14ac:dyDescent="0.25">
      <c r="A240" s="12"/>
      <c r="B240" s="12"/>
      <c r="C240" s="12"/>
      <c r="D240" s="12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</row>
    <row r="241" spans="1:32" ht="12.5" x14ac:dyDescent="0.25">
      <c r="A241" s="12"/>
      <c r="B241" s="12"/>
      <c r="C241" s="12"/>
      <c r="D241" s="12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</row>
    <row r="242" spans="1:32" ht="12.5" x14ac:dyDescent="0.25">
      <c r="A242" s="12"/>
      <c r="B242" s="12"/>
      <c r="C242" s="12"/>
      <c r="D242" s="12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</row>
    <row r="243" spans="1:32" ht="12.5" x14ac:dyDescent="0.25">
      <c r="A243" s="12"/>
      <c r="B243" s="12"/>
      <c r="C243" s="12"/>
      <c r="D243" s="12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</row>
    <row r="244" spans="1:32" ht="12.5" x14ac:dyDescent="0.25">
      <c r="A244" s="12"/>
      <c r="B244" s="12"/>
      <c r="C244" s="12"/>
      <c r="D244" s="12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</row>
    <row r="245" spans="1:32" ht="12.5" x14ac:dyDescent="0.25">
      <c r="A245" s="12"/>
      <c r="B245" s="12"/>
      <c r="C245" s="12"/>
      <c r="D245" s="12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</row>
    <row r="246" spans="1:32" ht="12.5" x14ac:dyDescent="0.25">
      <c r="A246" s="12"/>
      <c r="B246" s="12"/>
      <c r="C246" s="12"/>
      <c r="D246" s="12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</row>
    <row r="247" spans="1:32" ht="12.5" x14ac:dyDescent="0.25">
      <c r="A247" s="12"/>
      <c r="B247" s="12"/>
      <c r="C247" s="12"/>
      <c r="D247" s="12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</row>
    <row r="248" spans="1:32" ht="12.5" x14ac:dyDescent="0.25">
      <c r="A248" s="12"/>
      <c r="B248" s="12"/>
      <c r="C248" s="12"/>
      <c r="D248" s="12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</row>
    <row r="249" spans="1:32" ht="12.5" x14ac:dyDescent="0.25">
      <c r="A249" s="12"/>
      <c r="B249" s="12"/>
      <c r="C249" s="12"/>
      <c r="D249" s="12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</row>
    <row r="250" spans="1:32" ht="12.5" x14ac:dyDescent="0.25">
      <c r="A250" s="12"/>
      <c r="B250" s="12"/>
      <c r="C250" s="12"/>
      <c r="D250" s="12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</row>
    <row r="251" spans="1:32" ht="12.5" x14ac:dyDescent="0.25">
      <c r="A251" s="12"/>
      <c r="B251" s="12"/>
      <c r="C251" s="12"/>
      <c r="D251" s="12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</row>
    <row r="252" spans="1:32" ht="12.5" x14ac:dyDescent="0.25">
      <c r="A252" s="12"/>
      <c r="B252" s="12"/>
      <c r="C252" s="12"/>
      <c r="D252" s="12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</row>
    <row r="253" spans="1:32" ht="12.5" x14ac:dyDescent="0.25">
      <c r="A253" s="12"/>
      <c r="B253" s="12"/>
      <c r="C253" s="12"/>
      <c r="D253" s="12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</row>
    <row r="254" spans="1:32" ht="12.5" x14ac:dyDescent="0.25">
      <c r="A254" s="12"/>
      <c r="B254" s="12"/>
      <c r="C254" s="12"/>
      <c r="D254" s="12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</row>
    <row r="255" spans="1:32" ht="12.5" x14ac:dyDescent="0.25">
      <c r="A255" s="12"/>
      <c r="B255" s="12"/>
      <c r="C255" s="12"/>
      <c r="D255" s="12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</row>
    <row r="256" spans="1:32" ht="12.5" x14ac:dyDescent="0.25">
      <c r="A256" s="12"/>
      <c r="B256" s="12"/>
      <c r="C256" s="12"/>
      <c r="D256" s="12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</row>
    <row r="257" spans="1:32" ht="12.5" x14ac:dyDescent="0.25">
      <c r="A257" s="12"/>
      <c r="B257" s="12"/>
      <c r="C257" s="12"/>
      <c r="D257" s="12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</row>
    <row r="258" spans="1:32" ht="12.5" x14ac:dyDescent="0.25">
      <c r="A258" s="12"/>
      <c r="B258" s="12"/>
      <c r="C258" s="12"/>
      <c r="D258" s="12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</row>
    <row r="259" spans="1:32" ht="12.5" x14ac:dyDescent="0.25">
      <c r="A259" s="12"/>
      <c r="B259" s="12"/>
      <c r="C259" s="12"/>
      <c r="D259" s="12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</row>
    <row r="260" spans="1:32" ht="12.5" x14ac:dyDescent="0.25">
      <c r="A260" s="12"/>
      <c r="B260" s="12"/>
      <c r="C260" s="12"/>
      <c r="D260" s="12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</row>
    <row r="261" spans="1:32" ht="12.5" x14ac:dyDescent="0.25">
      <c r="A261" s="12"/>
      <c r="B261" s="12"/>
      <c r="C261" s="12"/>
      <c r="D261" s="12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</row>
    <row r="262" spans="1:32" ht="12.5" x14ac:dyDescent="0.25">
      <c r="A262" s="12"/>
      <c r="B262" s="12"/>
      <c r="C262" s="12"/>
      <c r="D262" s="12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</row>
    <row r="263" spans="1:32" ht="12.5" x14ac:dyDescent="0.25">
      <c r="A263" s="12"/>
      <c r="B263" s="12"/>
      <c r="C263" s="12"/>
      <c r="D263" s="12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</row>
    <row r="264" spans="1:32" ht="12.5" x14ac:dyDescent="0.25">
      <c r="A264" s="12"/>
      <c r="B264" s="12"/>
      <c r="C264" s="12"/>
      <c r="D264" s="12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</row>
    <row r="265" spans="1:32" ht="12.5" x14ac:dyDescent="0.25">
      <c r="A265" s="12"/>
      <c r="B265" s="12"/>
      <c r="C265" s="12"/>
      <c r="D265" s="12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</row>
    <row r="266" spans="1:32" ht="12.5" x14ac:dyDescent="0.25">
      <c r="A266" s="12"/>
      <c r="B266" s="12"/>
      <c r="C266" s="12"/>
      <c r="D266" s="12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</row>
    <row r="267" spans="1:32" ht="12.5" x14ac:dyDescent="0.25">
      <c r="A267" s="12"/>
      <c r="B267" s="12"/>
      <c r="C267" s="12"/>
      <c r="D267" s="12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</row>
    <row r="268" spans="1:32" ht="12.5" x14ac:dyDescent="0.25">
      <c r="A268" s="12"/>
      <c r="B268" s="12"/>
      <c r="C268" s="12"/>
      <c r="D268" s="12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</row>
    <row r="269" spans="1:32" ht="12.5" x14ac:dyDescent="0.25">
      <c r="A269" s="12"/>
      <c r="B269" s="12"/>
      <c r="C269" s="12"/>
      <c r="D269" s="12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</row>
    <row r="270" spans="1:32" ht="12.5" x14ac:dyDescent="0.25">
      <c r="A270" s="12"/>
      <c r="B270" s="12"/>
      <c r="C270" s="12"/>
      <c r="D270" s="12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</row>
    <row r="271" spans="1:32" ht="12.5" x14ac:dyDescent="0.25">
      <c r="A271" s="12"/>
      <c r="B271" s="12"/>
      <c r="C271" s="12"/>
      <c r="D271" s="12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</row>
    <row r="272" spans="1:32" ht="12.5" x14ac:dyDescent="0.25">
      <c r="A272" s="12"/>
      <c r="B272" s="12"/>
      <c r="C272" s="12"/>
      <c r="D272" s="12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</row>
    <row r="273" spans="1:32" ht="12.5" x14ac:dyDescent="0.25">
      <c r="A273" s="12"/>
      <c r="B273" s="12"/>
      <c r="C273" s="12"/>
      <c r="D273" s="12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</row>
    <row r="274" spans="1:32" ht="12.5" x14ac:dyDescent="0.25">
      <c r="A274" s="12"/>
      <c r="B274" s="12"/>
      <c r="C274" s="12"/>
      <c r="D274" s="12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</row>
    <row r="275" spans="1:32" ht="12.5" x14ac:dyDescent="0.25">
      <c r="A275" s="12"/>
      <c r="B275" s="12"/>
      <c r="C275" s="12"/>
      <c r="D275" s="12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</row>
    <row r="276" spans="1:32" ht="12.5" x14ac:dyDescent="0.25">
      <c r="A276" s="12"/>
      <c r="B276" s="12"/>
      <c r="C276" s="12"/>
      <c r="D276" s="12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</row>
    <row r="277" spans="1:32" ht="12.5" x14ac:dyDescent="0.25">
      <c r="A277" s="12"/>
      <c r="B277" s="12"/>
      <c r="C277" s="12"/>
      <c r="D277" s="12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</row>
    <row r="278" spans="1:32" ht="12.5" x14ac:dyDescent="0.25">
      <c r="A278" s="12"/>
      <c r="B278" s="12"/>
      <c r="C278" s="12"/>
      <c r="D278" s="12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</row>
    <row r="279" spans="1:32" ht="12.5" x14ac:dyDescent="0.25">
      <c r="A279" s="12"/>
      <c r="B279" s="12"/>
      <c r="C279" s="12"/>
      <c r="D279" s="12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</row>
    <row r="280" spans="1:32" ht="12.5" x14ac:dyDescent="0.25">
      <c r="A280" s="12"/>
      <c r="B280" s="12"/>
      <c r="C280" s="12"/>
      <c r="D280" s="12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</row>
    <row r="281" spans="1:32" ht="12.5" x14ac:dyDescent="0.25">
      <c r="A281" s="12"/>
      <c r="B281" s="12"/>
      <c r="C281" s="12"/>
      <c r="D281" s="12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</row>
    <row r="282" spans="1:32" ht="12.5" x14ac:dyDescent="0.25">
      <c r="A282" s="12"/>
      <c r="B282" s="12"/>
      <c r="C282" s="12"/>
      <c r="D282" s="12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</row>
    <row r="283" spans="1:32" ht="12.5" x14ac:dyDescent="0.25">
      <c r="A283" s="12"/>
      <c r="B283" s="12"/>
      <c r="C283" s="12"/>
      <c r="D283" s="12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</row>
    <row r="284" spans="1:32" ht="12.5" x14ac:dyDescent="0.25">
      <c r="A284" s="12"/>
      <c r="B284" s="12"/>
      <c r="C284" s="12"/>
      <c r="D284" s="12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</row>
    <row r="285" spans="1:32" ht="12.5" x14ac:dyDescent="0.25">
      <c r="A285" s="12"/>
      <c r="B285" s="12"/>
      <c r="C285" s="12"/>
      <c r="D285" s="12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</row>
    <row r="286" spans="1:32" ht="12.5" x14ac:dyDescent="0.25">
      <c r="A286" s="12"/>
      <c r="B286" s="12"/>
      <c r="C286" s="12"/>
      <c r="D286" s="12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</row>
    <row r="287" spans="1:32" ht="12.5" x14ac:dyDescent="0.25">
      <c r="A287" s="12"/>
      <c r="B287" s="12"/>
      <c r="C287" s="12"/>
      <c r="D287" s="12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</row>
    <row r="288" spans="1:32" ht="12.5" x14ac:dyDescent="0.25">
      <c r="A288" s="12"/>
      <c r="B288" s="12"/>
      <c r="C288" s="12"/>
      <c r="D288" s="12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</row>
    <row r="289" spans="1:32" ht="12.5" x14ac:dyDescent="0.25">
      <c r="A289" s="12"/>
      <c r="B289" s="12"/>
      <c r="C289" s="12"/>
      <c r="D289" s="12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</row>
    <row r="290" spans="1:32" ht="12.5" x14ac:dyDescent="0.25">
      <c r="A290" s="12"/>
      <c r="B290" s="12"/>
      <c r="C290" s="12"/>
      <c r="D290" s="12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</row>
    <row r="291" spans="1:32" ht="12.5" x14ac:dyDescent="0.25">
      <c r="A291" s="12"/>
      <c r="B291" s="12"/>
      <c r="C291" s="12"/>
      <c r="D291" s="12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</row>
    <row r="292" spans="1:32" ht="12.5" x14ac:dyDescent="0.25">
      <c r="A292" s="12"/>
      <c r="B292" s="12"/>
      <c r="C292" s="12"/>
      <c r="D292" s="12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</row>
    <row r="293" spans="1:32" ht="12.5" x14ac:dyDescent="0.25">
      <c r="A293" s="12"/>
      <c r="B293" s="12"/>
      <c r="C293" s="12"/>
      <c r="D293" s="12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</row>
    <row r="294" spans="1:32" ht="12.5" x14ac:dyDescent="0.25">
      <c r="A294" s="12"/>
      <c r="B294" s="12"/>
      <c r="C294" s="12"/>
      <c r="D294" s="12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</row>
    <row r="295" spans="1:32" ht="12.5" x14ac:dyDescent="0.25">
      <c r="A295" s="12"/>
      <c r="B295" s="12"/>
      <c r="C295" s="12"/>
      <c r="D295" s="12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</row>
    <row r="296" spans="1:32" ht="12.5" x14ac:dyDescent="0.25">
      <c r="A296" s="12"/>
      <c r="B296" s="12"/>
      <c r="C296" s="12"/>
      <c r="D296" s="12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</row>
    <row r="297" spans="1:32" ht="12.5" x14ac:dyDescent="0.25">
      <c r="A297" s="12"/>
      <c r="B297" s="12"/>
      <c r="C297" s="12"/>
      <c r="D297" s="12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</row>
    <row r="298" spans="1:32" ht="12.5" x14ac:dyDescent="0.25">
      <c r="A298" s="12"/>
      <c r="B298" s="12"/>
      <c r="C298" s="12"/>
      <c r="D298" s="12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</row>
    <row r="299" spans="1:32" ht="12.5" x14ac:dyDescent="0.25">
      <c r="A299" s="12"/>
      <c r="B299" s="12"/>
      <c r="C299" s="12"/>
      <c r="D299" s="12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</row>
    <row r="300" spans="1:32" ht="12.5" x14ac:dyDescent="0.25">
      <c r="A300" s="12"/>
      <c r="B300" s="12"/>
      <c r="C300" s="12"/>
      <c r="D300" s="12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</row>
    <row r="301" spans="1:32" ht="12.5" x14ac:dyDescent="0.25">
      <c r="A301" s="12"/>
      <c r="B301" s="12"/>
      <c r="C301" s="12"/>
      <c r="D301" s="12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</row>
    <row r="302" spans="1:32" ht="12.5" x14ac:dyDescent="0.25">
      <c r="A302" s="12"/>
      <c r="B302" s="12"/>
      <c r="C302" s="12"/>
      <c r="D302" s="12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</row>
    <row r="303" spans="1:32" ht="12.5" x14ac:dyDescent="0.25">
      <c r="A303" s="12"/>
      <c r="B303" s="12"/>
      <c r="C303" s="12"/>
      <c r="D303" s="12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</row>
    <row r="304" spans="1:32" ht="12.5" x14ac:dyDescent="0.25">
      <c r="A304" s="12"/>
      <c r="B304" s="12"/>
      <c r="C304" s="12"/>
      <c r="D304" s="12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</row>
    <row r="305" spans="1:32" ht="12.5" x14ac:dyDescent="0.25">
      <c r="A305" s="12"/>
      <c r="B305" s="12"/>
      <c r="C305" s="12"/>
      <c r="D305" s="12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</row>
    <row r="306" spans="1:32" ht="12.5" x14ac:dyDescent="0.25">
      <c r="A306" s="12"/>
      <c r="B306" s="12"/>
      <c r="C306" s="12"/>
      <c r="D306" s="12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</row>
    <row r="307" spans="1:32" ht="12.5" x14ac:dyDescent="0.25">
      <c r="A307" s="12"/>
      <c r="B307" s="12"/>
      <c r="C307" s="12"/>
      <c r="D307" s="12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</row>
    <row r="308" spans="1:32" ht="12.5" x14ac:dyDescent="0.25">
      <c r="A308" s="12"/>
      <c r="B308" s="12"/>
      <c r="C308" s="12"/>
      <c r="D308" s="12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</row>
    <row r="309" spans="1:32" ht="12.5" x14ac:dyDescent="0.25">
      <c r="A309" s="12"/>
      <c r="B309" s="12"/>
      <c r="C309" s="12"/>
      <c r="D309" s="12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</row>
    <row r="310" spans="1:32" ht="12.5" x14ac:dyDescent="0.25">
      <c r="A310" s="12"/>
      <c r="B310" s="12"/>
      <c r="C310" s="12"/>
      <c r="D310" s="12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</row>
    <row r="311" spans="1:32" ht="12.5" x14ac:dyDescent="0.25">
      <c r="A311" s="12"/>
      <c r="B311" s="12"/>
      <c r="C311" s="12"/>
      <c r="D311" s="12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</row>
    <row r="312" spans="1:32" ht="12.5" x14ac:dyDescent="0.25">
      <c r="A312" s="12"/>
      <c r="B312" s="12"/>
      <c r="C312" s="12"/>
      <c r="D312" s="12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</row>
    <row r="313" spans="1:32" ht="12.5" x14ac:dyDescent="0.25">
      <c r="A313" s="12"/>
      <c r="B313" s="12"/>
      <c r="C313" s="12"/>
      <c r="D313" s="12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</row>
    <row r="314" spans="1:32" ht="12.5" x14ac:dyDescent="0.25">
      <c r="A314" s="12"/>
      <c r="B314" s="12"/>
      <c r="C314" s="12"/>
      <c r="D314" s="12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</row>
    <row r="315" spans="1:32" ht="12.5" x14ac:dyDescent="0.25">
      <c r="A315" s="12"/>
      <c r="B315" s="12"/>
      <c r="C315" s="12"/>
      <c r="D315" s="12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</row>
    <row r="316" spans="1:32" ht="12.5" x14ac:dyDescent="0.25">
      <c r="A316" s="12"/>
      <c r="B316" s="12"/>
      <c r="C316" s="12"/>
      <c r="D316" s="12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</row>
    <row r="317" spans="1:32" ht="12.5" x14ac:dyDescent="0.25">
      <c r="A317" s="12"/>
      <c r="B317" s="12"/>
      <c r="C317" s="12"/>
      <c r="D317" s="12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</row>
    <row r="318" spans="1:32" ht="12.5" x14ac:dyDescent="0.25">
      <c r="A318" s="12"/>
      <c r="B318" s="12"/>
      <c r="C318" s="12"/>
      <c r="D318" s="12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</row>
    <row r="319" spans="1:32" ht="12.5" x14ac:dyDescent="0.25">
      <c r="A319" s="12"/>
      <c r="B319" s="12"/>
      <c r="C319" s="12"/>
      <c r="D319" s="12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</row>
    <row r="320" spans="1:32" ht="12.5" x14ac:dyDescent="0.25">
      <c r="A320" s="12"/>
      <c r="B320" s="12"/>
      <c r="C320" s="12"/>
      <c r="D320" s="12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</row>
    <row r="321" spans="1:32" ht="12.5" x14ac:dyDescent="0.25">
      <c r="A321" s="12"/>
      <c r="B321" s="12"/>
      <c r="C321" s="12"/>
      <c r="D321" s="12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</row>
    <row r="322" spans="1:32" ht="12.5" x14ac:dyDescent="0.25">
      <c r="A322" s="12"/>
      <c r="B322" s="12"/>
      <c r="C322" s="12"/>
      <c r="D322" s="12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</row>
    <row r="323" spans="1:32" ht="12.5" x14ac:dyDescent="0.25">
      <c r="A323" s="12"/>
      <c r="B323" s="12"/>
      <c r="C323" s="12"/>
      <c r="D323" s="12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</row>
    <row r="324" spans="1:32" ht="12.5" x14ac:dyDescent="0.25">
      <c r="A324" s="12"/>
      <c r="B324" s="12"/>
      <c r="C324" s="12"/>
      <c r="D324" s="12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</row>
    <row r="325" spans="1:32" ht="12.5" x14ac:dyDescent="0.25">
      <c r="A325" s="12"/>
      <c r="B325" s="12"/>
      <c r="C325" s="12"/>
      <c r="D325" s="12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</row>
    <row r="326" spans="1:32" ht="12.5" x14ac:dyDescent="0.25">
      <c r="A326" s="12"/>
      <c r="B326" s="12"/>
      <c r="C326" s="12"/>
      <c r="D326" s="12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</row>
    <row r="327" spans="1:32" ht="12.5" x14ac:dyDescent="0.25">
      <c r="A327" s="12"/>
      <c r="B327" s="12"/>
      <c r="C327" s="12"/>
      <c r="D327" s="12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</row>
    <row r="328" spans="1:32" ht="12.5" x14ac:dyDescent="0.25">
      <c r="A328" s="12"/>
      <c r="B328" s="12"/>
      <c r="C328" s="12"/>
      <c r="D328" s="12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</row>
    <row r="329" spans="1:32" ht="12.5" x14ac:dyDescent="0.25">
      <c r="A329" s="12"/>
      <c r="B329" s="12"/>
      <c r="C329" s="12"/>
      <c r="D329" s="12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</row>
    <row r="330" spans="1:32" ht="12.5" x14ac:dyDescent="0.25">
      <c r="A330" s="12"/>
      <c r="B330" s="12"/>
      <c r="C330" s="12"/>
      <c r="D330" s="12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</row>
    <row r="331" spans="1:32" ht="12.5" x14ac:dyDescent="0.25">
      <c r="A331" s="12"/>
      <c r="B331" s="12"/>
      <c r="C331" s="12"/>
      <c r="D331" s="12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</row>
    <row r="332" spans="1:32" ht="12.5" x14ac:dyDescent="0.25">
      <c r="A332" s="12"/>
      <c r="B332" s="12"/>
      <c r="C332" s="12"/>
      <c r="D332" s="12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</row>
    <row r="333" spans="1:32" ht="12.5" x14ac:dyDescent="0.25">
      <c r="A333" s="12"/>
      <c r="B333" s="12"/>
      <c r="C333" s="12"/>
      <c r="D333" s="12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</row>
    <row r="334" spans="1:32" ht="12.5" x14ac:dyDescent="0.25">
      <c r="A334" s="12"/>
      <c r="B334" s="12"/>
      <c r="C334" s="12"/>
      <c r="D334" s="12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</row>
    <row r="335" spans="1:32" ht="12.5" x14ac:dyDescent="0.25">
      <c r="A335" s="12"/>
      <c r="B335" s="12"/>
      <c r="C335" s="12"/>
      <c r="D335" s="12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</row>
    <row r="336" spans="1:32" ht="12.5" x14ac:dyDescent="0.25">
      <c r="A336" s="12"/>
      <c r="B336" s="12"/>
      <c r="C336" s="12"/>
      <c r="D336" s="12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</row>
    <row r="337" spans="1:32" ht="12.5" x14ac:dyDescent="0.25">
      <c r="A337" s="12"/>
      <c r="B337" s="12"/>
      <c r="C337" s="12"/>
      <c r="D337" s="12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</row>
    <row r="338" spans="1:32" ht="12.5" x14ac:dyDescent="0.25">
      <c r="A338" s="12"/>
      <c r="B338" s="12"/>
      <c r="C338" s="12"/>
      <c r="D338" s="12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</row>
    <row r="339" spans="1:32" ht="12.5" x14ac:dyDescent="0.25">
      <c r="A339" s="12"/>
      <c r="B339" s="12"/>
      <c r="C339" s="12"/>
      <c r="D339" s="12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</row>
    <row r="340" spans="1:32" ht="12.5" x14ac:dyDescent="0.25">
      <c r="A340" s="12"/>
      <c r="B340" s="12"/>
      <c r="C340" s="12"/>
      <c r="D340" s="12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</row>
    <row r="341" spans="1:32" ht="12.5" x14ac:dyDescent="0.25">
      <c r="A341" s="12"/>
      <c r="B341" s="12"/>
      <c r="C341" s="12"/>
      <c r="D341" s="12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</row>
    <row r="342" spans="1:32" ht="12.5" x14ac:dyDescent="0.25">
      <c r="A342" s="12"/>
      <c r="B342" s="12"/>
      <c r="C342" s="12"/>
      <c r="D342" s="12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</row>
    <row r="343" spans="1:32" ht="12.5" x14ac:dyDescent="0.25">
      <c r="A343" s="12"/>
      <c r="B343" s="12"/>
      <c r="C343" s="12"/>
      <c r="D343" s="12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</row>
    <row r="344" spans="1:32" ht="12.5" x14ac:dyDescent="0.25">
      <c r="A344" s="12"/>
      <c r="B344" s="12"/>
      <c r="C344" s="12"/>
      <c r="D344" s="12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</row>
    <row r="345" spans="1:32" ht="12.5" x14ac:dyDescent="0.25">
      <c r="A345" s="12"/>
      <c r="B345" s="12"/>
      <c r="C345" s="12"/>
      <c r="D345" s="12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</row>
    <row r="346" spans="1:32" ht="12.5" x14ac:dyDescent="0.25">
      <c r="A346" s="12"/>
      <c r="B346" s="12"/>
      <c r="C346" s="12"/>
      <c r="D346" s="12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</row>
    <row r="347" spans="1:32" ht="12.5" x14ac:dyDescent="0.25">
      <c r="A347" s="12"/>
      <c r="B347" s="12"/>
      <c r="C347" s="12"/>
      <c r="D347" s="12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</row>
    <row r="348" spans="1:32" ht="12.5" x14ac:dyDescent="0.25">
      <c r="A348" s="12"/>
      <c r="B348" s="12"/>
      <c r="C348" s="12"/>
      <c r="D348" s="12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</row>
    <row r="349" spans="1:32" ht="12.5" x14ac:dyDescent="0.25">
      <c r="A349" s="12"/>
      <c r="B349" s="12"/>
      <c r="C349" s="12"/>
      <c r="D349" s="12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</row>
    <row r="350" spans="1:32" ht="12.5" x14ac:dyDescent="0.25">
      <c r="A350" s="12"/>
      <c r="B350" s="12"/>
      <c r="C350" s="12"/>
      <c r="D350" s="12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</row>
    <row r="351" spans="1:32" ht="12.5" x14ac:dyDescent="0.25">
      <c r="A351" s="12"/>
      <c r="B351" s="12"/>
      <c r="C351" s="12"/>
      <c r="D351" s="12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</row>
    <row r="352" spans="1:32" ht="12.5" x14ac:dyDescent="0.25">
      <c r="A352" s="12"/>
      <c r="B352" s="12"/>
      <c r="C352" s="12"/>
      <c r="D352" s="12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</row>
    <row r="353" spans="1:32" ht="12.5" x14ac:dyDescent="0.25">
      <c r="A353" s="12"/>
      <c r="B353" s="12"/>
      <c r="C353" s="12"/>
      <c r="D353" s="12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</row>
    <row r="354" spans="1:32" ht="12.5" x14ac:dyDescent="0.25">
      <c r="A354" s="12"/>
      <c r="B354" s="12"/>
      <c r="C354" s="12"/>
      <c r="D354" s="12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</row>
    <row r="355" spans="1:32" ht="12.5" x14ac:dyDescent="0.25">
      <c r="A355" s="12"/>
      <c r="B355" s="12"/>
      <c r="C355" s="12"/>
      <c r="D355" s="12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</row>
    <row r="356" spans="1:32" ht="12.5" x14ac:dyDescent="0.25">
      <c r="A356" s="12"/>
      <c r="B356" s="12"/>
      <c r="C356" s="12"/>
      <c r="D356" s="12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</row>
    <row r="357" spans="1:32" ht="12.5" x14ac:dyDescent="0.25">
      <c r="A357" s="12"/>
      <c r="B357" s="12"/>
      <c r="C357" s="12"/>
      <c r="D357" s="12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</row>
    <row r="358" spans="1:32" ht="12.5" x14ac:dyDescent="0.25">
      <c r="A358" s="12"/>
      <c r="B358" s="12"/>
      <c r="C358" s="12"/>
      <c r="D358" s="12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</row>
    <row r="359" spans="1:32" ht="12.5" x14ac:dyDescent="0.25">
      <c r="A359" s="12"/>
      <c r="B359" s="12"/>
      <c r="C359" s="12"/>
      <c r="D359" s="12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</row>
    <row r="360" spans="1:32" ht="12.5" x14ac:dyDescent="0.25">
      <c r="A360" s="12"/>
      <c r="B360" s="12"/>
      <c r="C360" s="12"/>
      <c r="D360" s="12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</row>
    <row r="361" spans="1:32" ht="12.5" x14ac:dyDescent="0.25">
      <c r="A361" s="12"/>
      <c r="B361" s="12"/>
      <c r="C361" s="12"/>
      <c r="D361" s="12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</row>
    <row r="362" spans="1:32" ht="12.5" x14ac:dyDescent="0.25">
      <c r="A362" s="12"/>
      <c r="B362" s="12"/>
      <c r="C362" s="12"/>
      <c r="D362" s="12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</row>
    <row r="363" spans="1:32" ht="12.5" x14ac:dyDescent="0.25">
      <c r="A363" s="12"/>
      <c r="B363" s="12"/>
      <c r="C363" s="12"/>
      <c r="D363" s="12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</row>
    <row r="364" spans="1:32" ht="12.5" x14ac:dyDescent="0.25">
      <c r="A364" s="12"/>
      <c r="B364" s="12"/>
      <c r="C364" s="12"/>
      <c r="D364" s="12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</row>
    <row r="365" spans="1:32" ht="12.5" x14ac:dyDescent="0.25">
      <c r="A365" s="12"/>
      <c r="B365" s="12"/>
      <c r="C365" s="12"/>
      <c r="D365" s="12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</row>
    <row r="366" spans="1:32" ht="12.5" x14ac:dyDescent="0.25">
      <c r="A366" s="12"/>
      <c r="B366" s="12"/>
      <c r="C366" s="12"/>
      <c r="D366" s="12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</row>
    <row r="367" spans="1:32" ht="12.5" x14ac:dyDescent="0.25">
      <c r="A367" s="12"/>
      <c r="B367" s="12"/>
      <c r="C367" s="12"/>
      <c r="D367" s="12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</row>
    <row r="368" spans="1:32" ht="12.5" x14ac:dyDescent="0.25">
      <c r="A368" s="12"/>
      <c r="B368" s="12"/>
      <c r="C368" s="12"/>
      <c r="D368" s="12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</row>
    <row r="369" spans="1:32" ht="12.5" x14ac:dyDescent="0.25">
      <c r="A369" s="12"/>
      <c r="B369" s="12"/>
      <c r="C369" s="12"/>
      <c r="D369" s="12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</row>
    <row r="370" spans="1:32" ht="12.5" x14ac:dyDescent="0.25">
      <c r="A370" s="12"/>
      <c r="B370" s="12"/>
      <c r="C370" s="12"/>
      <c r="D370" s="12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</row>
    <row r="371" spans="1:32" ht="12.5" x14ac:dyDescent="0.25">
      <c r="A371" s="12"/>
      <c r="B371" s="12"/>
      <c r="C371" s="12"/>
      <c r="D371" s="12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</row>
    <row r="372" spans="1:32" ht="12.5" x14ac:dyDescent="0.25">
      <c r="A372" s="12"/>
      <c r="B372" s="12"/>
      <c r="C372" s="12"/>
      <c r="D372" s="12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</row>
    <row r="373" spans="1:32" ht="12.5" x14ac:dyDescent="0.25">
      <c r="A373" s="12"/>
      <c r="B373" s="12"/>
      <c r="C373" s="12"/>
      <c r="D373" s="12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</row>
    <row r="374" spans="1:32" ht="12.5" x14ac:dyDescent="0.25">
      <c r="A374" s="12"/>
      <c r="B374" s="12"/>
      <c r="C374" s="12"/>
      <c r="D374" s="12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</row>
    <row r="375" spans="1:32" ht="12.5" x14ac:dyDescent="0.25">
      <c r="A375" s="12"/>
      <c r="B375" s="12"/>
      <c r="C375" s="12"/>
      <c r="D375" s="12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</row>
    <row r="376" spans="1:32" ht="12.5" x14ac:dyDescent="0.25">
      <c r="A376" s="12"/>
      <c r="B376" s="12"/>
      <c r="C376" s="12"/>
      <c r="D376" s="12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</row>
    <row r="377" spans="1:32" ht="12.5" x14ac:dyDescent="0.25">
      <c r="A377" s="12"/>
      <c r="B377" s="12"/>
      <c r="C377" s="12"/>
      <c r="D377" s="12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</row>
    <row r="378" spans="1:32" ht="12.5" x14ac:dyDescent="0.25">
      <c r="A378" s="12"/>
      <c r="B378" s="12"/>
      <c r="C378" s="12"/>
      <c r="D378" s="12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</row>
    <row r="379" spans="1:32" ht="12.5" x14ac:dyDescent="0.25">
      <c r="A379" s="12"/>
      <c r="B379" s="12"/>
      <c r="C379" s="12"/>
      <c r="D379" s="12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</row>
    <row r="380" spans="1:32" ht="12.5" x14ac:dyDescent="0.25">
      <c r="A380" s="12"/>
      <c r="B380" s="12"/>
      <c r="C380" s="12"/>
      <c r="D380" s="12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</row>
    <row r="381" spans="1:32" ht="12.5" x14ac:dyDescent="0.25">
      <c r="A381" s="12"/>
      <c r="B381" s="12"/>
      <c r="C381" s="12"/>
      <c r="D381" s="12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</row>
    <row r="382" spans="1:32" ht="12.5" x14ac:dyDescent="0.25">
      <c r="A382" s="12"/>
      <c r="B382" s="12"/>
      <c r="C382" s="12"/>
      <c r="D382" s="12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</row>
    <row r="383" spans="1:32" ht="12.5" x14ac:dyDescent="0.25">
      <c r="A383" s="12"/>
      <c r="B383" s="12"/>
      <c r="C383" s="12"/>
      <c r="D383" s="12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</row>
    <row r="384" spans="1:32" ht="12.5" x14ac:dyDescent="0.25">
      <c r="A384" s="12"/>
      <c r="B384" s="12"/>
      <c r="C384" s="12"/>
      <c r="D384" s="12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</row>
    <row r="385" spans="1:32" ht="12.5" x14ac:dyDescent="0.25">
      <c r="A385" s="12"/>
      <c r="B385" s="12"/>
      <c r="C385" s="12"/>
      <c r="D385" s="12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</row>
    <row r="386" spans="1:32" ht="12.5" x14ac:dyDescent="0.25">
      <c r="A386" s="12"/>
      <c r="B386" s="12"/>
      <c r="C386" s="12"/>
      <c r="D386" s="12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</row>
    <row r="387" spans="1:32" ht="12.5" x14ac:dyDescent="0.25">
      <c r="A387" s="12"/>
      <c r="B387" s="12"/>
      <c r="C387" s="12"/>
      <c r="D387" s="12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</row>
    <row r="388" spans="1:32" ht="12.5" x14ac:dyDescent="0.25">
      <c r="A388" s="12"/>
      <c r="B388" s="12"/>
      <c r="C388" s="12"/>
      <c r="D388" s="12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</row>
    <row r="389" spans="1:32" ht="12.5" x14ac:dyDescent="0.25">
      <c r="A389" s="12"/>
      <c r="B389" s="12"/>
      <c r="C389" s="12"/>
      <c r="D389" s="12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</row>
    <row r="390" spans="1:32" ht="12.5" x14ac:dyDescent="0.25">
      <c r="A390" s="12"/>
      <c r="B390" s="12"/>
      <c r="C390" s="12"/>
      <c r="D390" s="12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</row>
    <row r="391" spans="1:32" ht="12.5" x14ac:dyDescent="0.25">
      <c r="A391" s="12"/>
      <c r="B391" s="12"/>
      <c r="C391" s="12"/>
      <c r="D391" s="12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</row>
    <row r="392" spans="1:32" ht="12.5" x14ac:dyDescent="0.25">
      <c r="A392" s="12"/>
      <c r="B392" s="12"/>
      <c r="C392" s="12"/>
      <c r="D392" s="12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</row>
    <row r="393" spans="1:32" ht="12.5" x14ac:dyDescent="0.25">
      <c r="A393" s="12"/>
      <c r="B393" s="12"/>
      <c r="C393" s="12"/>
      <c r="D393" s="12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</row>
    <row r="394" spans="1:32" ht="12.5" x14ac:dyDescent="0.25">
      <c r="A394" s="12"/>
      <c r="B394" s="12"/>
      <c r="C394" s="12"/>
      <c r="D394" s="12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</row>
    <row r="395" spans="1:32" ht="12.5" x14ac:dyDescent="0.25">
      <c r="A395" s="12"/>
      <c r="B395" s="12"/>
      <c r="C395" s="12"/>
      <c r="D395" s="12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</row>
    <row r="396" spans="1:32" ht="12.5" x14ac:dyDescent="0.25">
      <c r="A396" s="12"/>
      <c r="B396" s="12"/>
      <c r="C396" s="12"/>
      <c r="D396" s="12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</row>
    <row r="397" spans="1:32" ht="12.5" x14ac:dyDescent="0.25">
      <c r="A397" s="12"/>
      <c r="B397" s="12"/>
      <c r="C397" s="12"/>
      <c r="D397" s="12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</row>
    <row r="398" spans="1:32" ht="12.5" x14ac:dyDescent="0.25">
      <c r="A398" s="12"/>
      <c r="B398" s="12"/>
      <c r="C398" s="12"/>
      <c r="D398" s="12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</row>
    <row r="399" spans="1:32" ht="12.5" x14ac:dyDescent="0.25">
      <c r="A399" s="12"/>
      <c r="B399" s="12"/>
      <c r="C399" s="12"/>
      <c r="D399" s="12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</row>
    <row r="400" spans="1:32" ht="12.5" x14ac:dyDescent="0.25">
      <c r="A400" s="12"/>
      <c r="B400" s="12"/>
      <c r="C400" s="12"/>
      <c r="D400" s="12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</row>
    <row r="401" spans="1:32" ht="12.5" x14ac:dyDescent="0.25">
      <c r="A401" s="12"/>
      <c r="B401" s="12"/>
      <c r="C401" s="12"/>
      <c r="D401" s="12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</row>
    <row r="402" spans="1:32" ht="12.5" x14ac:dyDescent="0.25">
      <c r="A402" s="12"/>
      <c r="B402" s="12"/>
      <c r="C402" s="12"/>
      <c r="D402" s="12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</row>
    <row r="403" spans="1:32" ht="12.5" x14ac:dyDescent="0.25">
      <c r="A403" s="12"/>
      <c r="B403" s="12"/>
      <c r="C403" s="12"/>
      <c r="D403" s="12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</row>
    <row r="404" spans="1:32" ht="12.5" x14ac:dyDescent="0.25">
      <c r="A404" s="12"/>
      <c r="B404" s="12"/>
      <c r="C404" s="12"/>
      <c r="D404" s="12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</row>
    <row r="405" spans="1:32" ht="12.5" x14ac:dyDescent="0.25">
      <c r="A405" s="12"/>
      <c r="B405" s="12"/>
      <c r="C405" s="12"/>
      <c r="D405" s="12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</row>
    <row r="406" spans="1:32" ht="12.5" x14ac:dyDescent="0.25">
      <c r="A406" s="12"/>
      <c r="B406" s="12"/>
      <c r="C406" s="12"/>
      <c r="D406" s="12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</row>
    <row r="407" spans="1:32" ht="12.5" x14ac:dyDescent="0.25">
      <c r="A407" s="12"/>
      <c r="B407" s="12"/>
      <c r="C407" s="12"/>
      <c r="D407" s="12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</row>
    <row r="408" spans="1:32" ht="12.5" x14ac:dyDescent="0.25">
      <c r="A408" s="12"/>
      <c r="B408" s="12"/>
      <c r="C408" s="12"/>
      <c r="D408" s="12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</row>
    <row r="409" spans="1:32" ht="12.5" x14ac:dyDescent="0.25">
      <c r="A409" s="12"/>
      <c r="B409" s="12"/>
      <c r="C409" s="12"/>
      <c r="D409" s="12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</row>
    <row r="410" spans="1:32" ht="12.5" x14ac:dyDescent="0.25">
      <c r="A410" s="12"/>
      <c r="B410" s="12"/>
      <c r="C410" s="12"/>
      <c r="D410" s="12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</row>
    <row r="411" spans="1:32" ht="12.5" x14ac:dyDescent="0.25">
      <c r="A411" s="12"/>
      <c r="B411" s="12"/>
      <c r="C411" s="12"/>
      <c r="D411" s="12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</row>
    <row r="412" spans="1:32" ht="12.5" x14ac:dyDescent="0.25">
      <c r="A412" s="12"/>
      <c r="B412" s="12"/>
      <c r="C412" s="12"/>
      <c r="D412" s="12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</row>
    <row r="413" spans="1:32" ht="12.5" x14ac:dyDescent="0.25">
      <c r="A413" s="12"/>
      <c r="B413" s="12"/>
      <c r="C413" s="12"/>
      <c r="D413" s="12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</row>
    <row r="414" spans="1:32" ht="12.5" x14ac:dyDescent="0.25">
      <c r="A414" s="12"/>
      <c r="B414" s="12"/>
      <c r="C414" s="12"/>
      <c r="D414" s="12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</row>
    <row r="415" spans="1:32" ht="12.5" x14ac:dyDescent="0.25">
      <c r="A415" s="12"/>
      <c r="B415" s="12"/>
      <c r="C415" s="12"/>
      <c r="D415" s="12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</row>
    <row r="416" spans="1:32" ht="12.5" x14ac:dyDescent="0.25">
      <c r="A416" s="12"/>
      <c r="B416" s="12"/>
      <c r="C416" s="12"/>
      <c r="D416" s="12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</row>
    <row r="417" spans="1:32" ht="12.5" x14ac:dyDescent="0.25">
      <c r="A417" s="12"/>
      <c r="B417" s="12"/>
      <c r="C417" s="12"/>
      <c r="D417" s="12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</row>
    <row r="418" spans="1:32" ht="12.5" x14ac:dyDescent="0.25">
      <c r="A418" s="12"/>
      <c r="B418" s="12"/>
      <c r="C418" s="12"/>
      <c r="D418" s="12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</row>
    <row r="419" spans="1:32" ht="12.5" x14ac:dyDescent="0.25">
      <c r="A419" s="12"/>
      <c r="B419" s="12"/>
      <c r="C419" s="12"/>
      <c r="D419" s="12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</row>
    <row r="420" spans="1:32" ht="12.5" x14ac:dyDescent="0.25">
      <c r="A420" s="12"/>
      <c r="B420" s="12"/>
      <c r="C420" s="12"/>
      <c r="D420" s="12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</row>
    <row r="421" spans="1:32" ht="12.5" x14ac:dyDescent="0.25">
      <c r="A421" s="12"/>
      <c r="B421" s="12"/>
      <c r="C421" s="12"/>
      <c r="D421" s="12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</row>
    <row r="422" spans="1:32" ht="12.5" x14ac:dyDescent="0.25">
      <c r="A422" s="12"/>
      <c r="B422" s="12"/>
      <c r="C422" s="12"/>
      <c r="D422" s="12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</row>
    <row r="423" spans="1:32" ht="12.5" x14ac:dyDescent="0.25">
      <c r="A423" s="12"/>
      <c r="B423" s="12"/>
      <c r="C423" s="12"/>
      <c r="D423" s="12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</row>
    <row r="424" spans="1:32" ht="12.5" x14ac:dyDescent="0.25">
      <c r="A424" s="12"/>
      <c r="B424" s="12"/>
      <c r="C424" s="12"/>
      <c r="D424" s="12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</row>
    <row r="425" spans="1:32" ht="12.5" x14ac:dyDescent="0.25">
      <c r="A425" s="12"/>
      <c r="B425" s="12"/>
      <c r="C425" s="12"/>
      <c r="D425" s="12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</row>
    <row r="426" spans="1:32" ht="12.5" x14ac:dyDescent="0.25">
      <c r="A426" s="12"/>
      <c r="B426" s="12"/>
      <c r="C426" s="12"/>
      <c r="D426" s="12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</row>
    <row r="427" spans="1:32" ht="12.5" x14ac:dyDescent="0.25">
      <c r="A427" s="12"/>
      <c r="B427" s="12"/>
      <c r="C427" s="12"/>
      <c r="D427" s="12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</row>
    <row r="428" spans="1:32" ht="12.5" x14ac:dyDescent="0.25">
      <c r="A428" s="12"/>
      <c r="B428" s="12"/>
      <c r="C428" s="12"/>
      <c r="D428" s="12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</row>
    <row r="429" spans="1:32" ht="12.5" x14ac:dyDescent="0.25">
      <c r="A429" s="12"/>
      <c r="B429" s="12"/>
      <c r="C429" s="12"/>
      <c r="D429" s="12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</row>
    <row r="430" spans="1:32" ht="12.5" x14ac:dyDescent="0.25">
      <c r="A430" s="12"/>
      <c r="B430" s="12"/>
      <c r="C430" s="12"/>
      <c r="D430" s="12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</row>
    <row r="431" spans="1:32" ht="12.5" x14ac:dyDescent="0.25">
      <c r="A431" s="12"/>
      <c r="B431" s="12"/>
      <c r="C431" s="12"/>
      <c r="D431" s="12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</row>
    <row r="432" spans="1:32" ht="12.5" x14ac:dyDescent="0.25">
      <c r="A432" s="12"/>
      <c r="B432" s="12"/>
      <c r="C432" s="12"/>
      <c r="D432" s="12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</row>
    <row r="433" spans="1:32" ht="12.5" x14ac:dyDescent="0.25">
      <c r="A433" s="12"/>
      <c r="B433" s="12"/>
      <c r="C433" s="12"/>
      <c r="D433" s="12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</row>
    <row r="434" spans="1:32" ht="12.5" x14ac:dyDescent="0.25">
      <c r="A434" s="12"/>
      <c r="B434" s="12"/>
      <c r="C434" s="12"/>
      <c r="D434" s="12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</row>
    <row r="435" spans="1:32" ht="12.5" x14ac:dyDescent="0.25">
      <c r="A435" s="12"/>
      <c r="B435" s="12"/>
      <c r="C435" s="12"/>
      <c r="D435" s="12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</row>
    <row r="436" spans="1:32" ht="12.5" x14ac:dyDescent="0.25">
      <c r="A436" s="12"/>
      <c r="B436" s="12"/>
      <c r="C436" s="12"/>
      <c r="D436" s="12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</row>
    <row r="437" spans="1:32" ht="12.5" x14ac:dyDescent="0.25">
      <c r="A437" s="12"/>
      <c r="B437" s="12"/>
      <c r="C437" s="12"/>
      <c r="D437" s="12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</row>
    <row r="438" spans="1:32" ht="12.5" x14ac:dyDescent="0.25">
      <c r="A438" s="12"/>
      <c r="B438" s="12"/>
      <c r="C438" s="12"/>
      <c r="D438" s="12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</row>
    <row r="439" spans="1:32" ht="12.5" x14ac:dyDescent="0.25">
      <c r="A439" s="12"/>
      <c r="B439" s="12"/>
      <c r="C439" s="12"/>
      <c r="D439" s="12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</row>
    <row r="440" spans="1:32" ht="12.5" x14ac:dyDescent="0.25">
      <c r="A440" s="12"/>
      <c r="B440" s="12"/>
      <c r="C440" s="12"/>
      <c r="D440" s="12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</row>
    <row r="441" spans="1:32" ht="12.5" x14ac:dyDescent="0.25">
      <c r="A441" s="12"/>
      <c r="B441" s="12"/>
      <c r="C441" s="12"/>
      <c r="D441" s="12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</row>
    <row r="442" spans="1:32" ht="12.5" x14ac:dyDescent="0.25">
      <c r="A442" s="12"/>
      <c r="B442" s="12"/>
      <c r="C442" s="12"/>
      <c r="D442" s="12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</row>
    <row r="443" spans="1:32" ht="12.5" x14ac:dyDescent="0.25">
      <c r="A443" s="12"/>
      <c r="B443" s="12"/>
      <c r="C443" s="12"/>
      <c r="D443" s="12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</row>
    <row r="444" spans="1:32" ht="12.5" x14ac:dyDescent="0.25">
      <c r="A444" s="12"/>
      <c r="B444" s="12"/>
      <c r="C444" s="12"/>
      <c r="D444" s="12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</row>
    <row r="445" spans="1:32" ht="12.5" x14ac:dyDescent="0.25">
      <c r="A445" s="12"/>
      <c r="B445" s="12"/>
      <c r="C445" s="12"/>
      <c r="D445" s="12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</row>
    <row r="446" spans="1:32" ht="12.5" x14ac:dyDescent="0.25">
      <c r="A446" s="12"/>
      <c r="B446" s="12"/>
      <c r="C446" s="12"/>
      <c r="D446" s="12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</row>
    <row r="447" spans="1:32" ht="12.5" x14ac:dyDescent="0.25">
      <c r="A447" s="12"/>
      <c r="B447" s="12"/>
      <c r="C447" s="12"/>
      <c r="D447" s="12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</row>
    <row r="448" spans="1:32" ht="12.5" x14ac:dyDescent="0.25">
      <c r="A448" s="12"/>
      <c r="B448" s="12"/>
      <c r="C448" s="12"/>
      <c r="D448" s="12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</row>
    <row r="449" spans="1:32" ht="12.5" x14ac:dyDescent="0.25">
      <c r="A449" s="12"/>
      <c r="B449" s="12"/>
      <c r="C449" s="12"/>
      <c r="D449" s="12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</row>
    <row r="450" spans="1:32" ht="12.5" x14ac:dyDescent="0.25">
      <c r="A450" s="12"/>
      <c r="B450" s="12"/>
      <c r="C450" s="12"/>
      <c r="D450" s="12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</row>
    <row r="451" spans="1:32" ht="12.5" x14ac:dyDescent="0.25">
      <c r="A451" s="12"/>
      <c r="B451" s="12"/>
      <c r="C451" s="12"/>
      <c r="D451" s="12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</row>
    <row r="452" spans="1:32" ht="12.5" x14ac:dyDescent="0.25">
      <c r="A452" s="12"/>
      <c r="B452" s="12"/>
      <c r="C452" s="12"/>
      <c r="D452" s="12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</row>
    <row r="453" spans="1:32" ht="12.5" x14ac:dyDescent="0.25">
      <c r="A453" s="12"/>
      <c r="B453" s="12"/>
      <c r="C453" s="12"/>
      <c r="D453" s="12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</row>
    <row r="454" spans="1:32" ht="12.5" x14ac:dyDescent="0.25">
      <c r="A454" s="12"/>
      <c r="B454" s="12"/>
      <c r="C454" s="12"/>
      <c r="D454" s="12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</row>
    <row r="455" spans="1:32" ht="12.5" x14ac:dyDescent="0.25">
      <c r="A455" s="12"/>
      <c r="B455" s="12"/>
      <c r="C455" s="12"/>
      <c r="D455" s="12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</row>
    <row r="456" spans="1:32" ht="12.5" x14ac:dyDescent="0.25">
      <c r="A456" s="12"/>
      <c r="B456" s="12"/>
      <c r="C456" s="12"/>
      <c r="D456" s="12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</row>
    <row r="457" spans="1:32" ht="12.5" x14ac:dyDescent="0.25">
      <c r="A457" s="12"/>
      <c r="B457" s="12"/>
      <c r="C457" s="12"/>
      <c r="D457" s="12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</row>
    <row r="458" spans="1:32" ht="12.5" x14ac:dyDescent="0.25">
      <c r="A458" s="12"/>
      <c r="B458" s="12"/>
      <c r="C458" s="12"/>
      <c r="D458" s="12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</row>
    <row r="459" spans="1:32" ht="12.5" x14ac:dyDescent="0.25">
      <c r="A459" s="12"/>
      <c r="B459" s="12"/>
      <c r="C459" s="12"/>
      <c r="D459" s="12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</row>
    <row r="460" spans="1:32" ht="12.5" x14ac:dyDescent="0.25">
      <c r="A460" s="12"/>
      <c r="B460" s="12"/>
      <c r="C460" s="12"/>
      <c r="D460" s="12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</row>
    <row r="461" spans="1:32" ht="12.5" x14ac:dyDescent="0.25">
      <c r="A461" s="12"/>
      <c r="B461" s="12"/>
      <c r="C461" s="12"/>
      <c r="D461" s="12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</row>
    <row r="462" spans="1:32" ht="12.5" x14ac:dyDescent="0.25">
      <c r="A462" s="12"/>
      <c r="B462" s="12"/>
      <c r="C462" s="12"/>
      <c r="D462" s="12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</row>
    <row r="463" spans="1:32" ht="12.5" x14ac:dyDescent="0.25">
      <c r="A463" s="12"/>
      <c r="B463" s="12"/>
      <c r="C463" s="12"/>
      <c r="D463" s="12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</row>
    <row r="464" spans="1:32" ht="12.5" x14ac:dyDescent="0.25">
      <c r="A464" s="12"/>
      <c r="B464" s="12"/>
      <c r="C464" s="12"/>
      <c r="D464" s="12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</row>
    <row r="465" spans="1:32" ht="12.5" x14ac:dyDescent="0.25">
      <c r="A465" s="12"/>
      <c r="B465" s="12"/>
      <c r="C465" s="12"/>
      <c r="D465" s="12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</row>
    <row r="466" spans="1:32" ht="12.5" x14ac:dyDescent="0.25">
      <c r="A466" s="12"/>
      <c r="B466" s="12"/>
      <c r="C466" s="12"/>
      <c r="D466" s="12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</row>
    <row r="467" spans="1:32" ht="12.5" x14ac:dyDescent="0.25">
      <c r="A467" s="12"/>
      <c r="B467" s="12"/>
      <c r="C467" s="12"/>
      <c r="D467" s="12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</row>
    <row r="468" spans="1:32" ht="12.5" x14ac:dyDescent="0.25">
      <c r="A468" s="12"/>
      <c r="B468" s="12"/>
      <c r="C468" s="12"/>
      <c r="D468" s="12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</row>
    <row r="469" spans="1:32" ht="12.5" x14ac:dyDescent="0.25">
      <c r="A469" s="12"/>
      <c r="B469" s="12"/>
      <c r="C469" s="12"/>
      <c r="D469" s="12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</row>
    <row r="470" spans="1:32" ht="12.5" x14ac:dyDescent="0.25">
      <c r="A470" s="12"/>
      <c r="B470" s="12"/>
      <c r="C470" s="12"/>
      <c r="D470" s="12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</row>
    <row r="471" spans="1:32" ht="12.5" x14ac:dyDescent="0.25">
      <c r="A471" s="12"/>
      <c r="B471" s="12"/>
      <c r="C471" s="12"/>
      <c r="D471" s="12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</row>
    <row r="472" spans="1:32" ht="12.5" x14ac:dyDescent="0.25">
      <c r="A472" s="12"/>
      <c r="B472" s="12"/>
      <c r="C472" s="12"/>
      <c r="D472" s="12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</row>
    <row r="473" spans="1:32" ht="12.5" x14ac:dyDescent="0.25">
      <c r="A473" s="12"/>
      <c r="B473" s="12"/>
      <c r="C473" s="12"/>
      <c r="D473" s="12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</row>
    <row r="474" spans="1:32" ht="12.5" x14ac:dyDescent="0.25">
      <c r="A474" s="12"/>
      <c r="B474" s="12"/>
      <c r="C474" s="12"/>
      <c r="D474" s="12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</row>
    <row r="475" spans="1:32" ht="12.5" x14ac:dyDescent="0.25">
      <c r="A475" s="12"/>
      <c r="B475" s="12"/>
      <c r="C475" s="12"/>
      <c r="D475" s="12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</row>
    <row r="476" spans="1:32" ht="12.5" x14ac:dyDescent="0.25">
      <c r="A476" s="12"/>
      <c r="B476" s="12"/>
      <c r="C476" s="12"/>
      <c r="D476" s="12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</row>
    <row r="477" spans="1:32" ht="12.5" x14ac:dyDescent="0.25">
      <c r="A477" s="12"/>
      <c r="B477" s="12"/>
      <c r="C477" s="12"/>
      <c r="D477" s="12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</row>
    <row r="478" spans="1:32" ht="12.5" x14ac:dyDescent="0.25">
      <c r="A478" s="12"/>
      <c r="B478" s="12"/>
      <c r="C478" s="12"/>
      <c r="D478" s="12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</row>
    <row r="479" spans="1:32" ht="12.5" x14ac:dyDescent="0.25">
      <c r="A479" s="12"/>
      <c r="B479" s="12"/>
      <c r="C479" s="12"/>
      <c r="D479" s="12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</row>
    <row r="480" spans="1:32" ht="12.5" x14ac:dyDescent="0.25">
      <c r="A480" s="12"/>
      <c r="B480" s="12"/>
      <c r="C480" s="12"/>
      <c r="D480" s="12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</row>
    <row r="481" spans="1:32" ht="12.5" x14ac:dyDescent="0.25">
      <c r="A481" s="12"/>
      <c r="B481" s="12"/>
      <c r="C481" s="12"/>
      <c r="D481" s="12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</row>
    <row r="482" spans="1:32" ht="12.5" x14ac:dyDescent="0.25">
      <c r="A482" s="12"/>
      <c r="B482" s="12"/>
      <c r="C482" s="12"/>
      <c r="D482" s="12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</row>
    <row r="483" spans="1:32" ht="12.5" x14ac:dyDescent="0.25">
      <c r="A483" s="12"/>
      <c r="B483" s="12"/>
      <c r="C483" s="12"/>
      <c r="D483" s="12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</row>
    <row r="484" spans="1:32" ht="12.5" x14ac:dyDescent="0.25">
      <c r="A484" s="12"/>
      <c r="B484" s="12"/>
      <c r="C484" s="12"/>
      <c r="D484" s="12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</row>
    <row r="485" spans="1:32" ht="12.5" x14ac:dyDescent="0.25">
      <c r="A485" s="12"/>
      <c r="B485" s="12"/>
      <c r="C485" s="12"/>
      <c r="D485" s="12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</row>
    <row r="486" spans="1:32" ht="12.5" x14ac:dyDescent="0.25">
      <c r="A486" s="12"/>
      <c r="B486" s="12"/>
      <c r="C486" s="12"/>
      <c r="D486" s="12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</row>
    <row r="487" spans="1:32" ht="12.5" x14ac:dyDescent="0.25">
      <c r="A487" s="12"/>
      <c r="B487" s="12"/>
      <c r="C487" s="12"/>
      <c r="D487" s="12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</row>
    <row r="488" spans="1:32" ht="12.5" x14ac:dyDescent="0.25">
      <c r="A488" s="12"/>
      <c r="B488" s="12"/>
      <c r="C488" s="12"/>
      <c r="D488" s="12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</row>
    <row r="489" spans="1:32" ht="12.5" x14ac:dyDescent="0.25">
      <c r="A489" s="12"/>
      <c r="B489" s="12"/>
      <c r="C489" s="12"/>
      <c r="D489" s="12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</row>
    <row r="490" spans="1:32" ht="12.5" x14ac:dyDescent="0.25">
      <c r="A490" s="12"/>
      <c r="B490" s="12"/>
      <c r="C490" s="12"/>
      <c r="D490" s="12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</row>
    <row r="491" spans="1:32" ht="12.5" x14ac:dyDescent="0.25">
      <c r="A491" s="12"/>
      <c r="B491" s="12"/>
      <c r="C491" s="12"/>
      <c r="D491" s="12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</row>
    <row r="492" spans="1:32" ht="12.5" x14ac:dyDescent="0.25">
      <c r="A492" s="12"/>
      <c r="B492" s="12"/>
      <c r="C492" s="12"/>
      <c r="D492" s="12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</row>
    <row r="493" spans="1:32" ht="12.5" x14ac:dyDescent="0.25">
      <c r="A493" s="12"/>
      <c r="B493" s="12"/>
      <c r="C493" s="12"/>
      <c r="D493" s="12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</row>
    <row r="494" spans="1:32" ht="12.5" x14ac:dyDescent="0.25">
      <c r="A494" s="12"/>
      <c r="B494" s="12"/>
      <c r="C494" s="12"/>
      <c r="D494" s="12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</row>
    <row r="495" spans="1:32" ht="12.5" x14ac:dyDescent="0.25">
      <c r="A495" s="12"/>
      <c r="B495" s="12"/>
      <c r="C495" s="12"/>
      <c r="D495" s="12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</row>
    <row r="496" spans="1:32" ht="12.5" x14ac:dyDescent="0.25">
      <c r="A496" s="12"/>
      <c r="B496" s="12"/>
      <c r="C496" s="12"/>
      <c r="D496" s="12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</row>
    <row r="497" spans="1:32" ht="12.5" x14ac:dyDescent="0.25">
      <c r="A497" s="12"/>
      <c r="B497" s="12"/>
      <c r="C497" s="12"/>
      <c r="D497" s="12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</row>
    <row r="498" spans="1:32" ht="12.5" x14ac:dyDescent="0.25">
      <c r="A498" s="12"/>
      <c r="B498" s="12"/>
      <c r="C498" s="12"/>
      <c r="D498" s="12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</row>
    <row r="499" spans="1:32" ht="12.5" x14ac:dyDescent="0.25">
      <c r="A499" s="12"/>
      <c r="B499" s="12"/>
      <c r="C499" s="12"/>
      <c r="D499" s="12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</row>
    <row r="500" spans="1:32" ht="12.5" x14ac:dyDescent="0.25">
      <c r="A500" s="12"/>
      <c r="B500" s="12"/>
      <c r="C500" s="12"/>
      <c r="D500" s="12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</row>
    <row r="501" spans="1:32" ht="12.5" x14ac:dyDescent="0.25">
      <c r="A501" s="12"/>
      <c r="B501" s="12"/>
      <c r="C501" s="12"/>
      <c r="D501" s="12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</row>
    <row r="502" spans="1:32" ht="12.5" x14ac:dyDescent="0.25">
      <c r="A502" s="12"/>
      <c r="B502" s="12"/>
      <c r="C502" s="12"/>
      <c r="D502" s="12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</row>
    <row r="503" spans="1:32" ht="12.5" x14ac:dyDescent="0.25">
      <c r="A503" s="12"/>
      <c r="B503" s="12"/>
      <c r="C503" s="12"/>
      <c r="D503" s="12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</row>
    <row r="504" spans="1:32" ht="12.5" x14ac:dyDescent="0.25">
      <c r="A504" s="12"/>
      <c r="B504" s="12"/>
      <c r="C504" s="12"/>
      <c r="D504" s="12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</row>
    <row r="505" spans="1:32" ht="12.5" x14ac:dyDescent="0.25">
      <c r="A505" s="12"/>
      <c r="B505" s="12"/>
      <c r="C505" s="12"/>
      <c r="D505" s="12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</row>
    <row r="506" spans="1:32" ht="12.5" x14ac:dyDescent="0.25">
      <c r="A506" s="12"/>
      <c r="B506" s="12"/>
      <c r="C506" s="12"/>
      <c r="D506" s="12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</row>
    <row r="507" spans="1:32" ht="12.5" x14ac:dyDescent="0.25">
      <c r="A507" s="12"/>
      <c r="B507" s="12"/>
      <c r="C507" s="12"/>
      <c r="D507" s="12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</row>
    <row r="508" spans="1:32" ht="12.5" x14ac:dyDescent="0.25">
      <c r="A508" s="12"/>
      <c r="B508" s="12"/>
      <c r="C508" s="12"/>
      <c r="D508" s="12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</row>
    <row r="509" spans="1:32" ht="12.5" x14ac:dyDescent="0.25">
      <c r="A509" s="12"/>
      <c r="B509" s="12"/>
      <c r="C509" s="12"/>
      <c r="D509" s="12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</row>
    <row r="510" spans="1:32" ht="12.5" x14ac:dyDescent="0.25">
      <c r="A510" s="12"/>
      <c r="B510" s="12"/>
      <c r="C510" s="12"/>
      <c r="D510" s="12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</row>
    <row r="511" spans="1:32" ht="12.5" x14ac:dyDescent="0.25">
      <c r="A511" s="12"/>
      <c r="B511" s="12"/>
      <c r="C511" s="12"/>
      <c r="D511" s="12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</row>
    <row r="512" spans="1:32" ht="12.5" x14ac:dyDescent="0.25">
      <c r="A512" s="12"/>
      <c r="B512" s="12"/>
      <c r="C512" s="12"/>
      <c r="D512" s="12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</row>
    <row r="513" spans="1:32" ht="12.5" x14ac:dyDescent="0.25">
      <c r="A513" s="12"/>
      <c r="B513" s="12"/>
      <c r="C513" s="12"/>
      <c r="D513" s="12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</row>
    <row r="514" spans="1:32" ht="12.5" x14ac:dyDescent="0.25">
      <c r="A514" s="12"/>
      <c r="B514" s="12"/>
      <c r="C514" s="12"/>
      <c r="D514" s="12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</row>
    <row r="515" spans="1:32" ht="12.5" x14ac:dyDescent="0.25">
      <c r="A515" s="12"/>
      <c r="B515" s="12"/>
      <c r="C515" s="12"/>
      <c r="D515" s="12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</row>
    <row r="516" spans="1:32" ht="12.5" x14ac:dyDescent="0.25">
      <c r="A516" s="12"/>
      <c r="B516" s="12"/>
      <c r="C516" s="12"/>
      <c r="D516" s="12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</row>
    <row r="517" spans="1:32" ht="12.5" x14ac:dyDescent="0.25">
      <c r="A517" s="12"/>
      <c r="B517" s="12"/>
      <c r="C517" s="12"/>
      <c r="D517" s="12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</row>
    <row r="518" spans="1:32" ht="12.5" x14ac:dyDescent="0.25">
      <c r="A518" s="12"/>
      <c r="B518" s="12"/>
      <c r="C518" s="12"/>
      <c r="D518" s="12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</row>
    <row r="519" spans="1:32" ht="12.5" x14ac:dyDescent="0.25">
      <c r="A519" s="12"/>
      <c r="B519" s="12"/>
      <c r="C519" s="12"/>
      <c r="D519" s="12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</row>
    <row r="520" spans="1:32" ht="12.5" x14ac:dyDescent="0.25">
      <c r="A520" s="12"/>
      <c r="B520" s="12"/>
      <c r="C520" s="12"/>
      <c r="D520" s="12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</row>
    <row r="521" spans="1:32" ht="12.5" x14ac:dyDescent="0.25">
      <c r="A521" s="12"/>
      <c r="B521" s="12"/>
      <c r="C521" s="12"/>
      <c r="D521" s="12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</row>
    <row r="522" spans="1:32" ht="12.5" x14ac:dyDescent="0.25">
      <c r="A522" s="12"/>
      <c r="B522" s="12"/>
      <c r="C522" s="12"/>
      <c r="D522" s="12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</row>
    <row r="523" spans="1:32" ht="12.5" x14ac:dyDescent="0.25">
      <c r="A523" s="12"/>
      <c r="B523" s="12"/>
      <c r="C523" s="12"/>
      <c r="D523" s="12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</row>
    <row r="524" spans="1:32" ht="12.5" x14ac:dyDescent="0.25">
      <c r="A524" s="12"/>
      <c r="B524" s="12"/>
      <c r="C524" s="12"/>
      <c r="D524" s="12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</row>
    <row r="525" spans="1:32" ht="12.5" x14ac:dyDescent="0.25">
      <c r="A525" s="12"/>
      <c r="B525" s="12"/>
      <c r="C525" s="12"/>
      <c r="D525" s="12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</row>
    <row r="526" spans="1:32" ht="12.5" x14ac:dyDescent="0.25">
      <c r="A526" s="12"/>
      <c r="B526" s="12"/>
      <c r="C526" s="12"/>
      <c r="D526" s="12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</row>
    <row r="527" spans="1:32" ht="12.5" x14ac:dyDescent="0.25">
      <c r="A527" s="12"/>
      <c r="B527" s="12"/>
      <c r="C527" s="12"/>
      <c r="D527" s="12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</row>
    <row r="528" spans="1:32" ht="12.5" x14ac:dyDescent="0.25">
      <c r="A528" s="12"/>
      <c r="B528" s="12"/>
      <c r="C528" s="12"/>
      <c r="D528" s="12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</row>
    <row r="529" spans="1:32" ht="12.5" x14ac:dyDescent="0.25">
      <c r="A529" s="12"/>
      <c r="B529" s="12"/>
      <c r="C529" s="12"/>
      <c r="D529" s="12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</row>
    <row r="530" spans="1:32" ht="12.5" x14ac:dyDescent="0.25">
      <c r="A530" s="12"/>
      <c r="B530" s="12"/>
      <c r="C530" s="12"/>
      <c r="D530" s="12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</row>
    <row r="531" spans="1:32" ht="12.5" x14ac:dyDescent="0.25">
      <c r="A531" s="12"/>
      <c r="B531" s="12"/>
      <c r="C531" s="12"/>
      <c r="D531" s="12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</row>
    <row r="532" spans="1:32" ht="12.5" x14ac:dyDescent="0.25">
      <c r="A532" s="12"/>
      <c r="B532" s="12"/>
      <c r="C532" s="12"/>
      <c r="D532" s="12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</row>
    <row r="533" spans="1:32" ht="12.5" x14ac:dyDescent="0.25">
      <c r="A533" s="12"/>
      <c r="B533" s="12"/>
      <c r="C533" s="12"/>
      <c r="D533" s="12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</row>
    <row r="534" spans="1:32" ht="12.5" x14ac:dyDescent="0.25">
      <c r="A534" s="12"/>
      <c r="B534" s="12"/>
      <c r="C534" s="12"/>
      <c r="D534" s="12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</row>
    <row r="535" spans="1:32" ht="12.5" x14ac:dyDescent="0.25">
      <c r="A535" s="12"/>
      <c r="B535" s="12"/>
      <c r="C535" s="12"/>
      <c r="D535" s="12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</row>
    <row r="536" spans="1:32" ht="12.5" x14ac:dyDescent="0.25">
      <c r="A536" s="12"/>
      <c r="B536" s="12"/>
      <c r="C536" s="12"/>
      <c r="D536" s="12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</row>
    <row r="537" spans="1:32" ht="12.5" x14ac:dyDescent="0.25">
      <c r="A537" s="12"/>
      <c r="B537" s="12"/>
      <c r="C537" s="12"/>
      <c r="D537" s="12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</row>
    <row r="538" spans="1:32" ht="12.5" x14ac:dyDescent="0.25">
      <c r="A538" s="12"/>
      <c r="B538" s="12"/>
      <c r="C538" s="12"/>
      <c r="D538" s="12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</row>
    <row r="539" spans="1:32" ht="12.5" x14ac:dyDescent="0.25">
      <c r="A539" s="12"/>
      <c r="B539" s="12"/>
      <c r="C539" s="12"/>
      <c r="D539" s="12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</row>
    <row r="540" spans="1:32" ht="12.5" x14ac:dyDescent="0.25">
      <c r="A540" s="12"/>
      <c r="B540" s="12"/>
      <c r="C540" s="12"/>
      <c r="D540" s="12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</row>
    <row r="541" spans="1:32" ht="12.5" x14ac:dyDescent="0.25">
      <c r="A541" s="12"/>
      <c r="B541" s="12"/>
      <c r="C541" s="12"/>
      <c r="D541" s="12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</row>
    <row r="542" spans="1:32" ht="12.5" x14ac:dyDescent="0.25">
      <c r="A542" s="12"/>
      <c r="B542" s="12"/>
      <c r="C542" s="12"/>
      <c r="D542" s="12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</row>
    <row r="543" spans="1:32" ht="12.5" x14ac:dyDescent="0.25">
      <c r="A543" s="12"/>
      <c r="B543" s="12"/>
      <c r="C543" s="12"/>
      <c r="D543" s="12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</row>
    <row r="544" spans="1:32" ht="12.5" x14ac:dyDescent="0.25">
      <c r="A544" s="12"/>
      <c r="B544" s="12"/>
      <c r="C544" s="12"/>
      <c r="D544" s="12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</row>
    <row r="545" spans="1:32" ht="12.5" x14ac:dyDescent="0.25">
      <c r="A545" s="12"/>
      <c r="B545" s="12"/>
      <c r="C545" s="12"/>
      <c r="D545" s="12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</row>
    <row r="546" spans="1:32" ht="12.5" x14ac:dyDescent="0.25">
      <c r="A546" s="12"/>
      <c r="B546" s="12"/>
      <c r="C546" s="12"/>
      <c r="D546" s="12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</row>
    <row r="547" spans="1:32" ht="12.5" x14ac:dyDescent="0.25">
      <c r="A547" s="12"/>
      <c r="B547" s="12"/>
      <c r="C547" s="12"/>
      <c r="D547" s="12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</row>
    <row r="548" spans="1:32" ht="12.5" x14ac:dyDescent="0.25">
      <c r="A548" s="12"/>
      <c r="B548" s="12"/>
      <c r="C548" s="12"/>
      <c r="D548" s="12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</row>
    <row r="549" spans="1:32" ht="12.5" x14ac:dyDescent="0.25">
      <c r="A549" s="12"/>
      <c r="B549" s="12"/>
      <c r="C549" s="12"/>
      <c r="D549" s="12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</row>
    <row r="550" spans="1:32" ht="12.5" x14ac:dyDescent="0.25">
      <c r="A550" s="12"/>
      <c r="B550" s="12"/>
      <c r="C550" s="12"/>
      <c r="D550" s="12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</row>
    <row r="551" spans="1:32" ht="12.5" x14ac:dyDescent="0.25">
      <c r="A551" s="12"/>
      <c r="B551" s="12"/>
      <c r="C551" s="12"/>
      <c r="D551" s="12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</row>
    <row r="552" spans="1:32" ht="12.5" x14ac:dyDescent="0.25">
      <c r="A552" s="12"/>
      <c r="B552" s="12"/>
      <c r="C552" s="12"/>
      <c r="D552" s="12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</row>
    <row r="553" spans="1:32" ht="12.5" x14ac:dyDescent="0.25">
      <c r="A553" s="12"/>
      <c r="B553" s="12"/>
      <c r="C553" s="12"/>
      <c r="D553" s="12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</row>
    <row r="554" spans="1:32" ht="12.5" x14ac:dyDescent="0.25">
      <c r="A554" s="12"/>
      <c r="B554" s="12"/>
      <c r="C554" s="12"/>
      <c r="D554" s="12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</row>
    <row r="555" spans="1:32" ht="12.5" x14ac:dyDescent="0.25">
      <c r="A555" s="12"/>
      <c r="B555" s="12"/>
      <c r="C555" s="12"/>
      <c r="D555" s="12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</row>
    <row r="556" spans="1:32" ht="12.5" x14ac:dyDescent="0.25">
      <c r="A556" s="12"/>
      <c r="B556" s="12"/>
      <c r="C556" s="12"/>
      <c r="D556" s="12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</row>
    <row r="557" spans="1:32" ht="12.5" x14ac:dyDescent="0.25">
      <c r="A557" s="12"/>
      <c r="B557" s="12"/>
      <c r="C557" s="12"/>
      <c r="D557" s="12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</row>
    <row r="558" spans="1:32" ht="12.5" x14ac:dyDescent="0.25">
      <c r="A558" s="12"/>
      <c r="B558" s="12"/>
      <c r="C558" s="12"/>
      <c r="D558" s="12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</row>
    <row r="559" spans="1:32" ht="12.5" x14ac:dyDescent="0.25">
      <c r="A559" s="12"/>
      <c r="B559" s="12"/>
      <c r="C559" s="12"/>
      <c r="D559" s="12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</row>
    <row r="560" spans="1:32" ht="12.5" x14ac:dyDescent="0.25">
      <c r="A560" s="12"/>
      <c r="B560" s="12"/>
      <c r="C560" s="12"/>
      <c r="D560" s="12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</row>
    <row r="561" spans="1:32" ht="12.5" x14ac:dyDescent="0.25">
      <c r="A561" s="12"/>
      <c r="B561" s="12"/>
      <c r="C561" s="12"/>
      <c r="D561" s="12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</row>
    <row r="562" spans="1:32" ht="12.5" x14ac:dyDescent="0.25">
      <c r="A562" s="12"/>
      <c r="B562" s="12"/>
      <c r="C562" s="12"/>
      <c r="D562" s="12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</row>
    <row r="563" spans="1:32" ht="12.5" x14ac:dyDescent="0.25">
      <c r="A563" s="12"/>
      <c r="B563" s="12"/>
      <c r="C563" s="12"/>
      <c r="D563" s="12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</row>
    <row r="564" spans="1:32" ht="12.5" x14ac:dyDescent="0.25">
      <c r="A564" s="12"/>
      <c r="B564" s="12"/>
      <c r="C564" s="12"/>
      <c r="D564" s="12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</row>
    <row r="565" spans="1:32" ht="12.5" x14ac:dyDescent="0.25">
      <c r="A565" s="12"/>
      <c r="B565" s="12"/>
      <c r="C565" s="12"/>
      <c r="D565" s="12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</row>
    <row r="566" spans="1:32" ht="12.5" x14ac:dyDescent="0.25">
      <c r="A566" s="12"/>
      <c r="B566" s="12"/>
      <c r="C566" s="12"/>
      <c r="D566" s="12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</row>
    <row r="567" spans="1:32" ht="12.5" x14ac:dyDescent="0.25">
      <c r="A567" s="12"/>
      <c r="B567" s="12"/>
      <c r="C567" s="12"/>
      <c r="D567" s="12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</row>
    <row r="568" spans="1:32" ht="12.5" x14ac:dyDescent="0.25">
      <c r="A568" s="12"/>
      <c r="B568" s="12"/>
      <c r="C568" s="12"/>
      <c r="D568" s="12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</row>
    <row r="569" spans="1:32" ht="12.5" x14ac:dyDescent="0.25">
      <c r="A569" s="12"/>
      <c r="B569" s="12"/>
      <c r="C569" s="12"/>
      <c r="D569" s="12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</row>
    <row r="570" spans="1:32" ht="12.5" x14ac:dyDescent="0.25">
      <c r="A570" s="12"/>
      <c r="B570" s="12"/>
      <c r="C570" s="12"/>
      <c r="D570" s="12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</row>
    <row r="571" spans="1:32" ht="12.5" x14ac:dyDescent="0.25">
      <c r="A571" s="12"/>
      <c r="B571" s="12"/>
      <c r="C571" s="12"/>
      <c r="D571" s="12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</row>
    <row r="572" spans="1:32" ht="12.5" x14ac:dyDescent="0.25">
      <c r="A572" s="12"/>
      <c r="B572" s="12"/>
      <c r="C572" s="12"/>
      <c r="D572" s="12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</row>
    <row r="573" spans="1:32" ht="12.5" x14ac:dyDescent="0.25">
      <c r="A573" s="12"/>
      <c r="B573" s="12"/>
      <c r="C573" s="12"/>
      <c r="D573" s="12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</row>
    <row r="574" spans="1:32" ht="12.5" x14ac:dyDescent="0.25">
      <c r="A574" s="12"/>
      <c r="B574" s="12"/>
      <c r="C574" s="12"/>
      <c r="D574" s="12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</row>
    <row r="575" spans="1:32" ht="12.5" x14ac:dyDescent="0.25">
      <c r="A575" s="12"/>
      <c r="B575" s="12"/>
      <c r="C575" s="12"/>
      <c r="D575" s="12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</row>
    <row r="576" spans="1:32" ht="12.5" x14ac:dyDescent="0.25">
      <c r="A576" s="12"/>
      <c r="B576" s="12"/>
      <c r="C576" s="12"/>
      <c r="D576" s="12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</row>
    <row r="577" spans="1:32" ht="12.5" x14ac:dyDescent="0.25">
      <c r="A577" s="12"/>
      <c r="B577" s="12"/>
      <c r="C577" s="12"/>
      <c r="D577" s="12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</row>
    <row r="578" spans="1:32" ht="12.5" x14ac:dyDescent="0.25">
      <c r="A578" s="12"/>
      <c r="B578" s="12"/>
      <c r="C578" s="12"/>
      <c r="D578" s="12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</row>
    <row r="579" spans="1:32" ht="12.5" x14ac:dyDescent="0.25">
      <c r="A579" s="12"/>
      <c r="B579" s="12"/>
      <c r="C579" s="12"/>
      <c r="D579" s="12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</row>
    <row r="580" spans="1:32" ht="12.5" x14ac:dyDescent="0.25">
      <c r="A580" s="12"/>
      <c r="B580" s="12"/>
      <c r="C580" s="12"/>
      <c r="D580" s="12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</row>
    <row r="581" spans="1:32" ht="12.5" x14ac:dyDescent="0.25">
      <c r="A581" s="12"/>
      <c r="B581" s="12"/>
      <c r="C581" s="12"/>
      <c r="D581" s="12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</row>
    <row r="582" spans="1:32" ht="12.5" x14ac:dyDescent="0.25">
      <c r="A582" s="12"/>
      <c r="B582" s="12"/>
      <c r="C582" s="12"/>
      <c r="D582" s="12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</row>
    <row r="583" spans="1:32" ht="12.5" x14ac:dyDescent="0.25">
      <c r="A583" s="12"/>
      <c r="B583" s="12"/>
      <c r="C583" s="12"/>
      <c r="D583" s="12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</row>
    <row r="584" spans="1:32" ht="12.5" x14ac:dyDescent="0.25">
      <c r="A584" s="12"/>
      <c r="B584" s="12"/>
      <c r="C584" s="12"/>
      <c r="D584" s="12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</row>
    <row r="585" spans="1:32" ht="12.5" x14ac:dyDescent="0.25">
      <c r="A585" s="12"/>
      <c r="B585" s="12"/>
      <c r="C585" s="12"/>
      <c r="D585" s="12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</row>
    <row r="586" spans="1:32" ht="12.5" x14ac:dyDescent="0.25">
      <c r="A586" s="12"/>
      <c r="B586" s="12"/>
      <c r="C586" s="12"/>
      <c r="D586" s="12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</row>
    <row r="587" spans="1:32" ht="12.5" x14ac:dyDescent="0.25">
      <c r="A587" s="12"/>
      <c r="B587" s="12"/>
      <c r="C587" s="12"/>
      <c r="D587" s="12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</row>
    <row r="588" spans="1:32" ht="12.5" x14ac:dyDescent="0.25">
      <c r="A588" s="12"/>
      <c r="B588" s="12"/>
      <c r="C588" s="12"/>
      <c r="D588" s="12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</row>
    <row r="589" spans="1:32" ht="12.5" x14ac:dyDescent="0.25">
      <c r="A589" s="12"/>
      <c r="B589" s="12"/>
      <c r="C589" s="12"/>
      <c r="D589" s="12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</row>
    <row r="590" spans="1:32" ht="12.5" x14ac:dyDescent="0.25">
      <c r="A590" s="12"/>
      <c r="B590" s="12"/>
      <c r="C590" s="12"/>
      <c r="D590" s="12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</row>
    <row r="591" spans="1:32" ht="12.5" x14ac:dyDescent="0.25">
      <c r="A591" s="12"/>
      <c r="B591" s="12"/>
      <c r="C591" s="12"/>
      <c r="D591" s="12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</row>
    <row r="592" spans="1:32" ht="12.5" x14ac:dyDescent="0.25">
      <c r="A592" s="12"/>
      <c r="B592" s="12"/>
      <c r="C592" s="12"/>
      <c r="D592" s="12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</row>
    <row r="593" spans="1:32" ht="12.5" x14ac:dyDescent="0.25">
      <c r="A593" s="12"/>
      <c r="B593" s="12"/>
      <c r="C593" s="12"/>
      <c r="D593" s="12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</row>
    <row r="594" spans="1:32" ht="12.5" x14ac:dyDescent="0.25">
      <c r="A594" s="12"/>
      <c r="B594" s="12"/>
      <c r="C594" s="12"/>
      <c r="D594" s="12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</row>
    <row r="595" spans="1:32" ht="12.5" x14ac:dyDescent="0.25">
      <c r="A595" s="12"/>
      <c r="B595" s="12"/>
      <c r="C595" s="12"/>
      <c r="D595" s="12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</row>
    <row r="596" spans="1:32" ht="12.5" x14ac:dyDescent="0.25">
      <c r="A596" s="12"/>
      <c r="B596" s="12"/>
      <c r="C596" s="12"/>
      <c r="D596" s="12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</row>
    <row r="597" spans="1:32" ht="12.5" x14ac:dyDescent="0.25">
      <c r="A597" s="12"/>
      <c r="B597" s="12"/>
      <c r="C597" s="12"/>
      <c r="D597" s="12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</row>
    <row r="598" spans="1:32" ht="12.5" x14ac:dyDescent="0.25">
      <c r="A598" s="12"/>
      <c r="B598" s="12"/>
      <c r="C598" s="12"/>
      <c r="D598" s="12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</row>
    <row r="599" spans="1:32" ht="12.5" x14ac:dyDescent="0.25">
      <c r="A599" s="12"/>
      <c r="B599" s="12"/>
      <c r="C599" s="12"/>
      <c r="D599" s="12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</row>
    <row r="600" spans="1:32" ht="12.5" x14ac:dyDescent="0.25">
      <c r="A600" s="12"/>
      <c r="B600" s="12"/>
      <c r="C600" s="12"/>
      <c r="D600" s="12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</row>
    <row r="601" spans="1:32" ht="12.5" x14ac:dyDescent="0.25">
      <c r="A601" s="12"/>
      <c r="B601" s="12"/>
      <c r="C601" s="12"/>
      <c r="D601" s="12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</row>
    <row r="602" spans="1:32" ht="12.5" x14ac:dyDescent="0.25">
      <c r="A602" s="12"/>
      <c r="B602" s="12"/>
      <c r="C602" s="12"/>
      <c r="D602" s="12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</row>
    <row r="603" spans="1:32" ht="12.5" x14ac:dyDescent="0.25">
      <c r="A603" s="12"/>
      <c r="B603" s="12"/>
      <c r="C603" s="12"/>
      <c r="D603" s="12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</row>
    <row r="604" spans="1:32" ht="12.5" x14ac:dyDescent="0.25">
      <c r="A604" s="12"/>
      <c r="B604" s="12"/>
      <c r="C604" s="12"/>
      <c r="D604" s="12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</row>
    <row r="605" spans="1:32" ht="12.5" x14ac:dyDescent="0.25">
      <c r="A605" s="12"/>
      <c r="B605" s="12"/>
      <c r="C605" s="12"/>
      <c r="D605" s="12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</row>
    <row r="606" spans="1:32" ht="12.5" x14ac:dyDescent="0.25">
      <c r="A606" s="12"/>
      <c r="B606" s="12"/>
      <c r="C606" s="12"/>
      <c r="D606" s="12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</row>
    <row r="607" spans="1:32" ht="12.5" x14ac:dyDescent="0.25">
      <c r="A607" s="12"/>
      <c r="B607" s="12"/>
      <c r="C607" s="12"/>
      <c r="D607" s="12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</row>
    <row r="608" spans="1:32" ht="12.5" x14ac:dyDescent="0.25">
      <c r="A608" s="12"/>
      <c r="B608" s="12"/>
      <c r="C608" s="12"/>
      <c r="D608" s="12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</row>
    <row r="609" spans="1:32" ht="12.5" x14ac:dyDescent="0.25">
      <c r="A609" s="12"/>
      <c r="B609" s="12"/>
      <c r="C609" s="12"/>
      <c r="D609" s="12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</row>
    <row r="610" spans="1:32" ht="12.5" x14ac:dyDescent="0.25">
      <c r="A610" s="12"/>
      <c r="B610" s="12"/>
      <c r="C610" s="12"/>
      <c r="D610" s="12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</row>
    <row r="611" spans="1:32" ht="12.5" x14ac:dyDescent="0.25">
      <c r="A611" s="12"/>
      <c r="B611" s="12"/>
      <c r="C611" s="12"/>
      <c r="D611" s="12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</row>
    <row r="612" spans="1:32" ht="12.5" x14ac:dyDescent="0.25">
      <c r="A612" s="12"/>
      <c r="B612" s="12"/>
      <c r="C612" s="12"/>
      <c r="D612" s="12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</row>
    <row r="613" spans="1:32" ht="12.5" x14ac:dyDescent="0.25">
      <c r="A613" s="12"/>
      <c r="B613" s="12"/>
      <c r="C613" s="12"/>
      <c r="D613" s="12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</row>
    <row r="614" spans="1:32" ht="12.5" x14ac:dyDescent="0.25">
      <c r="A614" s="12"/>
      <c r="B614" s="12"/>
      <c r="C614" s="12"/>
      <c r="D614" s="12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</row>
    <row r="615" spans="1:32" ht="12.5" x14ac:dyDescent="0.25">
      <c r="A615" s="12"/>
      <c r="B615" s="12"/>
      <c r="C615" s="12"/>
      <c r="D615" s="12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</row>
    <row r="616" spans="1:32" ht="12.5" x14ac:dyDescent="0.25">
      <c r="A616" s="12"/>
      <c r="B616" s="12"/>
      <c r="C616" s="12"/>
      <c r="D616" s="12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</row>
    <row r="617" spans="1:32" ht="12.5" x14ac:dyDescent="0.25">
      <c r="A617" s="12"/>
      <c r="B617" s="12"/>
      <c r="C617" s="12"/>
      <c r="D617" s="12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</row>
    <row r="618" spans="1:32" ht="12.5" x14ac:dyDescent="0.25">
      <c r="A618" s="12"/>
      <c r="B618" s="12"/>
      <c r="C618" s="12"/>
      <c r="D618" s="12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</row>
    <row r="619" spans="1:32" ht="12.5" x14ac:dyDescent="0.25">
      <c r="A619" s="12"/>
      <c r="B619" s="12"/>
      <c r="C619" s="12"/>
      <c r="D619" s="12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</row>
    <row r="620" spans="1:32" ht="12.5" x14ac:dyDescent="0.25">
      <c r="A620" s="12"/>
      <c r="B620" s="12"/>
      <c r="C620" s="12"/>
      <c r="D620" s="12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</row>
    <row r="621" spans="1:32" ht="12.5" x14ac:dyDescent="0.25">
      <c r="A621" s="12"/>
      <c r="B621" s="12"/>
      <c r="C621" s="12"/>
      <c r="D621" s="12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</row>
    <row r="622" spans="1:32" ht="12.5" x14ac:dyDescent="0.25">
      <c r="A622" s="12"/>
      <c r="B622" s="12"/>
      <c r="C622" s="12"/>
      <c r="D622" s="12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</row>
    <row r="623" spans="1:32" ht="12.5" x14ac:dyDescent="0.25">
      <c r="A623" s="12"/>
      <c r="B623" s="12"/>
      <c r="C623" s="12"/>
      <c r="D623" s="12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</row>
    <row r="624" spans="1:32" ht="12.5" x14ac:dyDescent="0.25">
      <c r="A624" s="12"/>
      <c r="B624" s="12"/>
      <c r="C624" s="12"/>
      <c r="D624" s="12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</row>
    <row r="625" spans="1:32" ht="12.5" x14ac:dyDescent="0.25">
      <c r="A625" s="12"/>
      <c r="B625" s="12"/>
      <c r="C625" s="12"/>
      <c r="D625" s="12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</row>
    <row r="626" spans="1:32" ht="12.5" x14ac:dyDescent="0.25">
      <c r="A626" s="12"/>
      <c r="B626" s="12"/>
      <c r="C626" s="12"/>
      <c r="D626" s="12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</row>
    <row r="627" spans="1:32" ht="12.5" x14ac:dyDescent="0.25">
      <c r="A627" s="12"/>
      <c r="B627" s="12"/>
      <c r="C627" s="12"/>
      <c r="D627" s="12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</row>
    <row r="628" spans="1:32" ht="12.5" x14ac:dyDescent="0.25">
      <c r="A628" s="12"/>
      <c r="B628" s="12"/>
      <c r="C628" s="12"/>
      <c r="D628" s="12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</row>
    <row r="629" spans="1:32" ht="12.5" x14ac:dyDescent="0.25">
      <c r="A629" s="12"/>
      <c r="B629" s="12"/>
      <c r="C629" s="12"/>
      <c r="D629" s="12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</row>
    <row r="630" spans="1:32" ht="12.5" x14ac:dyDescent="0.25">
      <c r="A630" s="12"/>
      <c r="B630" s="12"/>
      <c r="C630" s="12"/>
      <c r="D630" s="12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</row>
    <row r="631" spans="1:32" ht="12.5" x14ac:dyDescent="0.25">
      <c r="A631" s="12"/>
      <c r="B631" s="12"/>
      <c r="C631" s="12"/>
      <c r="D631" s="12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</row>
    <row r="632" spans="1:32" ht="12.5" x14ac:dyDescent="0.25">
      <c r="A632" s="12"/>
      <c r="B632" s="12"/>
      <c r="C632" s="12"/>
      <c r="D632" s="12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</row>
    <row r="633" spans="1:32" ht="12.5" x14ac:dyDescent="0.25">
      <c r="A633" s="12"/>
      <c r="B633" s="12"/>
      <c r="C633" s="12"/>
      <c r="D633" s="12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</row>
    <row r="634" spans="1:32" ht="12.5" x14ac:dyDescent="0.25">
      <c r="A634" s="12"/>
      <c r="B634" s="12"/>
      <c r="C634" s="12"/>
      <c r="D634" s="12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</row>
    <row r="635" spans="1:32" ht="12.5" x14ac:dyDescent="0.25">
      <c r="A635" s="12"/>
      <c r="B635" s="12"/>
      <c r="C635" s="12"/>
      <c r="D635" s="12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</row>
    <row r="636" spans="1:32" ht="12.5" x14ac:dyDescent="0.25">
      <c r="A636" s="12"/>
      <c r="B636" s="12"/>
      <c r="C636" s="12"/>
      <c r="D636" s="12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</row>
    <row r="637" spans="1:32" ht="12.5" x14ac:dyDescent="0.25">
      <c r="A637" s="12"/>
      <c r="B637" s="12"/>
      <c r="C637" s="12"/>
      <c r="D637" s="12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</row>
    <row r="638" spans="1:32" ht="12.5" x14ac:dyDescent="0.25">
      <c r="A638" s="12"/>
      <c r="B638" s="12"/>
      <c r="C638" s="12"/>
      <c r="D638" s="12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</row>
    <row r="639" spans="1:32" ht="12.5" x14ac:dyDescent="0.25">
      <c r="A639" s="12"/>
      <c r="B639" s="12"/>
      <c r="C639" s="12"/>
      <c r="D639" s="12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</row>
    <row r="640" spans="1:32" ht="12.5" x14ac:dyDescent="0.25">
      <c r="A640" s="12"/>
      <c r="B640" s="12"/>
      <c r="C640" s="12"/>
      <c r="D640" s="12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</row>
    <row r="641" spans="1:32" ht="12.5" x14ac:dyDescent="0.25">
      <c r="A641" s="12"/>
      <c r="B641" s="12"/>
      <c r="C641" s="12"/>
      <c r="D641" s="12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</row>
    <row r="642" spans="1:32" ht="12.5" x14ac:dyDescent="0.25">
      <c r="A642" s="12"/>
      <c r="B642" s="12"/>
      <c r="C642" s="12"/>
      <c r="D642" s="12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</row>
    <row r="643" spans="1:32" ht="12.5" x14ac:dyDescent="0.25">
      <c r="A643" s="12"/>
      <c r="B643" s="12"/>
      <c r="C643" s="12"/>
      <c r="D643" s="12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</row>
    <row r="644" spans="1:32" ht="12.5" x14ac:dyDescent="0.25">
      <c r="A644" s="12"/>
      <c r="B644" s="12"/>
      <c r="C644" s="12"/>
      <c r="D644" s="12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</row>
    <row r="645" spans="1:32" ht="12.5" x14ac:dyDescent="0.25">
      <c r="A645" s="12"/>
      <c r="B645" s="12"/>
      <c r="C645" s="12"/>
      <c r="D645" s="12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</row>
    <row r="646" spans="1:32" ht="12.5" x14ac:dyDescent="0.25">
      <c r="A646" s="12"/>
      <c r="B646" s="12"/>
      <c r="C646" s="12"/>
      <c r="D646" s="12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</row>
    <row r="647" spans="1:32" ht="12.5" x14ac:dyDescent="0.25">
      <c r="A647" s="12"/>
      <c r="B647" s="12"/>
      <c r="C647" s="12"/>
      <c r="D647" s="12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</row>
    <row r="648" spans="1:32" ht="12.5" x14ac:dyDescent="0.25">
      <c r="A648" s="12"/>
      <c r="B648" s="12"/>
      <c r="C648" s="12"/>
      <c r="D648" s="12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</row>
    <row r="649" spans="1:32" ht="12.5" x14ac:dyDescent="0.25">
      <c r="A649" s="12"/>
      <c r="B649" s="12"/>
      <c r="C649" s="12"/>
      <c r="D649" s="12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</row>
    <row r="650" spans="1:32" ht="12.5" x14ac:dyDescent="0.25">
      <c r="A650" s="12"/>
      <c r="B650" s="12"/>
      <c r="C650" s="12"/>
      <c r="D650" s="12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</row>
    <row r="651" spans="1:32" ht="12.5" x14ac:dyDescent="0.25">
      <c r="A651" s="12"/>
      <c r="B651" s="12"/>
      <c r="C651" s="12"/>
      <c r="D651" s="12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</row>
    <row r="652" spans="1:32" ht="12.5" x14ac:dyDescent="0.25">
      <c r="A652" s="12"/>
      <c r="B652" s="12"/>
      <c r="C652" s="12"/>
      <c r="D652" s="12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</row>
    <row r="653" spans="1:32" ht="12.5" x14ac:dyDescent="0.25">
      <c r="A653" s="12"/>
      <c r="B653" s="12"/>
      <c r="C653" s="12"/>
      <c r="D653" s="12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</row>
    <row r="654" spans="1:32" ht="12.5" x14ac:dyDescent="0.25">
      <c r="A654" s="12"/>
      <c r="B654" s="12"/>
      <c r="C654" s="12"/>
      <c r="D654" s="12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</row>
    <row r="655" spans="1:32" ht="12.5" x14ac:dyDescent="0.25">
      <c r="A655" s="12"/>
      <c r="B655" s="12"/>
      <c r="C655" s="12"/>
      <c r="D655" s="12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</row>
    <row r="656" spans="1:32" ht="12.5" x14ac:dyDescent="0.25">
      <c r="A656" s="12"/>
      <c r="B656" s="12"/>
      <c r="C656" s="12"/>
      <c r="D656" s="12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</row>
    <row r="657" spans="1:32" ht="12.5" x14ac:dyDescent="0.25">
      <c r="A657" s="12"/>
      <c r="B657" s="12"/>
      <c r="C657" s="12"/>
      <c r="D657" s="12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</row>
    <row r="658" spans="1:32" ht="12.5" x14ac:dyDescent="0.25">
      <c r="A658" s="12"/>
      <c r="B658" s="12"/>
      <c r="C658" s="12"/>
      <c r="D658" s="12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</row>
    <row r="659" spans="1:32" ht="12.5" x14ac:dyDescent="0.25">
      <c r="A659" s="12"/>
      <c r="B659" s="12"/>
      <c r="C659" s="12"/>
      <c r="D659" s="12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</row>
    <row r="660" spans="1:32" ht="12.5" x14ac:dyDescent="0.25">
      <c r="A660" s="12"/>
      <c r="B660" s="12"/>
      <c r="C660" s="12"/>
      <c r="D660" s="12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</row>
    <row r="661" spans="1:32" ht="12.5" x14ac:dyDescent="0.25">
      <c r="A661" s="12"/>
      <c r="B661" s="12"/>
      <c r="C661" s="12"/>
      <c r="D661" s="12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</row>
    <row r="662" spans="1:32" ht="12.5" x14ac:dyDescent="0.25">
      <c r="A662" s="12"/>
      <c r="B662" s="12"/>
      <c r="C662" s="12"/>
      <c r="D662" s="12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</row>
    <row r="663" spans="1:32" ht="12.5" x14ac:dyDescent="0.25">
      <c r="A663" s="12"/>
      <c r="B663" s="12"/>
      <c r="C663" s="12"/>
      <c r="D663" s="12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</row>
    <row r="664" spans="1:32" ht="12.5" x14ac:dyDescent="0.25">
      <c r="A664" s="12"/>
      <c r="B664" s="12"/>
      <c r="C664" s="12"/>
      <c r="D664" s="12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</row>
    <row r="665" spans="1:32" ht="12.5" x14ac:dyDescent="0.25">
      <c r="A665" s="12"/>
      <c r="B665" s="12"/>
      <c r="C665" s="12"/>
      <c r="D665" s="12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</row>
    <row r="666" spans="1:32" ht="12.5" x14ac:dyDescent="0.25">
      <c r="A666" s="12"/>
      <c r="B666" s="12"/>
      <c r="C666" s="12"/>
      <c r="D666" s="12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</row>
    <row r="667" spans="1:32" ht="12.5" x14ac:dyDescent="0.25">
      <c r="A667" s="12"/>
      <c r="B667" s="12"/>
      <c r="C667" s="12"/>
      <c r="D667" s="12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</row>
    <row r="668" spans="1:32" ht="12.5" x14ac:dyDescent="0.25">
      <c r="A668" s="12"/>
      <c r="B668" s="12"/>
      <c r="C668" s="12"/>
      <c r="D668" s="12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</row>
    <row r="669" spans="1:32" ht="12.5" x14ac:dyDescent="0.25">
      <c r="A669" s="12"/>
      <c r="B669" s="12"/>
      <c r="C669" s="12"/>
      <c r="D669" s="12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</row>
    <row r="670" spans="1:32" ht="12.5" x14ac:dyDescent="0.25">
      <c r="A670" s="12"/>
      <c r="B670" s="12"/>
      <c r="C670" s="12"/>
      <c r="D670" s="12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</row>
    <row r="671" spans="1:32" ht="12.5" x14ac:dyDescent="0.25">
      <c r="A671" s="12"/>
      <c r="B671" s="12"/>
      <c r="C671" s="12"/>
      <c r="D671" s="12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</row>
    <row r="672" spans="1:32" ht="12.5" x14ac:dyDescent="0.25">
      <c r="A672" s="12"/>
      <c r="B672" s="12"/>
      <c r="C672" s="12"/>
      <c r="D672" s="12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</row>
    <row r="673" spans="1:32" ht="12.5" x14ac:dyDescent="0.25">
      <c r="A673" s="12"/>
      <c r="B673" s="12"/>
      <c r="C673" s="12"/>
      <c r="D673" s="12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</row>
    <row r="674" spans="1:32" ht="12.5" x14ac:dyDescent="0.25">
      <c r="A674" s="12"/>
      <c r="B674" s="12"/>
      <c r="C674" s="12"/>
      <c r="D674" s="12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</row>
    <row r="675" spans="1:32" ht="12.5" x14ac:dyDescent="0.25">
      <c r="A675" s="12"/>
      <c r="B675" s="12"/>
      <c r="C675" s="12"/>
      <c r="D675" s="12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</row>
    <row r="676" spans="1:32" ht="12.5" x14ac:dyDescent="0.25">
      <c r="A676" s="12"/>
      <c r="B676" s="12"/>
      <c r="C676" s="12"/>
      <c r="D676" s="12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</row>
    <row r="677" spans="1:32" ht="12.5" x14ac:dyDescent="0.25">
      <c r="A677" s="12"/>
      <c r="B677" s="12"/>
      <c r="C677" s="12"/>
      <c r="D677" s="12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</row>
    <row r="678" spans="1:32" ht="12.5" x14ac:dyDescent="0.25">
      <c r="A678" s="12"/>
      <c r="B678" s="12"/>
      <c r="C678" s="12"/>
      <c r="D678" s="12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</row>
    <row r="679" spans="1:32" ht="12.5" x14ac:dyDescent="0.25">
      <c r="A679" s="12"/>
      <c r="B679" s="12"/>
      <c r="C679" s="12"/>
      <c r="D679" s="12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</row>
    <row r="680" spans="1:32" ht="12.5" x14ac:dyDescent="0.25">
      <c r="A680" s="12"/>
      <c r="B680" s="12"/>
      <c r="C680" s="12"/>
      <c r="D680" s="12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</row>
    <row r="681" spans="1:32" ht="12.5" x14ac:dyDescent="0.25">
      <c r="A681" s="12"/>
      <c r="B681" s="12"/>
      <c r="C681" s="12"/>
      <c r="D681" s="12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</row>
    <row r="682" spans="1:32" ht="12.5" x14ac:dyDescent="0.25">
      <c r="A682" s="12"/>
      <c r="B682" s="12"/>
      <c r="C682" s="12"/>
      <c r="D682" s="12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</row>
    <row r="683" spans="1:32" ht="12.5" x14ac:dyDescent="0.25">
      <c r="A683" s="12"/>
      <c r="B683" s="12"/>
      <c r="C683" s="12"/>
      <c r="D683" s="12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</row>
    <row r="684" spans="1:32" ht="12.5" x14ac:dyDescent="0.25">
      <c r="A684" s="12"/>
      <c r="B684" s="12"/>
      <c r="C684" s="12"/>
      <c r="D684" s="12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</row>
    <row r="685" spans="1:32" ht="12.5" x14ac:dyDescent="0.25">
      <c r="A685" s="12"/>
      <c r="B685" s="12"/>
      <c r="C685" s="12"/>
      <c r="D685" s="12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</row>
    <row r="686" spans="1:32" ht="12.5" x14ac:dyDescent="0.25">
      <c r="A686" s="12"/>
      <c r="B686" s="12"/>
      <c r="C686" s="12"/>
      <c r="D686" s="12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</row>
    <row r="687" spans="1:32" ht="12.5" x14ac:dyDescent="0.25">
      <c r="A687" s="12"/>
      <c r="B687" s="12"/>
      <c r="C687" s="12"/>
      <c r="D687" s="12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</row>
    <row r="688" spans="1:32" ht="12.5" x14ac:dyDescent="0.25">
      <c r="A688" s="12"/>
      <c r="B688" s="12"/>
      <c r="C688" s="12"/>
      <c r="D688" s="12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</row>
    <row r="689" spans="1:32" ht="12.5" x14ac:dyDescent="0.25">
      <c r="A689" s="12"/>
      <c r="B689" s="12"/>
      <c r="C689" s="12"/>
      <c r="D689" s="12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</row>
    <row r="690" spans="1:32" ht="12.5" x14ac:dyDescent="0.25">
      <c r="A690" s="12"/>
      <c r="B690" s="12"/>
      <c r="C690" s="12"/>
      <c r="D690" s="12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</row>
    <row r="691" spans="1:32" ht="12.5" x14ac:dyDescent="0.25">
      <c r="A691" s="12"/>
      <c r="B691" s="12"/>
      <c r="C691" s="12"/>
      <c r="D691" s="12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</row>
    <row r="692" spans="1:32" ht="12.5" x14ac:dyDescent="0.25">
      <c r="A692" s="12"/>
      <c r="B692" s="12"/>
      <c r="C692" s="12"/>
      <c r="D692" s="12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</row>
    <row r="693" spans="1:32" ht="12.5" x14ac:dyDescent="0.25">
      <c r="A693" s="12"/>
      <c r="B693" s="12"/>
      <c r="C693" s="12"/>
      <c r="D693" s="12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</row>
    <row r="694" spans="1:32" ht="12.5" x14ac:dyDescent="0.25">
      <c r="A694" s="12"/>
      <c r="B694" s="12"/>
      <c r="C694" s="12"/>
      <c r="D694" s="12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</row>
    <row r="695" spans="1:32" ht="12.5" x14ac:dyDescent="0.25">
      <c r="A695" s="12"/>
      <c r="B695" s="12"/>
      <c r="C695" s="12"/>
      <c r="D695" s="12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</row>
    <row r="696" spans="1:32" ht="12.5" x14ac:dyDescent="0.25">
      <c r="A696" s="12"/>
      <c r="B696" s="12"/>
      <c r="C696" s="12"/>
      <c r="D696" s="12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</row>
    <row r="697" spans="1:32" ht="12.5" x14ac:dyDescent="0.25">
      <c r="A697" s="12"/>
      <c r="B697" s="12"/>
      <c r="C697" s="12"/>
      <c r="D697" s="12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</row>
    <row r="698" spans="1:32" ht="12.5" x14ac:dyDescent="0.25">
      <c r="A698" s="12"/>
      <c r="B698" s="12"/>
      <c r="C698" s="12"/>
      <c r="D698" s="12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</row>
    <row r="699" spans="1:32" ht="12.5" x14ac:dyDescent="0.25">
      <c r="A699" s="12"/>
      <c r="B699" s="12"/>
      <c r="C699" s="12"/>
      <c r="D699" s="12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</row>
    <row r="700" spans="1:32" ht="12.5" x14ac:dyDescent="0.25">
      <c r="A700" s="12"/>
      <c r="B700" s="12"/>
      <c r="C700" s="12"/>
      <c r="D700" s="12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</row>
    <row r="701" spans="1:32" ht="12.5" x14ac:dyDescent="0.25">
      <c r="A701" s="12"/>
      <c r="B701" s="12"/>
      <c r="C701" s="12"/>
      <c r="D701" s="12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</row>
    <row r="702" spans="1:32" ht="12.5" x14ac:dyDescent="0.25">
      <c r="A702" s="12"/>
      <c r="B702" s="12"/>
      <c r="C702" s="12"/>
      <c r="D702" s="12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</row>
    <row r="703" spans="1:32" ht="12.5" x14ac:dyDescent="0.25">
      <c r="A703" s="12"/>
      <c r="B703" s="12"/>
      <c r="C703" s="12"/>
      <c r="D703" s="12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</row>
    <row r="704" spans="1:32" ht="12.5" x14ac:dyDescent="0.25">
      <c r="A704" s="12"/>
      <c r="B704" s="12"/>
      <c r="C704" s="12"/>
      <c r="D704" s="12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</row>
    <row r="705" spans="1:32" ht="12.5" x14ac:dyDescent="0.25">
      <c r="A705" s="12"/>
      <c r="B705" s="12"/>
      <c r="C705" s="12"/>
      <c r="D705" s="12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</row>
    <row r="706" spans="1:32" ht="12.5" x14ac:dyDescent="0.25">
      <c r="A706" s="12"/>
      <c r="B706" s="12"/>
      <c r="C706" s="12"/>
      <c r="D706" s="12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</row>
    <row r="707" spans="1:32" ht="12.5" x14ac:dyDescent="0.25">
      <c r="A707" s="12"/>
      <c r="B707" s="12"/>
      <c r="C707" s="12"/>
      <c r="D707" s="12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</row>
    <row r="708" spans="1:32" ht="12.5" x14ac:dyDescent="0.25">
      <c r="A708" s="12"/>
      <c r="B708" s="12"/>
      <c r="C708" s="12"/>
      <c r="D708" s="12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</row>
    <row r="709" spans="1:32" ht="12.5" x14ac:dyDescent="0.25">
      <c r="A709" s="12"/>
      <c r="B709" s="12"/>
      <c r="C709" s="12"/>
      <c r="D709" s="12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</row>
    <row r="710" spans="1:32" ht="12.5" x14ac:dyDescent="0.25">
      <c r="A710" s="12"/>
      <c r="B710" s="12"/>
      <c r="C710" s="12"/>
      <c r="D710" s="12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</row>
    <row r="711" spans="1:32" ht="12.5" x14ac:dyDescent="0.25">
      <c r="A711" s="12"/>
      <c r="B711" s="12"/>
      <c r="C711" s="12"/>
      <c r="D711" s="12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</row>
    <row r="712" spans="1:32" ht="12.5" x14ac:dyDescent="0.25">
      <c r="A712" s="12"/>
      <c r="B712" s="12"/>
      <c r="C712" s="12"/>
      <c r="D712" s="12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</row>
    <row r="713" spans="1:32" ht="12.5" x14ac:dyDescent="0.25">
      <c r="A713" s="12"/>
      <c r="B713" s="12"/>
      <c r="C713" s="12"/>
      <c r="D713" s="12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</row>
    <row r="714" spans="1:32" ht="12.5" x14ac:dyDescent="0.25">
      <c r="A714" s="12"/>
      <c r="B714" s="12"/>
      <c r="C714" s="12"/>
      <c r="D714" s="12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</row>
    <row r="715" spans="1:32" ht="12.5" x14ac:dyDescent="0.25">
      <c r="A715" s="12"/>
      <c r="B715" s="12"/>
      <c r="C715" s="12"/>
      <c r="D715" s="12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</row>
    <row r="716" spans="1:32" ht="12.5" x14ac:dyDescent="0.25">
      <c r="A716" s="12"/>
      <c r="B716" s="12"/>
      <c r="C716" s="12"/>
      <c r="D716" s="12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</row>
    <row r="717" spans="1:32" ht="12.5" x14ac:dyDescent="0.25">
      <c r="A717" s="12"/>
      <c r="B717" s="12"/>
      <c r="C717" s="12"/>
      <c r="D717" s="12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</row>
    <row r="718" spans="1:32" ht="12.5" x14ac:dyDescent="0.25">
      <c r="A718" s="12"/>
      <c r="B718" s="12"/>
      <c r="C718" s="12"/>
      <c r="D718" s="12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</row>
    <row r="719" spans="1:32" ht="12.5" x14ac:dyDescent="0.25">
      <c r="A719" s="12"/>
      <c r="B719" s="12"/>
      <c r="C719" s="12"/>
      <c r="D719" s="12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</row>
    <row r="720" spans="1:32" ht="12.5" x14ac:dyDescent="0.25">
      <c r="A720" s="12"/>
      <c r="B720" s="12"/>
      <c r="C720" s="12"/>
      <c r="D720" s="12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</row>
    <row r="721" spans="1:32" ht="12.5" x14ac:dyDescent="0.25">
      <c r="A721" s="12"/>
      <c r="B721" s="12"/>
      <c r="C721" s="12"/>
      <c r="D721" s="12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</row>
    <row r="722" spans="1:32" ht="12.5" x14ac:dyDescent="0.25">
      <c r="A722" s="12"/>
      <c r="B722" s="12"/>
      <c r="C722" s="12"/>
      <c r="D722" s="12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</row>
    <row r="723" spans="1:32" ht="12.5" x14ac:dyDescent="0.25">
      <c r="A723" s="12"/>
      <c r="B723" s="12"/>
      <c r="C723" s="12"/>
      <c r="D723" s="12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</row>
    <row r="724" spans="1:32" ht="12.5" x14ac:dyDescent="0.25">
      <c r="A724" s="12"/>
      <c r="B724" s="12"/>
      <c r="C724" s="12"/>
      <c r="D724" s="12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</row>
    <row r="725" spans="1:32" ht="12.5" x14ac:dyDescent="0.25">
      <c r="A725" s="12"/>
      <c r="B725" s="12"/>
      <c r="C725" s="12"/>
      <c r="D725" s="12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</row>
    <row r="726" spans="1:32" ht="12.5" x14ac:dyDescent="0.25">
      <c r="A726" s="12"/>
      <c r="B726" s="12"/>
      <c r="C726" s="12"/>
      <c r="D726" s="12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</row>
    <row r="727" spans="1:32" ht="12.5" x14ac:dyDescent="0.25">
      <c r="A727" s="12"/>
      <c r="B727" s="12"/>
      <c r="C727" s="12"/>
      <c r="D727" s="12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</row>
    <row r="728" spans="1:32" ht="12.5" x14ac:dyDescent="0.25">
      <c r="A728" s="12"/>
      <c r="B728" s="12"/>
      <c r="C728" s="12"/>
      <c r="D728" s="12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</row>
    <row r="729" spans="1:32" ht="12.5" x14ac:dyDescent="0.25">
      <c r="A729" s="12"/>
      <c r="B729" s="12"/>
      <c r="C729" s="12"/>
      <c r="D729" s="12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</row>
    <row r="730" spans="1:32" ht="12.5" x14ac:dyDescent="0.25">
      <c r="A730" s="12"/>
      <c r="B730" s="12"/>
      <c r="C730" s="12"/>
      <c r="D730" s="12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</row>
    <row r="731" spans="1:32" ht="12.5" x14ac:dyDescent="0.25">
      <c r="A731" s="12"/>
      <c r="B731" s="12"/>
      <c r="C731" s="12"/>
      <c r="D731" s="12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</row>
    <row r="732" spans="1:32" ht="12.5" x14ac:dyDescent="0.25">
      <c r="A732" s="12"/>
      <c r="B732" s="12"/>
      <c r="C732" s="12"/>
      <c r="D732" s="12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</row>
    <row r="733" spans="1:32" ht="12.5" x14ac:dyDescent="0.25">
      <c r="A733" s="12"/>
      <c r="B733" s="12"/>
      <c r="C733" s="12"/>
      <c r="D733" s="12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</row>
    <row r="734" spans="1:32" ht="12.5" x14ac:dyDescent="0.25">
      <c r="A734" s="12"/>
      <c r="B734" s="12"/>
      <c r="C734" s="12"/>
      <c r="D734" s="12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</row>
    <row r="735" spans="1:32" ht="12.5" x14ac:dyDescent="0.25">
      <c r="A735" s="12"/>
      <c r="B735" s="12"/>
      <c r="C735" s="12"/>
      <c r="D735" s="12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</row>
    <row r="736" spans="1:32" ht="12.5" x14ac:dyDescent="0.25">
      <c r="A736" s="12"/>
      <c r="B736" s="12"/>
      <c r="C736" s="12"/>
      <c r="D736" s="12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</row>
    <row r="737" spans="1:32" ht="12.5" x14ac:dyDescent="0.25">
      <c r="A737" s="12"/>
      <c r="B737" s="12"/>
      <c r="C737" s="12"/>
      <c r="D737" s="12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</row>
    <row r="738" spans="1:32" ht="12.5" x14ac:dyDescent="0.25">
      <c r="A738" s="12"/>
      <c r="B738" s="12"/>
      <c r="C738" s="12"/>
      <c r="D738" s="12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</row>
    <row r="739" spans="1:32" ht="12.5" x14ac:dyDescent="0.25">
      <c r="A739" s="12"/>
      <c r="B739" s="12"/>
      <c r="C739" s="12"/>
      <c r="D739" s="12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</row>
    <row r="740" spans="1:32" ht="12.5" x14ac:dyDescent="0.25">
      <c r="A740" s="12"/>
      <c r="B740" s="12"/>
      <c r="C740" s="12"/>
      <c r="D740" s="12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</row>
    <row r="741" spans="1:32" ht="12.5" x14ac:dyDescent="0.25">
      <c r="A741" s="12"/>
      <c r="B741" s="12"/>
      <c r="C741" s="12"/>
      <c r="D741" s="12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</row>
    <row r="742" spans="1:32" ht="12.5" x14ac:dyDescent="0.25">
      <c r="A742" s="12"/>
      <c r="B742" s="12"/>
      <c r="C742" s="12"/>
      <c r="D742" s="12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</row>
    <row r="743" spans="1:32" ht="12.5" x14ac:dyDescent="0.25">
      <c r="A743" s="12"/>
      <c r="B743" s="12"/>
      <c r="C743" s="12"/>
      <c r="D743" s="12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</row>
    <row r="744" spans="1:32" ht="12.5" x14ac:dyDescent="0.25">
      <c r="A744" s="12"/>
      <c r="B744" s="12"/>
      <c r="C744" s="12"/>
      <c r="D744" s="12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</row>
    <row r="745" spans="1:32" ht="12.5" x14ac:dyDescent="0.25">
      <c r="A745" s="12"/>
      <c r="B745" s="12"/>
      <c r="C745" s="12"/>
      <c r="D745" s="12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</row>
    <row r="746" spans="1:32" ht="12.5" x14ac:dyDescent="0.25">
      <c r="A746" s="12"/>
      <c r="B746" s="12"/>
      <c r="C746" s="12"/>
      <c r="D746" s="12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</row>
    <row r="747" spans="1:32" ht="12.5" x14ac:dyDescent="0.25">
      <c r="A747" s="12"/>
      <c r="B747" s="12"/>
      <c r="C747" s="12"/>
      <c r="D747" s="12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</row>
    <row r="748" spans="1:32" ht="12.5" x14ac:dyDescent="0.25">
      <c r="A748" s="12"/>
      <c r="B748" s="12"/>
      <c r="C748" s="12"/>
      <c r="D748" s="12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</row>
    <row r="749" spans="1:32" ht="12.5" x14ac:dyDescent="0.25">
      <c r="A749" s="12"/>
      <c r="B749" s="12"/>
      <c r="C749" s="12"/>
      <c r="D749" s="12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</row>
    <row r="750" spans="1:32" ht="12.5" x14ac:dyDescent="0.25">
      <c r="A750" s="12"/>
      <c r="B750" s="12"/>
      <c r="C750" s="12"/>
      <c r="D750" s="12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</row>
    <row r="751" spans="1:32" ht="12.5" x14ac:dyDescent="0.25">
      <c r="A751" s="12"/>
      <c r="B751" s="12"/>
      <c r="C751" s="12"/>
      <c r="D751" s="12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</row>
    <row r="752" spans="1:32" ht="12.5" x14ac:dyDescent="0.25">
      <c r="A752" s="12"/>
      <c r="B752" s="12"/>
      <c r="C752" s="12"/>
      <c r="D752" s="12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</row>
    <row r="753" spans="1:32" ht="12.5" x14ac:dyDescent="0.25">
      <c r="A753" s="12"/>
      <c r="B753" s="12"/>
      <c r="C753" s="12"/>
      <c r="D753" s="12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</row>
    <row r="754" spans="1:32" ht="12.5" x14ac:dyDescent="0.25">
      <c r="A754" s="12"/>
      <c r="B754" s="12"/>
      <c r="C754" s="12"/>
      <c r="D754" s="12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</row>
    <row r="755" spans="1:32" ht="12.5" x14ac:dyDescent="0.25">
      <c r="A755" s="12"/>
      <c r="B755" s="12"/>
      <c r="C755" s="12"/>
      <c r="D755" s="12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</row>
    <row r="756" spans="1:32" ht="12.5" x14ac:dyDescent="0.25">
      <c r="A756" s="12"/>
      <c r="B756" s="12"/>
      <c r="C756" s="12"/>
      <c r="D756" s="12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</row>
    <row r="757" spans="1:32" ht="12.5" x14ac:dyDescent="0.25">
      <c r="A757" s="12"/>
      <c r="B757" s="12"/>
      <c r="C757" s="12"/>
      <c r="D757" s="12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</row>
    <row r="758" spans="1:32" ht="12.5" x14ac:dyDescent="0.25">
      <c r="A758" s="12"/>
      <c r="B758" s="12"/>
      <c r="C758" s="12"/>
      <c r="D758" s="12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</row>
    <row r="759" spans="1:32" ht="12.5" x14ac:dyDescent="0.25">
      <c r="A759" s="12"/>
      <c r="B759" s="12"/>
      <c r="C759" s="12"/>
      <c r="D759" s="12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</row>
    <row r="760" spans="1:32" ht="12.5" x14ac:dyDescent="0.25">
      <c r="A760" s="12"/>
      <c r="B760" s="12"/>
      <c r="C760" s="12"/>
      <c r="D760" s="12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</row>
    <row r="761" spans="1:32" ht="12.5" x14ac:dyDescent="0.25">
      <c r="A761" s="12"/>
      <c r="B761" s="12"/>
      <c r="C761" s="12"/>
      <c r="D761" s="12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</row>
    <row r="762" spans="1:32" ht="12.5" x14ac:dyDescent="0.25">
      <c r="A762" s="12"/>
      <c r="B762" s="12"/>
      <c r="C762" s="12"/>
      <c r="D762" s="12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</row>
    <row r="763" spans="1:32" ht="12.5" x14ac:dyDescent="0.25">
      <c r="A763" s="12"/>
      <c r="B763" s="12"/>
      <c r="C763" s="12"/>
      <c r="D763" s="12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</row>
    <row r="764" spans="1:32" ht="12.5" x14ac:dyDescent="0.25">
      <c r="A764" s="12"/>
      <c r="B764" s="12"/>
      <c r="C764" s="12"/>
      <c r="D764" s="12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</row>
    <row r="765" spans="1:32" ht="12.5" x14ac:dyDescent="0.25">
      <c r="A765" s="12"/>
      <c r="B765" s="12"/>
      <c r="C765" s="12"/>
      <c r="D765" s="12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</row>
    <row r="766" spans="1:32" ht="12.5" x14ac:dyDescent="0.25">
      <c r="A766" s="12"/>
      <c r="B766" s="12"/>
      <c r="C766" s="12"/>
      <c r="D766" s="12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</row>
    <row r="767" spans="1:32" ht="12.5" x14ac:dyDescent="0.25">
      <c r="A767" s="12"/>
      <c r="B767" s="12"/>
      <c r="C767" s="12"/>
      <c r="D767" s="12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</row>
    <row r="768" spans="1:32" ht="12.5" x14ac:dyDescent="0.25">
      <c r="A768" s="12"/>
      <c r="B768" s="12"/>
      <c r="C768" s="12"/>
      <c r="D768" s="12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</row>
    <row r="769" spans="1:32" ht="12.5" x14ac:dyDescent="0.25">
      <c r="A769" s="12"/>
      <c r="B769" s="12"/>
      <c r="C769" s="12"/>
      <c r="D769" s="12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</row>
    <row r="770" spans="1:32" ht="12.5" x14ac:dyDescent="0.25">
      <c r="A770" s="12"/>
      <c r="B770" s="12"/>
      <c r="C770" s="12"/>
      <c r="D770" s="12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</row>
    <row r="771" spans="1:32" ht="12.5" x14ac:dyDescent="0.25">
      <c r="A771" s="12"/>
      <c r="B771" s="12"/>
      <c r="C771" s="12"/>
      <c r="D771" s="12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</row>
    <row r="772" spans="1:32" ht="12.5" x14ac:dyDescent="0.25">
      <c r="A772" s="12"/>
      <c r="B772" s="12"/>
      <c r="C772" s="12"/>
      <c r="D772" s="12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</row>
    <row r="773" spans="1:32" ht="12.5" x14ac:dyDescent="0.25">
      <c r="A773" s="12"/>
      <c r="B773" s="12"/>
      <c r="C773" s="12"/>
      <c r="D773" s="12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</row>
    <row r="774" spans="1:32" ht="12.5" x14ac:dyDescent="0.25">
      <c r="A774" s="12"/>
      <c r="B774" s="12"/>
      <c r="C774" s="12"/>
      <c r="D774" s="12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</row>
    <row r="775" spans="1:32" ht="12.5" x14ac:dyDescent="0.25">
      <c r="A775" s="12"/>
      <c r="B775" s="12"/>
      <c r="C775" s="12"/>
      <c r="D775" s="12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</row>
    <row r="776" spans="1:32" ht="12.5" x14ac:dyDescent="0.25">
      <c r="A776" s="12"/>
      <c r="B776" s="12"/>
      <c r="C776" s="12"/>
      <c r="D776" s="12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</row>
    <row r="777" spans="1:32" ht="12.5" x14ac:dyDescent="0.25">
      <c r="A777" s="12"/>
      <c r="B777" s="12"/>
      <c r="C777" s="12"/>
      <c r="D777" s="12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</row>
    <row r="778" spans="1:32" ht="12.5" x14ac:dyDescent="0.25">
      <c r="A778" s="12"/>
      <c r="B778" s="12"/>
      <c r="C778" s="12"/>
      <c r="D778" s="12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</row>
    <row r="779" spans="1:32" ht="12.5" x14ac:dyDescent="0.25">
      <c r="A779" s="12"/>
      <c r="B779" s="12"/>
      <c r="C779" s="12"/>
      <c r="D779" s="12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</row>
    <row r="780" spans="1:32" ht="12.5" x14ac:dyDescent="0.25">
      <c r="A780" s="12"/>
      <c r="B780" s="12"/>
      <c r="C780" s="12"/>
      <c r="D780" s="12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</row>
    <row r="781" spans="1:32" ht="12.5" x14ac:dyDescent="0.25">
      <c r="A781" s="12"/>
      <c r="B781" s="12"/>
      <c r="C781" s="12"/>
      <c r="D781" s="12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</row>
    <row r="782" spans="1:32" ht="12.5" x14ac:dyDescent="0.25">
      <c r="A782" s="12"/>
      <c r="B782" s="12"/>
      <c r="C782" s="12"/>
      <c r="D782" s="12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</row>
    <row r="783" spans="1:32" ht="12.5" x14ac:dyDescent="0.25">
      <c r="A783" s="12"/>
      <c r="B783" s="12"/>
      <c r="C783" s="12"/>
      <c r="D783" s="12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</row>
    <row r="784" spans="1:32" ht="12.5" x14ac:dyDescent="0.25">
      <c r="A784" s="12"/>
      <c r="B784" s="12"/>
      <c r="C784" s="12"/>
      <c r="D784" s="12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</row>
    <row r="785" spans="1:32" ht="12.5" x14ac:dyDescent="0.25">
      <c r="A785" s="12"/>
      <c r="B785" s="12"/>
      <c r="C785" s="12"/>
      <c r="D785" s="12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</row>
    <row r="786" spans="1:32" ht="12.5" x14ac:dyDescent="0.25">
      <c r="A786" s="12"/>
      <c r="B786" s="12"/>
      <c r="C786" s="12"/>
      <c r="D786" s="12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</row>
    <row r="787" spans="1:32" ht="12.5" x14ac:dyDescent="0.25">
      <c r="A787" s="12"/>
      <c r="B787" s="12"/>
      <c r="C787" s="12"/>
      <c r="D787" s="12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</row>
    <row r="788" spans="1:32" ht="12.5" x14ac:dyDescent="0.25">
      <c r="A788" s="12"/>
      <c r="B788" s="12"/>
      <c r="C788" s="12"/>
      <c r="D788" s="12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</row>
    <row r="789" spans="1:32" ht="12.5" x14ac:dyDescent="0.25">
      <c r="A789" s="12"/>
      <c r="B789" s="12"/>
      <c r="C789" s="12"/>
      <c r="D789" s="12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</row>
    <row r="790" spans="1:32" ht="12.5" x14ac:dyDescent="0.25">
      <c r="A790" s="12"/>
      <c r="B790" s="12"/>
      <c r="C790" s="12"/>
      <c r="D790" s="12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</row>
    <row r="791" spans="1:32" ht="12.5" x14ac:dyDescent="0.25">
      <c r="A791" s="12"/>
      <c r="B791" s="12"/>
      <c r="C791" s="12"/>
      <c r="D791" s="12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</row>
    <row r="792" spans="1:32" ht="12.5" x14ac:dyDescent="0.25">
      <c r="A792" s="12"/>
      <c r="B792" s="12"/>
      <c r="C792" s="12"/>
      <c r="D792" s="12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</row>
    <row r="793" spans="1:32" ht="12.5" x14ac:dyDescent="0.25">
      <c r="A793" s="12"/>
      <c r="B793" s="12"/>
      <c r="C793" s="12"/>
      <c r="D793" s="12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</row>
    <row r="794" spans="1:32" ht="12.5" x14ac:dyDescent="0.25">
      <c r="A794" s="12"/>
      <c r="B794" s="12"/>
      <c r="C794" s="12"/>
      <c r="D794" s="12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</row>
    <row r="795" spans="1:32" ht="12.5" x14ac:dyDescent="0.25">
      <c r="A795" s="12"/>
      <c r="B795" s="12"/>
      <c r="C795" s="12"/>
      <c r="D795" s="12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</row>
    <row r="796" spans="1:32" ht="12.5" x14ac:dyDescent="0.25">
      <c r="A796" s="12"/>
      <c r="B796" s="12"/>
      <c r="C796" s="12"/>
      <c r="D796" s="12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</row>
    <row r="797" spans="1:32" ht="12.5" x14ac:dyDescent="0.25">
      <c r="A797" s="12"/>
      <c r="B797" s="12"/>
      <c r="C797" s="12"/>
      <c r="D797" s="12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</row>
    <row r="798" spans="1:32" ht="12.5" x14ac:dyDescent="0.25">
      <c r="A798" s="12"/>
      <c r="B798" s="12"/>
      <c r="C798" s="12"/>
      <c r="D798" s="12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</row>
    <row r="799" spans="1:32" ht="12.5" x14ac:dyDescent="0.25">
      <c r="A799" s="12"/>
      <c r="B799" s="12"/>
      <c r="C799" s="12"/>
      <c r="D799" s="12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</row>
    <row r="800" spans="1:32" ht="12.5" x14ac:dyDescent="0.25">
      <c r="A800" s="12"/>
      <c r="B800" s="12"/>
      <c r="C800" s="12"/>
      <c r="D800" s="12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</row>
    <row r="801" spans="1:32" ht="12.5" x14ac:dyDescent="0.25">
      <c r="A801" s="12"/>
      <c r="B801" s="12"/>
      <c r="C801" s="12"/>
      <c r="D801" s="12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</row>
    <row r="802" spans="1:32" ht="12.5" x14ac:dyDescent="0.25">
      <c r="A802" s="12"/>
      <c r="B802" s="12"/>
      <c r="C802" s="12"/>
      <c r="D802" s="12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</row>
    <row r="803" spans="1:32" ht="12.5" x14ac:dyDescent="0.25">
      <c r="A803" s="12"/>
      <c r="B803" s="12"/>
      <c r="C803" s="12"/>
      <c r="D803" s="12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</row>
    <row r="804" spans="1:32" ht="12.5" x14ac:dyDescent="0.25">
      <c r="A804" s="12"/>
      <c r="B804" s="12"/>
      <c r="C804" s="12"/>
      <c r="D804" s="12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</row>
    <row r="805" spans="1:32" ht="12.5" x14ac:dyDescent="0.25">
      <c r="A805" s="12"/>
      <c r="B805" s="12"/>
      <c r="C805" s="12"/>
      <c r="D805" s="12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</row>
    <row r="806" spans="1:32" ht="12.5" x14ac:dyDescent="0.25">
      <c r="A806" s="12"/>
      <c r="B806" s="12"/>
      <c r="C806" s="12"/>
      <c r="D806" s="12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</row>
    <row r="807" spans="1:32" ht="12.5" x14ac:dyDescent="0.25">
      <c r="A807" s="12"/>
      <c r="B807" s="12"/>
      <c r="C807" s="12"/>
      <c r="D807" s="12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</row>
    <row r="808" spans="1:32" ht="12.5" x14ac:dyDescent="0.25">
      <c r="A808" s="12"/>
      <c r="B808" s="12"/>
      <c r="C808" s="12"/>
      <c r="D808" s="12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</row>
    <row r="809" spans="1:32" ht="12.5" x14ac:dyDescent="0.25">
      <c r="A809" s="12"/>
      <c r="B809" s="12"/>
      <c r="C809" s="12"/>
      <c r="D809" s="12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</row>
    <row r="810" spans="1:32" ht="12.5" x14ac:dyDescent="0.25">
      <c r="A810" s="12"/>
      <c r="B810" s="12"/>
      <c r="C810" s="12"/>
      <c r="D810" s="12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</row>
    <row r="811" spans="1:32" ht="12.5" x14ac:dyDescent="0.25">
      <c r="A811" s="12"/>
      <c r="B811" s="12"/>
      <c r="C811" s="12"/>
      <c r="D811" s="12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</row>
    <row r="812" spans="1:32" ht="12.5" x14ac:dyDescent="0.25">
      <c r="A812" s="12"/>
      <c r="B812" s="12"/>
      <c r="C812" s="12"/>
      <c r="D812" s="12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</row>
    <row r="813" spans="1:32" ht="12.5" x14ac:dyDescent="0.25">
      <c r="A813" s="12"/>
      <c r="B813" s="12"/>
      <c r="C813" s="12"/>
      <c r="D813" s="12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</row>
    <row r="814" spans="1:32" ht="12.5" x14ac:dyDescent="0.25">
      <c r="A814" s="12"/>
      <c r="B814" s="12"/>
      <c r="C814" s="12"/>
      <c r="D814" s="12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</row>
    <row r="815" spans="1:32" ht="12.5" x14ac:dyDescent="0.25">
      <c r="A815" s="12"/>
      <c r="B815" s="12"/>
      <c r="C815" s="12"/>
      <c r="D815" s="12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</row>
    <row r="816" spans="1:32" ht="12.5" x14ac:dyDescent="0.25">
      <c r="A816" s="12"/>
      <c r="B816" s="12"/>
      <c r="C816" s="12"/>
      <c r="D816" s="12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</row>
    <row r="817" spans="1:32" ht="12.5" x14ac:dyDescent="0.25">
      <c r="A817" s="12"/>
      <c r="B817" s="12"/>
      <c r="C817" s="12"/>
      <c r="D817" s="12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</row>
    <row r="818" spans="1:32" ht="12.5" x14ac:dyDescent="0.25">
      <c r="A818" s="12"/>
      <c r="B818" s="12"/>
      <c r="C818" s="12"/>
      <c r="D818" s="12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</row>
    <row r="819" spans="1:32" ht="12.5" x14ac:dyDescent="0.25">
      <c r="A819" s="12"/>
      <c r="B819" s="12"/>
      <c r="C819" s="12"/>
      <c r="D819" s="12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</row>
    <row r="820" spans="1:32" ht="12.5" x14ac:dyDescent="0.25">
      <c r="A820" s="12"/>
      <c r="B820" s="12"/>
      <c r="C820" s="12"/>
      <c r="D820" s="12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</row>
    <row r="821" spans="1:32" ht="12.5" x14ac:dyDescent="0.25">
      <c r="A821" s="12"/>
      <c r="B821" s="12"/>
      <c r="C821" s="12"/>
      <c r="D821" s="12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</row>
    <row r="822" spans="1:32" ht="12.5" x14ac:dyDescent="0.25">
      <c r="A822" s="12"/>
      <c r="B822" s="12"/>
      <c r="C822" s="12"/>
      <c r="D822" s="12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</row>
    <row r="823" spans="1:32" ht="12.5" x14ac:dyDescent="0.25">
      <c r="A823" s="12"/>
      <c r="B823" s="12"/>
      <c r="C823" s="12"/>
      <c r="D823" s="12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</row>
    <row r="824" spans="1:32" ht="12.5" x14ac:dyDescent="0.25">
      <c r="A824" s="12"/>
      <c r="B824" s="12"/>
      <c r="C824" s="12"/>
      <c r="D824" s="12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</row>
    <row r="825" spans="1:32" ht="12.5" x14ac:dyDescent="0.25">
      <c r="A825" s="12"/>
      <c r="B825" s="12"/>
      <c r="C825" s="12"/>
      <c r="D825" s="12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</row>
    <row r="826" spans="1:32" ht="12.5" x14ac:dyDescent="0.25">
      <c r="A826" s="12"/>
      <c r="B826" s="12"/>
      <c r="C826" s="12"/>
      <c r="D826" s="12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</row>
    <row r="827" spans="1:32" ht="12.5" x14ac:dyDescent="0.25">
      <c r="A827" s="12"/>
      <c r="B827" s="12"/>
      <c r="C827" s="12"/>
      <c r="D827" s="12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</row>
    <row r="828" spans="1:32" ht="12.5" x14ac:dyDescent="0.25">
      <c r="A828" s="12"/>
      <c r="B828" s="12"/>
      <c r="C828" s="12"/>
      <c r="D828" s="12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</row>
    <row r="829" spans="1:32" ht="12.5" x14ac:dyDescent="0.25">
      <c r="A829" s="12"/>
      <c r="B829" s="12"/>
      <c r="C829" s="12"/>
      <c r="D829" s="12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</row>
    <row r="830" spans="1:32" ht="12.5" x14ac:dyDescent="0.25">
      <c r="A830" s="12"/>
      <c r="B830" s="12"/>
      <c r="C830" s="12"/>
      <c r="D830" s="12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</row>
    <row r="831" spans="1:32" ht="12.5" x14ac:dyDescent="0.25">
      <c r="A831" s="12"/>
      <c r="B831" s="12"/>
      <c r="C831" s="12"/>
      <c r="D831" s="12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</row>
    <row r="832" spans="1:32" ht="12.5" x14ac:dyDescent="0.25">
      <c r="A832" s="12"/>
      <c r="B832" s="12"/>
      <c r="C832" s="12"/>
      <c r="D832" s="12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</row>
    <row r="833" spans="1:32" ht="12.5" x14ac:dyDescent="0.25">
      <c r="A833" s="12"/>
      <c r="B833" s="12"/>
      <c r="C833" s="12"/>
      <c r="D833" s="12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</row>
    <row r="834" spans="1:32" ht="12.5" x14ac:dyDescent="0.25">
      <c r="A834" s="12"/>
      <c r="B834" s="12"/>
      <c r="C834" s="12"/>
      <c r="D834" s="12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</row>
    <row r="835" spans="1:32" ht="12.5" x14ac:dyDescent="0.25">
      <c r="A835" s="12"/>
      <c r="B835" s="12"/>
      <c r="C835" s="12"/>
      <c r="D835" s="12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</row>
    <row r="836" spans="1:32" ht="12.5" x14ac:dyDescent="0.25">
      <c r="A836" s="12"/>
      <c r="B836" s="12"/>
      <c r="C836" s="12"/>
      <c r="D836" s="12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</row>
    <row r="837" spans="1:32" ht="12.5" x14ac:dyDescent="0.25">
      <c r="A837" s="12"/>
      <c r="B837" s="12"/>
      <c r="C837" s="12"/>
      <c r="D837" s="12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</row>
    <row r="838" spans="1:32" ht="12.5" x14ac:dyDescent="0.25">
      <c r="A838" s="12"/>
      <c r="B838" s="12"/>
      <c r="C838" s="12"/>
      <c r="D838" s="12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</row>
    <row r="839" spans="1:32" ht="12.5" x14ac:dyDescent="0.25">
      <c r="A839" s="12"/>
      <c r="B839" s="12"/>
      <c r="C839" s="12"/>
      <c r="D839" s="12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</row>
    <row r="840" spans="1:32" ht="12.5" x14ac:dyDescent="0.25">
      <c r="A840" s="12"/>
      <c r="B840" s="12"/>
      <c r="C840" s="12"/>
      <c r="D840" s="12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</row>
    <row r="841" spans="1:32" ht="12.5" x14ac:dyDescent="0.25">
      <c r="A841" s="12"/>
      <c r="B841" s="12"/>
      <c r="C841" s="12"/>
      <c r="D841" s="12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</row>
    <row r="842" spans="1:32" ht="12.5" x14ac:dyDescent="0.25">
      <c r="A842" s="12"/>
      <c r="B842" s="12"/>
      <c r="C842" s="12"/>
      <c r="D842" s="12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</row>
    <row r="843" spans="1:32" ht="12.5" x14ac:dyDescent="0.25">
      <c r="A843" s="12"/>
      <c r="B843" s="12"/>
      <c r="C843" s="12"/>
      <c r="D843" s="12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</row>
    <row r="844" spans="1:32" ht="12.5" x14ac:dyDescent="0.25">
      <c r="A844" s="12"/>
      <c r="B844" s="12"/>
      <c r="C844" s="12"/>
      <c r="D844" s="12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</row>
    <row r="845" spans="1:32" ht="12.5" x14ac:dyDescent="0.25">
      <c r="A845" s="12"/>
      <c r="B845" s="12"/>
      <c r="C845" s="12"/>
      <c r="D845" s="12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</row>
    <row r="846" spans="1:32" ht="12.5" x14ac:dyDescent="0.25">
      <c r="A846" s="12"/>
      <c r="B846" s="12"/>
      <c r="C846" s="12"/>
      <c r="D846" s="12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</row>
    <row r="847" spans="1:32" ht="12.5" x14ac:dyDescent="0.25">
      <c r="A847" s="12"/>
      <c r="B847" s="12"/>
      <c r="C847" s="12"/>
      <c r="D847" s="12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</row>
    <row r="848" spans="1:32" ht="12.5" x14ac:dyDescent="0.25">
      <c r="A848" s="12"/>
      <c r="B848" s="12"/>
      <c r="C848" s="12"/>
      <c r="D848" s="12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</row>
    <row r="849" spans="1:32" ht="12.5" x14ac:dyDescent="0.25">
      <c r="A849" s="12"/>
      <c r="B849" s="12"/>
      <c r="C849" s="12"/>
      <c r="D849" s="12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</row>
    <row r="850" spans="1:32" ht="12.5" x14ac:dyDescent="0.25">
      <c r="A850" s="12"/>
      <c r="B850" s="12"/>
      <c r="C850" s="12"/>
      <c r="D850" s="12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</row>
    <row r="851" spans="1:32" ht="12.5" x14ac:dyDescent="0.25">
      <c r="A851" s="12"/>
      <c r="B851" s="12"/>
      <c r="C851" s="12"/>
      <c r="D851" s="12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</row>
    <row r="852" spans="1:32" ht="12.5" x14ac:dyDescent="0.25">
      <c r="A852" s="12"/>
      <c r="B852" s="12"/>
      <c r="C852" s="12"/>
      <c r="D852" s="12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</row>
    <row r="853" spans="1:32" ht="12.5" x14ac:dyDescent="0.25">
      <c r="A853" s="12"/>
      <c r="B853" s="12"/>
      <c r="C853" s="12"/>
      <c r="D853" s="12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</row>
    <row r="854" spans="1:32" ht="12.5" x14ac:dyDescent="0.25">
      <c r="A854" s="12"/>
      <c r="B854" s="12"/>
      <c r="C854" s="12"/>
      <c r="D854" s="12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</row>
    <row r="855" spans="1:32" ht="12.5" x14ac:dyDescent="0.25">
      <c r="A855" s="12"/>
      <c r="B855" s="12"/>
      <c r="C855" s="12"/>
      <c r="D855" s="12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</row>
    <row r="856" spans="1:32" ht="12.5" x14ac:dyDescent="0.25">
      <c r="A856" s="12"/>
      <c r="B856" s="12"/>
      <c r="C856" s="12"/>
      <c r="D856" s="12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</row>
    <row r="857" spans="1:32" ht="12.5" x14ac:dyDescent="0.25">
      <c r="A857" s="12"/>
      <c r="B857" s="12"/>
      <c r="C857" s="12"/>
      <c r="D857" s="12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</row>
    <row r="858" spans="1:32" ht="12.5" x14ac:dyDescent="0.25">
      <c r="A858" s="12"/>
      <c r="B858" s="12"/>
      <c r="C858" s="12"/>
      <c r="D858" s="12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</row>
    <row r="859" spans="1:32" ht="12.5" x14ac:dyDescent="0.25">
      <c r="A859" s="12"/>
      <c r="B859" s="12"/>
      <c r="C859" s="12"/>
      <c r="D859" s="12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</row>
    <row r="860" spans="1:32" ht="12.5" x14ac:dyDescent="0.25">
      <c r="A860" s="12"/>
      <c r="B860" s="12"/>
      <c r="C860" s="12"/>
      <c r="D860" s="12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</row>
    <row r="861" spans="1:32" ht="12.5" x14ac:dyDescent="0.25">
      <c r="A861" s="12"/>
      <c r="B861" s="12"/>
      <c r="C861" s="12"/>
      <c r="D861" s="12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</row>
    <row r="862" spans="1:32" ht="12.5" x14ac:dyDescent="0.25">
      <c r="A862" s="12"/>
      <c r="B862" s="12"/>
      <c r="C862" s="12"/>
      <c r="D862" s="12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</row>
    <row r="863" spans="1:32" ht="12.5" x14ac:dyDescent="0.25">
      <c r="A863" s="12"/>
      <c r="B863" s="12"/>
      <c r="C863" s="12"/>
      <c r="D863" s="12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</row>
    <row r="864" spans="1:32" ht="12.5" x14ac:dyDescent="0.25">
      <c r="A864" s="12"/>
      <c r="B864" s="12"/>
      <c r="C864" s="12"/>
      <c r="D864" s="12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</row>
    <row r="865" spans="1:32" ht="12.5" x14ac:dyDescent="0.25">
      <c r="A865" s="12"/>
      <c r="B865" s="12"/>
      <c r="C865" s="12"/>
      <c r="D865" s="12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</row>
    <row r="866" spans="1:32" ht="12.5" x14ac:dyDescent="0.25">
      <c r="A866" s="12"/>
      <c r="B866" s="12"/>
      <c r="C866" s="12"/>
      <c r="D866" s="12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</row>
    <row r="867" spans="1:32" ht="12.5" x14ac:dyDescent="0.25">
      <c r="A867" s="12"/>
      <c r="B867" s="12"/>
      <c r="C867" s="12"/>
      <c r="D867" s="12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</row>
    <row r="868" spans="1:32" ht="12.5" x14ac:dyDescent="0.25">
      <c r="A868" s="12"/>
      <c r="B868" s="12"/>
      <c r="C868" s="12"/>
      <c r="D868" s="12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</row>
    <row r="869" spans="1:32" ht="12.5" x14ac:dyDescent="0.25">
      <c r="A869" s="12"/>
      <c r="B869" s="12"/>
      <c r="C869" s="12"/>
      <c r="D869" s="12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</row>
    <row r="870" spans="1:32" ht="12.5" x14ac:dyDescent="0.25">
      <c r="A870" s="12"/>
      <c r="B870" s="12"/>
      <c r="C870" s="12"/>
      <c r="D870" s="12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</row>
    <row r="871" spans="1:32" ht="12.5" x14ac:dyDescent="0.25">
      <c r="A871" s="12"/>
      <c r="B871" s="12"/>
      <c r="C871" s="12"/>
      <c r="D871" s="12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</row>
    <row r="872" spans="1:32" ht="12.5" x14ac:dyDescent="0.25">
      <c r="A872" s="12"/>
      <c r="B872" s="12"/>
      <c r="C872" s="12"/>
      <c r="D872" s="12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</row>
    <row r="873" spans="1:32" ht="12.5" x14ac:dyDescent="0.25">
      <c r="A873" s="12"/>
      <c r="B873" s="12"/>
      <c r="C873" s="12"/>
      <c r="D873" s="12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</row>
    <row r="874" spans="1:32" ht="12.5" x14ac:dyDescent="0.25">
      <c r="A874" s="12"/>
      <c r="B874" s="12"/>
      <c r="C874" s="12"/>
      <c r="D874" s="12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</row>
    <row r="875" spans="1:32" ht="12.5" x14ac:dyDescent="0.25">
      <c r="A875" s="12"/>
      <c r="B875" s="12"/>
      <c r="C875" s="12"/>
      <c r="D875" s="12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</row>
    <row r="876" spans="1:32" ht="12.5" x14ac:dyDescent="0.25">
      <c r="A876" s="12"/>
      <c r="B876" s="12"/>
      <c r="C876" s="12"/>
      <c r="D876" s="12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</row>
    <row r="877" spans="1:32" ht="12.5" x14ac:dyDescent="0.25">
      <c r="A877" s="12"/>
      <c r="B877" s="12"/>
      <c r="C877" s="12"/>
      <c r="D877" s="12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</row>
    <row r="878" spans="1:32" ht="12.5" x14ac:dyDescent="0.25">
      <c r="A878" s="12"/>
      <c r="B878" s="12"/>
      <c r="C878" s="12"/>
      <c r="D878" s="12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</row>
    <row r="879" spans="1:32" ht="12.5" x14ac:dyDescent="0.25">
      <c r="A879" s="12"/>
      <c r="B879" s="12"/>
      <c r="C879" s="12"/>
      <c r="D879" s="12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</row>
    <row r="880" spans="1:32" ht="12.5" x14ac:dyDescent="0.25">
      <c r="A880" s="12"/>
      <c r="B880" s="12"/>
      <c r="C880" s="12"/>
      <c r="D880" s="12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</row>
    <row r="881" spans="1:32" ht="12.5" x14ac:dyDescent="0.25">
      <c r="A881" s="12"/>
      <c r="B881" s="12"/>
      <c r="C881" s="12"/>
      <c r="D881" s="12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</row>
    <row r="882" spans="1:32" ht="12.5" x14ac:dyDescent="0.25">
      <c r="A882" s="12"/>
      <c r="B882" s="12"/>
      <c r="C882" s="12"/>
      <c r="D882" s="12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</row>
    <row r="883" spans="1:32" ht="12.5" x14ac:dyDescent="0.25">
      <c r="A883" s="12"/>
      <c r="B883" s="12"/>
      <c r="C883" s="12"/>
      <c r="D883" s="12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</row>
    <row r="884" spans="1:32" ht="12.5" x14ac:dyDescent="0.25">
      <c r="A884" s="12"/>
      <c r="B884" s="12"/>
      <c r="C884" s="12"/>
      <c r="D884" s="12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</row>
    <row r="885" spans="1:32" ht="12.5" x14ac:dyDescent="0.25">
      <c r="A885" s="12"/>
      <c r="B885" s="12"/>
      <c r="C885" s="12"/>
      <c r="D885" s="12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</row>
    <row r="886" spans="1:32" ht="12.5" x14ac:dyDescent="0.25">
      <c r="A886" s="12"/>
      <c r="B886" s="12"/>
      <c r="C886" s="12"/>
      <c r="D886" s="12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</row>
    <row r="887" spans="1:32" ht="12.5" x14ac:dyDescent="0.25">
      <c r="A887" s="12"/>
      <c r="B887" s="12"/>
      <c r="C887" s="12"/>
      <c r="D887" s="12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</row>
    <row r="888" spans="1:32" ht="12.5" x14ac:dyDescent="0.25">
      <c r="A888" s="12"/>
      <c r="B888" s="12"/>
      <c r="C888" s="12"/>
      <c r="D888" s="12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</row>
    <row r="889" spans="1:32" ht="12.5" x14ac:dyDescent="0.25">
      <c r="A889" s="12"/>
      <c r="B889" s="12"/>
      <c r="C889" s="12"/>
      <c r="D889" s="12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</row>
    <row r="890" spans="1:32" ht="12.5" x14ac:dyDescent="0.25">
      <c r="A890" s="12"/>
      <c r="B890" s="12"/>
      <c r="C890" s="12"/>
      <c r="D890" s="12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</row>
    <row r="891" spans="1:32" ht="12.5" x14ac:dyDescent="0.25">
      <c r="A891" s="12"/>
      <c r="B891" s="12"/>
      <c r="C891" s="12"/>
      <c r="D891" s="12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</row>
    <row r="892" spans="1:32" ht="12.5" x14ac:dyDescent="0.25">
      <c r="A892" s="12"/>
      <c r="B892" s="12"/>
      <c r="C892" s="12"/>
      <c r="D892" s="12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</row>
    <row r="893" spans="1:32" ht="12.5" x14ac:dyDescent="0.25">
      <c r="A893" s="12"/>
      <c r="B893" s="12"/>
      <c r="C893" s="12"/>
      <c r="D893" s="12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</row>
    <row r="894" spans="1:32" ht="12.5" x14ac:dyDescent="0.25">
      <c r="A894" s="12"/>
      <c r="B894" s="12"/>
      <c r="C894" s="12"/>
      <c r="D894" s="12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</row>
    <row r="895" spans="1:32" ht="12.5" x14ac:dyDescent="0.25">
      <c r="A895" s="12"/>
      <c r="B895" s="12"/>
      <c r="C895" s="12"/>
      <c r="D895" s="12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</row>
    <row r="896" spans="1:32" ht="12.5" x14ac:dyDescent="0.25">
      <c r="A896" s="12"/>
      <c r="B896" s="12"/>
      <c r="C896" s="12"/>
      <c r="D896" s="12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</row>
    <row r="897" spans="1:32" ht="12.5" x14ac:dyDescent="0.25">
      <c r="A897" s="12"/>
      <c r="B897" s="12"/>
      <c r="C897" s="12"/>
      <c r="D897" s="12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</row>
    <row r="898" spans="1:32" ht="12.5" x14ac:dyDescent="0.25">
      <c r="A898" s="12"/>
      <c r="B898" s="12"/>
      <c r="C898" s="12"/>
      <c r="D898" s="12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</row>
    <row r="899" spans="1:32" ht="12.5" x14ac:dyDescent="0.25">
      <c r="A899" s="12"/>
      <c r="B899" s="12"/>
      <c r="C899" s="12"/>
      <c r="D899" s="12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</row>
    <row r="900" spans="1:32" ht="12.5" x14ac:dyDescent="0.25">
      <c r="A900" s="12"/>
      <c r="B900" s="12"/>
      <c r="C900" s="12"/>
      <c r="D900" s="12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</row>
    <row r="901" spans="1:32" ht="12.5" x14ac:dyDescent="0.25">
      <c r="A901" s="12"/>
      <c r="B901" s="12"/>
      <c r="C901" s="12"/>
      <c r="D901" s="12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</row>
    <row r="902" spans="1:32" ht="12.5" x14ac:dyDescent="0.25">
      <c r="A902" s="12"/>
      <c r="B902" s="12"/>
      <c r="C902" s="12"/>
      <c r="D902" s="12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</row>
    <row r="903" spans="1:32" ht="12.5" x14ac:dyDescent="0.25">
      <c r="A903" s="12"/>
      <c r="B903" s="12"/>
      <c r="C903" s="12"/>
      <c r="D903" s="12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</row>
    <row r="904" spans="1:32" ht="12.5" x14ac:dyDescent="0.25">
      <c r="A904" s="12"/>
      <c r="B904" s="12"/>
      <c r="C904" s="12"/>
      <c r="D904" s="12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</row>
    <row r="905" spans="1:32" ht="12.5" x14ac:dyDescent="0.25">
      <c r="A905" s="12"/>
      <c r="B905" s="12"/>
      <c r="C905" s="12"/>
      <c r="D905" s="12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</row>
    <row r="906" spans="1:32" ht="12.5" x14ac:dyDescent="0.25">
      <c r="A906" s="12"/>
      <c r="B906" s="12"/>
      <c r="C906" s="12"/>
      <c r="D906" s="12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</row>
    <row r="907" spans="1:32" ht="12.5" x14ac:dyDescent="0.25">
      <c r="A907" s="12"/>
      <c r="B907" s="12"/>
      <c r="C907" s="12"/>
      <c r="D907" s="12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</row>
    <row r="908" spans="1:32" ht="12.5" x14ac:dyDescent="0.25">
      <c r="A908" s="12"/>
      <c r="B908" s="12"/>
      <c r="C908" s="12"/>
      <c r="D908" s="12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</row>
    <row r="909" spans="1:32" ht="12.5" x14ac:dyDescent="0.25">
      <c r="A909" s="12"/>
      <c r="B909" s="12"/>
      <c r="C909" s="12"/>
      <c r="D909" s="12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</row>
    <row r="910" spans="1:32" ht="12.5" x14ac:dyDescent="0.25">
      <c r="A910" s="12"/>
      <c r="B910" s="12"/>
      <c r="C910" s="12"/>
      <c r="D910" s="12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</row>
    <row r="911" spans="1:32" ht="12.5" x14ac:dyDescent="0.25">
      <c r="A911" s="12"/>
      <c r="B911" s="12"/>
      <c r="C911" s="12"/>
      <c r="D911" s="12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</row>
    <row r="912" spans="1:32" ht="12.5" x14ac:dyDescent="0.25">
      <c r="A912" s="12"/>
      <c r="B912" s="12"/>
      <c r="C912" s="12"/>
      <c r="D912" s="12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</row>
    <row r="913" spans="1:32" ht="12.5" x14ac:dyDescent="0.25">
      <c r="A913" s="12"/>
      <c r="B913" s="12"/>
      <c r="C913" s="12"/>
      <c r="D913" s="12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</row>
    <row r="914" spans="1:32" ht="12.5" x14ac:dyDescent="0.25">
      <c r="A914" s="12"/>
      <c r="B914" s="12"/>
      <c r="C914" s="12"/>
      <c r="D914" s="12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</row>
    <row r="915" spans="1:32" ht="12.5" x14ac:dyDescent="0.25">
      <c r="A915" s="12"/>
      <c r="B915" s="12"/>
      <c r="C915" s="12"/>
      <c r="D915" s="12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</row>
    <row r="916" spans="1:32" ht="12.5" x14ac:dyDescent="0.25">
      <c r="A916" s="12"/>
      <c r="B916" s="12"/>
      <c r="C916" s="12"/>
      <c r="D916" s="12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</row>
    <row r="917" spans="1:32" ht="12.5" x14ac:dyDescent="0.25">
      <c r="A917" s="12"/>
      <c r="B917" s="12"/>
      <c r="C917" s="12"/>
      <c r="D917" s="12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</row>
    <row r="918" spans="1:32" ht="12.5" x14ac:dyDescent="0.25">
      <c r="A918" s="12"/>
      <c r="B918" s="12"/>
      <c r="C918" s="12"/>
      <c r="D918" s="12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</row>
    <row r="919" spans="1:32" ht="12.5" x14ac:dyDescent="0.25">
      <c r="A919" s="12"/>
      <c r="B919" s="12"/>
      <c r="C919" s="12"/>
      <c r="D919" s="12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</row>
    <row r="920" spans="1:32" ht="12.5" x14ac:dyDescent="0.25">
      <c r="A920" s="12"/>
      <c r="B920" s="12"/>
      <c r="C920" s="12"/>
      <c r="D920" s="12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</row>
    <row r="921" spans="1:32" ht="12.5" x14ac:dyDescent="0.25">
      <c r="A921" s="12"/>
      <c r="B921" s="12"/>
      <c r="C921" s="12"/>
      <c r="D921" s="12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</row>
    <row r="922" spans="1:32" ht="12.5" x14ac:dyDescent="0.25">
      <c r="A922" s="12"/>
      <c r="B922" s="12"/>
      <c r="C922" s="12"/>
      <c r="D922" s="12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</row>
    <row r="923" spans="1:32" ht="12.5" x14ac:dyDescent="0.25">
      <c r="A923" s="12"/>
      <c r="B923" s="12"/>
      <c r="C923" s="12"/>
      <c r="D923" s="12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</row>
    <row r="924" spans="1:32" ht="12.5" x14ac:dyDescent="0.25">
      <c r="A924" s="12"/>
      <c r="B924" s="12"/>
      <c r="C924" s="12"/>
      <c r="D924" s="12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</row>
    <row r="925" spans="1:32" ht="12.5" x14ac:dyDescent="0.25">
      <c r="A925" s="12"/>
      <c r="B925" s="12"/>
      <c r="C925" s="12"/>
      <c r="D925" s="12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</row>
    <row r="926" spans="1:32" ht="12.5" x14ac:dyDescent="0.25">
      <c r="A926" s="12"/>
      <c r="B926" s="12"/>
      <c r="C926" s="12"/>
      <c r="D926" s="12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</row>
    <row r="927" spans="1:32" ht="12.5" x14ac:dyDescent="0.25">
      <c r="A927" s="12"/>
      <c r="B927" s="12"/>
      <c r="C927" s="12"/>
      <c r="D927" s="12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</row>
    <row r="928" spans="1:32" ht="12.5" x14ac:dyDescent="0.25">
      <c r="A928" s="12"/>
      <c r="B928" s="12"/>
      <c r="C928" s="12"/>
      <c r="D928" s="12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</row>
    <row r="929" spans="1:32" ht="12.5" x14ac:dyDescent="0.25">
      <c r="A929" s="12"/>
      <c r="B929" s="12"/>
      <c r="C929" s="12"/>
      <c r="D929" s="12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</row>
    <row r="930" spans="1:32" ht="12.5" x14ac:dyDescent="0.25">
      <c r="A930" s="12"/>
      <c r="B930" s="12"/>
      <c r="C930" s="12"/>
      <c r="D930" s="12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</row>
    <row r="931" spans="1:32" ht="12.5" x14ac:dyDescent="0.25">
      <c r="A931" s="12"/>
      <c r="B931" s="12"/>
      <c r="C931" s="12"/>
      <c r="D931" s="12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</row>
    <row r="932" spans="1:32" ht="12.5" x14ac:dyDescent="0.25">
      <c r="A932" s="12"/>
      <c r="B932" s="12"/>
      <c r="C932" s="12"/>
      <c r="D932" s="12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</row>
    <row r="933" spans="1:32" ht="12.5" x14ac:dyDescent="0.25">
      <c r="A933" s="12"/>
      <c r="B933" s="12"/>
      <c r="C933" s="12"/>
      <c r="D933" s="12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</row>
    <row r="934" spans="1:32" ht="12.5" x14ac:dyDescent="0.25">
      <c r="A934" s="12"/>
      <c r="B934" s="12"/>
      <c r="C934" s="12"/>
      <c r="D934" s="12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</row>
    <row r="935" spans="1:32" ht="12.5" x14ac:dyDescent="0.25">
      <c r="A935" s="12"/>
      <c r="B935" s="12"/>
      <c r="C935" s="12"/>
      <c r="D935" s="12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</row>
    <row r="936" spans="1:32" ht="12.5" x14ac:dyDescent="0.25">
      <c r="A936" s="12"/>
      <c r="B936" s="12"/>
      <c r="C936" s="12"/>
      <c r="D936" s="12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</row>
    <row r="937" spans="1:32" ht="12.5" x14ac:dyDescent="0.25">
      <c r="A937" s="12"/>
      <c r="B937" s="12"/>
      <c r="C937" s="12"/>
      <c r="D937" s="12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</row>
    <row r="938" spans="1:32" ht="12.5" x14ac:dyDescent="0.25">
      <c r="A938" s="12"/>
      <c r="B938" s="12"/>
      <c r="C938" s="12"/>
      <c r="D938" s="12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</row>
    <row r="939" spans="1:32" ht="12.5" x14ac:dyDescent="0.25">
      <c r="A939" s="12"/>
      <c r="B939" s="12"/>
      <c r="C939" s="12"/>
      <c r="D939" s="12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</row>
    <row r="940" spans="1:32" ht="12.5" x14ac:dyDescent="0.25">
      <c r="A940" s="12"/>
      <c r="B940" s="12"/>
      <c r="C940" s="12"/>
      <c r="D940" s="12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</row>
    <row r="941" spans="1:32" ht="12.5" x14ac:dyDescent="0.25">
      <c r="A941" s="12"/>
      <c r="B941" s="12"/>
      <c r="C941" s="12"/>
      <c r="D941" s="12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</row>
    <row r="942" spans="1:32" ht="12.5" x14ac:dyDescent="0.25">
      <c r="A942" s="12"/>
      <c r="B942" s="12"/>
      <c r="C942" s="12"/>
      <c r="D942" s="12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</row>
    <row r="943" spans="1:32" ht="12.5" x14ac:dyDescent="0.25">
      <c r="A943" s="12"/>
      <c r="B943" s="12"/>
      <c r="C943" s="12"/>
      <c r="D943" s="12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</row>
    <row r="944" spans="1:32" ht="12.5" x14ac:dyDescent="0.25">
      <c r="A944" s="12"/>
      <c r="B944" s="12"/>
      <c r="C944" s="12"/>
      <c r="D944" s="12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</row>
    <row r="945" spans="1:32" ht="12.5" x14ac:dyDescent="0.25">
      <c r="A945" s="12"/>
      <c r="B945" s="12"/>
      <c r="C945" s="12"/>
      <c r="D945" s="12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</row>
    <row r="946" spans="1:32" ht="12.5" x14ac:dyDescent="0.25">
      <c r="A946" s="12"/>
      <c r="B946" s="12"/>
      <c r="C946" s="12"/>
      <c r="D946" s="12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</row>
    <row r="947" spans="1:32" ht="12.5" x14ac:dyDescent="0.25">
      <c r="A947" s="12"/>
      <c r="B947" s="12"/>
      <c r="C947" s="12"/>
      <c r="D947" s="12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</row>
    <row r="948" spans="1:32" ht="12.5" x14ac:dyDescent="0.25">
      <c r="A948" s="12"/>
      <c r="B948" s="12"/>
      <c r="C948" s="12"/>
      <c r="D948" s="12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</row>
    <row r="949" spans="1:32" ht="12.5" x14ac:dyDescent="0.25">
      <c r="A949" s="12"/>
      <c r="B949" s="12"/>
      <c r="C949" s="12"/>
      <c r="D949" s="12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</row>
    <row r="950" spans="1:32" ht="12.5" x14ac:dyDescent="0.25">
      <c r="A950" s="12"/>
      <c r="B950" s="12"/>
      <c r="C950" s="12"/>
      <c r="D950" s="12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</row>
    <row r="951" spans="1:32" ht="12.5" x14ac:dyDescent="0.25">
      <c r="A951" s="12"/>
      <c r="B951" s="12"/>
      <c r="C951" s="12"/>
      <c r="D951" s="12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</row>
    <row r="952" spans="1:32" ht="12.5" x14ac:dyDescent="0.25">
      <c r="A952" s="12"/>
      <c r="B952" s="12"/>
      <c r="C952" s="12"/>
      <c r="D952" s="12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</row>
    <row r="953" spans="1:32" ht="12.5" x14ac:dyDescent="0.25">
      <c r="A953" s="12"/>
      <c r="B953" s="12"/>
      <c r="C953" s="12"/>
      <c r="D953" s="12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</row>
    <row r="954" spans="1:32" ht="12.5" x14ac:dyDescent="0.25">
      <c r="A954" s="12"/>
      <c r="B954" s="12"/>
      <c r="C954" s="12"/>
      <c r="D954" s="12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</row>
    <row r="955" spans="1:32" ht="12.5" x14ac:dyDescent="0.25">
      <c r="A955" s="12"/>
      <c r="B955" s="12"/>
      <c r="C955" s="12"/>
      <c r="D955" s="12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</row>
    <row r="956" spans="1:32" ht="12.5" x14ac:dyDescent="0.25">
      <c r="A956" s="12"/>
      <c r="B956" s="12"/>
      <c r="C956" s="12"/>
      <c r="D956" s="12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</row>
    <row r="957" spans="1:32" ht="12.5" x14ac:dyDescent="0.25">
      <c r="A957" s="12"/>
      <c r="B957" s="12"/>
      <c r="C957" s="12"/>
      <c r="D957" s="12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</row>
    <row r="958" spans="1:32" ht="12.5" x14ac:dyDescent="0.25">
      <c r="A958" s="12"/>
      <c r="B958" s="12"/>
      <c r="C958" s="12"/>
      <c r="D958" s="12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</row>
    <row r="959" spans="1:32" ht="12.5" x14ac:dyDescent="0.25">
      <c r="A959" s="12"/>
      <c r="B959" s="12"/>
      <c r="C959" s="12"/>
      <c r="D959" s="12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</row>
    <row r="960" spans="1:32" ht="12.5" x14ac:dyDescent="0.25">
      <c r="A960" s="12"/>
      <c r="B960" s="12"/>
      <c r="C960" s="12"/>
      <c r="D960" s="12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</row>
    <row r="961" spans="1:32" ht="12.5" x14ac:dyDescent="0.25">
      <c r="A961" s="12"/>
      <c r="B961" s="12"/>
      <c r="C961" s="12"/>
      <c r="D961" s="12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</row>
    <row r="962" spans="1:32" ht="12.5" x14ac:dyDescent="0.25">
      <c r="A962" s="12"/>
      <c r="B962" s="12"/>
      <c r="C962" s="12"/>
      <c r="D962" s="12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</row>
    <row r="963" spans="1:32" ht="12.5" x14ac:dyDescent="0.25">
      <c r="A963" s="12"/>
      <c r="B963" s="12"/>
      <c r="C963" s="12"/>
      <c r="D963" s="12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</row>
    <row r="964" spans="1:32" ht="12.5" x14ac:dyDescent="0.25">
      <c r="A964" s="12"/>
      <c r="B964" s="12"/>
      <c r="C964" s="12"/>
      <c r="D964" s="12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</row>
    <row r="965" spans="1:32" ht="12.5" x14ac:dyDescent="0.25">
      <c r="A965" s="12"/>
      <c r="B965" s="12"/>
      <c r="C965" s="12"/>
      <c r="D965" s="12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</row>
    <row r="966" spans="1:32" ht="12.5" x14ac:dyDescent="0.25">
      <c r="A966" s="12"/>
      <c r="B966" s="12"/>
      <c r="C966" s="12"/>
      <c r="D966" s="12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</row>
    <row r="967" spans="1:32" ht="12.5" x14ac:dyDescent="0.25">
      <c r="A967" s="12"/>
      <c r="B967" s="12"/>
      <c r="C967" s="12"/>
      <c r="D967" s="12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</row>
    <row r="968" spans="1:32" ht="12.5" x14ac:dyDescent="0.25">
      <c r="A968" s="12"/>
      <c r="B968" s="12"/>
      <c r="C968" s="12"/>
      <c r="D968" s="12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</row>
    <row r="969" spans="1:32" ht="12.5" x14ac:dyDescent="0.25">
      <c r="A969" s="12"/>
      <c r="B969" s="12"/>
      <c r="C969" s="12"/>
      <c r="D969" s="12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</row>
    <row r="970" spans="1:32" ht="12.5" x14ac:dyDescent="0.25">
      <c r="A970" s="12"/>
      <c r="B970" s="12"/>
      <c r="C970" s="12"/>
      <c r="D970" s="12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</row>
    <row r="971" spans="1:32" ht="12.5" x14ac:dyDescent="0.25">
      <c r="A971" s="12"/>
      <c r="B971" s="12"/>
      <c r="C971" s="12"/>
      <c r="D971" s="12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</row>
    <row r="972" spans="1:32" ht="12.5" x14ac:dyDescent="0.25">
      <c r="A972" s="12"/>
      <c r="B972" s="12"/>
      <c r="C972" s="12"/>
      <c r="D972" s="12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</row>
    <row r="973" spans="1:32" ht="12.5" x14ac:dyDescent="0.25">
      <c r="A973" s="12"/>
      <c r="B973" s="12"/>
      <c r="C973" s="12"/>
      <c r="D973" s="12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</row>
    <row r="974" spans="1:32" ht="12.5" x14ac:dyDescent="0.25">
      <c r="A974" s="12"/>
      <c r="B974" s="12"/>
      <c r="C974" s="12"/>
      <c r="D974" s="12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</row>
    <row r="975" spans="1:32" ht="12.5" x14ac:dyDescent="0.25">
      <c r="A975" s="12"/>
      <c r="B975" s="12"/>
      <c r="C975" s="12"/>
      <c r="D975" s="12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</row>
    <row r="976" spans="1:32" ht="12.5" x14ac:dyDescent="0.25">
      <c r="A976" s="12"/>
      <c r="B976" s="12"/>
      <c r="C976" s="12"/>
      <c r="D976" s="12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</row>
    <row r="977" spans="1:32" ht="12.5" x14ac:dyDescent="0.25">
      <c r="A977" s="12"/>
      <c r="B977" s="12"/>
      <c r="C977" s="12"/>
      <c r="D977" s="12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</row>
    <row r="978" spans="1:32" ht="12.5" x14ac:dyDescent="0.25">
      <c r="A978" s="12"/>
      <c r="B978" s="12"/>
      <c r="C978" s="12"/>
      <c r="D978" s="12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</row>
    <row r="979" spans="1:32" ht="12.5" x14ac:dyDescent="0.25">
      <c r="A979" s="12"/>
      <c r="B979" s="12"/>
      <c r="C979" s="12"/>
      <c r="D979" s="12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</row>
    <row r="980" spans="1:32" ht="12.5" x14ac:dyDescent="0.25">
      <c r="A980" s="12"/>
      <c r="B980" s="12"/>
      <c r="C980" s="12"/>
      <c r="D980" s="12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</row>
    <row r="981" spans="1:32" ht="12.5" x14ac:dyDescent="0.25">
      <c r="A981" s="12"/>
      <c r="B981" s="12"/>
      <c r="C981" s="12"/>
      <c r="D981" s="12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</row>
    <row r="982" spans="1:32" ht="12.5" x14ac:dyDescent="0.25">
      <c r="A982" s="12"/>
      <c r="B982" s="12"/>
      <c r="C982" s="12"/>
      <c r="D982" s="12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</row>
    <row r="983" spans="1:32" ht="12.5" x14ac:dyDescent="0.25">
      <c r="A983" s="12"/>
      <c r="B983" s="12"/>
      <c r="C983" s="12"/>
      <c r="D983" s="12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</row>
    <row r="984" spans="1:32" ht="12.5" x14ac:dyDescent="0.25">
      <c r="A984" s="12"/>
      <c r="B984" s="12"/>
      <c r="C984" s="12"/>
      <c r="D984" s="12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</row>
    <row r="985" spans="1:32" ht="12.5" x14ac:dyDescent="0.25">
      <c r="A985" s="12"/>
      <c r="B985" s="12"/>
      <c r="C985" s="12"/>
      <c r="D985" s="12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</row>
    <row r="986" spans="1:32" ht="12.5" x14ac:dyDescent="0.25">
      <c r="A986" s="12"/>
      <c r="B986" s="12"/>
      <c r="C986" s="12"/>
      <c r="D986" s="12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</row>
    <row r="987" spans="1:32" ht="12.5" x14ac:dyDescent="0.25">
      <c r="A987" s="12"/>
      <c r="B987" s="12"/>
      <c r="C987" s="12"/>
      <c r="D987" s="12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</row>
    <row r="988" spans="1:32" ht="12.5" x14ac:dyDescent="0.25">
      <c r="A988" s="12"/>
      <c r="B988" s="12"/>
      <c r="C988" s="12"/>
      <c r="D988" s="12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</row>
    <row r="989" spans="1:32" ht="12.5" x14ac:dyDescent="0.25">
      <c r="A989" s="12"/>
      <c r="B989" s="12"/>
      <c r="C989" s="12"/>
      <c r="D989" s="12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</row>
    <row r="990" spans="1:32" ht="12.5" x14ac:dyDescent="0.25">
      <c r="A990" s="12"/>
      <c r="B990" s="12"/>
      <c r="C990" s="12"/>
      <c r="D990" s="12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</row>
    <row r="991" spans="1:32" ht="12.5" x14ac:dyDescent="0.25">
      <c r="A991" s="12"/>
      <c r="B991" s="12"/>
      <c r="C991" s="12"/>
      <c r="D991" s="12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</row>
    <row r="992" spans="1:32" ht="12.5" x14ac:dyDescent="0.25">
      <c r="A992" s="12"/>
      <c r="B992" s="12"/>
      <c r="C992" s="12"/>
      <c r="D992" s="12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</row>
    <row r="993" spans="1:32" ht="12.5" x14ac:dyDescent="0.25">
      <c r="A993" s="12"/>
      <c r="B993" s="12"/>
      <c r="C993" s="12"/>
      <c r="D993" s="12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</row>
    <row r="994" spans="1:32" ht="12.5" x14ac:dyDescent="0.25">
      <c r="A994" s="12"/>
      <c r="B994" s="12"/>
      <c r="C994" s="12"/>
      <c r="D994" s="12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</row>
    <row r="995" spans="1:32" ht="12.5" x14ac:dyDescent="0.25">
      <c r="A995" s="12"/>
      <c r="B995" s="12"/>
      <c r="C995" s="12"/>
      <c r="D995" s="12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</row>
    <row r="996" spans="1:32" ht="12.5" x14ac:dyDescent="0.25">
      <c r="A996" s="12"/>
      <c r="B996" s="12"/>
      <c r="C996" s="12"/>
      <c r="D996" s="12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</row>
    <row r="997" spans="1:32" ht="12.5" x14ac:dyDescent="0.25">
      <c r="A997" s="12"/>
      <c r="B997" s="12"/>
      <c r="C997" s="12"/>
      <c r="D997" s="12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</row>
  </sheetData>
  <mergeCells count="10">
    <mergeCell ref="B43:D43"/>
    <mergeCell ref="B47:D47"/>
    <mergeCell ref="B49:E49"/>
    <mergeCell ref="B6:C6"/>
    <mergeCell ref="B7:D7"/>
    <mergeCell ref="B11:D11"/>
    <mergeCell ref="B13:D13"/>
    <mergeCell ref="B15:D15"/>
    <mergeCell ref="B17:E17"/>
    <mergeCell ref="B38:C3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8CAEF"/>
    <outlinePr summaryBelow="0" summaryRight="0"/>
  </sheetPr>
  <dimension ref="A1:AC950"/>
  <sheetViews>
    <sheetView showGridLines="0" zoomScale="50" zoomScaleNormal="50" workbookViewId="0">
      <selection activeCell="D4" sqref="D4"/>
    </sheetView>
  </sheetViews>
  <sheetFormatPr defaultColWidth="12.6328125" defaultRowHeight="15.75" customHeight="1" outlineLevelRow="1" x14ac:dyDescent="0.25"/>
  <cols>
    <col min="1" max="1" width="7.453125" style="10" customWidth="1"/>
    <col min="2" max="2" width="31.1796875" style="10" customWidth="1"/>
    <col min="3" max="29" width="9.81640625" style="10" customWidth="1"/>
    <col min="30" max="16384" width="12.6328125" style="10"/>
  </cols>
  <sheetData>
    <row r="1" spans="1:29" ht="40.5" customHeight="1" x14ac:dyDescent="0.25">
      <c r="A1" s="115"/>
      <c r="B1" s="116"/>
      <c r="C1" s="117" t="s">
        <v>46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2" spans="1:29" ht="32" customHeight="1" x14ac:dyDescent="0.3">
      <c r="A2" s="179" t="s">
        <v>47</v>
      </c>
      <c r="B2" s="166"/>
      <c r="C2" s="120">
        <v>1</v>
      </c>
      <c r="D2" s="120">
        <v>2</v>
      </c>
      <c r="E2" s="120">
        <v>3</v>
      </c>
      <c r="F2" s="120">
        <v>4</v>
      </c>
      <c r="G2" s="120">
        <v>5</v>
      </c>
      <c r="H2" s="120">
        <v>6</v>
      </c>
      <c r="I2" s="120">
        <v>7</v>
      </c>
      <c r="J2" s="120">
        <v>8</v>
      </c>
      <c r="K2" s="120">
        <v>9</v>
      </c>
      <c r="L2" s="120">
        <v>10</v>
      </c>
      <c r="M2" s="120">
        <v>11</v>
      </c>
      <c r="N2" s="120">
        <v>12</v>
      </c>
      <c r="O2" s="120">
        <v>13</v>
      </c>
      <c r="P2" s="120">
        <v>14</v>
      </c>
      <c r="Q2" s="120">
        <v>15</v>
      </c>
      <c r="R2" s="120">
        <v>16</v>
      </c>
      <c r="S2" s="120">
        <v>17</v>
      </c>
      <c r="T2" s="120">
        <v>18</v>
      </c>
      <c r="U2" s="120">
        <v>19</v>
      </c>
      <c r="V2" s="120">
        <v>20</v>
      </c>
      <c r="W2" s="120">
        <v>21</v>
      </c>
      <c r="X2" s="120">
        <v>22</v>
      </c>
      <c r="Y2" s="120">
        <v>23</v>
      </c>
      <c r="Z2" s="120">
        <v>24</v>
      </c>
      <c r="AA2" s="120">
        <v>25</v>
      </c>
      <c r="AB2" s="120"/>
      <c r="AC2" s="120"/>
    </row>
    <row r="3" spans="1:29" ht="32" customHeight="1" x14ac:dyDescent="0.3">
      <c r="A3" s="179" t="s">
        <v>22</v>
      </c>
      <c r="B3" s="166"/>
      <c r="C3" s="120">
        <v>3</v>
      </c>
      <c r="D3" s="120">
        <v>4</v>
      </c>
      <c r="E3" s="120">
        <v>5</v>
      </c>
      <c r="F3" s="120">
        <v>6</v>
      </c>
      <c r="G3" s="120">
        <v>7</v>
      </c>
      <c r="H3" s="120">
        <v>8</v>
      </c>
      <c r="I3" s="120">
        <v>9</v>
      </c>
      <c r="J3" s="120">
        <v>10</v>
      </c>
      <c r="K3" s="120">
        <v>11</v>
      </c>
      <c r="L3" s="120">
        <v>12</v>
      </c>
      <c r="M3" s="120">
        <v>13</v>
      </c>
      <c r="N3" s="120">
        <v>14</v>
      </c>
      <c r="O3" s="120">
        <v>15</v>
      </c>
      <c r="P3" s="120">
        <v>16</v>
      </c>
      <c r="Q3" s="120">
        <v>17</v>
      </c>
      <c r="R3" s="120">
        <v>18</v>
      </c>
      <c r="S3" s="120">
        <v>19</v>
      </c>
      <c r="T3" s="120">
        <v>20</v>
      </c>
      <c r="U3" s="120">
        <v>21</v>
      </c>
      <c r="V3" s="120">
        <v>22</v>
      </c>
      <c r="W3" s="120">
        <v>23</v>
      </c>
      <c r="X3" s="120">
        <v>24</v>
      </c>
      <c r="Y3" s="120">
        <v>25</v>
      </c>
      <c r="Z3" s="120">
        <v>26</v>
      </c>
      <c r="AA3" s="120">
        <v>27</v>
      </c>
      <c r="AB3" s="120"/>
      <c r="AC3" s="120"/>
    </row>
    <row r="4" spans="1:29" ht="32" customHeight="1" x14ac:dyDescent="0.3">
      <c r="A4" s="179" t="s">
        <v>48</v>
      </c>
      <c r="B4" s="166"/>
      <c r="C4" s="120">
        <v>2003</v>
      </c>
      <c r="D4" s="120">
        <v>2004</v>
      </c>
      <c r="E4" s="120">
        <v>2005</v>
      </c>
      <c r="F4" s="120">
        <v>2006</v>
      </c>
      <c r="G4" s="120">
        <v>2007</v>
      </c>
      <c r="H4" s="120">
        <v>2008</v>
      </c>
      <c r="I4" s="120">
        <v>2009</v>
      </c>
      <c r="J4" s="120">
        <v>2010</v>
      </c>
      <c r="K4" s="120">
        <v>2011</v>
      </c>
      <c r="L4" s="120">
        <v>2012</v>
      </c>
      <c r="M4" s="120">
        <v>2013</v>
      </c>
      <c r="N4" s="120">
        <v>2014</v>
      </c>
      <c r="O4" s="120">
        <v>2015</v>
      </c>
      <c r="P4" s="120">
        <v>2016</v>
      </c>
      <c r="Q4" s="120">
        <v>2017</v>
      </c>
      <c r="R4" s="120">
        <v>2018</v>
      </c>
      <c r="S4" s="120">
        <v>2019</v>
      </c>
      <c r="T4" s="120">
        <v>2020</v>
      </c>
      <c r="U4" s="120">
        <v>2021</v>
      </c>
      <c r="V4" s="120">
        <v>2022</v>
      </c>
      <c r="W4" s="120">
        <v>2023</v>
      </c>
      <c r="X4" s="120">
        <v>2024</v>
      </c>
      <c r="Y4" s="120">
        <v>2025</v>
      </c>
      <c r="Z4" s="120">
        <v>2026</v>
      </c>
      <c r="AA4" s="120">
        <v>2027</v>
      </c>
      <c r="AB4" s="120"/>
      <c r="AC4" s="120"/>
    </row>
    <row r="5" spans="1:29" ht="32" customHeight="1" x14ac:dyDescent="0.3">
      <c r="A5" s="119" t="s">
        <v>49</v>
      </c>
      <c r="B5" s="119"/>
      <c r="C5" s="121">
        <f>2.7%</f>
        <v>2.7000000000000003E-2</v>
      </c>
      <c r="D5" s="121">
        <f>3.4%</f>
        <v>3.4000000000000002E-2</v>
      </c>
      <c r="E5" s="121">
        <f>3.2%</f>
        <v>3.2000000000000001E-2</v>
      </c>
      <c r="F5" s="121">
        <f>2.8%</f>
        <v>2.7999999999999997E-2</v>
      </c>
      <c r="G5" s="121">
        <f>3.8%</f>
        <v>3.7999999999999999E-2</v>
      </c>
      <c r="H5" s="121">
        <f>-0.4%</f>
        <v>-4.0000000000000001E-3</v>
      </c>
      <c r="I5" s="121">
        <f>1.6%</f>
        <v>1.6E-2</v>
      </c>
      <c r="J5" s="121">
        <f>2%</f>
        <v>0.02</v>
      </c>
      <c r="K5" s="121">
        <f>2.1%</f>
        <v>2.1000000000000001E-2</v>
      </c>
      <c r="L5" s="121">
        <f>1.6%</f>
        <v>1.6E-2</v>
      </c>
      <c r="M5" s="121">
        <f>0.1%</f>
        <v>1E-3</v>
      </c>
      <c r="N5" s="121">
        <f>1.3%</f>
        <v>1.3000000000000001E-2</v>
      </c>
      <c r="O5" s="121">
        <f>2.1%</f>
        <v>2.1000000000000001E-2</v>
      </c>
      <c r="P5" s="121">
        <f>2.4%</f>
        <v>2.4E-2</v>
      </c>
      <c r="Q5" s="121">
        <f>1.8%</f>
        <v>1.8000000000000002E-2</v>
      </c>
      <c r="R5" s="121">
        <f>1.2%</f>
        <v>1.2E-2</v>
      </c>
      <c r="S5" s="121">
        <f>4.7%</f>
        <v>4.7E-2</v>
      </c>
      <c r="T5" s="121">
        <f>8%</f>
        <v>0.08</v>
      </c>
      <c r="U5" s="121">
        <f t="shared" ref="U5:AA5" si="0">3%</f>
        <v>0.03</v>
      </c>
      <c r="V5" s="121">
        <f t="shared" si="0"/>
        <v>0.03</v>
      </c>
      <c r="W5" s="121">
        <f t="shared" si="0"/>
        <v>0.03</v>
      </c>
      <c r="X5" s="121">
        <f t="shared" si="0"/>
        <v>0.03</v>
      </c>
      <c r="Y5" s="121">
        <f t="shared" si="0"/>
        <v>0.03</v>
      </c>
      <c r="Z5" s="121">
        <f t="shared" si="0"/>
        <v>0.03</v>
      </c>
      <c r="AA5" s="121">
        <f t="shared" si="0"/>
        <v>0.03</v>
      </c>
      <c r="AB5" s="121"/>
      <c r="AC5" s="121"/>
    </row>
    <row r="6" spans="1:29" ht="32" customHeight="1" x14ac:dyDescent="0.3">
      <c r="A6" s="179" t="s">
        <v>50</v>
      </c>
      <c r="B6" s="166"/>
      <c r="C6" s="120">
        <v>454</v>
      </c>
      <c r="D6" s="120">
        <v>463</v>
      </c>
      <c r="E6" s="120">
        <v>472</v>
      </c>
      <c r="F6" s="120">
        <v>479</v>
      </c>
      <c r="G6" s="120">
        <v>486</v>
      </c>
      <c r="H6" s="120">
        <v>493</v>
      </c>
      <c r="I6" s="120">
        <v>501</v>
      </c>
      <c r="J6" s="120">
        <v>508</v>
      </c>
      <c r="K6" s="120">
        <v>516</v>
      </c>
      <c r="L6" s="120">
        <v>524</v>
      </c>
      <c r="M6" s="120">
        <v>532</v>
      </c>
      <c r="N6" s="120">
        <v>540</v>
      </c>
      <c r="O6" s="120">
        <v>548</v>
      </c>
      <c r="P6" s="120">
        <v>556</v>
      </c>
      <c r="Q6" s="120">
        <v>564</v>
      </c>
      <c r="R6" s="120">
        <v>573</v>
      </c>
      <c r="S6" s="120">
        <v>581</v>
      </c>
      <c r="T6" s="120">
        <v>590</v>
      </c>
      <c r="U6" s="120">
        <v>599</v>
      </c>
      <c r="V6" s="120">
        <v>608</v>
      </c>
      <c r="W6" s="120">
        <v>617</v>
      </c>
      <c r="X6" s="120">
        <v>626</v>
      </c>
      <c r="Y6" s="120">
        <v>636</v>
      </c>
      <c r="Z6" s="120">
        <v>645</v>
      </c>
      <c r="AA6" s="120">
        <v>655</v>
      </c>
      <c r="AB6" s="120"/>
      <c r="AC6" s="120"/>
    </row>
    <row r="7" spans="1:29" ht="32" customHeight="1" x14ac:dyDescent="0.3">
      <c r="A7" s="179" t="s">
        <v>51</v>
      </c>
      <c r="B7" s="166"/>
      <c r="C7" s="120" t="s">
        <v>52</v>
      </c>
      <c r="D7" s="120" t="s">
        <v>52</v>
      </c>
      <c r="E7" s="120" t="s">
        <v>52</v>
      </c>
      <c r="F7" s="120" t="s">
        <v>53</v>
      </c>
      <c r="G7" s="120" t="s">
        <v>53</v>
      </c>
      <c r="H7" s="120" t="s">
        <v>53</v>
      </c>
      <c r="I7" s="120" t="s">
        <v>53</v>
      </c>
      <c r="J7" s="120" t="s">
        <v>53</v>
      </c>
      <c r="K7" s="120" t="s">
        <v>53</v>
      </c>
      <c r="L7" s="120" t="s">
        <v>53</v>
      </c>
      <c r="M7" s="120" t="s">
        <v>53</v>
      </c>
      <c r="N7" s="120" t="s">
        <v>53</v>
      </c>
      <c r="O7" s="120" t="s">
        <v>53</v>
      </c>
      <c r="P7" s="120" t="s">
        <v>53</v>
      </c>
      <c r="Q7" s="120" t="s">
        <v>53</v>
      </c>
      <c r="R7" s="120" t="s">
        <v>53</v>
      </c>
      <c r="S7" s="120" t="s">
        <v>53</v>
      </c>
      <c r="T7" s="120" t="s">
        <v>53</v>
      </c>
      <c r="U7" s="120" t="s">
        <v>53</v>
      </c>
      <c r="V7" s="120" t="s">
        <v>53</v>
      </c>
      <c r="W7" s="120" t="s">
        <v>53</v>
      </c>
      <c r="X7" s="120" t="s">
        <v>53</v>
      </c>
      <c r="Y7" s="120" t="s">
        <v>53</v>
      </c>
      <c r="Z7" s="120" t="s">
        <v>53</v>
      </c>
      <c r="AA7" s="120" t="s">
        <v>53</v>
      </c>
      <c r="AB7" s="120"/>
      <c r="AC7" s="120"/>
    </row>
    <row r="8" spans="1:29" ht="32" customHeight="1" x14ac:dyDescent="0.3">
      <c r="A8" s="179" t="s">
        <v>54</v>
      </c>
      <c r="B8" s="166"/>
      <c r="C8" s="120">
        <f>15.403</f>
        <v>15.403</v>
      </c>
      <c r="D8" s="122">
        <f>15.742</f>
        <v>15.742000000000001</v>
      </c>
      <c r="E8" s="122">
        <f>D8+(D8*E11)</f>
        <v>16.088324</v>
      </c>
      <c r="F8" s="122">
        <f>IF(OC.CTRL!$D15=1.2%, 16.273,E8+(E8*OC.CTRL!$D15))</f>
        <v>16.273</v>
      </c>
      <c r="G8" s="122">
        <f>IF(OC.CTRL!D15=1.2%, 16.46,F8+(F8*OC.CTRL!D15))</f>
        <v>16.46</v>
      </c>
      <c r="H8" s="122">
        <f>IF(OC.CTRL!$D15=1.2%,H10,G8+(G8*OC.CTRL!D15))</f>
        <v>16.649999999999999</v>
      </c>
      <c r="I8" s="122">
        <f>IF(OC.CTRL!$D15=1.2%,I10,H8+(H8*OC.CTRL!D15))</f>
        <v>16.841000000000001</v>
      </c>
      <c r="J8" s="122">
        <f>IF(OC.CTRL!$D15=1.2%,J10,I8+(I8*OC.CTRL!D15))</f>
        <v>17.035</v>
      </c>
      <c r="K8" s="122">
        <f>IF(OC.CTRL!$D15=1.2%,K10,J8+(J8*OC.CTRL!D15))</f>
        <v>17.231000000000002</v>
      </c>
      <c r="L8" s="122">
        <f>IF(OC.CTRL!$D15=1.2%,L10,K8+(K8*OC.CTRL!D15))</f>
        <v>17.437772000000002</v>
      </c>
      <c r="M8" s="122">
        <f>IF(OC.CTRL!$D15=1.2%,M10,L8+(L8*OC.CTRL!D15))</f>
        <v>17.629000000000001</v>
      </c>
      <c r="N8" s="122">
        <f>IF(OC.CTRL!$D15=1.2%,N10,M8+(M8*OC.CTRL!D15))</f>
        <v>17.832000000000001</v>
      </c>
      <c r="O8" s="122">
        <f>IF(OC.CTRL!$D15=1.2%,O10,N8+(N8*OC.CTRL!D15))</f>
        <v>18.036999999999999</v>
      </c>
      <c r="P8" s="122">
        <f>IF(OC.CTRL!$D15=1.2%,P10,O8+(O8*OC.CTRL!D15))</f>
        <v>18.245000000000001</v>
      </c>
      <c r="Q8" s="122">
        <f>IF(OC.CTRL!$D15=1.2%,Q10,P8+(P8*OC.CTRL!D15))</f>
        <v>18.454000000000001</v>
      </c>
      <c r="R8" s="122">
        <f>IF(OC.CTRL!$D15=1.2%,R10,Q8+(Q8*OC.CTRL!D15))</f>
        <v>18.667000000000002</v>
      </c>
      <c r="S8" s="122">
        <f>IF(OC.CTRL!$D15=1.2%,S10,R8+(R8*OC.CTRL!D15))</f>
        <v>18.881</v>
      </c>
      <c r="T8" s="122">
        <f>IF(OC.CTRL!$D15=1.2%,T10,S8+(S8*OC.CTRL!D15))</f>
        <v>19.097999999999999</v>
      </c>
      <c r="U8" s="122">
        <f>IF(OC.CTRL!$D15=1.2%,U10,T8+(T8*OC.CTRL!D15))</f>
        <v>19.318000000000001</v>
      </c>
      <c r="V8" s="122">
        <f>IF(OC.CTRL!$D15=1.2%,V10,U8+(U8*OC.CTRL!D15))</f>
        <v>19.54</v>
      </c>
      <c r="W8" s="122">
        <f>IF(OC.CTRL!$D15=1.2%,W10,V8+(V8*OC.CTRL!D15))</f>
        <v>19.765000000000001</v>
      </c>
      <c r="X8" s="122">
        <f>IF(OC.CTRL!$D15=1.2%,X10,W8+(W8*OC.CTRL!D15))</f>
        <v>19.992000000000001</v>
      </c>
      <c r="Y8" s="122">
        <f>IF(OC.CTRL!$D15=1.2%,Y10,X8+(X8*OC.CTRL!D15))</f>
        <v>20.222000000000001</v>
      </c>
      <c r="Z8" s="122">
        <f>IF(OC.CTRL!$D15=1.2%,Z10,Y8+(Y8*OC.CTRL!D15))</f>
        <v>20.454999999999998</v>
      </c>
      <c r="AA8" s="122">
        <f>IF(OC.CTRL!$D15=1.2%,AA10,Z8+(Z8*OC.CTRL!D15))</f>
        <v>20.69</v>
      </c>
      <c r="AB8" s="122"/>
      <c r="AC8" s="122"/>
    </row>
    <row r="9" spans="1:29" ht="32" customHeight="1" collapsed="1" x14ac:dyDescent="0.3">
      <c r="A9" s="123" t="s">
        <v>55</v>
      </c>
      <c r="B9" s="119"/>
      <c r="C9" s="124">
        <f t="shared" ref="C9:F9" si="1">C8</f>
        <v>15.403</v>
      </c>
      <c r="D9" s="125">
        <f t="shared" si="1"/>
        <v>15.742000000000001</v>
      </c>
      <c r="E9" s="125">
        <f t="shared" si="1"/>
        <v>16.088324</v>
      </c>
      <c r="F9" s="125">
        <f t="shared" si="1"/>
        <v>16.273</v>
      </c>
      <c r="G9" s="126" cm="1">
        <f t="array" ref="G9">_xlfn.IFS(OC.CTRL!$F15="Yes",G8+25%,OC.CTRL!$F15="No",G8)</f>
        <v>16.46</v>
      </c>
      <c r="H9" s="125">
        <f t="shared" ref="H9:K9" si="2">H8</f>
        <v>16.649999999999999</v>
      </c>
      <c r="I9" s="125">
        <f t="shared" si="2"/>
        <v>16.841000000000001</v>
      </c>
      <c r="J9" s="125">
        <f t="shared" si="2"/>
        <v>17.035</v>
      </c>
      <c r="K9" s="125">
        <f t="shared" si="2"/>
        <v>17.231000000000002</v>
      </c>
      <c r="L9" s="126" cm="1">
        <f t="array" ref="L9">_xlfn.IFS(OC.CTRL!$F15="Yes",L8+25%,OC.CTRL!$F15="No",L8)</f>
        <v>17.437772000000002</v>
      </c>
      <c r="M9" s="125">
        <f t="shared" ref="M9:P9" si="3">M8</f>
        <v>17.629000000000001</v>
      </c>
      <c r="N9" s="125">
        <f t="shared" si="3"/>
        <v>17.832000000000001</v>
      </c>
      <c r="O9" s="125">
        <f t="shared" si="3"/>
        <v>18.036999999999999</v>
      </c>
      <c r="P9" s="125">
        <f t="shared" si="3"/>
        <v>18.245000000000001</v>
      </c>
      <c r="Q9" s="126" cm="1">
        <f t="array" ref="Q9">_xlfn.IFS(OC.CTRL!$F15="Yes",Q8+25%,OC.CTRL!$F15="No",Q8)</f>
        <v>18.454000000000001</v>
      </c>
      <c r="R9" s="125">
        <f t="shared" ref="R9:U9" si="4">R8</f>
        <v>18.667000000000002</v>
      </c>
      <c r="S9" s="125">
        <f t="shared" si="4"/>
        <v>18.881</v>
      </c>
      <c r="T9" s="125">
        <f t="shared" si="4"/>
        <v>19.097999999999999</v>
      </c>
      <c r="U9" s="125">
        <f t="shared" si="4"/>
        <v>19.318000000000001</v>
      </c>
      <c r="V9" s="126" cm="1">
        <f t="array" ref="V9">_xlfn.IFS(OC.CTRL!$F15="Yes",V8+25%,OC.CTRL!$F15="No",V8)</f>
        <v>19.54</v>
      </c>
      <c r="W9" s="125">
        <f t="shared" ref="W9:Z9" si="5">W8</f>
        <v>19.765000000000001</v>
      </c>
      <c r="X9" s="125">
        <f t="shared" si="5"/>
        <v>19.992000000000001</v>
      </c>
      <c r="Y9" s="125">
        <f t="shared" si="5"/>
        <v>20.222000000000001</v>
      </c>
      <c r="Z9" s="125">
        <f t="shared" si="5"/>
        <v>20.454999999999998</v>
      </c>
      <c r="AA9" s="126" cm="1">
        <f t="array" ref="AA9">_xlfn.IFS(OC.CTRL!$F15="Yes",AA8+25%,OC.CTRL!$F15="No",AA8)</f>
        <v>20.69</v>
      </c>
      <c r="AB9" s="126"/>
      <c r="AC9" s="126"/>
    </row>
    <row r="10" spans="1:29" ht="32" hidden="1" customHeight="1" outlineLevel="1" x14ac:dyDescent="0.3">
      <c r="A10" s="123" t="s">
        <v>56</v>
      </c>
      <c r="B10" s="119"/>
      <c r="C10" s="120">
        <v>15.403</v>
      </c>
      <c r="D10" s="122">
        <v>15.742000000000001</v>
      </c>
      <c r="E10" s="122">
        <v>16.088324</v>
      </c>
      <c r="F10" s="122">
        <v>16.273</v>
      </c>
      <c r="G10" s="127">
        <v>16.46</v>
      </c>
      <c r="H10" s="128">
        <v>16.649999999999999</v>
      </c>
      <c r="I10" s="128">
        <v>16.841000000000001</v>
      </c>
      <c r="J10" s="128">
        <v>17.035</v>
      </c>
      <c r="K10" s="128">
        <v>17.231000000000002</v>
      </c>
      <c r="L10" s="127">
        <v>17.437772000000002</v>
      </c>
      <c r="M10" s="128">
        <v>17.629000000000001</v>
      </c>
      <c r="N10" s="128">
        <v>17.832000000000001</v>
      </c>
      <c r="O10" s="128">
        <v>18.036999999999999</v>
      </c>
      <c r="P10" s="128">
        <v>18.245000000000001</v>
      </c>
      <c r="Q10" s="127">
        <v>18.454000000000001</v>
      </c>
      <c r="R10" s="128">
        <v>18.667000000000002</v>
      </c>
      <c r="S10" s="128">
        <v>18.881</v>
      </c>
      <c r="T10" s="128">
        <v>19.097999999999999</v>
      </c>
      <c r="U10" s="128">
        <v>19.318000000000001</v>
      </c>
      <c r="V10" s="127">
        <v>19.54</v>
      </c>
      <c r="W10" s="128">
        <v>19.765000000000001</v>
      </c>
      <c r="X10" s="128">
        <v>19.992000000000001</v>
      </c>
      <c r="Y10" s="128">
        <v>20.222000000000001</v>
      </c>
      <c r="Z10" s="128">
        <v>20.454999999999998</v>
      </c>
      <c r="AA10" s="127">
        <v>20.69</v>
      </c>
      <c r="AB10" s="127"/>
      <c r="AC10" s="127"/>
    </row>
    <row r="11" spans="1:29" ht="32" customHeight="1" x14ac:dyDescent="0.3">
      <c r="A11" s="179" t="s">
        <v>51</v>
      </c>
      <c r="B11" s="166"/>
      <c r="C11" s="121">
        <f t="shared" ref="C11:E11" si="6">2.2%</f>
        <v>2.2000000000000002E-2</v>
      </c>
      <c r="D11" s="121">
        <f t="shared" si="6"/>
        <v>2.2000000000000002E-2</v>
      </c>
      <c r="E11" s="121">
        <f t="shared" si="6"/>
        <v>2.2000000000000002E-2</v>
      </c>
      <c r="F11" s="121">
        <f>OC.CTRL!$D15</f>
        <v>1.2E-2</v>
      </c>
      <c r="G11" s="121">
        <f>OC.CTRL!$D15</f>
        <v>1.2E-2</v>
      </c>
      <c r="H11" s="121">
        <f>OC.CTRL!$D15</f>
        <v>1.2E-2</v>
      </c>
      <c r="I11" s="121">
        <f>OC.CTRL!$D15</f>
        <v>1.2E-2</v>
      </c>
      <c r="J11" s="121">
        <f>OC.CTRL!$D15</f>
        <v>1.2E-2</v>
      </c>
      <c r="K11" s="121">
        <f>OC.CTRL!$D15</f>
        <v>1.2E-2</v>
      </c>
      <c r="L11" s="121">
        <f>OC.CTRL!$D15</f>
        <v>1.2E-2</v>
      </c>
      <c r="M11" s="121">
        <f>OC.CTRL!$D15</f>
        <v>1.2E-2</v>
      </c>
      <c r="N11" s="121">
        <f>OC.CTRL!$D15</f>
        <v>1.2E-2</v>
      </c>
      <c r="O11" s="121">
        <f>OC.CTRL!$D15</f>
        <v>1.2E-2</v>
      </c>
      <c r="P11" s="121">
        <f>OC.CTRL!$D15</f>
        <v>1.2E-2</v>
      </c>
      <c r="Q11" s="121">
        <f>OC.CTRL!$D15</f>
        <v>1.2E-2</v>
      </c>
      <c r="R11" s="121">
        <f>OC.CTRL!$D15</f>
        <v>1.2E-2</v>
      </c>
      <c r="S11" s="121">
        <f>OC.CTRL!$D15</f>
        <v>1.2E-2</v>
      </c>
      <c r="T11" s="121">
        <f>OC.CTRL!$D15</f>
        <v>1.2E-2</v>
      </c>
      <c r="U11" s="121">
        <f>OC.CTRL!$D15</f>
        <v>1.2E-2</v>
      </c>
      <c r="V11" s="121">
        <f>OC.CTRL!$D15</f>
        <v>1.2E-2</v>
      </c>
      <c r="W11" s="121">
        <f>OC.CTRL!$D15</f>
        <v>1.2E-2</v>
      </c>
      <c r="X11" s="121">
        <f>OC.CTRL!$D15</f>
        <v>1.2E-2</v>
      </c>
      <c r="Y11" s="121">
        <f>OC.CTRL!$D15</f>
        <v>1.2E-2</v>
      </c>
      <c r="Z11" s="121">
        <f>OC.CTRL!$D15</f>
        <v>1.2E-2</v>
      </c>
      <c r="AA11" s="121">
        <f>OC.CTRL!$D15</f>
        <v>1.2E-2</v>
      </c>
      <c r="AB11" s="121"/>
      <c r="AC11" s="121"/>
    </row>
    <row r="12" spans="1:29" ht="32" customHeight="1" x14ac:dyDescent="0.3">
      <c r="A12" s="179" t="s">
        <v>57</v>
      </c>
      <c r="B12" s="166"/>
      <c r="C12" s="120">
        <v>1.1499999999999999</v>
      </c>
      <c r="D12" s="129">
        <v>1.1499999999999999</v>
      </c>
      <c r="E12" s="129">
        <v>1.1499999999999999</v>
      </c>
      <c r="F12" s="129">
        <v>1.1499999999999999</v>
      </c>
      <c r="G12" s="120">
        <v>1.05</v>
      </c>
      <c r="H12" s="120">
        <v>1.05</v>
      </c>
      <c r="I12" s="120">
        <v>1.05</v>
      </c>
      <c r="J12" s="120">
        <v>1.05</v>
      </c>
      <c r="K12" s="120">
        <v>1.05</v>
      </c>
      <c r="L12" s="120">
        <v>1</v>
      </c>
      <c r="M12" s="120">
        <v>1</v>
      </c>
      <c r="N12" s="120">
        <v>1</v>
      </c>
      <c r="O12" s="120">
        <v>1</v>
      </c>
      <c r="P12" s="120">
        <v>1</v>
      </c>
      <c r="Q12" s="120">
        <v>0.8</v>
      </c>
      <c r="R12" s="120">
        <v>0.8</v>
      </c>
      <c r="S12" s="120">
        <v>0.8</v>
      </c>
      <c r="T12" s="120">
        <v>0.8</v>
      </c>
      <c r="U12" s="120">
        <v>0.8</v>
      </c>
      <c r="V12" s="120">
        <v>0.75</v>
      </c>
      <c r="W12" s="120">
        <v>0.75</v>
      </c>
      <c r="X12" s="120">
        <v>0.75</v>
      </c>
      <c r="Y12" s="120">
        <v>0.75</v>
      </c>
      <c r="Z12" s="120">
        <v>0.75</v>
      </c>
      <c r="AA12" s="120">
        <v>0.65</v>
      </c>
      <c r="AB12" s="120"/>
      <c r="AC12" s="120"/>
    </row>
    <row r="13" spans="1:29" ht="32" customHeight="1" collapsed="1" x14ac:dyDescent="0.3">
      <c r="A13" s="179" t="s">
        <v>58</v>
      </c>
      <c r="B13" s="166"/>
      <c r="C13" s="122">
        <f t="shared" ref="C13:E13" si="7">C9*C12</f>
        <v>17.713449999999998</v>
      </c>
      <c r="D13" s="122">
        <f t="shared" si="7"/>
        <v>18.103300000000001</v>
      </c>
      <c r="E13" s="122">
        <f t="shared" si="7"/>
        <v>18.501572599999999</v>
      </c>
      <c r="F13" s="122">
        <f>IF(OC.CTRL!$D15=1.2%,F14,F9*F12)</f>
        <v>18.713999999999999</v>
      </c>
      <c r="G13" s="122">
        <f>IF(OC.CTRL!$D15=1.2%,G14,G9*G12)</f>
        <v>17.283000000000001</v>
      </c>
      <c r="H13" s="122">
        <f>IF(OC.CTRL!$D15=1.2%,H14,H9*H12)</f>
        <v>17.481000000000002</v>
      </c>
      <c r="I13" s="122">
        <f>IF(OC.CTRL!$D15=1.2%,I14,I9*I12)</f>
        <v>17.681999999999999</v>
      </c>
      <c r="J13" s="122">
        <f>IF(OC.CTRL!$D15=1.2%,J14,J9*J12)</f>
        <v>17.885999999999999</v>
      </c>
      <c r="K13" s="122">
        <f>IF(OC.CTRL!$D15=1.2%,K14,K9*K12)</f>
        <v>18.091999999999999</v>
      </c>
      <c r="L13" s="122">
        <f>IF(OC.CTRL!$D15=1.2%,L14,L9*L12)</f>
        <v>17.428000000000001</v>
      </c>
      <c r="M13" s="122">
        <f>IF(OC.CTRL!$D15=1.2%,M14,M9*M12)</f>
        <v>17.628</v>
      </c>
      <c r="N13" s="122">
        <f>IF(OC.CTRL!$D15=1.2%,N14,N9*N12)</f>
        <v>17.831</v>
      </c>
      <c r="O13" s="122">
        <f>IF(OC.CTRL!$D15=1.2%,O14,O9*O12)</f>
        <v>18.036000000000001</v>
      </c>
      <c r="P13" s="122">
        <f>IF(OC.CTRL!$D15=1.2%,P14,P9*P12)</f>
        <v>18.242999999999999</v>
      </c>
      <c r="Q13" s="122">
        <f>IF(OC.CTRL!$D15=1.2%,Q14,Q9*Q12)</f>
        <v>14.762</v>
      </c>
      <c r="R13" s="122">
        <f>IF(OC.CTRL!$D15=1.2%,R14,R9*R12)</f>
        <v>14.932</v>
      </c>
      <c r="S13" s="122">
        <f>IF(OC.CTRL!$D15=1.2%,S14,S9*S12)</f>
        <v>15.103999999999999</v>
      </c>
      <c r="T13" s="122">
        <f>IF(OC.CTRL!$D15=1.2%,T14,T9*T12)</f>
        <v>15.278</v>
      </c>
      <c r="U13" s="122">
        <f>IF(OC.CTRL!$D15=1.2%,U14,U9*U12)</f>
        <v>15.454000000000001</v>
      </c>
      <c r="V13" s="122">
        <f>IF(OC.CTRL!$D15=1.2%,V14,V9*V12)</f>
        <v>14.654</v>
      </c>
      <c r="W13" s="122">
        <f>IF(OC.CTRL!$D15=1.2%,W14,W9*W12)</f>
        <v>14.823</v>
      </c>
      <c r="X13" s="122">
        <f>IF(OC.CTRL!$D15=1.2%,X14,X9*X12)</f>
        <v>14.993</v>
      </c>
      <c r="Y13" s="122">
        <f>IF(OC.CTRL!$D15=1.2%,Y14,Y9*Y12)</f>
        <v>15.166</v>
      </c>
      <c r="Z13" s="122">
        <f>IF(OC.CTRL!$D15=1.2%,Z14,Z9*Z12)</f>
        <v>15.340999999999999</v>
      </c>
      <c r="AA13" s="122">
        <f>IF(OC.CTRL!$D15=1.2%,AA14,AA9*AA12)</f>
        <v>13.448</v>
      </c>
      <c r="AB13" s="122"/>
      <c r="AC13" s="122"/>
    </row>
    <row r="14" spans="1:29" ht="32" hidden="1" customHeight="1" outlineLevel="1" x14ac:dyDescent="0.3">
      <c r="A14" s="130" t="s">
        <v>59</v>
      </c>
      <c r="B14" s="130"/>
      <c r="C14" s="128">
        <v>17.713000000000001</v>
      </c>
      <c r="D14" s="128">
        <v>18.103000000000002</v>
      </c>
      <c r="E14" s="128">
        <v>18.501000000000001</v>
      </c>
      <c r="F14" s="128">
        <v>18.713999999999999</v>
      </c>
      <c r="G14" s="128">
        <v>17.283000000000001</v>
      </c>
      <c r="H14" s="128">
        <v>17.481000000000002</v>
      </c>
      <c r="I14" s="128">
        <v>17.681999999999999</v>
      </c>
      <c r="J14" s="128">
        <v>17.885999999999999</v>
      </c>
      <c r="K14" s="128">
        <v>18.091999999999999</v>
      </c>
      <c r="L14" s="128">
        <v>17.428000000000001</v>
      </c>
      <c r="M14" s="128">
        <v>17.628</v>
      </c>
      <c r="N14" s="128">
        <v>17.831</v>
      </c>
      <c r="O14" s="128">
        <v>18.036000000000001</v>
      </c>
      <c r="P14" s="128">
        <v>18.242999999999999</v>
      </c>
      <c r="Q14" s="128">
        <v>14.762</v>
      </c>
      <c r="R14" s="128">
        <v>14.932</v>
      </c>
      <c r="S14" s="128">
        <v>15.103999999999999</v>
      </c>
      <c r="T14" s="128">
        <v>15.278</v>
      </c>
      <c r="U14" s="128">
        <v>15.454000000000001</v>
      </c>
      <c r="V14" s="128">
        <v>14.654</v>
      </c>
      <c r="W14" s="128">
        <v>14.823</v>
      </c>
      <c r="X14" s="128">
        <v>14.993</v>
      </c>
      <c r="Y14" s="128">
        <v>15.166</v>
      </c>
      <c r="Z14" s="128">
        <v>15.340999999999999</v>
      </c>
      <c r="AA14" s="128">
        <v>13.448</v>
      </c>
      <c r="AB14" s="128"/>
      <c r="AC14" s="128"/>
    </row>
    <row r="15" spans="1:29" ht="32" customHeight="1" x14ac:dyDescent="0.3">
      <c r="A15" s="180" t="s">
        <v>60</v>
      </c>
      <c r="B15" s="181"/>
      <c r="C15" s="131">
        <v>20</v>
      </c>
      <c r="D15" s="131">
        <v>20.2</v>
      </c>
      <c r="E15" s="131">
        <v>20.399999999999999</v>
      </c>
      <c r="F15" s="131">
        <f>F13</f>
        <v>18.713999999999999</v>
      </c>
      <c r="G15" s="131">
        <f>IF($A$18="Yes",G9*G12,G13)</f>
        <v>17.283000000000001</v>
      </c>
      <c r="H15" s="131">
        <f t="shared" ref="H15:K15" si="8">H13</f>
        <v>17.481000000000002</v>
      </c>
      <c r="I15" s="131">
        <f t="shared" si="8"/>
        <v>17.681999999999999</v>
      </c>
      <c r="J15" s="131">
        <f t="shared" si="8"/>
        <v>17.885999999999999</v>
      </c>
      <c r="K15" s="131">
        <f t="shared" si="8"/>
        <v>18.091999999999999</v>
      </c>
      <c r="L15" s="131">
        <f>IF($A$18="Yes",L9*L12,L13)</f>
        <v>17.428000000000001</v>
      </c>
      <c r="M15" s="131">
        <f t="shared" ref="M15:P15" si="9">M13</f>
        <v>17.628</v>
      </c>
      <c r="N15" s="131">
        <f t="shared" si="9"/>
        <v>17.831</v>
      </c>
      <c r="O15" s="131">
        <f t="shared" si="9"/>
        <v>18.036000000000001</v>
      </c>
      <c r="P15" s="131">
        <f t="shared" si="9"/>
        <v>18.242999999999999</v>
      </c>
      <c r="Q15" s="131">
        <f>IF($A$18="Yes",Q9*Q12,Q13)</f>
        <v>14.762</v>
      </c>
      <c r="R15" s="131">
        <f t="shared" ref="R15:U15" si="10">R13</f>
        <v>14.932</v>
      </c>
      <c r="S15" s="131">
        <f t="shared" si="10"/>
        <v>15.103999999999999</v>
      </c>
      <c r="T15" s="131">
        <f t="shared" si="10"/>
        <v>15.278</v>
      </c>
      <c r="U15" s="131">
        <f t="shared" si="10"/>
        <v>15.454000000000001</v>
      </c>
      <c r="V15" s="131">
        <f>IF($A$18="Yes",V9*V12,V13)</f>
        <v>14.654</v>
      </c>
      <c r="W15" s="131">
        <f t="shared" ref="W15:Z15" si="11">W13</f>
        <v>14.823</v>
      </c>
      <c r="X15" s="131">
        <f t="shared" si="11"/>
        <v>14.993</v>
      </c>
      <c r="Y15" s="131">
        <f t="shared" si="11"/>
        <v>15.166</v>
      </c>
      <c r="Z15" s="131">
        <f t="shared" si="11"/>
        <v>15.340999999999999</v>
      </c>
      <c r="AA15" s="131">
        <f>IF($A$18="Yes",AA9*AA12,AA13)</f>
        <v>13.448</v>
      </c>
      <c r="AB15" s="122"/>
      <c r="AC15" s="122"/>
    </row>
    <row r="16" spans="1:29" ht="12.5" x14ac:dyDescent="0.25">
      <c r="A16" s="12"/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</row>
    <row r="17" spans="1:29" ht="13" x14ac:dyDescent="0.3">
      <c r="A17" s="78" t="s">
        <v>61</v>
      </c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</row>
    <row r="18" spans="1:29" ht="12.5" x14ac:dyDescent="0.25">
      <c r="A18" s="12" t="str">
        <f>OC.CTRL!F15</f>
        <v>No</v>
      </c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</row>
    <row r="19" spans="1:29" ht="12.5" x14ac:dyDescent="0.25">
      <c r="A19" s="12"/>
      <c r="B19" s="120"/>
      <c r="C19" s="132"/>
      <c r="D19" s="133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</row>
    <row r="20" spans="1:29" ht="12.5" x14ac:dyDescent="0.25">
      <c r="A20" s="12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</row>
    <row r="21" spans="1:29" ht="12.5" x14ac:dyDescent="0.25">
      <c r="A21" s="12"/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</row>
    <row r="22" spans="1:29" ht="12.5" x14ac:dyDescent="0.25">
      <c r="A22" s="12"/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</row>
    <row r="23" spans="1:29" ht="12.5" x14ac:dyDescent="0.25">
      <c r="A23" s="12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</row>
    <row r="24" spans="1:29" ht="12.5" x14ac:dyDescent="0.25">
      <c r="A24" s="12"/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</row>
    <row r="25" spans="1:29" ht="12.5" x14ac:dyDescent="0.25">
      <c r="A25" s="12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</row>
    <row r="26" spans="1:29" ht="12.5" x14ac:dyDescent="0.25">
      <c r="A26" s="12"/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</row>
    <row r="27" spans="1:29" ht="12.5" x14ac:dyDescent="0.25">
      <c r="A27" s="12"/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</row>
    <row r="28" spans="1:29" ht="12.5" x14ac:dyDescent="0.25">
      <c r="A28" s="12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</row>
    <row r="29" spans="1:29" ht="12.5" x14ac:dyDescent="0.25">
      <c r="A29" s="12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</row>
    <row r="30" spans="1:29" ht="12.5" x14ac:dyDescent="0.25">
      <c r="A30" s="12"/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</row>
    <row r="31" spans="1:29" ht="12.5" x14ac:dyDescent="0.25">
      <c r="A31" s="12"/>
      <c r="B31" s="120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</row>
    <row r="32" spans="1:29" ht="12.5" x14ac:dyDescent="0.25">
      <c r="A32" s="12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</row>
    <row r="33" spans="1:29" ht="12.5" x14ac:dyDescent="0.25">
      <c r="A33" s="12"/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</row>
    <row r="34" spans="1:29" ht="12.5" x14ac:dyDescent="0.25">
      <c r="A34" s="12"/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</row>
    <row r="35" spans="1:29" ht="12.5" x14ac:dyDescent="0.25">
      <c r="A35" s="12"/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</row>
    <row r="36" spans="1:29" ht="12.5" x14ac:dyDescent="0.25">
      <c r="A36" s="12"/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</row>
    <row r="37" spans="1:29" ht="12.5" x14ac:dyDescent="0.25">
      <c r="A37" s="12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</row>
    <row r="38" spans="1:29" ht="12.5" x14ac:dyDescent="0.25">
      <c r="A38" s="12"/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</row>
    <row r="39" spans="1:29" ht="12.5" x14ac:dyDescent="0.25">
      <c r="A39" s="12"/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</row>
    <row r="40" spans="1:29" ht="12.5" x14ac:dyDescent="0.25">
      <c r="A40" s="12"/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</row>
    <row r="41" spans="1:29" ht="12.5" x14ac:dyDescent="0.25">
      <c r="A41" s="12"/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</row>
    <row r="42" spans="1:29" ht="12.5" x14ac:dyDescent="0.25">
      <c r="A42" s="12"/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</row>
    <row r="43" spans="1:29" ht="12.5" x14ac:dyDescent="0.25">
      <c r="A43" s="12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</row>
    <row r="44" spans="1:29" ht="12.5" x14ac:dyDescent="0.25">
      <c r="A44" s="12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</row>
    <row r="45" spans="1:29" ht="12.5" x14ac:dyDescent="0.25">
      <c r="A45" s="12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</row>
    <row r="46" spans="1:29" ht="12.5" x14ac:dyDescent="0.25">
      <c r="A46" s="12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</row>
    <row r="47" spans="1:29" ht="12.5" x14ac:dyDescent="0.25">
      <c r="A47" s="12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</row>
    <row r="48" spans="1:29" ht="12.5" x14ac:dyDescent="0.25">
      <c r="A48" s="12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</row>
    <row r="49" spans="1:29" ht="12.5" x14ac:dyDescent="0.25">
      <c r="A49" s="12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</row>
    <row r="50" spans="1:29" ht="12.5" x14ac:dyDescent="0.25">
      <c r="A50" s="12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</row>
    <row r="51" spans="1:29" ht="12.5" x14ac:dyDescent="0.25">
      <c r="A51" s="12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</row>
    <row r="52" spans="1:29" ht="12.5" x14ac:dyDescent="0.25">
      <c r="A52" s="12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</row>
    <row r="53" spans="1:29" ht="12.5" x14ac:dyDescent="0.25">
      <c r="A53" s="12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</row>
    <row r="54" spans="1:29" ht="12.5" x14ac:dyDescent="0.25">
      <c r="A54" s="12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</row>
    <row r="55" spans="1:29" ht="12.5" x14ac:dyDescent="0.25">
      <c r="A55" s="12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</row>
    <row r="56" spans="1:29" ht="12.5" x14ac:dyDescent="0.25">
      <c r="A56" s="12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</row>
    <row r="57" spans="1:29" ht="12.5" x14ac:dyDescent="0.25">
      <c r="A57" s="12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</row>
    <row r="58" spans="1:29" ht="12.5" x14ac:dyDescent="0.25">
      <c r="A58" s="12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</row>
    <row r="59" spans="1:29" ht="12.5" x14ac:dyDescent="0.25">
      <c r="A59" s="12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</row>
    <row r="60" spans="1:29" ht="12.5" x14ac:dyDescent="0.25">
      <c r="A60" s="12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</row>
    <row r="61" spans="1:29" ht="12.5" x14ac:dyDescent="0.25">
      <c r="A61" s="12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</row>
    <row r="62" spans="1:29" ht="12.5" x14ac:dyDescent="0.25">
      <c r="A62" s="12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</row>
    <row r="63" spans="1:29" ht="12.5" x14ac:dyDescent="0.25">
      <c r="A63" s="12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</row>
    <row r="64" spans="1:29" ht="12.5" x14ac:dyDescent="0.25">
      <c r="A64" s="12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</row>
    <row r="65" spans="1:29" ht="12.5" x14ac:dyDescent="0.25">
      <c r="A65" s="12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</row>
    <row r="66" spans="1:29" ht="12.5" x14ac:dyDescent="0.25">
      <c r="A66" s="12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</row>
    <row r="67" spans="1:29" ht="12.5" x14ac:dyDescent="0.25">
      <c r="A67" s="12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</row>
    <row r="68" spans="1:29" ht="12.5" x14ac:dyDescent="0.25">
      <c r="A68" s="12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</row>
    <row r="69" spans="1:29" ht="12.5" x14ac:dyDescent="0.25">
      <c r="A69" s="12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</row>
    <row r="70" spans="1:29" ht="12.5" x14ac:dyDescent="0.25">
      <c r="A70" s="12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</row>
    <row r="71" spans="1:29" ht="12.5" x14ac:dyDescent="0.25">
      <c r="A71" s="12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</row>
    <row r="72" spans="1:29" ht="12.5" x14ac:dyDescent="0.25">
      <c r="A72" s="12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</row>
    <row r="73" spans="1:29" ht="12.5" x14ac:dyDescent="0.25">
      <c r="A73" s="12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</row>
    <row r="74" spans="1:29" ht="12.5" x14ac:dyDescent="0.25">
      <c r="A74" s="12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</row>
    <row r="75" spans="1:29" ht="12.5" x14ac:dyDescent="0.25">
      <c r="A75" s="12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</row>
    <row r="76" spans="1:29" ht="12.5" x14ac:dyDescent="0.25">
      <c r="A76" s="12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</row>
    <row r="77" spans="1:29" ht="12.5" x14ac:dyDescent="0.25">
      <c r="A77" s="12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</row>
    <row r="78" spans="1:29" ht="12.5" x14ac:dyDescent="0.25">
      <c r="A78" s="12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</row>
    <row r="79" spans="1:29" ht="12.5" x14ac:dyDescent="0.25">
      <c r="A79" s="12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</row>
    <row r="80" spans="1:29" ht="12.5" x14ac:dyDescent="0.25">
      <c r="A80" s="12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</row>
    <row r="81" spans="1:29" ht="12.5" x14ac:dyDescent="0.25">
      <c r="A81" s="12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  <c r="AA81" s="120"/>
      <c r="AB81" s="120"/>
      <c r="AC81" s="120"/>
    </row>
    <row r="82" spans="1:29" ht="12.5" x14ac:dyDescent="0.25">
      <c r="A82" s="12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</row>
    <row r="83" spans="1:29" ht="12.5" x14ac:dyDescent="0.25">
      <c r="A83" s="12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</row>
    <row r="84" spans="1:29" ht="12.5" x14ac:dyDescent="0.25">
      <c r="A84" s="12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</row>
    <row r="85" spans="1:29" ht="12.5" x14ac:dyDescent="0.25">
      <c r="A85" s="12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</row>
    <row r="86" spans="1:29" ht="12.5" x14ac:dyDescent="0.25">
      <c r="A86" s="12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</row>
    <row r="87" spans="1:29" ht="12.5" x14ac:dyDescent="0.25">
      <c r="A87" s="12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</row>
    <row r="88" spans="1:29" ht="12.5" x14ac:dyDescent="0.25">
      <c r="A88" s="12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</row>
    <row r="89" spans="1:29" ht="12.5" x14ac:dyDescent="0.25">
      <c r="A89" s="12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</row>
    <row r="90" spans="1:29" ht="12.5" x14ac:dyDescent="0.25">
      <c r="A90" s="12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</row>
    <row r="91" spans="1:29" ht="12.5" x14ac:dyDescent="0.25">
      <c r="A91" s="12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</row>
    <row r="92" spans="1:29" ht="12.5" x14ac:dyDescent="0.25">
      <c r="A92" s="12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</row>
    <row r="93" spans="1:29" ht="12.5" x14ac:dyDescent="0.25">
      <c r="A93" s="12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</row>
    <row r="94" spans="1:29" ht="12.5" x14ac:dyDescent="0.25">
      <c r="A94" s="12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  <c r="AA94" s="120"/>
      <c r="AB94" s="120"/>
      <c r="AC94" s="120"/>
    </row>
    <row r="95" spans="1:29" ht="12.5" x14ac:dyDescent="0.25">
      <c r="A95" s="12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  <c r="AA95" s="120"/>
      <c r="AB95" s="120"/>
      <c r="AC95" s="120"/>
    </row>
    <row r="96" spans="1:29" ht="12.5" x14ac:dyDescent="0.25">
      <c r="A96" s="12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  <c r="AA96" s="120"/>
      <c r="AB96" s="120"/>
      <c r="AC96" s="120"/>
    </row>
    <row r="97" spans="1:29" ht="12.5" x14ac:dyDescent="0.25">
      <c r="A97" s="12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  <c r="AB97" s="120"/>
      <c r="AC97" s="120"/>
    </row>
    <row r="98" spans="1:29" ht="12.5" x14ac:dyDescent="0.25">
      <c r="A98" s="12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  <c r="AC98" s="120"/>
    </row>
    <row r="99" spans="1:29" ht="12.5" x14ac:dyDescent="0.25">
      <c r="A99" s="12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0"/>
      <c r="AB99" s="120"/>
      <c r="AC99" s="120"/>
    </row>
    <row r="100" spans="1:29" ht="12.5" x14ac:dyDescent="0.25">
      <c r="A100" s="12"/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</row>
    <row r="101" spans="1:29" ht="12.5" x14ac:dyDescent="0.25">
      <c r="A101" s="12"/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</row>
    <row r="102" spans="1:29" ht="12.5" x14ac:dyDescent="0.25">
      <c r="A102" s="12"/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  <c r="AC102" s="120"/>
    </row>
    <row r="103" spans="1:29" ht="12.5" x14ac:dyDescent="0.25">
      <c r="A103" s="12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</row>
    <row r="104" spans="1:29" ht="12.5" x14ac:dyDescent="0.25">
      <c r="A104" s="12"/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</row>
    <row r="105" spans="1:29" ht="12.5" x14ac:dyDescent="0.25">
      <c r="A105" s="12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</row>
    <row r="106" spans="1:29" ht="12.5" x14ac:dyDescent="0.25">
      <c r="A106" s="12"/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  <c r="AC106" s="120"/>
    </row>
    <row r="107" spans="1:29" ht="12.5" x14ac:dyDescent="0.25">
      <c r="A107" s="12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  <c r="AC107" s="120"/>
    </row>
    <row r="108" spans="1:29" ht="12.5" x14ac:dyDescent="0.25">
      <c r="A108" s="12"/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120"/>
      <c r="AB108" s="120"/>
      <c r="AC108" s="120"/>
    </row>
    <row r="109" spans="1:29" ht="12.5" x14ac:dyDescent="0.25">
      <c r="A109" s="12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  <c r="AA109" s="120"/>
      <c r="AB109" s="120"/>
      <c r="AC109" s="120"/>
    </row>
    <row r="110" spans="1:29" ht="12.5" x14ac:dyDescent="0.25">
      <c r="A110" s="12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</row>
    <row r="111" spans="1:29" ht="12.5" x14ac:dyDescent="0.25">
      <c r="A111" s="12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  <c r="AA111" s="120"/>
      <c r="AB111" s="120"/>
      <c r="AC111" s="120"/>
    </row>
    <row r="112" spans="1:29" ht="12.5" x14ac:dyDescent="0.25">
      <c r="A112" s="12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  <c r="AA112" s="120"/>
      <c r="AB112" s="120"/>
      <c r="AC112" s="120"/>
    </row>
    <row r="113" spans="1:29" ht="12.5" x14ac:dyDescent="0.25">
      <c r="A113" s="12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</row>
    <row r="114" spans="1:29" ht="12.5" x14ac:dyDescent="0.25">
      <c r="A114" s="12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</row>
    <row r="115" spans="1:29" ht="12.5" x14ac:dyDescent="0.25">
      <c r="A115" s="12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/>
      <c r="AC115" s="120"/>
    </row>
    <row r="116" spans="1:29" ht="12.5" x14ac:dyDescent="0.25">
      <c r="A116" s="12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  <c r="AA116" s="120"/>
      <c r="AB116" s="120"/>
      <c r="AC116" s="120"/>
    </row>
    <row r="117" spans="1:29" ht="12.5" x14ac:dyDescent="0.25">
      <c r="A117" s="12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</row>
    <row r="118" spans="1:29" ht="12.5" x14ac:dyDescent="0.25">
      <c r="A118" s="12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  <c r="AB118" s="120"/>
      <c r="AC118" s="120"/>
    </row>
    <row r="119" spans="1:29" ht="12.5" x14ac:dyDescent="0.25">
      <c r="A119" s="12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</row>
    <row r="120" spans="1:29" ht="12.5" x14ac:dyDescent="0.25">
      <c r="A120" s="12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  <c r="AA120" s="120"/>
      <c r="AB120" s="120"/>
      <c r="AC120" s="120"/>
    </row>
    <row r="121" spans="1:29" ht="12.5" x14ac:dyDescent="0.25">
      <c r="A121" s="12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  <c r="AA121" s="120"/>
      <c r="AB121" s="120"/>
      <c r="AC121" s="120"/>
    </row>
    <row r="122" spans="1:29" ht="12.5" x14ac:dyDescent="0.25">
      <c r="A122" s="12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  <c r="AA122" s="120"/>
      <c r="AB122" s="120"/>
      <c r="AC122" s="120"/>
    </row>
    <row r="123" spans="1:29" ht="12.5" x14ac:dyDescent="0.25">
      <c r="A123" s="12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  <c r="AA123" s="120"/>
      <c r="AB123" s="120"/>
      <c r="AC123" s="120"/>
    </row>
    <row r="124" spans="1:29" ht="12.5" x14ac:dyDescent="0.25">
      <c r="A124" s="12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  <c r="AA124" s="120"/>
      <c r="AB124" s="120"/>
      <c r="AC124" s="120"/>
    </row>
    <row r="125" spans="1:29" ht="12.5" x14ac:dyDescent="0.25">
      <c r="A125" s="12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  <c r="Z125" s="120"/>
      <c r="AA125" s="120"/>
      <c r="AB125" s="120"/>
      <c r="AC125" s="120"/>
    </row>
    <row r="126" spans="1:29" ht="12.5" x14ac:dyDescent="0.25">
      <c r="A126" s="12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</row>
    <row r="127" spans="1:29" ht="12.5" x14ac:dyDescent="0.25">
      <c r="A127" s="12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</row>
    <row r="128" spans="1:29" ht="12.5" x14ac:dyDescent="0.25">
      <c r="A128" s="12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</row>
    <row r="129" spans="1:29" ht="12.5" x14ac:dyDescent="0.25">
      <c r="A129" s="12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  <c r="AC129" s="120"/>
    </row>
    <row r="130" spans="1:29" ht="12.5" x14ac:dyDescent="0.25">
      <c r="A130" s="12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</row>
    <row r="131" spans="1:29" ht="12.5" x14ac:dyDescent="0.25">
      <c r="A131" s="12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</row>
    <row r="132" spans="1:29" ht="12.5" x14ac:dyDescent="0.25">
      <c r="A132" s="12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</row>
    <row r="133" spans="1:29" ht="12.5" x14ac:dyDescent="0.25">
      <c r="A133" s="12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</row>
    <row r="134" spans="1:29" ht="12.5" x14ac:dyDescent="0.25">
      <c r="A134" s="12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  <c r="Z134" s="120"/>
      <c r="AA134" s="120"/>
      <c r="AB134" s="120"/>
      <c r="AC134" s="120"/>
    </row>
    <row r="135" spans="1:29" ht="12.5" x14ac:dyDescent="0.25">
      <c r="A135" s="12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  <c r="AA135" s="120"/>
      <c r="AB135" s="120"/>
      <c r="AC135" s="120"/>
    </row>
    <row r="136" spans="1:29" ht="12.5" x14ac:dyDescent="0.25">
      <c r="A136" s="12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0"/>
    </row>
    <row r="137" spans="1:29" ht="12.5" x14ac:dyDescent="0.25">
      <c r="A137" s="12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  <c r="AA137" s="120"/>
      <c r="AB137" s="120"/>
      <c r="AC137" s="120"/>
    </row>
    <row r="138" spans="1:29" ht="12.5" x14ac:dyDescent="0.25">
      <c r="A138" s="12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  <c r="AA138" s="120"/>
      <c r="AB138" s="120"/>
      <c r="AC138" s="120"/>
    </row>
    <row r="139" spans="1:29" ht="12.5" x14ac:dyDescent="0.25">
      <c r="A139" s="12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  <c r="AA139" s="120"/>
      <c r="AB139" s="120"/>
      <c r="AC139" s="120"/>
    </row>
    <row r="140" spans="1:29" ht="12.5" x14ac:dyDescent="0.25">
      <c r="A140" s="12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  <c r="Z140" s="120"/>
      <c r="AA140" s="120"/>
      <c r="AB140" s="120"/>
      <c r="AC140" s="120"/>
    </row>
    <row r="141" spans="1:29" ht="12.5" x14ac:dyDescent="0.25">
      <c r="A141" s="12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/>
      <c r="AC141" s="120"/>
    </row>
    <row r="142" spans="1:29" ht="12.5" x14ac:dyDescent="0.25">
      <c r="A142" s="12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  <c r="Z142" s="120"/>
      <c r="AA142" s="120"/>
      <c r="AB142" s="120"/>
      <c r="AC142" s="120"/>
    </row>
    <row r="143" spans="1:29" ht="12.5" x14ac:dyDescent="0.25">
      <c r="A143" s="12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  <c r="AB143" s="120"/>
      <c r="AC143" s="120"/>
    </row>
    <row r="144" spans="1:29" ht="12.5" x14ac:dyDescent="0.25">
      <c r="A144" s="12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</row>
    <row r="145" spans="1:29" ht="12.5" x14ac:dyDescent="0.25">
      <c r="A145" s="12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</row>
    <row r="146" spans="1:29" ht="12.5" x14ac:dyDescent="0.25">
      <c r="A146" s="12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  <c r="Z146" s="120"/>
      <c r="AA146" s="120"/>
      <c r="AB146" s="120"/>
      <c r="AC146" s="120"/>
    </row>
    <row r="147" spans="1:29" ht="12.5" x14ac:dyDescent="0.25">
      <c r="A147" s="12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  <c r="AB147" s="120"/>
      <c r="AC147" s="120"/>
    </row>
    <row r="148" spans="1:29" ht="12.5" x14ac:dyDescent="0.25">
      <c r="A148" s="12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  <c r="AA148" s="120"/>
      <c r="AB148" s="120"/>
      <c r="AC148" s="120"/>
    </row>
    <row r="149" spans="1:29" ht="12.5" x14ac:dyDescent="0.25">
      <c r="A149" s="12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  <c r="AA149" s="120"/>
      <c r="AB149" s="120"/>
      <c r="AC149" s="120"/>
    </row>
    <row r="150" spans="1:29" ht="12.5" x14ac:dyDescent="0.25">
      <c r="A150" s="12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/>
      <c r="AC150" s="120"/>
    </row>
    <row r="151" spans="1:29" ht="12.5" x14ac:dyDescent="0.25">
      <c r="A151" s="12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  <c r="Z151" s="120"/>
      <c r="AA151" s="120"/>
      <c r="AB151" s="120"/>
      <c r="AC151" s="120"/>
    </row>
    <row r="152" spans="1:29" ht="12.5" x14ac:dyDescent="0.25">
      <c r="A152" s="12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  <c r="AA152" s="120"/>
      <c r="AB152" s="120"/>
      <c r="AC152" s="120"/>
    </row>
    <row r="153" spans="1:29" ht="12.5" x14ac:dyDescent="0.25">
      <c r="A153" s="12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  <c r="Z153" s="120"/>
      <c r="AA153" s="120"/>
      <c r="AB153" s="120"/>
      <c r="AC153" s="120"/>
    </row>
    <row r="154" spans="1:29" ht="12.5" x14ac:dyDescent="0.25">
      <c r="A154" s="12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  <c r="AA154" s="120"/>
      <c r="AB154" s="120"/>
      <c r="AC154" s="120"/>
    </row>
    <row r="155" spans="1:29" ht="12.5" x14ac:dyDescent="0.25">
      <c r="A155" s="12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  <c r="Z155" s="120"/>
      <c r="AA155" s="120"/>
      <c r="AB155" s="120"/>
      <c r="AC155" s="120"/>
    </row>
    <row r="156" spans="1:29" ht="12.5" x14ac:dyDescent="0.25">
      <c r="A156" s="12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  <c r="AA156" s="120"/>
      <c r="AB156" s="120"/>
      <c r="AC156" s="120"/>
    </row>
    <row r="157" spans="1:29" ht="12.5" x14ac:dyDescent="0.25">
      <c r="A157" s="12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  <c r="Z157" s="120"/>
      <c r="AA157" s="120"/>
      <c r="AB157" s="120"/>
      <c r="AC157" s="120"/>
    </row>
    <row r="158" spans="1:29" ht="12.5" x14ac:dyDescent="0.25">
      <c r="A158" s="12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  <c r="AA158" s="120"/>
      <c r="AB158" s="120"/>
      <c r="AC158" s="120"/>
    </row>
    <row r="159" spans="1:29" ht="12.5" x14ac:dyDescent="0.25">
      <c r="A159" s="12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  <c r="Z159" s="120"/>
      <c r="AA159" s="120"/>
      <c r="AB159" s="120"/>
      <c r="AC159" s="120"/>
    </row>
    <row r="160" spans="1:29" ht="12.5" x14ac:dyDescent="0.25">
      <c r="A160" s="12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  <c r="Z160" s="120"/>
      <c r="AA160" s="120"/>
      <c r="AB160" s="120"/>
      <c r="AC160" s="120"/>
    </row>
    <row r="161" spans="1:29" ht="12.5" x14ac:dyDescent="0.25">
      <c r="A161" s="12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  <c r="AA161" s="120"/>
      <c r="AB161" s="120"/>
      <c r="AC161" s="120"/>
    </row>
    <row r="162" spans="1:29" ht="12.5" x14ac:dyDescent="0.25">
      <c r="A162" s="12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  <c r="Z162" s="120"/>
      <c r="AA162" s="120"/>
      <c r="AB162" s="120"/>
      <c r="AC162" s="120"/>
    </row>
    <row r="163" spans="1:29" ht="12.5" x14ac:dyDescent="0.25">
      <c r="A163" s="12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  <c r="Z163" s="120"/>
      <c r="AA163" s="120"/>
      <c r="AB163" s="120"/>
      <c r="AC163" s="120"/>
    </row>
    <row r="164" spans="1:29" ht="12.5" x14ac:dyDescent="0.25">
      <c r="A164" s="12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  <c r="Z164" s="120"/>
      <c r="AA164" s="120"/>
      <c r="AB164" s="120"/>
      <c r="AC164" s="120"/>
    </row>
    <row r="165" spans="1:29" ht="12.5" x14ac:dyDescent="0.25">
      <c r="A165" s="12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  <c r="Z165" s="120"/>
      <c r="AA165" s="120"/>
      <c r="AB165" s="120"/>
      <c r="AC165" s="120"/>
    </row>
    <row r="166" spans="1:29" ht="12.5" x14ac:dyDescent="0.25">
      <c r="A166" s="12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120"/>
      <c r="Y166" s="120"/>
      <c r="Z166" s="120"/>
      <c r="AA166" s="120"/>
      <c r="AB166" s="120"/>
      <c r="AC166" s="120"/>
    </row>
    <row r="167" spans="1:29" ht="12.5" x14ac:dyDescent="0.25">
      <c r="A167" s="12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  <c r="AA167" s="120"/>
      <c r="AB167" s="120"/>
      <c r="AC167" s="120"/>
    </row>
    <row r="168" spans="1:29" ht="12.5" x14ac:dyDescent="0.25">
      <c r="A168" s="12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  <c r="Z168" s="120"/>
      <c r="AA168" s="120"/>
      <c r="AB168" s="120"/>
      <c r="AC168" s="120"/>
    </row>
    <row r="169" spans="1:29" ht="12.5" x14ac:dyDescent="0.25">
      <c r="A169" s="12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  <c r="Z169" s="120"/>
      <c r="AA169" s="120"/>
      <c r="AB169" s="120"/>
      <c r="AC169" s="120"/>
    </row>
    <row r="170" spans="1:29" ht="12.5" x14ac:dyDescent="0.25">
      <c r="A170" s="12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  <c r="Z170" s="120"/>
      <c r="AA170" s="120"/>
      <c r="AB170" s="120"/>
      <c r="AC170" s="120"/>
    </row>
    <row r="171" spans="1:29" ht="12.5" x14ac:dyDescent="0.25">
      <c r="A171" s="12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  <c r="Z171" s="120"/>
      <c r="AA171" s="120"/>
      <c r="AB171" s="120"/>
      <c r="AC171" s="120"/>
    </row>
    <row r="172" spans="1:29" ht="12.5" x14ac:dyDescent="0.25">
      <c r="A172" s="12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  <c r="Z172" s="120"/>
      <c r="AA172" s="120"/>
      <c r="AB172" s="120"/>
      <c r="AC172" s="120"/>
    </row>
    <row r="173" spans="1:29" ht="12.5" x14ac:dyDescent="0.25">
      <c r="A173" s="12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  <c r="AA173" s="120"/>
      <c r="AB173" s="120"/>
      <c r="AC173" s="120"/>
    </row>
    <row r="174" spans="1:29" ht="12.5" x14ac:dyDescent="0.25">
      <c r="A174" s="12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  <c r="AA174" s="120"/>
      <c r="AB174" s="120"/>
      <c r="AC174" s="120"/>
    </row>
    <row r="175" spans="1:29" ht="12.5" x14ac:dyDescent="0.25">
      <c r="A175" s="12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  <c r="AA175" s="120"/>
      <c r="AB175" s="120"/>
      <c r="AC175" s="120"/>
    </row>
    <row r="176" spans="1:29" ht="12.5" x14ac:dyDescent="0.25">
      <c r="A176" s="12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  <c r="Z176" s="120"/>
      <c r="AA176" s="120"/>
      <c r="AB176" s="120"/>
      <c r="AC176" s="120"/>
    </row>
    <row r="177" spans="1:29" ht="12.5" x14ac:dyDescent="0.25">
      <c r="A177" s="12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  <c r="Z177" s="120"/>
      <c r="AA177" s="120"/>
      <c r="AB177" s="120"/>
      <c r="AC177" s="120"/>
    </row>
    <row r="178" spans="1:29" ht="12.5" x14ac:dyDescent="0.25">
      <c r="A178" s="12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  <c r="AC178" s="120"/>
    </row>
    <row r="179" spans="1:29" ht="12.5" x14ac:dyDescent="0.25">
      <c r="A179" s="12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  <c r="Z179" s="120"/>
      <c r="AA179" s="120"/>
      <c r="AB179" s="120"/>
      <c r="AC179" s="120"/>
    </row>
    <row r="180" spans="1:29" ht="12.5" x14ac:dyDescent="0.25">
      <c r="A180" s="12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120"/>
      <c r="Y180" s="120"/>
      <c r="Z180" s="120"/>
      <c r="AA180" s="120"/>
      <c r="AB180" s="120"/>
      <c r="AC180" s="120"/>
    </row>
    <row r="181" spans="1:29" ht="12.5" x14ac:dyDescent="0.25">
      <c r="A181" s="12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  <c r="Z181" s="120"/>
      <c r="AA181" s="120"/>
      <c r="AB181" s="120"/>
      <c r="AC181" s="120"/>
    </row>
    <row r="182" spans="1:29" ht="12.5" x14ac:dyDescent="0.25">
      <c r="A182" s="12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  <c r="AA182" s="120"/>
      <c r="AB182" s="120"/>
      <c r="AC182" s="120"/>
    </row>
    <row r="183" spans="1:29" ht="12.5" x14ac:dyDescent="0.25">
      <c r="A183" s="12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  <c r="Z183" s="120"/>
      <c r="AA183" s="120"/>
      <c r="AB183" s="120"/>
      <c r="AC183" s="120"/>
    </row>
    <row r="184" spans="1:29" ht="12.5" x14ac:dyDescent="0.25">
      <c r="A184" s="12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  <c r="Z184" s="120"/>
      <c r="AA184" s="120"/>
      <c r="AB184" s="120"/>
      <c r="AC184" s="120"/>
    </row>
    <row r="185" spans="1:29" ht="12.5" x14ac:dyDescent="0.25">
      <c r="A185" s="12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120"/>
      <c r="Y185" s="120"/>
      <c r="Z185" s="120"/>
      <c r="AA185" s="120"/>
      <c r="AB185" s="120"/>
      <c r="AC185" s="120"/>
    </row>
    <row r="186" spans="1:29" ht="12.5" x14ac:dyDescent="0.25">
      <c r="A186" s="12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120"/>
      <c r="Y186" s="120"/>
      <c r="Z186" s="120"/>
      <c r="AA186" s="120"/>
      <c r="AB186" s="120"/>
      <c r="AC186" s="120"/>
    </row>
    <row r="187" spans="1:29" ht="12.5" x14ac:dyDescent="0.25">
      <c r="A187" s="12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  <c r="Z187" s="120"/>
      <c r="AA187" s="120"/>
      <c r="AB187" s="120"/>
      <c r="AC187" s="120"/>
    </row>
    <row r="188" spans="1:29" ht="12.5" x14ac:dyDescent="0.25">
      <c r="A188" s="12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  <c r="Z188" s="120"/>
      <c r="AA188" s="120"/>
      <c r="AB188" s="120"/>
      <c r="AC188" s="120"/>
    </row>
    <row r="189" spans="1:29" ht="12.5" x14ac:dyDescent="0.25">
      <c r="A189" s="12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  <c r="Z189" s="120"/>
      <c r="AA189" s="120"/>
      <c r="AB189" s="120"/>
      <c r="AC189" s="120"/>
    </row>
    <row r="190" spans="1:29" ht="12.5" x14ac:dyDescent="0.25">
      <c r="A190" s="12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  <c r="Z190" s="120"/>
      <c r="AA190" s="120"/>
      <c r="AB190" s="120"/>
      <c r="AC190" s="120"/>
    </row>
    <row r="191" spans="1:29" ht="12.5" x14ac:dyDescent="0.25">
      <c r="A191" s="12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  <c r="Z191" s="120"/>
      <c r="AA191" s="120"/>
      <c r="AB191" s="120"/>
      <c r="AC191" s="120"/>
    </row>
    <row r="192" spans="1:29" ht="12.5" x14ac:dyDescent="0.25">
      <c r="A192" s="12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  <c r="Z192" s="120"/>
      <c r="AA192" s="120"/>
      <c r="AB192" s="120"/>
      <c r="AC192" s="120"/>
    </row>
    <row r="193" spans="1:29" ht="12.5" x14ac:dyDescent="0.25">
      <c r="A193" s="12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  <c r="Z193" s="120"/>
      <c r="AA193" s="120"/>
      <c r="AB193" s="120"/>
      <c r="AC193" s="120"/>
    </row>
    <row r="194" spans="1:29" ht="12.5" x14ac:dyDescent="0.25">
      <c r="A194" s="12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  <c r="Z194" s="120"/>
      <c r="AA194" s="120"/>
      <c r="AB194" s="120"/>
      <c r="AC194" s="120"/>
    </row>
    <row r="195" spans="1:29" ht="12.5" x14ac:dyDescent="0.25">
      <c r="A195" s="12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  <c r="Z195" s="120"/>
      <c r="AA195" s="120"/>
      <c r="AB195" s="120"/>
      <c r="AC195" s="120"/>
    </row>
    <row r="196" spans="1:29" ht="12.5" x14ac:dyDescent="0.25">
      <c r="A196" s="12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  <c r="Z196" s="120"/>
      <c r="AA196" s="120"/>
      <c r="AB196" s="120"/>
      <c r="AC196" s="120"/>
    </row>
    <row r="197" spans="1:29" ht="12.5" x14ac:dyDescent="0.25">
      <c r="A197" s="12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  <c r="Z197" s="120"/>
      <c r="AA197" s="120"/>
      <c r="AB197" s="120"/>
      <c r="AC197" s="120"/>
    </row>
    <row r="198" spans="1:29" ht="12.5" x14ac:dyDescent="0.25">
      <c r="A198" s="12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  <c r="AA198" s="120"/>
      <c r="AB198" s="120"/>
      <c r="AC198" s="120"/>
    </row>
    <row r="199" spans="1:29" ht="12.5" x14ac:dyDescent="0.25">
      <c r="A199" s="12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  <c r="AA199" s="120"/>
      <c r="AB199" s="120"/>
      <c r="AC199" s="120"/>
    </row>
    <row r="200" spans="1:29" ht="12.5" x14ac:dyDescent="0.25">
      <c r="A200" s="12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  <c r="AA200" s="120"/>
      <c r="AB200" s="120"/>
      <c r="AC200" s="120"/>
    </row>
    <row r="201" spans="1:29" ht="12.5" x14ac:dyDescent="0.25">
      <c r="A201" s="12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  <c r="AA201" s="120"/>
      <c r="AB201" s="120"/>
      <c r="AC201" s="120"/>
    </row>
    <row r="202" spans="1:29" ht="12.5" x14ac:dyDescent="0.25">
      <c r="A202" s="12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  <c r="Z202" s="120"/>
      <c r="AA202" s="120"/>
      <c r="AB202" s="120"/>
      <c r="AC202" s="120"/>
    </row>
    <row r="203" spans="1:29" ht="12.5" x14ac:dyDescent="0.25">
      <c r="A203" s="12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  <c r="Z203" s="120"/>
      <c r="AA203" s="120"/>
      <c r="AB203" s="120"/>
      <c r="AC203" s="120"/>
    </row>
    <row r="204" spans="1:29" ht="12.5" x14ac:dyDescent="0.25">
      <c r="A204" s="12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  <c r="AA204" s="120"/>
      <c r="AB204" s="120"/>
      <c r="AC204" s="120"/>
    </row>
    <row r="205" spans="1:29" ht="12.5" x14ac:dyDescent="0.25">
      <c r="A205" s="12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  <c r="AA205" s="120"/>
      <c r="AB205" s="120"/>
      <c r="AC205" s="120"/>
    </row>
    <row r="206" spans="1:29" ht="12.5" x14ac:dyDescent="0.25">
      <c r="A206" s="12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  <c r="Z206" s="120"/>
      <c r="AA206" s="120"/>
      <c r="AB206" s="120"/>
      <c r="AC206" s="120"/>
    </row>
    <row r="207" spans="1:29" ht="12.5" x14ac:dyDescent="0.25">
      <c r="A207" s="12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  <c r="Z207" s="120"/>
      <c r="AA207" s="120"/>
      <c r="AB207" s="120"/>
      <c r="AC207" s="120"/>
    </row>
    <row r="208" spans="1:29" ht="12.5" x14ac:dyDescent="0.25">
      <c r="A208" s="12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  <c r="Z208" s="120"/>
      <c r="AA208" s="120"/>
      <c r="AB208" s="120"/>
      <c r="AC208" s="120"/>
    </row>
    <row r="209" spans="1:29" ht="12.5" x14ac:dyDescent="0.25">
      <c r="A209" s="12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  <c r="Z209" s="120"/>
      <c r="AA209" s="120"/>
      <c r="AB209" s="120"/>
      <c r="AC209" s="120"/>
    </row>
    <row r="210" spans="1:29" ht="12.5" x14ac:dyDescent="0.25">
      <c r="A210" s="12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  <c r="Z210" s="120"/>
      <c r="AA210" s="120"/>
      <c r="AB210" s="120"/>
      <c r="AC210" s="120"/>
    </row>
    <row r="211" spans="1:29" ht="12.5" x14ac:dyDescent="0.25">
      <c r="A211" s="12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  <c r="AA211" s="120"/>
      <c r="AB211" s="120"/>
      <c r="AC211" s="120"/>
    </row>
    <row r="212" spans="1:29" ht="12.5" x14ac:dyDescent="0.25">
      <c r="A212" s="12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  <c r="Z212" s="120"/>
      <c r="AA212" s="120"/>
      <c r="AB212" s="120"/>
      <c r="AC212" s="120"/>
    </row>
    <row r="213" spans="1:29" ht="12.5" x14ac:dyDescent="0.25">
      <c r="A213" s="12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  <c r="AA213" s="120"/>
      <c r="AB213" s="120"/>
      <c r="AC213" s="120"/>
    </row>
    <row r="214" spans="1:29" ht="12.5" x14ac:dyDescent="0.25">
      <c r="A214" s="12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  <c r="AA214" s="120"/>
      <c r="AB214" s="120"/>
      <c r="AC214" s="120"/>
    </row>
    <row r="215" spans="1:29" ht="12.5" x14ac:dyDescent="0.25">
      <c r="A215" s="12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  <c r="AA215" s="120"/>
      <c r="AB215" s="120"/>
      <c r="AC215" s="120"/>
    </row>
    <row r="216" spans="1:29" ht="12.5" x14ac:dyDescent="0.25">
      <c r="A216" s="12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  <c r="AA216" s="120"/>
      <c r="AB216" s="120"/>
      <c r="AC216" s="120"/>
    </row>
    <row r="217" spans="1:29" ht="12.5" x14ac:dyDescent="0.25">
      <c r="A217" s="12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  <c r="AA217" s="120"/>
      <c r="AB217" s="120"/>
      <c r="AC217" s="120"/>
    </row>
    <row r="218" spans="1:29" ht="12.5" x14ac:dyDescent="0.25">
      <c r="A218" s="12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  <c r="AA218" s="120"/>
      <c r="AB218" s="120"/>
      <c r="AC218" s="120"/>
    </row>
    <row r="219" spans="1:29" ht="12.5" x14ac:dyDescent="0.25">
      <c r="A219" s="12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  <c r="AA219" s="120"/>
      <c r="AB219" s="120"/>
      <c r="AC219" s="120"/>
    </row>
    <row r="220" spans="1:29" ht="12.5" x14ac:dyDescent="0.25">
      <c r="A220" s="12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  <c r="AA220" s="120"/>
      <c r="AB220" s="120"/>
      <c r="AC220" s="120"/>
    </row>
    <row r="221" spans="1:29" ht="12.5" x14ac:dyDescent="0.25">
      <c r="A221" s="12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  <c r="AA221" s="120"/>
      <c r="AB221" s="120"/>
      <c r="AC221" s="120"/>
    </row>
    <row r="222" spans="1:29" ht="12.5" x14ac:dyDescent="0.25">
      <c r="A222" s="12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  <c r="AA222" s="120"/>
      <c r="AB222" s="120"/>
      <c r="AC222" s="120"/>
    </row>
    <row r="223" spans="1:29" ht="12.5" x14ac:dyDescent="0.25">
      <c r="A223" s="12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  <c r="Z223" s="120"/>
      <c r="AA223" s="120"/>
      <c r="AB223" s="120"/>
      <c r="AC223" s="120"/>
    </row>
    <row r="224" spans="1:29" ht="12.5" x14ac:dyDescent="0.25">
      <c r="A224" s="12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  <c r="Z224" s="120"/>
      <c r="AA224" s="120"/>
      <c r="AB224" s="120"/>
      <c r="AC224" s="120"/>
    </row>
    <row r="225" spans="1:29" ht="12.5" x14ac:dyDescent="0.25">
      <c r="A225" s="12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  <c r="AA225" s="120"/>
      <c r="AB225" s="120"/>
      <c r="AC225" s="120"/>
    </row>
    <row r="226" spans="1:29" ht="12.5" x14ac:dyDescent="0.25">
      <c r="A226" s="12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  <c r="AA226" s="120"/>
      <c r="AB226" s="120"/>
      <c r="AC226" s="120"/>
    </row>
    <row r="227" spans="1:29" ht="12.5" x14ac:dyDescent="0.25">
      <c r="A227" s="12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  <c r="Z227" s="120"/>
      <c r="AA227" s="120"/>
      <c r="AB227" s="120"/>
      <c r="AC227" s="120"/>
    </row>
    <row r="228" spans="1:29" ht="12.5" x14ac:dyDescent="0.25">
      <c r="A228" s="12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  <c r="AA228" s="120"/>
      <c r="AB228" s="120"/>
      <c r="AC228" s="120"/>
    </row>
    <row r="229" spans="1:29" ht="12.5" x14ac:dyDescent="0.25">
      <c r="A229" s="12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  <c r="Z229" s="120"/>
      <c r="AA229" s="120"/>
      <c r="AB229" s="120"/>
      <c r="AC229" s="120"/>
    </row>
    <row r="230" spans="1:29" ht="12.5" x14ac:dyDescent="0.25">
      <c r="A230" s="12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</row>
    <row r="231" spans="1:29" ht="12.5" x14ac:dyDescent="0.25">
      <c r="A231" s="12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  <c r="AA231" s="120"/>
      <c r="AB231" s="120"/>
      <c r="AC231" s="120"/>
    </row>
    <row r="232" spans="1:29" ht="12.5" x14ac:dyDescent="0.25">
      <c r="A232" s="12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  <c r="AA232" s="120"/>
      <c r="AB232" s="120"/>
      <c r="AC232" s="120"/>
    </row>
    <row r="233" spans="1:29" ht="12.5" x14ac:dyDescent="0.25">
      <c r="A233" s="12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  <c r="AA233" s="120"/>
      <c r="AB233" s="120"/>
      <c r="AC233" s="120"/>
    </row>
    <row r="234" spans="1:29" ht="12.5" x14ac:dyDescent="0.25">
      <c r="A234" s="12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  <c r="AA234" s="120"/>
      <c r="AB234" s="120"/>
      <c r="AC234" s="120"/>
    </row>
    <row r="235" spans="1:29" ht="12.5" x14ac:dyDescent="0.25">
      <c r="A235" s="12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  <c r="AC235" s="120"/>
    </row>
    <row r="236" spans="1:29" ht="12.5" x14ac:dyDescent="0.25">
      <c r="A236" s="12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  <c r="AA236" s="120"/>
      <c r="AB236" s="120"/>
      <c r="AC236" s="120"/>
    </row>
    <row r="237" spans="1:29" ht="12.5" x14ac:dyDescent="0.25">
      <c r="A237" s="12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  <c r="AC237" s="120"/>
    </row>
    <row r="238" spans="1:29" ht="12.5" x14ac:dyDescent="0.25">
      <c r="A238" s="12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  <c r="AC238" s="120"/>
    </row>
    <row r="239" spans="1:29" ht="12.5" x14ac:dyDescent="0.25">
      <c r="A239" s="12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  <c r="AA239" s="120"/>
      <c r="AB239" s="120"/>
      <c r="AC239" s="120"/>
    </row>
    <row r="240" spans="1:29" ht="12.5" x14ac:dyDescent="0.25">
      <c r="A240" s="12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  <c r="AA240" s="120"/>
      <c r="AB240" s="120"/>
      <c r="AC240" s="120"/>
    </row>
    <row r="241" spans="1:29" ht="12.5" x14ac:dyDescent="0.25">
      <c r="A241" s="12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  <c r="AA241" s="120"/>
      <c r="AB241" s="120"/>
      <c r="AC241" s="120"/>
    </row>
    <row r="242" spans="1:29" ht="12.5" x14ac:dyDescent="0.25">
      <c r="A242" s="12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  <c r="AA242" s="120"/>
      <c r="AB242" s="120"/>
      <c r="AC242" s="120"/>
    </row>
    <row r="243" spans="1:29" ht="12.5" x14ac:dyDescent="0.25">
      <c r="A243" s="12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  <c r="AA243" s="120"/>
      <c r="AB243" s="120"/>
      <c r="AC243" s="120"/>
    </row>
    <row r="244" spans="1:29" ht="12.5" x14ac:dyDescent="0.25">
      <c r="A244" s="12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  <c r="AA244" s="120"/>
      <c r="AB244" s="120"/>
      <c r="AC244" s="120"/>
    </row>
    <row r="245" spans="1:29" ht="12.5" x14ac:dyDescent="0.25">
      <c r="A245" s="12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  <c r="AA245" s="120"/>
      <c r="AB245" s="120"/>
      <c r="AC245" s="120"/>
    </row>
    <row r="246" spans="1:29" ht="12.5" x14ac:dyDescent="0.25">
      <c r="A246" s="12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  <c r="AA246" s="120"/>
      <c r="AB246" s="120"/>
      <c r="AC246" s="120"/>
    </row>
    <row r="247" spans="1:29" ht="12.5" x14ac:dyDescent="0.25">
      <c r="A247" s="12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  <c r="AA247" s="120"/>
      <c r="AB247" s="120"/>
      <c r="AC247" s="120"/>
    </row>
    <row r="248" spans="1:29" ht="12.5" x14ac:dyDescent="0.25">
      <c r="A248" s="12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  <c r="AA248" s="120"/>
      <c r="AB248" s="120"/>
      <c r="AC248" s="120"/>
    </row>
    <row r="249" spans="1:29" ht="12.5" x14ac:dyDescent="0.25">
      <c r="A249" s="12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  <c r="AA249" s="120"/>
      <c r="AB249" s="120"/>
      <c r="AC249" s="120"/>
    </row>
    <row r="250" spans="1:29" ht="12.5" x14ac:dyDescent="0.25">
      <c r="A250" s="12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  <c r="AA250" s="120"/>
      <c r="AB250" s="120"/>
      <c r="AC250" s="120"/>
    </row>
    <row r="251" spans="1:29" ht="12.5" x14ac:dyDescent="0.25">
      <c r="A251" s="12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  <c r="AA251" s="120"/>
      <c r="AB251" s="120"/>
      <c r="AC251" s="120"/>
    </row>
    <row r="252" spans="1:29" ht="12.5" x14ac:dyDescent="0.25">
      <c r="A252" s="12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  <c r="AA252" s="120"/>
      <c r="AB252" s="120"/>
      <c r="AC252" s="120"/>
    </row>
    <row r="253" spans="1:29" ht="12.5" x14ac:dyDescent="0.25">
      <c r="A253" s="12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  <c r="AA253" s="120"/>
      <c r="AB253" s="120"/>
      <c r="AC253" s="120"/>
    </row>
    <row r="254" spans="1:29" ht="12.5" x14ac:dyDescent="0.25">
      <c r="A254" s="12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  <c r="AA254" s="120"/>
      <c r="AB254" s="120"/>
      <c r="AC254" s="120"/>
    </row>
    <row r="255" spans="1:29" ht="12.5" x14ac:dyDescent="0.25">
      <c r="A255" s="12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  <c r="AA255" s="120"/>
      <c r="AB255" s="120"/>
      <c r="AC255" s="120"/>
    </row>
    <row r="256" spans="1:29" ht="12.5" x14ac:dyDescent="0.25">
      <c r="A256" s="12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  <c r="AA256" s="120"/>
      <c r="AB256" s="120"/>
      <c r="AC256" s="120"/>
    </row>
    <row r="257" spans="1:29" ht="12.5" x14ac:dyDescent="0.25">
      <c r="A257" s="12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  <c r="Z257" s="120"/>
      <c r="AA257" s="120"/>
      <c r="AB257" s="120"/>
      <c r="AC257" s="120"/>
    </row>
    <row r="258" spans="1:29" ht="12.5" x14ac:dyDescent="0.25">
      <c r="A258" s="12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  <c r="Z258" s="120"/>
      <c r="AA258" s="120"/>
      <c r="AB258" s="120"/>
      <c r="AC258" s="120"/>
    </row>
    <row r="259" spans="1:29" ht="12.5" x14ac:dyDescent="0.25">
      <c r="A259" s="12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  <c r="Z259" s="120"/>
      <c r="AA259" s="120"/>
      <c r="AB259" s="120"/>
      <c r="AC259" s="120"/>
    </row>
    <row r="260" spans="1:29" ht="12.5" x14ac:dyDescent="0.25">
      <c r="A260" s="12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  <c r="Z260" s="120"/>
      <c r="AA260" s="120"/>
      <c r="AB260" s="120"/>
      <c r="AC260" s="120"/>
    </row>
    <row r="261" spans="1:29" ht="12.5" x14ac:dyDescent="0.25">
      <c r="A261" s="12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  <c r="Z261" s="120"/>
      <c r="AA261" s="120"/>
      <c r="AB261" s="120"/>
      <c r="AC261" s="120"/>
    </row>
    <row r="262" spans="1:29" ht="12.5" x14ac:dyDescent="0.25">
      <c r="A262" s="12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  <c r="AA262" s="120"/>
      <c r="AB262" s="120"/>
      <c r="AC262" s="120"/>
    </row>
    <row r="263" spans="1:29" ht="12.5" x14ac:dyDescent="0.25">
      <c r="A263" s="12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  <c r="AB263" s="120"/>
      <c r="AC263" s="120"/>
    </row>
    <row r="264" spans="1:29" ht="12.5" x14ac:dyDescent="0.25">
      <c r="A264" s="12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  <c r="AA264" s="120"/>
      <c r="AB264" s="120"/>
      <c r="AC264" s="120"/>
    </row>
    <row r="265" spans="1:29" ht="12.5" x14ac:dyDescent="0.25">
      <c r="A265" s="12"/>
      <c r="B265" s="120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  <c r="Z265" s="120"/>
      <c r="AA265" s="120"/>
      <c r="AB265" s="120"/>
      <c r="AC265" s="120"/>
    </row>
    <row r="266" spans="1:29" ht="12.5" x14ac:dyDescent="0.25">
      <c r="A266" s="12"/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  <c r="Z266" s="120"/>
      <c r="AA266" s="120"/>
      <c r="AB266" s="120"/>
      <c r="AC266" s="120"/>
    </row>
    <row r="267" spans="1:29" ht="12.5" x14ac:dyDescent="0.25">
      <c r="A267" s="12"/>
      <c r="B267" s="120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  <c r="Z267" s="120"/>
      <c r="AA267" s="120"/>
      <c r="AB267" s="120"/>
      <c r="AC267" s="120"/>
    </row>
    <row r="268" spans="1:29" ht="12.5" x14ac:dyDescent="0.25">
      <c r="A268" s="12"/>
      <c r="B268" s="120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  <c r="Z268" s="120"/>
      <c r="AA268" s="120"/>
      <c r="AB268" s="120"/>
      <c r="AC268" s="120"/>
    </row>
    <row r="269" spans="1:29" ht="12.5" x14ac:dyDescent="0.25">
      <c r="A269" s="12"/>
      <c r="B269" s="120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  <c r="Z269" s="120"/>
      <c r="AA269" s="120"/>
      <c r="AB269" s="120"/>
      <c r="AC269" s="120"/>
    </row>
    <row r="270" spans="1:29" ht="12.5" x14ac:dyDescent="0.25">
      <c r="A270" s="12"/>
      <c r="B270" s="120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  <c r="Z270" s="120"/>
      <c r="AA270" s="120"/>
      <c r="AB270" s="120"/>
      <c r="AC270" s="120"/>
    </row>
    <row r="271" spans="1:29" ht="12.5" x14ac:dyDescent="0.25">
      <c r="A271" s="12"/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  <c r="Z271" s="120"/>
      <c r="AA271" s="120"/>
      <c r="AB271" s="120"/>
      <c r="AC271" s="120"/>
    </row>
    <row r="272" spans="1:29" ht="12.5" x14ac:dyDescent="0.25">
      <c r="A272" s="12"/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  <c r="AA272" s="120"/>
      <c r="AB272" s="120"/>
      <c r="AC272" s="120"/>
    </row>
    <row r="273" spans="1:29" ht="12.5" x14ac:dyDescent="0.25">
      <c r="A273" s="12"/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  <c r="Z273" s="120"/>
      <c r="AA273" s="120"/>
      <c r="AB273" s="120"/>
      <c r="AC273" s="120"/>
    </row>
    <row r="274" spans="1:29" ht="12.5" x14ac:dyDescent="0.25">
      <c r="A274" s="12"/>
      <c r="B274" s="120"/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  <c r="Z274" s="120"/>
      <c r="AA274" s="120"/>
      <c r="AB274" s="120"/>
      <c r="AC274" s="120"/>
    </row>
    <row r="275" spans="1:29" ht="12.5" x14ac:dyDescent="0.25">
      <c r="A275" s="12"/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  <c r="Z275" s="120"/>
      <c r="AA275" s="120"/>
      <c r="AB275" s="120"/>
      <c r="AC275" s="120"/>
    </row>
    <row r="276" spans="1:29" ht="12.5" x14ac:dyDescent="0.25">
      <c r="A276" s="12"/>
      <c r="B276" s="120"/>
      <c r="C276" s="120"/>
      <c r="D276" s="120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  <c r="Z276" s="120"/>
      <c r="AA276" s="120"/>
      <c r="AB276" s="120"/>
      <c r="AC276" s="120"/>
    </row>
    <row r="277" spans="1:29" ht="12.5" x14ac:dyDescent="0.25">
      <c r="A277" s="12"/>
      <c r="B277" s="120"/>
      <c r="C277" s="120"/>
      <c r="D277" s="120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  <c r="Z277" s="120"/>
      <c r="AA277" s="120"/>
      <c r="AB277" s="120"/>
      <c r="AC277" s="120"/>
    </row>
    <row r="278" spans="1:29" ht="12.5" x14ac:dyDescent="0.25">
      <c r="A278" s="12"/>
      <c r="B278" s="120"/>
      <c r="C278" s="120"/>
      <c r="D278" s="120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  <c r="Z278" s="120"/>
      <c r="AA278" s="120"/>
      <c r="AB278" s="120"/>
      <c r="AC278" s="120"/>
    </row>
    <row r="279" spans="1:29" ht="12.5" x14ac:dyDescent="0.25">
      <c r="A279" s="12"/>
      <c r="B279" s="120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  <c r="Z279" s="120"/>
      <c r="AA279" s="120"/>
      <c r="AB279" s="120"/>
      <c r="AC279" s="120"/>
    </row>
    <row r="280" spans="1:29" ht="12.5" x14ac:dyDescent="0.25">
      <c r="A280" s="12"/>
      <c r="B280" s="120"/>
      <c r="C280" s="120"/>
      <c r="D280" s="120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  <c r="Z280" s="120"/>
      <c r="AA280" s="120"/>
      <c r="AB280" s="120"/>
      <c r="AC280" s="120"/>
    </row>
    <row r="281" spans="1:29" ht="12.5" x14ac:dyDescent="0.25">
      <c r="A281" s="12"/>
      <c r="B281" s="120"/>
      <c r="C281" s="120"/>
      <c r="D281" s="120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  <c r="Z281" s="120"/>
      <c r="AA281" s="120"/>
      <c r="AB281" s="120"/>
      <c r="AC281" s="120"/>
    </row>
    <row r="282" spans="1:29" ht="12.5" x14ac:dyDescent="0.25">
      <c r="A282" s="12"/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</row>
    <row r="283" spans="1:29" ht="12.5" x14ac:dyDescent="0.25">
      <c r="A283" s="12"/>
      <c r="B283" s="120"/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</row>
    <row r="284" spans="1:29" ht="12.5" x14ac:dyDescent="0.25">
      <c r="A284" s="12"/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</row>
    <row r="285" spans="1:29" ht="12.5" x14ac:dyDescent="0.25">
      <c r="A285" s="12"/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</row>
    <row r="286" spans="1:29" ht="12.5" x14ac:dyDescent="0.25">
      <c r="A286" s="12"/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</row>
    <row r="287" spans="1:29" ht="12.5" x14ac:dyDescent="0.25">
      <c r="A287" s="12"/>
      <c r="B287" s="120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</row>
    <row r="288" spans="1:29" ht="12.5" x14ac:dyDescent="0.25">
      <c r="A288" s="12"/>
      <c r="B288" s="120"/>
      <c r="C288" s="120"/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</row>
    <row r="289" spans="1:29" ht="12.5" x14ac:dyDescent="0.25">
      <c r="A289" s="12"/>
      <c r="B289" s="120"/>
      <c r="C289" s="120"/>
      <c r="D289" s="120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</row>
    <row r="290" spans="1:29" ht="12.5" x14ac:dyDescent="0.25">
      <c r="A290" s="12"/>
      <c r="B290" s="120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</row>
    <row r="291" spans="1:29" ht="12.5" x14ac:dyDescent="0.25">
      <c r="A291" s="12"/>
      <c r="B291" s="120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  <c r="Z291" s="120"/>
      <c r="AA291" s="120"/>
      <c r="AB291" s="120"/>
      <c r="AC291" s="120"/>
    </row>
    <row r="292" spans="1:29" ht="12.5" x14ac:dyDescent="0.25">
      <c r="A292" s="12"/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  <c r="Z292" s="120"/>
      <c r="AA292" s="120"/>
      <c r="AB292" s="120"/>
      <c r="AC292" s="120"/>
    </row>
    <row r="293" spans="1:29" ht="12.5" x14ac:dyDescent="0.25">
      <c r="A293" s="12"/>
      <c r="B293" s="120"/>
      <c r="C293" s="120"/>
      <c r="D293" s="120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  <c r="AA293" s="120"/>
      <c r="AB293" s="120"/>
      <c r="AC293" s="120"/>
    </row>
    <row r="294" spans="1:29" ht="12.5" x14ac:dyDescent="0.25">
      <c r="A294" s="12"/>
      <c r="B294" s="120"/>
      <c r="C294" s="120"/>
      <c r="D294" s="120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  <c r="Z294" s="120"/>
      <c r="AA294" s="120"/>
      <c r="AB294" s="120"/>
      <c r="AC294" s="120"/>
    </row>
    <row r="295" spans="1:29" ht="12.5" x14ac:dyDescent="0.25">
      <c r="A295" s="12"/>
      <c r="B295" s="120"/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  <c r="Z295" s="120"/>
      <c r="AA295" s="120"/>
      <c r="AB295" s="120"/>
      <c r="AC295" s="120"/>
    </row>
    <row r="296" spans="1:29" ht="12.5" x14ac:dyDescent="0.25">
      <c r="A296" s="12"/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  <c r="Z296" s="120"/>
      <c r="AA296" s="120"/>
      <c r="AB296" s="120"/>
      <c r="AC296" s="120"/>
    </row>
    <row r="297" spans="1:29" ht="12.5" x14ac:dyDescent="0.25">
      <c r="A297" s="12"/>
      <c r="B297" s="120"/>
      <c r="C297" s="120"/>
      <c r="D297" s="120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120"/>
      <c r="S297" s="120"/>
      <c r="T297" s="120"/>
      <c r="U297" s="120"/>
      <c r="V297" s="120"/>
      <c r="W297" s="120"/>
      <c r="X297" s="120"/>
      <c r="Y297" s="120"/>
      <c r="Z297" s="120"/>
      <c r="AA297" s="120"/>
      <c r="AB297" s="120"/>
      <c r="AC297" s="120"/>
    </row>
    <row r="298" spans="1:29" ht="12.5" x14ac:dyDescent="0.25">
      <c r="A298" s="12"/>
      <c r="B298" s="120"/>
      <c r="C298" s="120"/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  <c r="AA298" s="120"/>
      <c r="AB298" s="120"/>
      <c r="AC298" s="120"/>
    </row>
    <row r="299" spans="1:29" ht="12.5" x14ac:dyDescent="0.25">
      <c r="A299" s="12"/>
      <c r="B299" s="120"/>
      <c r="C299" s="120"/>
      <c r="D299" s="120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120"/>
      <c r="S299" s="120"/>
      <c r="T299" s="120"/>
      <c r="U299" s="120"/>
      <c r="V299" s="120"/>
      <c r="W299" s="120"/>
      <c r="X299" s="120"/>
      <c r="Y299" s="120"/>
      <c r="Z299" s="120"/>
      <c r="AA299" s="120"/>
      <c r="AB299" s="120"/>
      <c r="AC299" s="120"/>
    </row>
    <row r="300" spans="1:29" ht="12.5" x14ac:dyDescent="0.25">
      <c r="A300" s="12"/>
      <c r="B300" s="120"/>
      <c r="C300" s="120"/>
      <c r="D300" s="120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120"/>
      <c r="S300" s="120"/>
      <c r="T300" s="120"/>
      <c r="U300" s="120"/>
      <c r="V300" s="120"/>
      <c r="W300" s="120"/>
      <c r="X300" s="120"/>
      <c r="Y300" s="120"/>
      <c r="Z300" s="120"/>
      <c r="AA300" s="120"/>
      <c r="AB300" s="120"/>
      <c r="AC300" s="120"/>
    </row>
    <row r="301" spans="1:29" ht="12.5" x14ac:dyDescent="0.25">
      <c r="A301" s="12"/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  <c r="Z301" s="120"/>
      <c r="AA301" s="120"/>
      <c r="AB301" s="120"/>
      <c r="AC301" s="120"/>
    </row>
    <row r="302" spans="1:29" ht="12.5" x14ac:dyDescent="0.25">
      <c r="A302" s="12"/>
      <c r="B302" s="120"/>
      <c r="C302" s="120"/>
      <c r="D302" s="120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120"/>
      <c r="S302" s="120"/>
      <c r="T302" s="120"/>
      <c r="U302" s="120"/>
      <c r="V302" s="120"/>
      <c r="W302" s="120"/>
      <c r="X302" s="120"/>
      <c r="Y302" s="120"/>
      <c r="Z302" s="120"/>
      <c r="AA302" s="120"/>
      <c r="AB302" s="120"/>
      <c r="AC302" s="120"/>
    </row>
    <row r="303" spans="1:29" ht="12.5" x14ac:dyDescent="0.25">
      <c r="A303" s="12"/>
      <c r="B303" s="120"/>
      <c r="C303" s="120"/>
      <c r="D303" s="120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120"/>
      <c r="S303" s="120"/>
      <c r="T303" s="120"/>
      <c r="U303" s="120"/>
      <c r="V303" s="120"/>
      <c r="W303" s="120"/>
      <c r="X303" s="120"/>
      <c r="Y303" s="120"/>
      <c r="Z303" s="120"/>
      <c r="AA303" s="120"/>
      <c r="AB303" s="120"/>
      <c r="AC303" s="120"/>
    </row>
    <row r="304" spans="1:29" ht="12.5" x14ac:dyDescent="0.25">
      <c r="A304" s="12"/>
      <c r="B304" s="120"/>
      <c r="C304" s="120"/>
      <c r="D304" s="120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120"/>
      <c r="S304" s="120"/>
      <c r="T304" s="120"/>
      <c r="U304" s="120"/>
      <c r="V304" s="120"/>
      <c r="W304" s="120"/>
      <c r="X304" s="120"/>
      <c r="Y304" s="120"/>
      <c r="Z304" s="120"/>
      <c r="AA304" s="120"/>
      <c r="AB304" s="120"/>
      <c r="AC304" s="120"/>
    </row>
    <row r="305" spans="1:29" ht="12.5" x14ac:dyDescent="0.25">
      <c r="A305" s="12"/>
      <c r="B305" s="120"/>
      <c r="C305" s="120"/>
      <c r="D305" s="120"/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120"/>
      <c r="S305" s="120"/>
      <c r="T305" s="120"/>
      <c r="U305" s="120"/>
      <c r="V305" s="120"/>
      <c r="W305" s="120"/>
      <c r="X305" s="120"/>
      <c r="Y305" s="120"/>
      <c r="Z305" s="120"/>
      <c r="AA305" s="120"/>
      <c r="AB305" s="120"/>
      <c r="AC305" s="120"/>
    </row>
    <row r="306" spans="1:29" ht="12.5" x14ac:dyDescent="0.25">
      <c r="A306" s="12"/>
      <c r="B306" s="120"/>
      <c r="C306" s="120"/>
      <c r="D306" s="120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120"/>
      <c r="S306" s="120"/>
      <c r="T306" s="120"/>
      <c r="U306" s="120"/>
      <c r="V306" s="120"/>
      <c r="W306" s="120"/>
      <c r="X306" s="120"/>
      <c r="Y306" s="120"/>
      <c r="Z306" s="120"/>
      <c r="AA306" s="120"/>
      <c r="AB306" s="120"/>
      <c r="AC306" s="120"/>
    </row>
    <row r="307" spans="1:29" ht="12.5" x14ac:dyDescent="0.25">
      <c r="A307" s="12"/>
      <c r="B307" s="120"/>
      <c r="C307" s="120"/>
      <c r="D307" s="120"/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  <c r="Z307" s="120"/>
      <c r="AA307" s="120"/>
      <c r="AB307" s="120"/>
      <c r="AC307" s="120"/>
    </row>
    <row r="308" spans="1:29" ht="12.5" x14ac:dyDescent="0.25">
      <c r="A308" s="12"/>
      <c r="B308" s="120"/>
      <c r="C308" s="120"/>
      <c r="D308" s="120"/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120"/>
      <c r="S308" s="120"/>
      <c r="T308" s="120"/>
      <c r="U308" s="120"/>
      <c r="V308" s="120"/>
      <c r="W308" s="120"/>
      <c r="X308" s="120"/>
      <c r="Y308" s="120"/>
      <c r="Z308" s="120"/>
      <c r="AA308" s="120"/>
      <c r="AB308" s="120"/>
      <c r="AC308" s="120"/>
    </row>
    <row r="309" spans="1:29" ht="12.5" x14ac:dyDescent="0.25">
      <c r="A309" s="12"/>
      <c r="B309" s="120"/>
      <c r="C309" s="120"/>
      <c r="D309" s="120"/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120"/>
      <c r="S309" s="120"/>
      <c r="T309" s="120"/>
      <c r="U309" s="120"/>
      <c r="V309" s="120"/>
      <c r="W309" s="120"/>
      <c r="X309" s="120"/>
      <c r="Y309" s="120"/>
      <c r="Z309" s="120"/>
      <c r="AA309" s="120"/>
      <c r="AB309" s="120"/>
      <c r="AC309" s="120"/>
    </row>
    <row r="310" spans="1:29" ht="12.5" x14ac:dyDescent="0.25">
      <c r="A310" s="12"/>
      <c r="B310" s="120"/>
      <c r="C310" s="120"/>
      <c r="D310" s="120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120"/>
      <c r="S310" s="120"/>
      <c r="T310" s="120"/>
      <c r="U310" s="120"/>
      <c r="V310" s="120"/>
      <c r="W310" s="120"/>
      <c r="X310" s="120"/>
      <c r="Y310" s="120"/>
      <c r="Z310" s="120"/>
      <c r="AA310" s="120"/>
      <c r="AB310" s="120"/>
      <c r="AC310" s="120"/>
    </row>
    <row r="311" spans="1:29" ht="12.5" x14ac:dyDescent="0.25">
      <c r="A311" s="12"/>
      <c r="B311" s="120"/>
      <c r="C311" s="120"/>
      <c r="D311" s="120"/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120"/>
      <c r="S311" s="120"/>
      <c r="T311" s="120"/>
      <c r="U311" s="120"/>
      <c r="V311" s="120"/>
      <c r="W311" s="120"/>
      <c r="X311" s="120"/>
      <c r="Y311" s="120"/>
      <c r="Z311" s="120"/>
      <c r="AA311" s="120"/>
      <c r="AB311" s="120"/>
      <c r="AC311" s="120"/>
    </row>
    <row r="312" spans="1:29" ht="12.5" x14ac:dyDescent="0.25">
      <c r="A312" s="12"/>
      <c r="B312" s="120"/>
      <c r="C312" s="120"/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120"/>
      <c r="S312" s="120"/>
      <c r="T312" s="120"/>
      <c r="U312" s="120"/>
      <c r="V312" s="120"/>
      <c r="W312" s="120"/>
      <c r="X312" s="120"/>
      <c r="Y312" s="120"/>
      <c r="Z312" s="120"/>
      <c r="AA312" s="120"/>
      <c r="AB312" s="120"/>
      <c r="AC312" s="120"/>
    </row>
    <row r="313" spans="1:29" ht="12.5" x14ac:dyDescent="0.25">
      <c r="A313" s="12"/>
      <c r="B313" s="120"/>
      <c r="C313" s="120"/>
      <c r="D313" s="120"/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120"/>
      <c r="S313" s="120"/>
      <c r="T313" s="120"/>
      <c r="U313" s="120"/>
      <c r="V313" s="120"/>
      <c r="W313" s="120"/>
      <c r="X313" s="120"/>
      <c r="Y313" s="120"/>
      <c r="Z313" s="120"/>
      <c r="AA313" s="120"/>
      <c r="AB313" s="120"/>
      <c r="AC313" s="120"/>
    </row>
    <row r="314" spans="1:29" ht="12.5" x14ac:dyDescent="0.25">
      <c r="A314" s="12"/>
      <c r="B314" s="120"/>
      <c r="C314" s="120"/>
      <c r="D314" s="120"/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120"/>
      <c r="S314" s="120"/>
      <c r="T314" s="120"/>
      <c r="U314" s="120"/>
      <c r="V314" s="120"/>
      <c r="W314" s="120"/>
      <c r="X314" s="120"/>
      <c r="Y314" s="120"/>
      <c r="Z314" s="120"/>
      <c r="AA314" s="120"/>
      <c r="AB314" s="120"/>
      <c r="AC314" s="120"/>
    </row>
    <row r="315" spans="1:29" ht="12.5" x14ac:dyDescent="0.25">
      <c r="A315" s="12"/>
      <c r="B315" s="120"/>
      <c r="C315" s="120"/>
      <c r="D315" s="120"/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120"/>
      <c r="S315" s="120"/>
      <c r="T315" s="120"/>
      <c r="U315" s="120"/>
      <c r="V315" s="120"/>
      <c r="W315" s="120"/>
      <c r="X315" s="120"/>
      <c r="Y315" s="120"/>
      <c r="Z315" s="120"/>
      <c r="AA315" s="120"/>
      <c r="AB315" s="120"/>
      <c r="AC315" s="120"/>
    </row>
    <row r="316" spans="1:29" ht="12.5" x14ac:dyDescent="0.25">
      <c r="A316" s="12"/>
      <c r="B316" s="120"/>
      <c r="C316" s="120"/>
      <c r="D316" s="120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  <c r="Z316" s="120"/>
      <c r="AA316" s="120"/>
      <c r="AB316" s="120"/>
      <c r="AC316" s="120"/>
    </row>
    <row r="317" spans="1:29" ht="12.5" x14ac:dyDescent="0.25">
      <c r="A317" s="12"/>
      <c r="B317" s="120"/>
      <c r="C317" s="120"/>
      <c r="D317" s="120"/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120"/>
      <c r="S317" s="120"/>
      <c r="T317" s="120"/>
      <c r="U317" s="120"/>
      <c r="V317" s="120"/>
      <c r="W317" s="120"/>
      <c r="X317" s="120"/>
      <c r="Y317" s="120"/>
      <c r="Z317" s="120"/>
      <c r="AA317" s="120"/>
      <c r="AB317" s="120"/>
      <c r="AC317" s="120"/>
    </row>
    <row r="318" spans="1:29" ht="12.5" x14ac:dyDescent="0.25">
      <c r="A318" s="12"/>
      <c r="B318" s="120"/>
      <c r="C318" s="120"/>
      <c r="D318" s="120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120"/>
      <c r="S318" s="120"/>
      <c r="T318" s="120"/>
      <c r="U318" s="120"/>
      <c r="V318" s="120"/>
      <c r="W318" s="120"/>
      <c r="X318" s="120"/>
      <c r="Y318" s="120"/>
      <c r="Z318" s="120"/>
      <c r="AA318" s="120"/>
      <c r="AB318" s="120"/>
      <c r="AC318" s="120"/>
    </row>
    <row r="319" spans="1:29" ht="12.5" x14ac:dyDescent="0.25">
      <c r="A319" s="12"/>
      <c r="B319" s="120"/>
      <c r="C319" s="120"/>
      <c r="D319" s="120"/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120"/>
      <c r="S319" s="120"/>
      <c r="T319" s="120"/>
      <c r="U319" s="120"/>
      <c r="V319" s="120"/>
      <c r="W319" s="120"/>
      <c r="X319" s="120"/>
      <c r="Y319" s="120"/>
      <c r="Z319" s="120"/>
      <c r="AA319" s="120"/>
      <c r="AB319" s="120"/>
      <c r="AC319" s="120"/>
    </row>
    <row r="320" spans="1:29" ht="12.5" x14ac:dyDescent="0.25">
      <c r="A320" s="12"/>
      <c r="B320" s="120"/>
      <c r="C320" s="120"/>
      <c r="D320" s="120"/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120"/>
      <c r="S320" s="120"/>
      <c r="T320" s="120"/>
      <c r="U320" s="120"/>
      <c r="V320" s="120"/>
      <c r="W320" s="120"/>
      <c r="X320" s="120"/>
      <c r="Y320" s="120"/>
      <c r="Z320" s="120"/>
      <c r="AA320" s="120"/>
      <c r="AB320" s="120"/>
      <c r="AC320" s="120"/>
    </row>
    <row r="321" spans="1:29" ht="12.5" x14ac:dyDescent="0.25">
      <c r="A321" s="12"/>
      <c r="B321" s="120"/>
      <c r="C321" s="120"/>
      <c r="D321" s="120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120"/>
      <c r="S321" s="120"/>
      <c r="T321" s="120"/>
      <c r="U321" s="120"/>
      <c r="V321" s="120"/>
      <c r="W321" s="120"/>
      <c r="X321" s="120"/>
      <c r="Y321" s="120"/>
      <c r="Z321" s="120"/>
      <c r="AA321" s="120"/>
      <c r="AB321" s="120"/>
      <c r="AC321" s="120"/>
    </row>
    <row r="322" spans="1:29" ht="12.5" x14ac:dyDescent="0.25">
      <c r="A322" s="12"/>
      <c r="B322" s="120"/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  <c r="AA322" s="120"/>
      <c r="AB322" s="120"/>
      <c r="AC322" s="120"/>
    </row>
    <row r="323" spans="1:29" ht="12.5" x14ac:dyDescent="0.25">
      <c r="A323" s="12"/>
      <c r="B323" s="120"/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120"/>
      <c r="S323" s="120"/>
      <c r="T323" s="120"/>
      <c r="U323" s="120"/>
      <c r="V323" s="120"/>
      <c r="W323" s="120"/>
      <c r="X323" s="120"/>
      <c r="Y323" s="120"/>
      <c r="Z323" s="120"/>
      <c r="AA323" s="120"/>
      <c r="AB323" s="120"/>
      <c r="AC323" s="120"/>
    </row>
    <row r="324" spans="1:29" ht="12.5" x14ac:dyDescent="0.25">
      <c r="A324" s="12"/>
      <c r="B324" s="120"/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120"/>
      <c r="S324" s="120"/>
      <c r="T324" s="120"/>
      <c r="U324" s="120"/>
      <c r="V324" s="120"/>
      <c r="W324" s="120"/>
      <c r="X324" s="120"/>
      <c r="Y324" s="120"/>
      <c r="Z324" s="120"/>
      <c r="AA324" s="120"/>
      <c r="AB324" s="120"/>
      <c r="AC324" s="120"/>
    </row>
    <row r="325" spans="1:29" ht="12.5" x14ac:dyDescent="0.25">
      <c r="A325" s="12"/>
      <c r="B325" s="120"/>
      <c r="C325" s="120"/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120"/>
      <c r="S325" s="120"/>
      <c r="T325" s="120"/>
      <c r="U325" s="120"/>
      <c r="V325" s="120"/>
      <c r="W325" s="120"/>
      <c r="X325" s="120"/>
      <c r="Y325" s="120"/>
      <c r="Z325" s="120"/>
      <c r="AA325" s="120"/>
      <c r="AB325" s="120"/>
      <c r="AC325" s="120"/>
    </row>
    <row r="326" spans="1:29" ht="12.5" x14ac:dyDescent="0.25">
      <c r="A326" s="12"/>
      <c r="B326" s="120"/>
      <c r="C326" s="120"/>
      <c r="D326" s="120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  <c r="Z326" s="120"/>
      <c r="AA326" s="120"/>
      <c r="AB326" s="120"/>
      <c r="AC326" s="120"/>
    </row>
    <row r="327" spans="1:29" ht="12.5" x14ac:dyDescent="0.25">
      <c r="A327" s="12"/>
      <c r="B327" s="120"/>
      <c r="C327" s="120"/>
      <c r="D327" s="120"/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  <c r="Z327" s="120"/>
      <c r="AA327" s="120"/>
      <c r="AB327" s="120"/>
      <c r="AC327" s="120"/>
    </row>
    <row r="328" spans="1:29" ht="12.5" x14ac:dyDescent="0.25">
      <c r="A328" s="12"/>
      <c r="B328" s="120"/>
      <c r="C328" s="120"/>
      <c r="D328" s="120"/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120"/>
      <c r="S328" s="120"/>
      <c r="T328" s="120"/>
      <c r="U328" s="120"/>
      <c r="V328" s="120"/>
      <c r="W328" s="120"/>
      <c r="X328" s="120"/>
      <c r="Y328" s="120"/>
      <c r="Z328" s="120"/>
      <c r="AA328" s="120"/>
      <c r="AB328" s="120"/>
      <c r="AC328" s="120"/>
    </row>
    <row r="329" spans="1:29" ht="12.5" x14ac:dyDescent="0.25">
      <c r="A329" s="12"/>
      <c r="B329" s="120"/>
      <c r="C329" s="120"/>
      <c r="D329" s="120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120"/>
      <c r="S329" s="120"/>
      <c r="T329" s="120"/>
      <c r="U329" s="120"/>
      <c r="V329" s="120"/>
      <c r="W329" s="120"/>
      <c r="X329" s="120"/>
      <c r="Y329" s="120"/>
      <c r="Z329" s="120"/>
      <c r="AA329" s="120"/>
      <c r="AB329" s="120"/>
      <c r="AC329" s="120"/>
    </row>
    <row r="330" spans="1:29" ht="12.5" x14ac:dyDescent="0.25">
      <c r="A330" s="12"/>
      <c r="B330" s="120"/>
      <c r="C330" s="120"/>
      <c r="D330" s="120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120"/>
      <c r="S330" s="120"/>
      <c r="T330" s="120"/>
      <c r="U330" s="120"/>
      <c r="V330" s="120"/>
      <c r="W330" s="120"/>
      <c r="X330" s="120"/>
      <c r="Y330" s="120"/>
      <c r="Z330" s="120"/>
      <c r="AA330" s="120"/>
      <c r="AB330" s="120"/>
      <c r="AC330" s="120"/>
    </row>
    <row r="331" spans="1:29" ht="12.5" x14ac:dyDescent="0.25">
      <c r="A331" s="12"/>
      <c r="B331" s="120"/>
      <c r="C331" s="120"/>
      <c r="D331" s="120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120"/>
      <c r="S331" s="120"/>
      <c r="T331" s="120"/>
      <c r="U331" s="120"/>
      <c r="V331" s="120"/>
      <c r="W331" s="120"/>
      <c r="X331" s="120"/>
      <c r="Y331" s="120"/>
      <c r="Z331" s="120"/>
      <c r="AA331" s="120"/>
      <c r="AB331" s="120"/>
      <c r="AC331" s="120"/>
    </row>
    <row r="332" spans="1:29" ht="12.5" x14ac:dyDescent="0.25">
      <c r="A332" s="12"/>
      <c r="B332" s="120"/>
      <c r="C332" s="120"/>
      <c r="D332" s="120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120"/>
      <c r="S332" s="120"/>
      <c r="T332" s="120"/>
      <c r="U332" s="120"/>
      <c r="V332" s="120"/>
      <c r="W332" s="120"/>
      <c r="X332" s="120"/>
      <c r="Y332" s="120"/>
      <c r="Z332" s="120"/>
      <c r="AA332" s="120"/>
      <c r="AB332" s="120"/>
      <c r="AC332" s="120"/>
    </row>
    <row r="333" spans="1:29" ht="12.5" x14ac:dyDescent="0.25">
      <c r="A333" s="12"/>
      <c r="B333" s="120"/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120"/>
      <c r="S333" s="120"/>
      <c r="T333" s="120"/>
      <c r="U333" s="120"/>
      <c r="V333" s="120"/>
      <c r="W333" s="120"/>
      <c r="X333" s="120"/>
      <c r="Y333" s="120"/>
      <c r="Z333" s="120"/>
      <c r="AA333" s="120"/>
      <c r="AB333" s="120"/>
      <c r="AC333" s="120"/>
    </row>
    <row r="334" spans="1:29" ht="12.5" x14ac:dyDescent="0.25">
      <c r="A334" s="12"/>
      <c r="B334" s="120"/>
      <c r="C334" s="120"/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120"/>
      <c r="S334" s="120"/>
      <c r="T334" s="120"/>
      <c r="U334" s="120"/>
      <c r="V334" s="120"/>
      <c r="W334" s="120"/>
      <c r="X334" s="120"/>
      <c r="Y334" s="120"/>
      <c r="Z334" s="120"/>
      <c r="AA334" s="120"/>
      <c r="AB334" s="120"/>
      <c r="AC334" s="120"/>
    </row>
    <row r="335" spans="1:29" ht="12.5" x14ac:dyDescent="0.25">
      <c r="A335" s="12"/>
      <c r="B335" s="120"/>
      <c r="C335" s="120"/>
      <c r="D335" s="120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120"/>
      <c r="S335" s="120"/>
      <c r="T335" s="120"/>
      <c r="U335" s="120"/>
      <c r="V335" s="120"/>
      <c r="W335" s="120"/>
      <c r="X335" s="120"/>
      <c r="Y335" s="120"/>
      <c r="Z335" s="120"/>
      <c r="AA335" s="120"/>
      <c r="AB335" s="120"/>
      <c r="AC335" s="120"/>
    </row>
    <row r="336" spans="1:29" ht="12.5" x14ac:dyDescent="0.25">
      <c r="A336" s="12"/>
      <c r="B336" s="120"/>
      <c r="C336" s="120"/>
      <c r="D336" s="120"/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120"/>
      <c r="S336" s="120"/>
      <c r="T336" s="120"/>
      <c r="U336" s="120"/>
      <c r="V336" s="120"/>
      <c r="W336" s="120"/>
      <c r="X336" s="120"/>
      <c r="Y336" s="120"/>
      <c r="Z336" s="120"/>
      <c r="AA336" s="120"/>
      <c r="AB336" s="120"/>
      <c r="AC336" s="120"/>
    </row>
    <row r="337" spans="1:29" ht="12.5" x14ac:dyDescent="0.25">
      <c r="A337" s="12"/>
      <c r="B337" s="120"/>
      <c r="C337" s="120"/>
      <c r="D337" s="120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120"/>
      <c r="S337" s="120"/>
      <c r="T337" s="120"/>
      <c r="U337" s="120"/>
      <c r="V337" s="120"/>
      <c r="W337" s="120"/>
      <c r="X337" s="120"/>
      <c r="Y337" s="120"/>
      <c r="Z337" s="120"/>
      <c r="AA337" s="120"/>
      <c r="AB337" s="120"/>
      <c r="AC337" s="120"/>
    </row>
    <row r="338" spans="1:29" ht="12.5" x14ac:dyDescent="0.25">
      <c r="A338" s="12"/>
      <c r="B338" s="120"/>
      <c r="C338" s="120"/>
      <c r="D338" s="120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120"/>
      <c r="S338" s="120"/>
      <c r="T338" s="120"/>
      <c r="U338" s="120"/>
      <c r="V338" s="120"/>
      <c r="W338" s="120"/>
      <c r="X338" s="120"/>
      <c r="Y338" s="120"/>
      <c r="Z338" s="120"/>
      <c r="AA338" s="120"/>
      <c r="AB338" s="120"/>
      <c r="AC338" s="120"/>
    </row>
    <row r="339" spans="1:29" ht="12.5" x14ac:dyDescent="0.25">
      <c r="A339" s="12"/>
      <c r="B339" s="120"/>
      <c r="C339" s="120"/>
      <c r="D339" s="120"/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120"/>
      <c r="S339" s="120"/>
      <c r="T339" s="120"/>
      <c r="U339" s="120"/>
      <c r="V339" s="120"/>
      <c r="W339" s="120"/>
      <c r="X339" s="120"/>
      <c r="Y339" s="120"/>
      <c r="Z339" s="120"/>
      <c r="AA339" s="120"/>
      <c r="AB339" s="120"/>
      <c r="AC339" s="120"/>
    </row>
    <row r="340" spans="1:29" ht="12.5" x14ac:dyDescent="0.25">
      <c r="A340" s="12"/>
      <c r="B340" s="120"/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120"/>
      <c r="S340" s="120"/>
      <c r="T340" s="120"/>
      <c r="U340" s="120"/>
      <c r="V340" s="120"/>
      <c r="W340" s="120"/>
      <c r="X340" s="120"/>
      <c r="Y340" s="120"/>
      <c r="Z340" s="120"/>
      <c r="AA340" s="120"/>
      <c r="AB340" s="120"/>
      <c r="AC340" s="120"/>
    </row>
    <row r="341" spans="1:29" ht="12.5" x14ac:dyDescent="0.25">
      <c r="A341" s="12"/>
      <c r="B341" s="120"/>
      <c r="C341" s="120"/>
      <c r="D341" s="120"/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120"/>
      <c r="S341" s="120"/>
      <c r="T341" s="120"/>
      <c r="U341" s="120"/>
      <c r="V341" s="120"/>
      <c r="W341" s="120"/>
      <c r="X341" s="120"/>
      <c r="Y341" s="120"/>
      <c r="Z341" s="120"/>
      <c r="AA341" s="120"/>
      <c r="AB341" s="120"/>
      <c r="AC341" s="120"/>
    </row>
    <row r="342" spans="1:29" ht="12.5" x14ac:dyDescent="0.25">
      <c r="A342" s="12"/>
      <c r="B342" s="120"/>
      <c r="C342" s="120"/>
      <c r="D342" s="120"/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120"/>
      <c r="S342" s="120"/>
      <c r="T342" s="120"/>
      <c r="U342" s="120"/>
      <c r="V342" s="120"/>
      <c r="W342" s="120"/>
      <c r="X342" s="120"/>
      <c r="Y342" s="120"/>
      <c r="Z342" s="120"/>
      <c r="AA342" s="120"/>
      <c r="AB342" s="120"/>
      <c r="AC342" s="120"/>
    </row>
    <row r="343" spans="1:29" ht="12.5" x14ac:dyDescent="0.25">
      <c r="A343" s="12"/>
      <c r="B343" s="120"/>
      <c r="C343" s="120"/>
      <c r="D343" s="120"/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120"/>
      <c r="S343" s="120"/>
      <c r="T343" s="120"/>
      <c r="U343" s="120"/>
      <c r="V343" s="120"/>
      <c r="W343" s="120"/>
      <c r="X343" s="120"/>
      <c r="Y343" s="120"/>
      <c r="Z343" s="120"/>
      <c r="AA343" s="120"/>
      <c r="AB343" s="120"/>
      <c r="AC343" s="120"/>
    </row>
    <row r="344" spans="1:29" ht="12.5" x14ac:dyDescent="0.25">
      <c r="A344" s="12"/>
      <c r="B344" s="120"/>
      <c r="C344" s="120"/>
      <c r="D344" s="120"/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120"/>
      <c r="S344" s="120"/>
      <c r="T344" s="120"/>
      <c r="U344" s="120"/>
      <c r="V344" s="120"/>
      <c r="W344" s="120"/>
      <c r="X344" s="120"/>
      <c r="Y344" s="120"/>
      <c r="Z344" s="120"/>
      <c r="AA344" s="120"/>
      <c r="AB344" s="120"/>
      <c r="AC344" s="120"/>
    </row>
    <row r="345" spans="1:29" ht="12.5" x14ac:dyDescent="0.25">
      <c r="A345" s="12"/>
      <c r="B345" s="120"/>
      <c r="C345" s="120"/>
      <c r="D345" s="120"/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120"/>
      <c r="S345" s="120"/>
      <c r="T345" s="120"/>
      <c r="U345" s="120"/>
      <c r="V345" s="120"/>
      <c r="W345" s="120"/>
      <c r="X345" s="120"/>
      <c r="Y345" s="120"/>
      <c r="Z345" s="120"/>
      <c r="AA345" s="120"/>
      <c r="AB345" s="120"/>
      <c r="AC345" s="120"/>
    </row>
    <row r="346" spans="1:29" ht="12.5" x14ac:dyDescent="0.25">
      <c r="A346" s="12"/>
      <c r="B346" s="120"/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  <c r="Z346" s="120"/>
      <c r="AA346" s="120"/>
      <c r="AB346" s="120"/>
      <c r="AC346" s="120"/>
    </row>
    <row r="347" spans="1:29" ht="12.5" x14ac:dyDescent="0.25">
      <c r="A347" s="12"/>
      <c r="B347" s="120"/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  <c r="Z347" s="120"/>
      <c r="AA347" s="120"/>
      <c r="AB347" s="120"/>
      <c r="AC347" s="120"/>
    </row>
    <row r="348" spans="1:29" ht="12.5" x14ac:dyDescent="0.25">
      <c r="A348" s="12"/>
      <c r="B348" s="120"/>
      <c r="C348" s="120"/>
      <c r="D348" s="120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120"/>
      <c r="S348" s="120"/>
      <c r="T348" s="120"/>
      <c r="U348" s="120"/>
      <c r="V348" s="120"/>
      <c r="W348" s="120"/>
      <c r="X348" s="120"/>
      <c r="Y348" s="120"/>
      <c r="Z348" s="120"/>
      <c r="AA348" s="120"/>
      <c r="AB348" s="120"/>
      <c r="AC348" s="120"/>
    </row>
    <row r="349" spans="1:29" ht="12.5" x14ac:dyDescent="0.25">
      <c r="A349" s="12"/>
      <c r="B349" s="120"/>
      <c r="C349" s="120"/>
      <c r="D349" s="120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120"/>
      <c r="S349" s="120"/>
      <c r="T349" s="120"/>
      <c r="U349" s="120"/>
      <c r="V349" s="120"/>
      <c r="W349" s="120"/>
      <c r="X349" s="120"/>
      <c r="Y349" s="120"/>
      <c r="Z349" s="120"/>
      <c r="AA349" s="120"/>
      <c r="AB349" s="120"/>
      <c r="AC349" s="120"/>
    </row>
    <row r="350" spans="1:29" ht="12.5" x14ac:dyDescent="0.25">
      <c r="A350" s="12"/>
      <c r="B350" s="120"/>
      <c r="C350" s="120"/>
      <c r="D350" s="120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120"/>
      <c r="S350" s="120"/>
      <c r="T350" s="120"/>
      <c r="U350" s="120"/>
      <c r="V350" s="120"/>
      <c r="W350" s="120"/>
      <c r="X350" s="120"/>
      <c r="Y350" s="120"/>
      <c r="Z350" s="120"/>
      <c r="AA350" s="120"/>
      <c r="AB350" s="120"/>
      <c r="AC350" s="120"/>
    </row>
    <row r="351" spans="1:29" ht="12.5" x14ac:dyDescent="0.25">
      <c r="A351" s="12"/>
      <c r="B351" s="120"/>
      <c r="C351" s="120"/>
      <c r="D351" s="120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120"/>
      <c r="S351" s="120"/>
      <c r="T351" s="120"/>
      <c r="U351" s="120"/>
      <c r="V351" s="120"/>
      <c r="W351" s="120"/>
      <c r="X351" s="120"/>
      <c r="Y351" s="120"/>
      <c r="Z351" s="120"/>
      <c r="AA351" s="120"/>
      <c r="AB351" s="120"/>
      <c r="AC351" s="120"/>
    </row>
    <row r="352" spans="1:29" ht="12.5" x14ac:dyDescent="0.25">
      <c r="A352" s="12"/>
      <c r="B352" s="120"/>
      <c r="C352" s="120"/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120"/>
      <c r="S352" s="120"/>
      <c r="T352" s="120"/>
      <c r="U352" s="120"/>
      <c r="V352" s="120"/>
      <c r="W352" s="120"/>
      <c r="X352" s="120"/>
      <c r="Y352" s="120"/>
      <c r="Z352" s="120"/>
      <c r="AA352" s="120"/>
      <c r="AB352" s="120"/>
      <c r="AC352" s="120"/>
    </row>
    <row r="353" spans="1:29" ht="12.5" x14ac:dyDescent="0.25">
      <c r="A353" s="12"/>
      <c r="B353" s="120"/>
      <c r="C353" s="120"/>
      <c r="D353" s="120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120"/>
      <c r="S353" s="120"/>
      <c r="T353" s="120"/>
      <c r="U353" s="120"/>
      <c r="V353" s="120"/>
      <c r="W353" s="120"/>
      <c r="X353" s="120"/>
      <c r="Y353" s="120"/>
      <c r="Z353" s="120"/>
      <c r="AA353" s="120"/>
      <c r="AB353" s="120"/>
      <c r="AC353" s="120"/>
    </row>
    <row r="354" spans="1:29" ht="12.5" x14ac:dyDescent="0.25">
      <c r="A354" s="12"/>
      <c r="B354" s="120"/>
      <c r="C354" s="120"/>
      <c r="D354" s="120"/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120"/>
      <c r="S354" s="120"/>
      <c r="T354" s="120"/>
      <c r="U354" s="120"/>
      <c r="V354" s="120"/>
      <c r="W354" s="120"/>
      <c r="X354" s="120"/>
      <c r="Y354" s="120"/>
      <c r="Z354" s="120"/>
      <c r="AA354" s="120"/>
      <c r="AB354" s="120"/>
      <c r="AC354" s="120"/>
    </row>
    <row r="355" spans="1:29" ht="12.5" x14ac:dyDescent="0.25">
      <c r="A355" s="12"/>
      <c r="B355" s="120"/>
      <c r="C355" s="120"/>
      <c r="D355" s="120"/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  <c r="AA355" s="120"/>
      <c r="AB355" s="120"/>
      <c r="AC355" s="120"/>
    </row>
    <row r="356" spans="1:29" ht="12.5" x14ac:dyDescent="0.25">
      <c r="A356" s="12"/>
      <c r="B356" s="120"/>
      <c r="C356" s="120"/>
      <c r="D356" s="120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120"/>
      <c r="S356" s="120"/>
      <c r="T356" s="120"/>
      <c r="U356" s="120"/>
      <c r="V356" s="120"/>
      <c r="W356" s="120"/>
      <c r="X356" s="120"/>
      <c r="Y356" s="120"/>
      <c r="Z356" s="120"/>
      <c r="AA356" s="120"/>
      <c r="AB356" s="120"/>
      <c r="AC356" s="120"/>
    </row>
    <row r="357" spans="1:29" ht="12.5" x14ac:dyDescent="0.25">
      <c r="A357" s="12"/>
      <c r="B357" s="120"/>
      <c r="C357" s="120"/>
      <c r="D357" s="120"/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120"/>
      <c r="S357" s="120"/>
      <c r="T357" s="120"/>
      <c r="U357" s="120"/>
      <c r="V357" s="120"/>
      <c r="W357" s="120"/>
      <c r="X357" s="120"/>
      <c r="Y357" s="120"/>
      <c r="Z357" s="120"/>
      <c r="AA357" s="120"/>
      <c r="AB357" s="120"/>
      <c r="AC357" s="120"/>
    </row>
    <row r="358" spans="1:29" ht="12.5" x14ac:dyDescent="0.25">
      <c r="A358" s="12"/>
      <c r="B358" s="120"/>
      <c r="C358" s="120"/>
      <c r="D358" s="120"/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120"/>
      <c r="S358" s="120"/>
      <c r="T358" s="120"/>
      <c r="U358" s="120"/>
      <c r="V358" s="120"/>
      <c r="W358" s="120"/>
      <c r="X358" s="120"/>
      <c r="Y358" s="120"/>
      <c r="Z358" s="120"/>
      <c r="AA358" s="120"/>
      <c r="AB358" s="120"/>
      <c r="AC358" s="120"/>
    </row>
    <row r="359" spans="1:29" ht="12.5" x14ac:dyDescent="0.25">
      <c r="A359" s="12"/>
      <c r="B359" s="120"/>
      <c r="C359" s="120"/>
      <c r="D359" s="120"/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120"/>
      <c r="S359" s="120"/>
      <c r="T359" s="120"/>
      <c r="U359" s="120"/>
      <c r="V359" s="120"/>
      <c r="W359" s="120"/>
      <c r="X359" s="120"/>
      <c r="Y359" s="120"/>
      <c r="Z359" s="120"/>
      <c r="AA359" s="120"/>
      <c r="AB359" s="120"/>
      <c r="AC359" s="120"/>
    </row>
    <row r="360" spans="1:29" ht="12.5" x14ac:dyDescent="0.25">
      <c r="A360" s="12"/>
      <c r="B360" s="120"/>
      <c r="C360" s="120"/>
      <c r="D360" s="120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120"/>
      <c r="S360" s="120"/>
      <c r="T360" s="120"/>
      <c r="U360" s="120"/>
      <c r="V360" s="120"/>
      <c r="W360" s="120"/>
      <c r="X360" s="120"/>
      <c r="Y360" s="120"/>
      <c r="Z360" s="120"/>
      <c r="AA360" s="120"/>
      <c r="AB360" s="120"/>
      <c r="AC360" s="120"/>
    </row>
    <row r="361" spans="1:29" ht="12.5" x14ac:dyDescent="0.25">
      <c r="A361" s="12"/>
      <c r="B361" s="120"/>
      <c r="C361" s="120"/>
      <c r="D361" s="120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120"/>
      <c r="S361" s="120"/>
      <c r="T361" s="120"/>
      <c r="U361" s="120"/>
      <c r="V361" s="120"/>
      <c r="W361" s="120"/>
      <c r="X361" s="120"/>
      <c r="Y361" s="120"/>
      <c r="Z361" s="120"/>
      <c r="AA361" s="120"/>
      <c r="AB361" s="120"/>
      <c r="AC361" s="120"/>
    </row>
    <row r="362" spans="1:29" ht="12.5" x14ac:dyDescent="0.25">
      <c r="A362" s="12"/>
      <c r="B362" s="120"/>
      <c r="C362" s="120"/>
      <c r="D362" s="120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120"/>
      <c r="S362" s="120"/>
      <c r="T362" s="120"/>
      <c r="U362" s="120"/>
      <c r="V362" s="120"/>
      <c r="W362" s="120"/>
      <c r="X362" s="120"/>
      <c r="Y362" s="120"/>
      <c r="Z362" s="120"/>
      <c r="AA362" s="120"/>
      <c r="AB362" s="120"/>
      <c r="AC362" s="120"/>
    </row>
    <row r="363" spans="1:29" ht="12.5" x14ac:dyDescent="0.25">
      <c r="A363" s="12"/>
      <c r="B363" s="120"/>
      <c r="C363" s="120"/>
      <c r="D363" s="120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120"/>
      <c r="S363" s="120"/>
      <c r="T363" s="120"/>
      <c r="U363" s="120"/>
      <c r="V363" s="120"/>
      <c r="W363" s="120"/>
      <c r="X363" s="120"/>
      <c r="Y363" s="120"/>
      <c r="Z363" s="120"/>
      <c r="AA363" s="120"/>
      <c r="AB363" s="120"/>
      <c r="AC363" s="120"/>
    </row>
    <row r="364" spans="1:29" ht="12.5" x14ac:dyDescent="0.25">
      <c r="A364" s="12"/>
      <c r="B364" s="120"/>
      <c r="C364" s="120"/>
      <c r="D364" s="120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120"/>
      <c r="S364" s="120"/>
      <c r="T364" s="120"/>
      <c r="U364" s="120"/>
      <c r="V364" s="120"/>
      <c r="W364" s="120"/>
      <c r="X364" s="120"/>
      <c r="Y364" s="120"/>
      <c r="Z364" s="120"/>
      <c r="AA364" s="120"/>
      <c r="AB364" s="120"/>
      <c r="AC364" s="120"/>
    </row>
    <row r="365" spans="1:29" ht="12.5" x14ac:dyDescent="0.25">
      <c r="A365" s="12"/>
      <c r="B365" s="120"/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120"/>
      <c r="S365" s="120"/>
      <c r="T365" s="120"/>
      <c r="U365" s="120"/>
      <c r="V365" s="120"/>
      <c r="W365" s="120"/>
      <c r="X365" s="120"/>
      <c r="Y365" s="120"/>
      <c r="Z365" s="120"/>
      <c r="AA365" s="120"/>
      <c r="AB365" s="120"/>
      <c r="AC365" s="120"/>
    </row>
    <row r="366" spans="1:29" ht="12.5" x14ac:dyDescent="0.25">
      <c r="A366" s="12"/>
      <c r="B366" s="120"/>
      <c r="C366" s="120"/>
      <c r="D366" s="120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120"/>
      <c r="S366" s="120"/>
      <c r="T366" s="120"/>
      <c r="U366" s="120"/>
      <c r="V366" s="120"/>
      <c r="W366" s="120"/>
      <c r="X366" s="120"/>
      <c r="Y366" s="120"/>
      <c r="Z366" s="120"/>
      <c r="AA366" s="120"/>
      <c r="AB366" s="120"/>
      <c r="AC366" s="120"/>
    </row>
    <row r="367" spans="1:29" ht="12.5" x14ac:dyDescent="0.25">
      <c r="A367" s="12"/>
      <c r="B367" s="120"/>
      <c r="C367" s="120"/>
      <c r="D367" s="120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120"/>
      <c r="S367" s="120"/>
      <c r="T367" s="120"/>
      <c r="U367" s="120"/>
      <c r="V367" s="120"/>
      <c r="W367" s="120"/>
      <c r="X367" s="120"/>
      <c r="Y367" s="120"/>
      <c r="Z367" s="120"/>
      <c r="AA367" s="120"/>
      <c r="AB367" s="120"/>
      <c r="AC367" s="120"/>
    </row>
    <row r="368" spans="1:29" ht="12.5" x14ac:dyDescent="0.25">
      <c r="A368" s="12"/>
      <c r="B368" s="120"/>
      <c r="C368" s="120"/>
      <c r="D368" s="120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120"/>
      <c r="S368" s="120"/>
      <c r="T368" s="120"/>
      <c r="U368" s="120"/>
      <c r="V368" s="120"/>
      <c r="W368" s="120"/>
      <c r="X368" s="120"/>
      <c r="Y368" s="120"/>
      <c r="Z368" s="120"/>
      <c r="AA368" s="120"/>
      <c r="AB368" s="120"/>
      <c r="AC368" s="120"/>
    </row>
    <row r="369" spans="1:29" ht="12.5" x14ac:dyDescent="0.25">
      <c r="A369" s="12"/>
      <c r="B369" s="120"/>
      <c r="C369" s="120"/>
      <c r="D369" s="120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120"/>
      <c r="S369" s="120"/>
      <c r="T369" s="120"/>
      <c r="U369" s="120"/>
      <c r="V369" s="120"/>
      <c r="W369" s="120"/>
      <c r="X369" s="120"/>
      <c r="Y369" s="120"/>
      <c r="Z369" s="120"/>
      <c r="AA369" s="120"/>
      <c r="AB369" s="120"/>
      <c r="AC369" s="120"/>
    </row>
    <row r="370" spans="1:29" ht="12.5" x14ac:dyDescent="0.25">
      <c r="A370" s="12"/>
      <c r="B370" s="120"/>
      <c r="C370" s="120"/>
      <c r="D370" s="120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120"/>
      <c r="S370" s="120"/>
      <c r="T370" s="120"/>
      <c r="U370" s="120"/>
      <c r="V370" s="120"/>
      <c r="W370" s="120"/>
      <c r="X370" s="120"/>
      <c r="Y370" s="120"/>
      <c r="Z370" s="120"/>
      <c r="AA370" s="120"/>
      <c r="AB370" s="120"/>
      <c r="AC370" s="120"/>
    </row>
    <row r="371" spans="1:29" ht="12.5" x14ac:dyDescent="0.25">
      <c r="A371" s="12"/>
      <c r="B371" s="120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120"/>
      <c r="S371" s="120"/>
      <c r="T371" s="120"/>
      <c r="U371" s="120"/>
      <c r="V371" s="120"/>
      <c r="W371" s="120"/>
      <c r="X371" s="120"/>
      <c r="Y371" s="120"/>
      <c r="Z371" s="120"/>
      <c r="AA371" s="120"/>
      <c r="AB371" s="120"/>
      <c r="AC371" s="120"/>
    </row>
    <row r="372" spans="1:29" ht="12.5" x14ac:dyDescent="0.25">
      <c r="A372" s="12"/>
      <c r="B372" s="120"/>
      <c r="C372" s="120"/>
      <c r="D372" s="120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120"/>
      <c r="S372" s="120"/>
      <c r="T372" s="120"/>
      <c r="U372" s="120"/>
      <c r="V372" s="120"/>
      <c r="W372" s="120"/>
      <c r="X372" s="120"/>
      <c r="Y372" s="120"/>
      <c r="Z372" s="120"/>
      <c r="AA372" s="120"/>
      <c r="AB372" s="120"/>
      <c r="AC372" s="120"/>
    </row>
    <row r="373" spans="1:29" ht="12.5" x14ac:dyDescent="0.25">
      <c r="A373" s="12"/>
      <c r="B373" s="120"/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120"/>
      <c r="S373" s="120"/>
      <c r="T373" s="120"/>
      <c r="U373" s="120"/>
      <c r="V373" s="120"/>
      <c r="W373" s="120"/>
      <c r="X373" s="120"/>
      <c r="Y373" s="120"/>
      <c r="Z373" s="120"/>
      <c r="AA373" s="120"/>
      <c r="AB373" s="120"/>
      <c r="AC373" s="120"/>
    </row>
    <row r="374" spans="1:29" ht="12.5" x14ac:dyDescent="0.25">
      <c r="A374" s="12"/>
      <c r="B374" s="120"/>
      <c r="C374" s="120"/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120"/>
      <c r="S374" s="120"/>
      <c r="T374" s="120"/>
      <c r="U374" s="120"/>
      <c r="V374" s="120"/>
      <c r="W374" s="120"/>
      <c r="X374" s="120"/>
      <c r="Y374" s="120"/>
      <c r="Z374" s="120"/>
      <c r="AA374" s="120"/>
      <c r="AB374" s="120"/>
      <c r="AC374" s="120"/>
    </row>
    <row r="375" spans="1:29" ht="12.5" x14ac:dyDescent="0.25">
      <c r="A375" s="12"/>
      <c r="B375" s="120"/>
      <c r="C375" s="120"/>
      <c r="D375" s="120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120"/>
      <c r="S375" s="120"/>
      <c r="T375" s="120"/>
      <c r="U375" s="120"/>
      <c r="V375" s="120"/>
      <c r="W375" s="120"/>
      <c r="X375" s="120"/>
      <c r="Y375" s="120"/>
      <c r="Z375" s="120"/>
      <c r="AA375" s="120"/>
      <c r="AB375" s="120"/>
      <c r="AC375" s="120"/>
    </row>
    <row r="376" spans="1:29" ht="12.5" x14ac:dyDescent="0.25">
      <c r="A376" s="12"/>
      <c r="B376" s="120"/>
      <c r="C376" s="120"/>
      <c r="D376" s="120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120"/>
      <c r="S376" s="120"/>
      <c r="T376" s="120"/>
      <c r="U376" s="120"/>
      <c r="V376" s="120"/>
      <c r="W376" s="120"/>
      <c r="X376" s="120"/>
      <c r="Y376" s="120"/>
      <c r="Z376" s="120"/>
      <c r="AA376" s="120"/>
      <c r="AB376" s="120"/>
      <c r="AC376" s="120"/>
    </row>
    <row r="377" spans="1:29" ht="12.5" x14ac:dyDescent="0.25">
      <c r="A377" s="12"/>
      <c r="B377" s="120"/>
      <c r="C377" s="120"/>
      <c r="D377" s="120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120"/>
      <c r="S377" s="120"/>
      <c r="T377" s="120"/>
      <c r="U377" s="120"/>
      <c r="V377" s="120"/>
      <c r="W377" s="120"/>
      <c r="X377" s="120"/>
      <c r="Y377" s="120"/>
      <c r="Z377" s="120"/>
      <c r="AA377" s="120"/>
      <c r="AB377" s="120"/>
      <c r="AC377" s="120"/>
    </row>
    <row r="378" spans="1:29" ht="12.5" x14ac:dyDescent="0.25">
      <c r="A378" s="12"/>
      <c r="B378" s="120"/>
      <c r="C378" s="120"/>
      <c r="D378" s="120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</row>
    <row r="379" spans="1:29" ht="12.5" x14ac:dyDescent="0.25">
      <c r="A379" s="12"/>
      <c r="B379" s="120"/>
      <c r="C379" s="120"/>
      <c r="D379" s="120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</row>
    <row r="380" spans="1:29" ht="12.5" x14ac:dyDescent="0.25">
      <c r="A380" s="12"/>
      <c r="B380" s="120"/>
      <c r="C380" s="120"/>
      <c r="D380" s="120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</row>
    <row r="381" spans="1:29" ht="12.5" x14ac:dyDescent="0.25">
      <c r="A381" s="12"/>
      <c r="B381" s="120"/>
      <c r="C381" s="120"/>
      <c r="D381" s="120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</row>
    <row r="382" spans="1:29" ht="12.5" x14ac:dyDescent="0.25">
      <c r="A382" s="12"/>
      <c r="B382" s="120"/>
      <c r="C382" s="120"/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</row>
    <row r="383" spans="1:29" ht="12.5" x14ac:dyDescent="0.25">
      <c r="A383" s="12"/>
      <c r="B383" s="120"/>
      <c r="C383" s="120"/>
      <c r="D383" s="120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</row>
    <row r="384" spans="1:29" ht="12.5" x14ac:dyDescent="0.25">
      <c r="A384" s="12"/>
      <c r="B384" s="120"/>
      <c r="C384" s="120"/>
      <c r="D384" s="120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</row>
    <row r="385" spans="1:29" ht="12.5" x14ac:dyDescent="0.25">
      <c r="A385" s="12"/>
      <c r="B385" s="120"/>
      <c r="C385" s="120"/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</row>
    <row r="386" spans="1:29" ht="12.5" x14ac:dyDescent="0.25">
      <c r="A386" s="12"/>
      <c r="B386" s="120"/>
      <c r="C386" s="120"/>
      <c r="D386" s="120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120"/>
      <c r="S386" s="120"/>
      <c r="T386" s="120"/>
      <c r="U386" s="120"/>
      <c r="V386" s="120"/>
      <c r="W386" s="120"/>
      <c r="X386" s="120"/>
      <c r="Y386" s="120"/>
      <c r="Z386" s="120"/>
      <c r="AA386" s="120"/>
      <c r="AB386" s="120"/>
      <c r="AC386" s="120"/>
    </row>
    <row r="387" spans="1:29" ht="12.5" x14ac:dyDescent="0.25">
      <c r="A387" s="12"/>
      <c r="B387" s="120"/>
      <c r="C387" s="120"/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120"/>
      <c r="S387" s="120"/>
      <c r="T387" s="120"/>
      <c r="U387" s="120"/>
      <c r="V387" s="120"/>
      <c r="W387" s="120"/>
      <c r="X387" s="120"/>
      <c r="Y387" s="120"/>
      <c r="Z387" s="120"/>
      <c r="AA387" s="120"/>
      <c r="AB387" s="120"/>
      <c r="AC387" s="120"/>
    </row>
    <row r="388" spans="1:29" ht="12.5" x14ac:dyDescent="0.25">
      <c r="A388" s="12"/>
      <c r="B388" s="120"/>
      <c r="C388" s="120"/>
      <c r="D388" s="120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120"/>
      <c r="S388" s="120"/>
      <c r="T388" s="120"/>
      <c r="U388" s="120"/>
      <c r="V388" s="120"/>
      <c r="W388" s="120"/>
      <c r="X388" s="120"/>
      <c r="Y388" s="120"/>
      <c r="Z388" s="120"/>
      <c r="AA388" s="120"/>
      <c r="AB388" s="120"/>
      <c r="AC388" s="120"/>
    </row>
    <row r="389" spans="1:29" ht="12.5" x14ac:dyDescent="0.25">
      <c r="A389" s="12"/>
      <c r="B389" s="120"/>
      <c r="C389" s="120"/>
      <c r="D389" s="120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</row>
    <row r="390" spans="1:29" ht="12.5" x14ac:dyDescent="0.25">
      <c r="A390" s="12"/>
      <c r="B390" s="120"/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</row>
    <row r="391" spans="1:29" ht="12.5" x14ac:dyDescent="0.25">
      <c r="A391" s="12"/>
      <c r="B391" s="120"/>
      <c r="C391" s="120"/>
      <c r="D391" s="120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</row>
    <row r="392" spans="1:29" ht="12.5" x14ac:dyDescent="0.25">
      <c r="A392" s="12"/>
      <c r="B392" s="120"/>
      <c r="C392" s="120"/>
      <c r="D392" s="120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</row>
    <row r="393" spans="1:29" ht="12.5" x14ac:dyDescent="0.25">
      <c r="A393" s="12"/>
      <c r="B393" s="120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</row>
    <row r="394" spans="1:29" ht="12.5" x14ac:dyDescent="0.25">
      <c r="A394" s="12"/>
      <c r="B394" s="120"/>
      <c r="C394" s="120"/>
      <c r="D394" s="120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</row>
    <row r="395" spans="1:29" ht="12.5" x14ac:dyDescent="0.25">
      <c r="A395" s="12"/>
      <c r="B395" s="120"/>
      <c r="C395" s="120"/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</row>
    <row r="396" spans="1:29" ht="12.5" x14ac:dyDescent="0.25">
      <c r="A396" s="12"/>
      <c r="B396" s="120"/>
      <c r="C396" s="120"/>
      <c r="D396" s="120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</row>
    <row r="397" spans="1:29" ht="12.5" x14ac:dyDescent="0.25">
      <c r="A397" s="12"/>
      <c r="B397" s="120"/>
      <c r="C397" s="120"/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120"/>
      <c r="S397" s="120"/>
      <c r="T397" s="120"/>
      <c r="U397" s="120"/>
      <c r="V397" s="120"/>
      <c r="W397" s="120"/>
      <c r="X397" s="120"/>
      <c r="Y397" s="120"/>
      <c r="Z397" s="120"/>
      <c r="AA397" s="120"/>
      <c r="AB397" s="120"/>
      <c r="AC397" s="120"/>
    </row>
    <row r="398" spans="1:29" ht="12.5" x14ac:dyDescent="0.25">
      <c r="A398" s="12"/>
      <c r="B398" s="120"/>
      <c r="C398" s="120"/>
      <c r="D398" s="120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120"/>
      <c r="S398" s="120"/>
      <c r="T398" s="120"/>
      <c r="U398" s="120"/>
      <c r="V398" s="120"/>
      <c r="W398" s="120"/>
      <c r="X398" s="120"/>
      <c r="Y398" s="120"/>
      <c r="Z398" s="120"/>
      <c r="AA398" s="120"/>
      <c r="AB398" s="120"/>
      <c r="AC398" s="120"/>
    </row>
    <row r="399" spans="1:29" ht="12.5" x14ac:dyDescent="0.25">
      <c r="A399" s="12"/>
      <c r="B399" s="120"/>
      <c r="C399" s="120"/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120"/>
      <c r="S399" s="120"/>
      <c r="T399" s="120"/>
      <c r="U399" s="120"/>
      <c r="V399" s="120"/>
      <c r="W399" s="120"/>
      <c r="X399" s="120"/>
      <c r="Y399" s="120"/>
      <c r="Z399" s="120"/>
      <c r="AA399" s="120"/>
      <c r="AB399" s="120"/>
      <c r="AC399" s="120"/>
    </row>
    <row r="400" spans="1:29" ht="12.5" x14ac:dyDescent="0.25">
      <c r="A400" s="12"/>
      <c r="B400" s="120"/>
      <c r="C400" s="120"/>
      <c r="D400" s="120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120"/>
      <c r="S400" s="120"/>
      <c r="T400" s="120"/>
      <c r="U400" s="120"/>
      <c r="V400" s="120"/>
      <c r="W400" s="120"/>
      <c r="X400" s="120"/>
      <c r="Y400" s="120"/>
      <c r="Z400" s="120"/>
      <c r="AA400" s="120"/>
      <c r="AB400" s="120"/>
      <c r="AC400" s="120"/>
    </row>
    <row r="401" spans="1:29" ht="12.5" x14ac:dyDescent="0.25">
      <c r="A401" s="12"/>
      <c r="B401" s="120"/>
      <c r="C401" s="120"/>
      <c r="D401" s="120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120"/>
      <c r="S401" s="120"/>
      <c r="T401" s="120"/>
      <c r="U401" s="120"/>
      <c r="V401" s="120"/>
      <c r="W401" s="120"/>
      <c r="X401" s="120"/>
      <c r="Y401" s="120"/>
      <c r="Z401" s="120"/>
      <c r="AA401" s="120"/>
      <c r="AB401" s="120"/>
      <c r="AC401" s="120"/>
    </row>
    <row r="402" spans="1:29" ht="12.5" x14ac:dyDescent="0.25">
      <c r="A402" s="12"/>
      <c r="B402" s="120"/>
      <c r="C402" s="120"/>
      <c r="D402" s="120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120"/>
      <c r="S402" s="120"/>
      <c r="T402" s="120"/>
      <c r="U402" s="120"/>
      <c r="V402" s="120"/>
      <c r="W402" s="120"/>
      <c r="X402" s="120"/>
      <c r="Y402" s="120"/>
      <c r="Z402" s="120"/>
      <c r="AA402" s="120"/>
      <c r="AB402" s="120"/>
      <c r="AC402" s="120"/>
    </row>
    <row r="403" spans="1:29" ht="12.5" x14ac:dyDescent="0.25">
      <c r="A403" s="12"/>
      <c r="B403" s="120"/>
      <c r="C403" s="120"/>
      <c r="D403" s="120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120"/>
      <c r="S403" s="120"/>
      <c r="T403" s="120"/>
      <c r="U403" s="120"/>
      <c r="V403" s="120"/>
      <c r="W403" s="120"/>
      <c r="X403" s="120"/>
      <c r="Y403" s="120"/>
      <c r="Z403" s="120"/>
      <c r="AA403" s="120"/>
      <c r="AB403" s="120"/>
      <c r="AC403" s="120"/>
    </row>
    <row r="404" spans="1:29" ht="12.5" x14ac:dyDescent="0.25">
      <c r="A404" s="12"/>
      <c r="B404" s="120"/>
      <c r="C404" s="120"/>
      <c r="D404" s="120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120"/>
      <c r="S404" s="120"/>
      <c r="T404" s="120"/>
      <c r="U404" s="120"/>
      <c r="V404" s="120"/>
      <c r="W404" s="120"/>
      <c r="X404" s="120"/>
      <c r="Y404" s="120"/>
      <c r="Z404" s="120"/>
      <c r="AA404" s="120"/>
      <c r="AB404" s="120"/>
      <c r="AC404" s="120"/>
    </row>
    <row r="405" spans="1:29" ht="12.5" x14ac:dyDescent="0.25">
      <c r="A405" s="12"/>
      <c r="B405" s="120"/>
      <c r="C405" s="120"/>
      <c r="D405" s="120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120"/>
      <c r="S405" s="120"/>
      <c r="T405" s="120"/>
      <c r="U405" s="120"/>
      <c r="V405" s="120"/>
      <c r="W405" s="120"/>
      <c r="X405" s="120"/>
      <c r="Y405" s="120"/>
      <c r="Z405" s="120"/>
      <c r="AA405" s="120"/>
      <c r="AB405" s="120"/>
      <c r="AC405" s="120"/>
    </row>
    <row r="406" spans="1:29" ht="12.5" x14ac:dyDescent="0.25">
      <c r="A406" s="12"/>
      <c r="B406" s="120"/>
      <c r="C406" s="120"/>
      <c r="D406" s="120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120"/>
      <c r="S406" s="120"/>
      <c r="T406" s="120"/>
      <c r="U406" s="120"/>
      <c r="V406" s="120"/>
      <c r="W406" s="120"/>
      <c r="X406" s="120"/>
      <c r="Y406" s="120"/>
      <c r="Z406" s="120"/>
      <c r="AA406" s="120"/>
      <c r="AB406" s="120"/>
      <c r="AC406" s="120"/>
    </row>
    <row r="407" spans="1:29" ht="12.5" x14ac:dyDescent="0.25">
      <c r="A407" s="12"/>
      <c r="B407" s="120"/>
      <c r="C407" s="120"/>
      <c r="D407" s="120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120"/>
      <c r="S407" s="120"/>
      <c r="T407" s="120"/>
      <c r="U407" s="120"/>
      <c r="V407" s="120"/>
      <c r="W407" s="120"/>
      <c r="X407" s="120"/>
      <c r="Y407" s="120"/>
      <c r="Z407" s="120"/>
      <c r="AA407" s="120"/>
      <c r="AB407" s="120"/>
      <c r="AC407" s="120"/>
    </row>
    <row r="408" spans="1:29" ht="12.5" x14ac:dyDescent="0.25">
      <c r="A408" s="12"/>
      <c r="B408" s="120"/>
      <c r="C408" s="120"/>
      <c r="D408" s="120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120"/>
      <c r="S408" s="120"/>
      <c r="T408" s="120"/>
      <c r="U408" s="120"/>
      <c r="V408" s="120"/>
      <c r="W408" s="120"/>
      <c r="X408" s="120"/>
      <c r="Y408" s="120"/>
      <c r="Z408" s="120"/>
      <c r="AA408" s="120"/>
      <c r="AB408" s="120"/>
      <c r="AC408" s="120"/>
    </row>
    <row r="409" spans="1:29" ht="12.5" x14ac:dyDescent="0.25">
      <c r="A409" s="12"/>
      <c r="B409" s="120"/>
      <c r="C409" s="120"/>
      <c r="D409" s="120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120"/>
      <c r="S409" s="120"/>
      <c r="T409" s="120"/>
      <c r="U409" s="120"/>
      <c r="V409" s="120"/>
      <c r="W409" s="120"/>
      <c r="X409" s="120"/>
      <c r="Y409" s="120"/>
      <c r="Z409" s="120"/>
      <c r="AA409" s="120"/>
      <c r="AB409" s="120"/>
      <c r="AC409" s="120"/>
    </row>
    <row r="410" spans="1:29" ht="12.5" x14ac:dyDescent="0.25">
      <c r="A410" s="12"/>
      <c r="B410" s="120"/>
      <c r="C410" s="120"/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  <c r="S410" s="120"/>
      <c r="T410" s="120"/>
      <c r="U410" s="120"/>
      <c r="V410" s="120"/>
      <c r="W410" s="120"/>
      <c r="X410" s="120"/>
      <c r="Y410" s="120"/>
      <c r="Z410" s="120"/>
      <c r="AA410" s="120"/>
      <c r="AB410" s="120"/>
      <c r="AC410" s="120"/>
    </row>
    <row r="411" spans="1:29" ht="12.5" x14ac:dyDescent="0.25">
      <c r="A411" s="12"/>
      <c r="B411" s="120"/>
      <c r="C411" s="120"/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120"/>
      <c r="S411" s="120"/>
      <c r="T411" s="120"/>
      <c r="U411" s="120"/>
      <c r="V411" s="120"/>
      <c r="W411" s="120"/>
      <c r="X411" s="120"/>
      <c r="Y411" s="120"/>
      <c r="Z411" s="120"/>
      <c r="AA411" s="120"/>
      <c r="AB411" s="120"/>
      <c r="AC411" s="120"/>
    </row>
    <row r="412" spans="1:29" ht="12.5" x14ac:dyDescent="0.25">
      <c r="A412" s="12"/>
      <c r="B412" s="120"/>
      <c r="C412" s="120"/>
      <c r="D412" s="120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120"/>
      <c r="S412" s="120"/>
      <c r="T412" s="120"/>
      <c r="U412" s="120"/>
      <c r="V412" s="120"/>
      <c r="W412" s="120"/>
      <c r="X412" s="120"/>
      <c r="Y412" s="120"/>
      <c r="Z412" s="120"/>
      <c r="AA412" s="120"/>
      <c r="AB412" s="120"/>
      <c r="AC412" s="120"/>
    </row>
    <row r="413" spans="1:29" ht="12.5" x14ac:dyDescent="0.25">
      <c r="A413" s="12"/>
      <c r="B413" s="120"/>
      <c r="C413" s="120"/>
      <c r="D413" s="120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120"/>
      <c r="S413" s="120"/>
      <c r="T413" s="120"/>
      <c r="U413" s="120"/>
      <c r="V413" s="120"/>
      <c r="W413" s="120"/>
      <c r="X413" s="120"/>
      <c r="Y413" s="120"/>
      <c r="Z413" s="120"/>
      <c r="AA413" s="120"/>
      <c r="AB413" s="120"/>
      <c r="AC413" s="120"/>
    </row>
    <row r="414" spans="1:29" ht="12.5" x14ac:dyDescent="0.25">
      <c r="A414" s="12"/>
      <c r="B414" s="120"/>
      <c r="C414" s="120"/>
      <c r="D414" s="120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120"/>
      <c r="S414" s="120"/>
      <c r="T414" s="120"/>
      <c r="U414" s="120"/>
      <c r="V414" s="120"/>
      <c r="W414" s="120"/>
      <c r="X414" s="120"/>
      <c r="Y414" s="120"/>
      <c r="Z414" s="120"/>
      <c r="AA414" s="120"/>
      <c r="AB414" s="120"/>
      <c r="AC414" s="120"/>
    </row>
    <row r="415" spans="1:29" ht="12.5" x14ac:dyDescent="0.25">
      <c r="A415" s="12"/>
      <c r="B415" s="120"/>
      <c r="C415" s="120"/>
      <c r="D415" s="120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120"/>
      <c r="S415" s="120"/>
      <c r="T415" s="120"/>
      <c r="U415" s="120"/>
      <c r="V415" s="120"/>
      <c r="W415" s="120"/>
      <c r="X415" s="120"/>
      <c r="Y415" s="120"/>
      <c r="Z415" s="120"/>
      <c r="AA415" s="120"/>
      <c r="AB415" s="120"/>
      <c r="AC415" s="120"/>
    </row>
    <row r="416" spans="1:29" ht="12.5" x14ac:dyDescent="0.25">
      <c r="A416" s="12"/>
      <c r="B416" s="120"/>
      <c r="C416" s="120"/>
      <c r="D416" s="120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120"/>
      <c r="S416" s="120"/>
      <c r="T416" s="120"/>
      <c r="U416" s="120"/>
      <c r="V416" s="120"/>
      <c r="W416" s="120"/>
      <c r="X416" s="120"/>
      <c r="Y416" s="120"/>
      <c r="Z416" s="120"/>
      <c r="AA416" s="120"/>
      <c r="AB416" s="120"/>
      <c r="AC416" s="120"/>
    </row>
    <row r="417" spans="1:29" ht="12.5" x14ac:dyDescent="0.25">
      <c r="A417" s="12"/>
      <c r="B417" s="120"/>
      <c r="C417" s="120"/>
      <c r="D417" s="120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120"/>
      <c r="S417" s="120"/>
      <c r="T417" s="120"/>
      <c r="U417" s="120"/>
      <c r="V417" s="120"/>
      <c r="W417" s="120"/>
      <c r="X417" s="120"/>
      <c r="Y417" s="120"/>
      <c r="Z417" s="120"/>
      <c r="AA417" s="120"/>
      <c r="AB417" s="120"/>
      <c r="AC417" s="120"/>
    </row>
    <row r="418" spans="1:29" ht="12.5" x14ac:dyDescent="0.25">
      <c r="A418" s="12"/>
      <c r="B418" s="120"/>
      <c r="C418" s="120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  <c r="Z418" s="120"/>
      <c r="AA418" s="120"/>
      <c r="AB418" s="120"/>
      <c r="AC418" s="120"/>
    </row>
    <row r="419" spans="1:29" ht="12.5" x14ac:dyDescent="0.25">
      <c r="A419" s="12"/>
      <c r="B419" s="120"/>
      <c r="C419" s="120"/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120"/>
      <c r="S419" s="120"/>
      <c r="T419" s="120"/>
      <c r="U419" s="120"/>
      <c r="V419" s="120"/>
      <c r="W419" s="120"/>
      <c r="X419" s="120"/>
      <c r="Y419" s="120"/>
      <c r="Z419" s="120"/>
      <c r="AA419" s="120"/>
      <c r="AB419" s="120"/>
      <c r="AC419" s="120"/>
    </row>
    <row r="420" spans="1:29" ht="12.5" x14ac:dyDescent="0.25">
      <c r="A420" s="12"/>
      <c r="B420" s="120"/>
      <c r="C420" s="120"/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120"/>
      <c r="S420" s="120"/>
      <c r="T420" s="120"/>
      <c r="U420" s="120"/>
      <c r="V420" s="120"/>
      <c r="W420" s="120"/>
      <c r="X420" s="120"/>
      <c r="Y420" s="120"/>
      <c r="Z420" s="120"/>
      <c r="AA420" s="120"/>
      <c r="AB420" s="120"/>
      <c r="AC420" s="120"/>
    </row>
    <row r="421" spans="1:29" ht="12.5" x14ac:dyDescent="0.25">
      <c r="A421" s="12"/>
      <c r="B421" s="120"/>
      <c r="C421" s="120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120"/>
      <c r="S421" s="120"/>
      <c r="T421" s="120"/>
      <c r="U421" s="120"/>
      <c r="V421" s="120"/>
      <c r="W421" s="120"/>
      <c r="X421" s="120"/>
      <c r="Y421" s="120"/>
      <c r="Z421" s="120"/>
      <c r="AA421" s="120"/>
      <c r="AB421" s="120"/>
      <c r="AC421" s="120"/>
    </row>
    <row r="422" spans="1:29" ht="12.5" x14ac:dyDescent="0.25">
      <c r="A422" s="12"/>
      <c r="B422" s="120"/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0"/>
      <c r="Y422" s="120"/>
      <c r="Z422" s="120"/>
      <c r="AA422" s="120"/>
      <c r="AB422" s="120"/>
      <c r="AC422" s="120"/>
    </row>
    <row r="423" spans="1:29" ht="12.5" x14ac:dyDescent="0.25">
      <c r="A423" s="12"/>
      <c r="B423" s="120"/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/>
      <c r="S423" s="120"/>
      <c r="T423" s="120"/>
      <c r="U423" s="120"/>
      <c r="V423" s="120"/>
      <c r="W423" s="120"/>
      <c r="X423" s="120"/>
      <c r="Y423" s="120"/>
      <c r="Z423" s="120"/>
      <c r="AA423" s="120"/>
      <c r="AB423" s="120"/>
      <c r="AC423" s="120"/>
    </row>
    <row r="424" spans="1:29" ht="12.5" x14ac:dyDescent="0.25">
      <c r="A424" s="12"/>
      <c r="B424" s="120"/>
      <c r="C424" s="120"/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120"/>
      <c r="S424" s="120"/>
      <c r="T424" s="120"/>
      <c r="U424" s="120"/>
      <c r="V424" s="120"/>
      <c r="W424" s="120"/>
      <c r="X424" s="120"/>
      <c r="Y424" s="120"/>
      <c r="Z424" s="120"/>
      <c r="AA424" s="120"/>
      <c r="AB424" s="120"/>
      <c r="AC424" s="120"/>
    </row>
    <row r="425" spans="1:29" ht="12.5" x14ac:dyDescent="0.25">
      <c r="A425" s="12"/>
      <c r="B425" s="120"/>
      <c r="C425" s="120"/>
      <c r="D425" s="120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120"/>
      <c r="S425" s="120"/>
      <c r="T425" s="120"/>
      <c r="U425" s="120"/>
      <c r="V425" s="120"/>
      <c r="W425" s="120"/>
      <c r="X425" s="120"/>
      <c r="Y425" s="120"/>
      <c r="Z425" s="120"/>
      <c r="AA425" s="120"/>
      <c r="AB425" s="120"/>
      <c r="AC425" s="120"/>
    </row>
    <row r="426" spans="1:29" ht="12.5" x14ac:dyDescent="0.25">
      <c r="A426" s="12"/>
      <c r="B426" s="120"/>
      <c r="C426" s="120"/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120"/>
      <c r="S426" s="120"/>
      <c r="T426" s="120"/>
      <c r="U426" s="120"/>
      <c r="V426" s="120"/>
      <c r="W426" s="120"/>
      <c r="X426" s="120"/>
      <c r="Y426" s="120"/>
      <c r="Z426" s="120"/>
      <c r="AA426" s="120"/>
      <c r="AB426" s="120"/>
      <c r="AC426" s="120"/>
    </row>
    <row r="427" spans="1:29" ht="12.5" x14ac:dyDescent="0.25">
      <c r="A427" s="12"/>
      <c r="B427" s="120"/>
      <c r="C427" s="120"/>
      <c r="D427" s="120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120"/>
      <c r="S427" s="120"/>
      <c r="T427" s="120"/>
      <c r="U427" s="120"/>
      <c r="V427" s="120"/>
      <c r="W427" s="120"/>
      <c r="X427" s="120"/>
      <c r="Y427" s="120"/>
      <c r="Z427" s="120"/>
      <c r="AA427" s="120"/>
      <c r="AB427" s="120"/>
      <c r="AC427" s="120"/>
    </row>
    <row r="428" spans="1:29" ht="12.5" x14ac:dyDescent="0.25">
      <c r="A428" s="12"/>
      <c r="B428" s="120"/>
      <c r="C428" s="120"/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120"/>
      <c r="S428" s="120"/>
      <c r="T428" s="120"/>
      <c r="U428" s="120"/>
      <c r="V428" s="120"/>
      <c r="W428" s="120"/>
      <c r="X428" s="120"/>
      <c r="Y428" s="120"/>
      <c r="Z428" s="120"/>
      <c r="AA428" s="120"/>
      <c r="AB428" s="120"/>
      <c r="AC428" s="120"/>
    </row>
    <row r="429" spans="1:29" ht="12.5" x14ac:dyDescent="0.25">
      <c r="A429" s="12"/>
      <c r="B429" s="120"/>
      <c r="C429" s="120"/>
      <c r="D429" s="120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120"/>
      <c r="S429" s="120"/>
      <c r="T429" s="120"/>
      <c r="U429" s="120"/>
      <c r="V429" s="120"/>
      <c r="W429" s="120"/>
      <c r="X429" s="120"/>
      <c r="Y429" s="120"/>
      <c r="Z429" s="120"/>
      <c r="AA429" s="120"/>
      <c r="AB429" s="120"/>
      <c r="AC429" s="120"/>
    </row>
    <row r="430" spans="1:29" ht="12.5" x14ac:dyDescent="0.25">
      <c r="A430" s="12"/>
      <c r="B430" s="120"/>
      <c r="C430" s="120"/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120"/>
      <c r="S430" s="120"/>
      <c r="T430" s="120"/>
      <c r="U430" s="120"/>
      <c r="V430" s="120"/>
      <c r="W430" s="120"/>
      <c r="X430" s="120"/>
      <c r="Y430" s="120"/>
      <c r="Z430" s="120"/>
      <c r="AA430" s="120"/>
      <c r="AB430" s="120"/>
      <c r="AC430" s="120"/>
    </row>
    <row r="431" spans="1:29" ht="12.5" x14ac:dyDescent="0.25">
      <c r="A431" s="12"/>
      <c r="B431" s="120"/>
      <c r="C431" s="120"/>
      <c r="D431" s="120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120"/>
      <c r="S431" s="120"/>
      <c r="T431" s="120"/>
      <c r="U431" s="120"/>
      <c r="V431" s="120"/>
      <c r="W431" s="120"/>
      <c r="X431" s="120"/>
      <c r="Y431" s="120"/>
      <c r="Z431" s="120"/>
      <c r="AA431" s="120"/>
      <c r="AB431" s="120"/>
      <c r="AC431" s="120"/>
    </row>
    <row r="432" spans="1:29" ht="12.5" x14ac:dyDescent="0.25">
      <c r="A432" s="12"/>
      <c r="B432" s="120"/>
      <c r="C432" s="120"/>
      <c r="D432" s="120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120"/>
      <c r="S432" s="120"/>
      <c r="T432" s="120"/>
      <c r="U432" s="120"/>
      <c r="V432" s="120"/>
      <c r="W432" s="120"/>
      <c r="X432" s="120"/>
      <c r="Y432" s="120"/>
      <c r="Z432" s="120"/>
      <c r="AA432" s="120"/>
      <c r="AB432" s="120"/>
      <c r="AC432" s="120"/>
    </row>
    <row r="433" spans="1:29" ht="12.5" x14ac:dyDescent="0.25">
      <c r="A433" s="12"/>
      <c r="B433" s="120"/>
      <c r="C433" s="120"/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120"/>
      <c r="S433" s="120"/>
      <c r="T433" s="120"/>
      <c r="U433" s="120"/>
      <c r="V433" s="120"/>
      <c r="W433" s="120"/>
      <c r="X433" s="120"/>
      <c r="Y433" s="120"/>
      <c r="Z433" s="120"/>
      <c r="AA433" s="120"/>
      <c r="AB433" s="120"/>
      <c r="AC433" s="120"/>
    </row>
    <row r="434" spans="1:29" ht="12.5" x14ac:dyDescent="0.25">
      <c r="A434" s="12"/>
      <c r="B434" s="120"/>
      <c r="C434" s="120"/>
      <c r="D434" s="120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120"/>
      <c r="S434" s="120"/>
      <c r="T434" s="120"/>
      <c r="U434" s="120"/>
      <c r="V434" s="120"/>
      <c r="W434" s="120"/>
      <c r="X434" s="120"/>
      <c r="Y434" s="120"/>
      <c r="Z434" s="120"/>
      <c r="AA434" s="120"/>
      <c r="AB434" s="120"/>
      <c r="AC434" s="120"/>
    </row>
    <row r="435" spans="1:29" ht="12.5" x14ac:dyDescent="0.25">
      <c r="A435" s="12"/>
      <c r="B435" s="120"/>
      <c r="C435" s="120"/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120"/>
      <c r="S435" s="120"/>
      <c r="T435" s="120"/>
      <c r="U435" s="120"/>
      <c r="V435" s="120"/>
      <c r="W435" s="120"/>
      <c r="X435" s="120"/>
      <c r="Y435" s="120"/>
      <c r="Z435" s="120"/>
      <c r="AA435" s="120"/>
      <c r="AB435" s="120"/>
      <c r="AC435" s="120"/>
    </row>
    <row r="436" spans="1:29" ht="12.5" x14ac:dyDescent="0.25">
      <c r="A436" s="12"/>
      <c r="B436" s="120"/>
      <c r="C436" s="120"/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120"/>
      <c r="S436" s="120"/>
      <c r="T436" s="120"/>
      <c r="U436" s="120"/>
      <c r="V436" s="120"/>
      <c r="W436" s="120"/>
      <c r="X436" s="120"/>
      <c r="Y436" s="120"/>
      <c r="Z436" s="120"/>
      <c r="AA436" s="120"/>
      <c r="AB436" s="120"/>
      <c r="AC436" s="120"/>
    </row>
    <row r="437" spans="1:29" ht="12.5" x14ac:dyDescent="0.25">
      <c r="A437" s="12"/>
      <c r="B437" s="120"/>
      <c r="C437" s="120"/>
      <c r="D437" s="120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120"/>
      <c r="S437" s="120"/>
      <c r="T437" s="120"/>
      <c r="U437" s="120"/>
      <c r="V437" s="120"/>
      <c r="W437" s="120"/>
      <c r="X437" s="120"/>
      <c r="Y437" s="120"/>
      <c r="Z437" s="120"/>
      <c r="AA437" s="120"/>
      <c r="AB437" s="120"/>
      <c r="AC437" s="120"/>
    </row>
    <row r="438" spans="1:29" ht="12.5" x14ac:dyDescent="0.25">
      <c r="A438" s="12"/>
      <c r="B438" s="120"/>
      <c r="C438" s="120"/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120"/>
      <c r="S438" s="120"/>
      <c r="T438" s="120"/>
      <c r="U438" s="120"/>
      <c r="V438" s="120"/>
      <c r="W438" s="120"/>
      <c r="X438" s="120"/>
      <c r="Y438" s="120"/>
      <c r="Z438" s="120"/>
      <c r="AA438" s="120"/>
      <c r="AB438" s="120"/>
      <c r="AC438" s="120"/>
    </row>
    <row r="439" spans="1:29" ht="12.5" x14ac:dyDescent="0.25">
      <c r="A439" s="12"/>
      <c r="B439" s="120"/>
      <c r="C439" s="120"/>
      <c r="D439" s="120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120"/>
      <c r="S439" s="120"/>
      <c r="T439" s="120"/>
      <c r="U439" s="120"/>
      <c r="V439" s="120"/>
      <c r="W439" s="120"/>
      <c r="X439" s="120"/>
      <c r="Y439" s="120"/>
      <c r="Z439" s="120"/>
      <c r="AA439" s="120"/>
      <c r="AB439" s="120"/>
      <c r="AC439" s="120"/>
    </row>
    <row r="440" spans="1:29" ht="12.5" x14ac:dyDescent="0.25">
      <c r="A440" s="12"/>
      <c r="B440" s="120"/>
      <c r="C440" s="120"/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120"/>
      <c r="S440" s="120"/>
      <c r="T440" s="120"/>
      <c r="U440" s="120"/>
      <c r="V440" s="120"/>
      <c r="W440" s="120"/>
      <c r="X440" s="120"/>
      <c r="Y440" s="120"/>
      <c r="Z440" s="120"/>
      <c r="AA440" s="120"/>
      <c r="AB440" s="120"/>
      <c r="AC440" s="120"/>
    </row>
    <row r="441" spans="1:29" ht="12.5" x14ac:dyDescent="0.25">
      <c r="A441" s="12"/>
      <c r="B441" s="120"/>
      <c r="C441" s="120"/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120"/>
      <c r="S441" s="120"/>
      <c r="T441" s="120"/>
      <c r="U441" s="120"/>
      <c r="V441" s="120"/>
      <c r="W441" s="120"/>
      <c r="X441" s="120"/>
      <c r="Y441" s="120"/>
      <c r="Z441" s="120"/>
      <c r="AA441" s="120"/>
      <c r="AB441" s="120"/>
      <c r="AC441" s="120"/>
    </row>
    <row r="442" spans="1:29" ht="12.5" x14ac:dyDescent="0.25">
      <c r="A442" s="12"/>
      <c r="B442" s="120"/>
      <c r="C442" s="120"/>
      <c r="D442" s="120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120"/>
      <c r="S442" s="120"/>
      <c r="T442" s="120"/>
      <c r="U442" s="120"/>
      <c r="V442" s="120"/>
      <c r="W442" s="120"/>
      <c r="X442" s="120"/>
      <c r="Y442" s="120"/>
      <c r="Z442" s="120"/>
      <c r="AA442" s="120"/>
      <c r="AB442" s="120"/>
      <c r="AC442" s="120"/>
    </row>
    <row r="443" spans="1:29" ht="12.5" x14ac:dyDescent="0.25">
      <c r="A443" s="12"/>
      <c r="B443" s="120"/>
      <c r="C443" s="120"/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120"/>
      <c r="S443" s="120"/>
      <c r="T443" s="120"/>
      <c r="U443" s="120"/>
      <c r="V443" s="120"/>
      <c r="W443" s="120"/>
      <c r="X443" s="120"/>
      <c r="Y443" s="120"/>
      <c r="Z443" s="120"/>
      <c r="AA443" s="120"/>
      <c r="AB443" s="120"/>
      <c r="AC443" s="120"/>
    </row>
    <row r="444" spans="1:29" ht="12.5" x14ac:dyDescent="0.25">
      <c r="A444" s="12"/>
      <c r="B444" s="120"/>
      <c r="C444" s="120"/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120"/>
      <c r="S444" s="120"/>
      <c r="T444" s="120"/>
      <c r="U444" s="120"/>
      <c r="V444" s="120"/>
      <c r="W444" s="120"/>
      <c r="X444" s="120"/>
      <c r="Y444" s="120"/>
      <c r="Z444" s="120"/>
      <c r="AA444" s="120"/>
      <c r="AB444" s="120"/>
      <c r="AC444" s="120"/>
    </row>
    <row r="445" spans="1:29" ht="12.5" x14ac:dyDescent="0.25">
      <c r="A445" s="12"/>
      <c r="B445" s="120"/>
      <c r="C445" s="120"/>
      <c r="D445" s="120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120"/>
      <c r="S445" s="120"/>
      <c r="T445" s="120"/>
      <c r="U445" s="120"/>
      <c r="V445" s="120"/>
      <c r="W445" s="120"/>
      <c r="X445" s="120"/>
      <c r="Y445" s="120"/>
      <c r="Z445" s="120"/>
      <c r="AA445" s="120"/>
      <c r="AB445" s="120"/>
      <c r="AC445" s="120"/>
    </row>
    <row r="446" spans="1:29" ht="12.5" x14ac:dyDescent="0.25">
      <c r="A446" s="12"/>
      <c r="B446" s="120"/>
      <c r="C446" s="120"/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120"/>
      <c r="S446" s="120"/>
      <c r="T446" s="120"/>
      <c r="U446" s="120"/>
      <c r="V446" s="120"/>
      <c r="W446" s="120"/>
      <c r="X446" s="120"/>
      <c r="Y446" s="120"/>
      <c r="Z446" s="120"/>
      <c r="AA446" s="120"/>
      <c r="AB446" s="120"/>
      <c r="AC446" s="120"/>
    </row>
    <row r="447" spans="1:29" ht="12.5" x14ac:dyDescent="0.25">
      <c r="A447" s="12"/>
      <c r="B447" s="120"/>
      <c r="C447" s="120"/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120"/>
      <c r="S447" s="120"/>
      <c r="T447" s="120"/>
      <c r="U447" s="120"/>
      <c r="V447" s="120"/>
      <c r="W447" s="120"/>
      <c r="X447" s="120"/>
      <c r="Y447" s="120"/>
      <c r="Z447" s="120"/>
      <c r="AA447" s="120"/>
      <c r="AB447" s="120"/>
      <c r="AC447" s="120"/>
    </row>
    <row r="448" spans="1:29" ht="12.5" x14ac:dyDescent="0.25">
      <c r="A448" s="12"/>
      <c r="B448" s="120"/>
      <c r="C448" s="120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  <c r="Z448" s="120"/>
      <c r="AA448" s="120"/>
      <c r="AB448" s="120"/>
      <c r="AC448" s="120"/>
    </row>
    <row r="449" spans="1:29" ht="12.5" x14ac:dyDescent="0.25">
      <c r="A449" s="12"/>
      <c r="B449" s="120"/>
      <c r="C449" s="120"/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120"/>
      <c r="S449" s="120"/>
      <c r="T449" s="120"/>
      <c r="U449" s="120"/>
      <c r="V449" s="120"/>
      <c r="W449" s="120"/>
      <c r="X449" s="120"/>
      <c r="Y449" s="120"/>
      <c r="Z449" s="120"/>
      <c r="AA449" s="120"/>
      <c r="AB449" s="120"/>
      <c r="AC449" s="120"/>
    </row>
    <row r="450" spans="1:29" ht="12.5" x14ac:dyDescent="0.25">
      <c r="A450" s="12"/>
      <c r="B450" s="120"/>
      <c r="C450" s="120"/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120"/>
      <c r="S450" s="120"/>
      <c r="T450" s="120"/>
      <c r="U450" s="120"/>
      <c r="V450" s="120"/>
      <c r="W450" s="120"/>
      <c r="X450" s="120"/>
      <c r="Y450" s="120"/>
      <c r="Z450" s="120"/>
      <c r="AA450" s="120"/>
      <c r="AB450" s="120"/>
      <c r="AC450" s="120"/>
    </row>
    <row r="451" spans="1:29" ht="12.5" x14ac:dyDescent="0.25">
      <c r="A451" s="12"/>
      <c r="B451" s="120"/>
      <c r="C451" s="120"/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120"/>
      <c r="S451" s="120"/>
      <c r="T451" s="120"/>
      <c r="U451" s="120"/>
      <c r="V451" s="120"/>
      <c r="W451" s="120"/>
      <c r="X451" s="120"/>
      <c r="Y451" s="120"/>
      <c r="Z451" s="120"/>
      <c r="AA451" s="120"/>
      <c r="AB451" s="120"/>
      <c r="AC451" s="120"/>
    </row>
    <row r="452" spans="1:29" ht="12.5" x14ac:dyDescent="0.25">
      <c r="A452" s="12"/>
      <c r="B452" s="120"/>
      <c r="C452" s="120"/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120"/>
      <c r="S452" s="120"/>
      <c r="T452" s="120"/>
      <c r="U452" s="120"/>
      <c r="V452" s="120"/>
      <c r="W452" s="120"/>
      <c r="X452" s="120"/>
      <c r="Y452" s="120"/>
      <c r="Z452" s="120"/>
      <c r="AA452" s="120"/>
      <c r="AB452" s="120"/>
      <c r="AC452" s="120"/>
    </row>
    <row r="453" spans="1:29" ht="12.5" x14ac:dyDescent="0.25">
      <c r="A453" s="12"/>
      <c r="B453" s="120"/>
      <c r="C453" s="120"/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120"/>
      <c r="S453" s="120"/>
      <c r="T453" s="120"/>
      <c r="U453" s="120"/>
      <c r="V453" s="120"/>
      <c r="W453" s="120"/>
      <c r="X453" s="120"/>
      <c r="Y453" s="120"/>
      <c r="Z453" s="120"/>
      <c r="AA453" s="120"/>
      <c r="AB453" s="120"/>
      <c r="AC453" s="120"/>
    </row>
    <row r="454" spans="1:29" ht="12.5" x14ac:dyDescent="0.25">
      <c r="A454" s="12"/>
      <c r="B454" s="120"/>
      <c r="C454" s="120"/>
      <c r="D454" s="120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120"/>
      <c r="S454" s="120"/>
      <c r="T454" s="120"/>
      <c r="U454" s="120"/>
      <c r="V454" s="120"/>
      <c r="W454" s="120"/>
      <c r="X454" s="120"/>
      <c r="Y454" s="120"/>
      <c r="Z454" s="120"/>
      <c r="AA454" s="120"/>
      <c r="AB454" s="120"/>
      <c r="AC454" s="120"/>
    </row>
    <row r="455" spans="1:29" ht="12.5" x14ac:dyDescent="0.25">
      <c r="A455" s="12"/>
      <c r="B455" s="120"/>
      <c r="C455" s="120"/>
      <c r="D455" s="120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120"/>
      <c r="S455" s="120"/>
      <c r="T455" s="120"/>
      <c r="U455" s="120"/>
      <c r="V455" s="120"/>
      <c r="W455" s="120"/>
      <c r="X455" s="120"/>
      <c r="Y455" s="120"/>
      <c r="Z455" s="120"/>
      <c r="AA455" s="120"/>
      <c r="AB455" s="120"/>
      <c r="AC455" s="120"/>
    </row>
    <row r="456" spans="1:29" ht="12.5" x14ac:dyDescent="0.25">
      <c r="A456" s="12"/>
      <c r="B456" s="120"/>
      <c r="C456" s="120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  <c r="Z456" s="120"/>
      <c r="AA456" s="120"/>
      <c r="AB456" s="120"/>
      <c r="AC456" s="120"/>
    </row>
    <row r="457" spans="1:29" ht="12.5" x14ac:dyDescent="0.25">
      <c r="A457" s="12"/>
      <c r="B457" s="120"/>
      <c r="C457" s="120"/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120"/>
      <c r="S457" s="120"/>
      <c r="T457" s="120"/>
      <c r="U457" s="120"/>
      <c r="V457" s="120"/>
      <c r="W457" s="120"/>
      <c r="X457" s="120"/>
      <c r="Y457" s="120"/>
      <c r="Z457" s="120"/>
      <c r="AA457" s="120"/>
      <c r="AB457" s="120"/>
      <c r="AC457" s="120"/>
    </row>
    <row r="458" spans="1:29" ht="12.5" x14ac:dyDescent="0.25">
      <c r="A458" s="12"/>
      <c r="B458" s="120"/>
      <c r="C458" s="120"/>
      <c r="D458" s="120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120"/>
      <c r="S458" s="120"/>
      <c r="T458" s="120"/>
      <c r="U458" s="120"/>
      <c r="V458" s="120"/>
      <c r="W458" s="120"/>
      <c r="X458" s="120"/>
      <c r="Y458" s="120"/>
      <c r="Z458" s="120"/>
      <c r="AA458" s="120"/>
      <c r="AB458" s="120"/>
      <c r="AC458" s="120"/>
    </row>
    <row r="459" spans="1:29" ht="12.5" x14ac:dyDescent="0.25">
      <c r="A459" s="12"/>
      <c r="B459" s="120"/>
      <c r="C459" s="120"/>
      <c r="D459" s="120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120"/>
      <c r="S459" s="120"/>
      <c r="T459" s="120"/>
      <c r="U459" s="120"/>
      <c r="V459" s="120"/>
      <c r="W459" s="120"/>
      <c r="X459" s="120"/>
      <c r="Y459" s="120"/>
      <c r="Z459" s="120"/>
      <c r="AA459" s="120"/>
      <c r="AB459" s="120"/>
      <c r="AC459" s="120"/>
    </row>
    <row r="460" spans="1:29" ht="12.5" x14ac:dyDescent="0.25">
      <c r="A460" s="12"/>
      <c r="B460" s="120"/>
      <c r="C460" s="120"/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120"/>
      <c r="S460" s="120"/>
      <c r="T460" s="120"/>
      <c r="U460" s="120"/>
      <c r="V460" s="120"/>
      <c r="W460" s="120"/>
      <c r="X460" s="120"/>
      <c r="Y460" s="120"/>
      <c r="Z460" s="120"/>
      <c r="AA460" s="120"/>
      <c r="AB460" s="120"/>
      <c r="AC460" s="120"/>
    </row>
    <row r="461" spans="1:29" ht="12.5" x14ac:dyDescent="0.25">
      <c r="A461" s="12"/>
      <c r="B461" s="120"/>
      <c r="C461" s="120"/>
      <c r="D461" s="120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120"/>
      <c r="S461" s="120"/>
      <c r="T461" s="120"/>
      <c r="U461" s="120"/>
      <c r="V461" s="120"/>
      <c r="W461" s="120"/>
      <c r="X461" s="120"/>
      <c r="Y461" s="120"/>
      <c r="Z461" s="120"/>
      <c r="AA461" s="120"/>
      <c r="AB461" s="120"/>
      <c r="AC461" s="120"/>
    </row>
    <row r="462" spans="1:29" ht="12.5" x14ac:dyDescent="0.25">
      <c r="A462" s="12"/>
      <c r="B462" s="120"/>
      <c r="C462" s="120"/>
      <c r="D462" s="120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120"/>
      <c r="S462" s="120"/>
      <c r="T462" s="120"/>
      <c r="U462" s="120"/>
      <c r="V462" s="120"/>
      <c r="W462" s="120"/>
      <c r="X462" s="120"/>
      <c r="Y462" s="120"/>
      <c r="Z462" s="120"/>
      <c r="AA462" s="120"/>
      <c r="AB462" s="120"/>
      <c r="AC462" s="120"/>
    </row>
    <row r="463" spans="1:29" ht="12.5" x14ac:dyDescent="0.25">
      <c r="A463" s="12"/>
      <c r="B463" s="120"/>
      <c r="C463" s="120"/>
      <c r="D463" s="120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120"/>
      <c r="S463" s="120"/>
      <c r="T463" s="120"/>
      <c r="U463" s="120"/>
      <c r="V463" s="120"/>
      <c r="W463" s="120"/>
      <c r="X463" s="120"/>
      <c r="Y463" s="120"/>
      <c r="Z463" s="120"/>
      <c r="AA463" s="120"/>
      <c r="AB463" s="120"/>
      <c r="AC463" s="120"/>
    </row>
    <row r="464" spans="1:29" ht="12.5" x14ac:dyDescent="0.25">
      <c r="A464" s="12"/>
      <c r="B464" s="120"/>
      <c r="C464" s="120"/>
      <c r="D464" s="120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120"/>
      <c r="S464" s="120"/>
      <c r="T464" s="120"/>
      <c r="U464" s="120"/>
      <c r="V464" s="120"/>
      <c r="W464" s="120"/>
      <c r="X464" s="120"/>
      <c r="Y464" s="120"/>
      <c r="Z464" s="120"/>
      <c r="AA464" s="120"/>
      <c r="AB464" s="120"/>
      <c r="AC464" s="120"/>
    </row>
    <row r="465" spans="1:29" ht="12.5" x14ac:dyDescent="0.25">
      <c r="A465" s="12"/>
      <c r="B465" s="120"/>
      <c r="C465" s="120"/>
      <c r="D465" s="120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120"/>
      <c r="S465" s="120"/>
      <c r="T465" s="120"/>
      <c r="U465" s="120"/>
      <c r="V465" s="120"/>
      <c r="W465" s="120"/>
      <c r="X465" s="120"/>
      <c r="Y465" s="120"/>
      <c r="Z465" s="120"/>
      <c r="AA465" s="120"/>
      <c r="AB465" s="120"/>
      <c r="AC465" s="120"/>
    </row>
    <row r="466" spans="1:29" ht="12.5" x14ac:dyDescent="0.25">
      <c r="A466" s="12"/>
      <c r="B466" s="120"/>
      <c r="C466" s="120"/>
      <c r="D466" s="120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120"/>
      <c r="S466" s="120"/>
      <c r="T466" s="120"/>
      <c r="U466" s="120"/>
      <c r="V466" s="120"/>
      <c r="W466" s="120"/>
      <c r="X466" s="120"/>
      <c r="Y466" s="120"/>
      <c r="Z466" s="120"/>
      <c r="AA466" s="120"/>
      <c r="AB466" s="120"/>
      <c r="AC466" s="120"/>
    </row>
    <row r="467" spans="1:29" ht="12.5" x14ac:dyDescent="0.25">
      <c r="A467" s="12"/>
      <c r="B467" s="120"/>
      <c r="C467" s="120"/>
      <c r="D467" s="120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120"/>
      <c r="S467" s="120"/>
      <c r="T467" s="120"/>
      <c r="U467" s="120"/>
      <c r="V467" s="120"/>
      <c r="W467" s="120"/>
      <c r="X467" s="120"/>
      <c r="Y467" s="120"/>
      <c r="Z467" s="120"/>
      <c r="AA467" s="120"/>
      <c r="AB467" s="120"/>
      <c r="AC467" s="120"/>
    </row>
    <row r="468" spans="1:29" ht="12.5" x14ac:dyDescent="0.25">
      <c r="A468" s="12"/>
      <c r="B468" s="120"/>
      <c r="C468" s="120"/>
      <c r="D468" s="120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120"/>
      <c r="S468" s="120"/>
      <c r="T468" s="120"/>
      <c r="U468" s="120"/>
      <c r="V468" s="120"/>
      <c r="W468" s="120"/>
      <c r="X468" s="120"/>
      <c r="Y468" s="120"/>
      <c r="Z468" s="120"/>
      <c r="AA468" s="120"/>
      <c r="AB468" s="120"/>
      <c r="AC468" s="120"/>
    </row>
    <row r="469" spans="1:29" ht="12.5" x14ac:dyDescent="0.25">
      <c r="A469" s="12"/>
      <c r="B469" s="120"/>
      <c r="C469" s="120"/>
      <c r="D469" s="120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120"/>
      <c r="S469" s="120"/>
      <c r="T469" s="120"/>
      <c r="U469" s="120"/>
      <c r="V469" s="120"/>
      <c r="W469" s="120"/>
      <c r="X469" s="120"/>
      <c r="Y469" s="120"/>
      <c r="Z469" s="120"/>
      <c r="AA469" s="120"/>
      <c r="AB469" s="120"/>
      <c r="AC469" s="120"/>
    </row>
    <row r="470" spans="1:29" ht="12.5" x14ac:dyDescent="0.25">
      <c r="A470" s="12"/>
      <c r="B470" s="120"/>
      <c r="C470" s="120"/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  <c r="Z470" s="120"/>
      <c r="AA470" s="120"/>
      <c r="AB470" s="120"/>
      <c r="AC470" s="120"/>
    </row>
    <row r="471" spans="1:29" ht="12.5" x14ac:dyDescent="0.25">
      <c r="A471" s="12"/>
      <c r="B471" s="120"/>
      <c r="C471" s="120"/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120"/>
      <c r="S471" s="120"/>
      <c r="T471" s="120"/>
      <c r="U471" s="120"/>
      <c r="V471" s="120"/>
      <c r="W471" s="120"/>
      <c r="X471" s="120"/>
      <c r="Y471" s="120"/>
      <c r="Z471" s="120"/>
      <c r="AA471" s="120"/>
      <c r="AB471" s="120"/>
      <c r="AC471" s="120"/>
    </row>
    <row r="472" spans="1:29" ht="12.5" x14ac:dyDescent="0.25">
      <c r="A472" s="12"/>
      <c r="B472" s="120"/>
      <c r="C472" s="120"/>
      <c r="D472" s="120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120"/>
      <c r="S472" s="120"/>
      <c r="T472" s="120"/>
      <c r="U472" s="120"/>
      <c r="V472" s="120"/>
      <c r="W472" s="120"/>
      <c r="X472" s="120"/>
      <c r="Y472" s="120"/>
      <c r="Z472" s="120"/>
      <c r="AA472" s="120"/>
      <c r="AB472" s="120"/>
      <c r="AC472" s="120"/>
    </row>
    <row r="473" spans="1:29" ht="12.5" x14ac:dyDescent="0.25">
      <c r="A473" s="12"/>
      <c r="B473" s="120"/>
      <c r="C473" s="120"/>
      <c r="D473" s="120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120"/>
      <c r="S473" s="120"/>
      <c r="T473" s="120"/>
      <c r="U473" s="120"/>
      <c r="V473" s="120"/>
      <c r="W473" s="120"/>
      <c r="X473" s="120"/>
      <c r="Y473" s="120"/>
      <c r="Z473" s="120"/>
      <c r="AA473" s="120"/>
      <c r="AB473" s="120"/>
      <c r="AC473" s="120"/>
    </row>
    <row r="474" spans="1:29" ht="12.5" x14ac:dyDescent="0.25">
      <c r="A474" s="12"/>
      <c r="B474" s="120"/>
      <c r="C474" s="120"/>
      <c r="D474" s="120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120"/>
      <c r="S474" s="120"/>
      <c r="T474" s="120"/>
      <c r="U474" s="120"/>
      <c r="V474" s="120"/>
      <c r="W474" s="120"/>
      <c r="X474" s="120"/>
      <c r="Y474" s="120"/>
      <c r="Z474" s="120"/>
      <c r="AA474" s="120"/>
      <c r="AB474" s="120"/>
      <c r="AC474" s="120"/>
    </row>
    <row r="475" spans="1:29" ht="12.5" x14ac:dyDescent="0.25">
      <c r="A475" s="12"/>
      <c r="B475" s="120"/>
      <c r="C475" s="120"/>
      <c r="D475" s="120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120"/>
      <c r="S475" s="120"/>
      <c r="T475" s="120"/>
      <c r="U475" s="120"/>
      <c r="V475" s="120"/>
      <c r="W475" s="120"/>
      <c r="X475" s="120"/>
      <c r="Y475" s="120"/>
      <c r="Z475" s="120"/>
      <c r="AA475" s="120"/>
      <c r="AB475" s="120"/>
      <c r="AC475" s="120"/>
    </row>
    <row r="476" spans="1:29" ht="12.5" x14ac:dyDescent="0.25">
      <c r="A476" s="12"/>
      <c r="B476" s="120"/>
      <c r="C476" s="120"/>
      <c r="D476" s="120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120"/>
      <c r="S476" s="120"/>
      <c r="T476" s="120"/>
      <c r="U476" s="120"/>
      <c r="V476" s="120"/>
      <c r="W476" s="120"/>
      <c r="X476" s="120"/>
      <c r="Y476" s="120"/>
      <c r="Z476" s="120"/>
      <c r="AA476" s="120"/>
      <c r="AB476" s="120"/>
      <c r="AC476" s="120"/>
    </row>
    <row r="477" spans="1:29" ht="12.5" x14ac:dyDescent="0.25">
      <c r="A477" s="12"/>
      <c r="B477" s="120"/>
      <c r="C477" s="120"/>
      <c r="D477" s="120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120"/>
      <c r="S477" s="120"/>
      <c r="T477" s="120"/>
      <c r="U477" s="120"/>
      <c r="V477" s="120"/>
      <c r="W477" s="120"/>
      <c r="X477" s="120"/>
      <c r="Y477" s="120"/>
      <c r="Z477" s="120"/>
      <c r="AA477" s="120"/>
      <c r="AB477" s="120"/>
      <c r="AC477" s="120"/>
    </row>
    <row r="478" spans="1:29" ht="12.5" x14ac:dyDescent="0.25">
      <c r="A478" s="12"/>
      <c r="B478" s="120"/>
      <c r="C478" s="120"/>
      <c r="D478" s="120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120"/>
      <c r="S478" s="120"/>
      <c r="T478" s="120"/>
      <c r="U478" s="120"/>
      <c r="V478" s="120"/>
      <c r="W478" s="120"/>
      <c r="X478" s="120"/>
      <c r="Y478" s="120"/>
      <c r="Z478" s="120"/>
      <c r="AA478" s="120"/>
      <c r="AB478" s="120"/>
      <c r="AC478" s="120"/>
    </row>
    <row r="479" spans="1:29" ht="12.5" x14ac:dyDescent="0.25">
      <c r="A479" s="12"/>
      <c r="B479" s="120"/>
      <c r="C479" s="120"/>
      <c r="D479" s="120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120"/>
      <c r="S479" s="120"/>
      <c r="T479" s="120"/>
      <c r="U479" s="120"/>
      <c r="V479" s="120"/>
      <c r="W479" s="120"/>
      <c r="X479" s="120"/>
      <c r="Y479" s="120"/>
      <c r="Z479" s="120"/>
      <c r="AA479" s="120"/>
      <c r="AB479" s="120"/>
      <c r="AC479" s="120"/>
    </row>
    <row r="480" spans="1:29" ht="12.5" x14ac:dyDescent="0.25">
      <c r="A480" s="12"/>
      <c r="B480" s="120"/>
      <c r="C480" s="120"/>
      <c r="D480" s="120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120"/>
      <c r="S480" s="120"/>
      <c r="T480" s="120"/>
      <c r="U480" s="120"/>
      <c r="V480" s="120"/>
      <c r="W480" s="120"/>
      <c r="X480" s="120"/>
      <c r="Y480" s="120"/>
      <c r="Z480" s="120"/>
      <c r="AA480" s="120"/>
      <c r="AB480" s="120"/>
      <c r="AC480" s="120"/>
    </row>
    <row r="481" spans="1:29" ht="12.5" x14ac:dyDescent="0.25">
      <c r="A481" s="12"/>
      <c r="B481" s="120"/>
      <c r="C481" s="120"/>
      <c r="D481" s="120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120"/>
      <c r="S481" s="120"/>
      <c r="T481" s="120"/>
      <c r="U481" s="120"/>
      <c r="V481" s="120"/>
      <c r="W481" s="120"/>
      <c r="X481" s="120"/>
      <c r="Y481" s="120"/>
      <c r="Z481" s="120"/>
      <c r="AA481" s="120"/>
      <c r="AB481" s="120"/>
      <c r="AC481" s="120"/>
    </row>
    <row r="482" spans="1:29" ht="12.5" x14ac:dyDescent="0.25">
      <c r="A482" s="12"/>
      <c r="B482" s="120"/>
      <c r="C482" s="120"/>
      <c r="D482" s="120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120"/>
      <c r="S482" s="120"/>
      <c r="T482" s="120"/>
      <c r="U482" s="120"/>
      <c r="V482" s="120"/>
      <c r="W482" s="120"/>
      <c r="X482" s="120"/>
      <c r="Y482" s="120"/>
      <c r="Z482" s="120"/>
      <c r="AA482" s="120"/>
      <c r="AB482" s="120"/>
      <c r="AC482" s="120"/>
    </row>
    <row r="483" spans="1:29" ht="12.5" x14ac:dyDescent="0.25">
      <c r="A483" s="12"/>
      <c r="B483" s="120"/>
      <c r="C483" s="120"/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120"/>
      <c r="S483" s="120"/>
      <c r="T483" s="120"/>
      <c r="U483" s="120"/>
      <c r="V483" s="120"/>
      <c r="W483" s="120"/>
      <c r="X483" s="120"/>
      <c r="Y483" s="120"/>
      <c r="Z483" s="120"/>
      <c r="AA483" s="120"/>
      <c r="AB483" s="120"/>
      <c r="AC483" s="120"/>
    </row>
    <row r="484" spans="1:29" ht="12.5" x14ac:dyDescent="0.25">
      <c r="A484" s="12"/>
      <c r="B484" s="120"/>
      <c r="C484" s="120"/>
      <c r="D484" s="120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120"/>
      <c r="S484" s="120"/>
      <c r="T484" s="120"/>
      <c r="U484" s="120"/>
      <c r="V484" s="120"/>
      <c r="W484" s="120"/>
      <c r="X484" s="120"/>
      <c r="Y484" s="120"/>
      <c r="Z484" s="120"/>
      <c r="AA484" s="120"/>
      <c r="AB484" s="120"/>
      <c r="AC484" s="120"/>
    </row>
    <row r="485" spans="1:29" ht="12.5" x14ac:dyDescent="0.25">
      <c r="A485" s="12"/>
      <c r="B485" s="120"/>
      <c r="C485" s="120"/>
      <c r="D485" s="120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120"/>
      <c r="S485" s="120"/>
      <c r="T485" s="120"/>
      <c r="U485" s="120"/>
      <c r="V485" s="120"/>
      <c r="W485" s="120"/>
      <c r="X485" s="120"/>
      <c r="Y485" s="120"/>
      <c r="Z485" s="120"/>
      <c r="AA485" s="120"/>
      <c r="AB485" s="120"/>
      <c r="AC485" s="120"/>
    </row>
    <row r="486" spans="1:29" ht="12.5" x14ac:dyDescent="0.25">
      <c r="A486" s="12"/>
      <c r="B486" s="120"/>
      <c r="C486" s="120"/>
      <c r="D486" s="120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120"/>
      <c r="S486" s="120"/>
      <c r="T486" s="120"/>
      <c r="U486" s="120"/>
      <c r="V486" s="120"/>
      <c r="W486" s="120"/>
      <c r="X486" s="120"/>
      <c r="Y486" s="120"/>
      <c r="Z486" s="120"/>
      <c r="AA486" s="120"/>
      <c r="AB486" s="120"/>
      <c r="AC486" s="120"/>
    </row>
    <row r="487" spans="1:29" ht="12.5" x14ac:dyDescent="0.25">
      <c r="A487" s="12"/>
      <c r="B487" s="120"/>
      <c r="C487" s="120"/>
      <c r="D487" s="120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120"/>
      <c r="S487" s="120"/>
      <c r="T487" s="120"/>
      <c r="U487" s="120"/>
      <c r="V487" s="120"/>
      <c r="W487" s="120"/>
      <c r="X487" s="120"/>
      <c r="Y487" s="120"/>
      <c r="Z487" s="120"/>
      <c r="AA487" s="120"/>
      <c r="AB487" s="120"/>
      <c r="AC487" s="120"/>
    </row>
    <row r="488" spans="1:29" ht="12.5" x14ac:dyDescent="0.25">
      <c r="A488" s="12"/>
      <c r="B488" s="120"/>
      <c r="C488" s="120"/>
      <c r="D488" s="120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120"/>
      <c r="S488" s="120"/>
      <c r="T488" s="120"/>
      <c r="U488" s="120"/>
      <c r="V488" s="120"/>
      <c r="W488" s="120"/>
      <c r="X488" s="120"/>
      <c r="Y488" s="120"/>
      <c r="Z488" s="120"/>
      <c r="AA488" s="120"/>
      <c r="AB488" s="120"/>
      <c r="AC488" s="120"/>
    </row>
    <row r="489" spans="1:29" ht="12.5" x14ac:dyDescent="0.25">
      <c r="A489" s="12"/>
      <c r="B489" s="120"/>
      <c r="C489" s="120"/>
      <c r="D489" s="120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120"/>
      <c r="S489" s="120"/>
      <c r="T489" s="120"/>
      <c r="U489" s="120"/>
      <c r="V489" s="120"/>
      <c r="W489" s="120"/>
      <c r="X489" s="120"/>
      <c r="Y489" s="120"/>
      <c r="Z489" s="120"/>
      <c r="AA489" s="120"/>
      <c r="AB489" s="120"/>
      <c r="AC489" s="120"/>
    </row>
    <row r="490" spans="1:29" ht="12.5" x14ac:dyDescent="0.25">
      <c r="A490" s="12"/>
      <c r="B490" s="120"/>
      <c r="C490" s="120"/>
      <c r="D490" s="120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120"/>
      <c r="S490" s="120"/>
      <c r="T490" s="120"/>
      <c r="U490" s="120"/>
      <c r="V490" s="120"/>
      <c r="W490" s="120"/>
      <c r="X490" s="120"/>
      <c r="Y490" s="120"/>
      <c r="Z490" s="120"/>
      <c r="AA490" s="120"/>
      <c r="AB490" s="120"/>
      <c r="AC490" s="120"/>
    </row>
    <row r="491" spans="1:29" ht="12.5" x14ac:dyDescent="0.25">
      <c r="A491" s="12"/>
      <c r="B491" s="120"/>
      <c r="C491" s="120"/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120"/>
      <c r="S491" s="120"/>
      <c r="T491" s="120"/>
      <c r="U491" s="120"/>
      <c r="V491" s="120"/>
      <c r="W491" s="120"/>
      <c r="X491" s="120"/>
      <c r="Y491" s="120"/>
      <c r="Z491" s="120"/>
      <c r="AA491" s="120"/>
      <c r="AB491" s="120"/>
      <c r="AC491" s="120"/>
    </row>
    <row r="492" spans="1:29" ht="12.5" x14ac:dyDescent="0.25">
      <c r="A492" s="12"/>
      <c r="B492" s="120"/>
      <c r="C492" s="120"/>
      <c r="D492" s="120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120"/>
      <c r="S492" s="120"/>
      <c r="T492" s="120"/>
      <c r="U492" s="120"/>
      <c r="V492" s="120"/>
      <c r="W492" s="120"/>
      <c r="X492" s="120"/>
      <c r="Y492" s="120"/>
      <c r="Z492" s="120"/>
      <c r="AA492" s="120"/>
      <c r="AB492" s="120"/>
      <c r="AC492" s="120"/>
    </row>
    <row r="493" spans="1:29" ht="12.5" x14ac:dyDescent="0.25">
      <c r="A493" s="12"/>
      <c r="B493" s="120"/>
      <c r="C493" s="120"/>
      <c r="D493" s="120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120"/>
      <c r="S493" s="120"/>
      <c r="T493" s="120"/>
      <c r="U493" s="120"/>
      <c r="V493" s="120"/>
      <c r="W493" s="120"/>
      <c r="X493" s="120"/>
      <c r="Y493" s="120"/>
      <c r="Z493" s="120"/>
      <c r="AA493" s="120"/>
      <c r="AB493" s="120"/>
      <c r="AC493" s="120"/>
    </row>
    <row r="494" spans="1:29" ht="12.5" x14ac:dyDescent="0.25">
      <c r="A494" s="12"/>
      <c r="B494" s="120"/>
      <c r="C494" s="120"/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120"/>
      <c r="S494" s="120"/>
      <c r="T494" s="120"/>
      <c r="U494" s="120"/>
      <c r="V494" s="120"/>
      <c r="W494" s="120"/>
      <c r="X494" s="120"/>
      <c r="Y494" s="120"/>
      <c r="Z494" s="120"/>
      <c r="AA494" s="120"/>
      <c r="AB494" s="120"/>
      <c r="AC494" s="120"/>
    </row>
    <row r="495" spans="1:29" ht="12.5" x14ac:dyDescent="0.25">
      <c r="A495" s="12"/>
      <c r="B495" s="120"/>
      <c r="C495" s="120"/>
      <c r="D495" s="120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120"/>
      <c r="S495" s="120"/>
      <c r="T495" s="120"/>
      <c r="U495" s="120"/>
      <c r="V495" s="120"/>
      <c r="W495" s="120"/>
      <c r="X495" s="120"/>
      <c r="Y495" s="120"/>
      <c r="Z495" s="120"/>
      <c r="AA495" s="120"/>
      <c r="AB495" s="120"/>
      <c r="AC495" s="120"/>
    </row>
    <row r="496" spans="1:29" ht="12.5" x14ac:dyDescent="0.25">
      <c r="A496" s="12"/>
      <c r="B496" s="120"/>
      <c r="C496" s="120"/>
      <c r="D496" s="120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120"/>
      <c r="S496" s="120"/>
      <c r="T496" s="120"/>
      <c r="U496" s="120"/>
      <c r="V496" s="120"/>
      <c r="W496" s="120"/>
      <c r="X496" s="120"/>
      <c r="Y496" s="120"/>
      <c r="Z496" s="120"/>
      <c r="AA496" s="120"/>
      <c r="AB496" s="120"/>
      <c r="AC496" s="120"/>
    </row>
    <row r="497" spans="1:29" ht="12.5" x14ac:dyDescent="0.25">
      <c r="A497" s="12"/>
      <c r="B497" s="120"/>
      <c r="C497" s="120"/>
      <c r="D497" s="120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120"/>
      <c r="S497" s="120"/>
      <c r="T497" s="120"/>
      <c r="U497" s="120"/>
      <c r="V497" s="120"/>
      <c r="W497" s="120"/>
      <c r="X497" s="120"/>
      <c r="Y497" s="120"/>
      <c r="Z497" s="120"/>
      <c r="AA497" s="120"/>
      <c r="AB497" s="120"/>
      <c r="AC497" s="120"/>
    </row>
    <row r="498" spans="1:29" ht="12.5" x14ac:dyDescent="0.25">
      <c r="A498" s="12"/>
      <c r="B498" s="120"/>
      <c r="C498" s="120"/>
      <c r="D498" s="120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120"/>
      <c r="S498" s="120"/>
      <c r="T498" s="120"/>
      <c r="U498" s="120"/>
      <c r="V498" s="120"/>
      <c r="W498" s="120"/>
      <c r="X498" s="120"/>
      <c r="Y498" s="120"/>
      <c r="Z498" s="120"/>
      <c r="AA498" s="120"/>
      <c r="AB498" s="120"/>
      <c r="AC498" s="120"/>
    </row>
    <row r="499" spans="1:29" ht="12.5" x14ac:dyDescent="0.25">
      <c r="A499" s="12"/>
      <c r="B499" s="120"/>
      <c r="C499" s="120"/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120"/>
      <c r="S499" s="120"/>
      <c r="T499" s="120"/>
      <c r="U499" s="120"/>
      <c r="V499" s="120"/>
      <c r="W499" s="120"/>
      <c r="X499" s="120"/>
      <c r="Y499" s="120"/>
      <c r="Z499" s="120"/>
      <c r="AA499" s="120"/>
      <c r="AB499" s="120"/>
      <c r="AC499" s="120"/>
    </row>
    <row r="500" spans="1:29" ht="12.5" x14ac:dyDescent="0.25">
      <c r="A500" s="12"/>
      <c r="B500" s="120"/>
      <c r="C500" s="120"/>
      <c r="D500" s="120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120"/>
      <c r="S500" s="120"/>
      <c r="T500" s="120"/>
      <c r="U500" s="120"/>
      <c r="V500" s="120"/>
      <c r="W500" s="120"/>
      <c r="X500" s="120"/>
      <c r="Y500" s="120"/>
      <c r="Z500" s="120"/>
      <c r="AA500" s="120"/>
      <c r="AB500" s="120"/>
      <c r="AC500" s="120"/>
    </row>
    <row r="501" spans="1:29" ht="12.5" x14ac:dyDescent="0.25">
      <c r="A501" s="12"/>
      <c r="B501" s="120"/>
      <c r="C501" s="120"/>
      <c r="D501" s="120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120"/>
      <c r="S501" s="120"/>
      <c r="T501" s="120"/>
      <c r="U501" s="120"/>
      <c r="V501" s="120"/>
      <c r="W501" s="120"/>
      <c r="X501" s="120"/>
      <c r="Y501" s="120"/>
      <c r="Z501" s="120"/>
      <c r="AA501" s="120"/>
      <c r="AB501" s="120"/>
      <c r="AC501" s="120"/>
    </row>
    <row r="502" spans="1:29" ht="12.5" x14ac:dyDescent="0.25">
      <c r="A502" s="12"/>
      <c r="B502" s="120"/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120"/>
      <c r="S502" s="120"/>
      <c r="T502" s="120"/>
      <c r="U502" s="120"/>
      <c r="V502" s="120"/>
      <c r="W502" s="120"/>
      <c r="X502" s="120"/>
      <c r="Y502" s="120"/>
      <c r="Z502" s="120"/>
      <c r="AA502" s="120"/>
      <c r="AB502" s="120"/>
      <c r="AC502" s="120"/>
    </row>
    <row r="503" spans="1:29" ht="12.5" x14ac:dyDescent="0.25">
      <c r="A503" s="12"/>
      <c r="B503" s="120"/>
      <c r="C503" s="120"/>
      <c r="D503" s="120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120"/>
      <c r="S503" s="120"/>
      <c r="T503" s="120"/>
      <c r="U503" s="120"/>
      <c r="V503" s="120"/>
      <c r="W503" s="120"/>
      <c r="X503" s="120"/>
      <c r="Y503" s="120"/>
      <c r="Z503" s="120"/>
      <c r="AA503" s="120"/>
      <c r="AB503" s="120"/>
      <c r="AC503" s="120"/>
    </row>
    <row r="504" spans="1:29" ht="12.5" x14ac:dyDescent="0.25">
      <c r="A504" s="12"/>
      <c r="B504" s="120"/>
      <c r="C504" s="120"/>
      <c r="D504" s="120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120"/>
      <c r="S504" s="120"/>
      <c r="T504" s="120"/>
      <c r="U504" s="120"/>
      <c r="V504" s="120"/>
      <c r="W504" s="120"/>
      <c r="X504" s="120"/>
      <c r="Y504" s="120"/>
      <c r="Z504" s="120"/>
      <c r="AA504" s="120"/>
      <c r="AB504" s="120"/>
      <c r="AC504" s="120"/>
    </row>
    <row r="505" spans="1:29" ht="12.5" x14ac:dyDescent="0.25">
      <c r="A505" s="12"/>
      <c r="B505" s="120"/>
      <c r="C505" s="120"/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120"/>
      <c r="S505" s="120"/>
      <c r="T505" s="120"/>
      <c r="U505" s="120"/>
      <c r="V505" s="120"/>
      <c r="W505" s="120"/>
      <c r="X505" s="120"/>
      <c r="Y505" s="120"/>
      <c r="Z505" s="120"/>
      <c r="AA505" s="120"/>
      <c r="AB505" s="120"/>
      <c r="AC505" s="120"/>
    </row>
    <row r="506" spans="1:29" ht="12.5" x14ac:dyDescent="0.25">
      <c r="A506" s="12"/>
      <c r="B506" s="120"/>
      <c r="C506" s="120"/>
      <c r="D506" s="120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120"/>
      <c r="S506" s="120"/>
      <c r="T506" s="120"/>
      <c r="U506" s="120"/>
      <c r="V506" s="120"/>
      <c r="W506" s="120"/>
      <c r="X506" s="120"/>
      <c r="Y506" s="120"/>
      <c r="Z506" s="120"/>
      <c r="AA506" s="120"/>
      <c r="AB506" s="120"/>
      <c r="AC506" s="120"/>
    </row>
    <row r="507" spans="1:29" ht="12.5" x14ac:dyDescent="0.25">
      <c r="A507" s="12"/>
      <c r="B507" s="120"/>
      <c r="C507" s="120"/>
      <c r="D507" s="120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120"/>
      <c r="S507" s="120"/>
      <c r="T507" s="120"/>
      <c r="U507" s="120"/>
      <c r="V507" s="120"/>
      <c r="W507" s="120"/>
      <c r="X507" s="120"/>
      <c r="Y507" s="120"/>
      <c r="Z507" s="120"/>
      <c r="AA507" s="120"/>
      <c r="AB507" s="120"/>
      <c r="AC507" s="120"/>
    </row>
    <row r="508" spans="1:29" ht="12.5" x14ac:dyDescent="0.25">
      <c r="A508" s="12"/>
      <c r="B508" s="120"/>
      <c r="C508" s="120"/>
      <c r="D508" s="120"/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120"/>
      <c r="S508" s="120"/>
      <c r="T508" s="120"/>
      <c r="U508" s="120"/>
      <c r="V508" s="120"/>
      <c r="W508" s="120"/>
      <c r="X508" s="120"/>
      <c r="Y508" s="120"/>
      <c r="Z508" s="120"/>
      <c r="AA508" s="120"/>
      <c r="AB508" s="120"/>
      <c r="AC508" s="120"/>
    </row>
    <row r="509" spans="1:29" ht="12.5" x14ac:dyDescent="0.25">
      <c r="A509" s="12"/>
      <c r="B509" s="120"/>
      <c r="C509" s="120"/>
      <c r="D509" s="120"/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120"/>
      <c r="S509" s="120"/>
      <c r="T509" s="120"/>
      <c r="U509" s="120"/>
      <c r="V509" s="120"/>
      <c r="W509" s="120"/>
      <c r="X509" s="120"/>
      <c r="Y509" s="120"/>
      <c r="Z509" s="120"/>
      <c r="AA509" s="120"/>
      <c r="AB509" s="120"/>
      <c r="AC509" s="120"/>
    </row>
    <row r="510" spans="1:29" ht="12.5" x14ac:dyDescent="0.25">
      <c r="A510" s="12"/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120"/>
      <c r="S510" s="120"/>
      <c r="T510" s="120"/>
      <c r="U510" s="120"/>
      <c r="V510" s="120"/>
      <c r="W510" s="120"/>
      <c r="X510" s="120"/>
      <c r="Y510" s="120"/>
      <c r="Z510" s="120"/>
      <c r="AA510" s="120"/>
      <c r="AB510" s="120"/>
      <c r="AC510" s="120"/>
    </row>
    <row r="511" spans="1:29" ht="12.5" x14ac:dyDescent="0.25">
      <c r="A511" s="12"/>
      <c r="B511" s="120"/>
      <c r="C511" s="120"/>
      <c r="D511" s="120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120"/>
      <c r="S511" s="120"/>
      <c r="T511" s="120"/>
      <c r="U511" s="120"/>
      <c r="V511" s="120"/>
      <c r="W511" s="120"/>
      <c r="X511" s="120"/>
      <c r="Y511" s="120"/>
      <c r="Z511" s="120"/>
      <c r="AA511" s="120"/>
      <c r="AB511" s="120"/>
      <c r="AC511" s="120"/>
    </row>
    <row r="512" spans="1:29" ht="12.5" x14ac:dyDescent="0.25">
      <c r="A512" s="12"/>
      <c r="B512" s="120"/>
      <c r="C512" s="120"/>
      <c r="D512" s="120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120"/>
      <c r="S512" s="120"/>
      <c r="T512" s="120"/>
      <c r="U512" s="120"/>
      <c r="V512" s="120"/>
      <c r="W512" s="120"/>
      <c r="X512" s="120"/>
      <c r="Y512" s="120"/>
      <c r="Z512" s="120"/>
      <c r="AA512" s="120"/>
      <c r="AB512" s="120"/>
      <c r="AC512" s="120"/>
    </row>
    <row r="513" spans="1:29" ht="12.5" x14ac:dyDescent="0.25">
      <c r="A513" s="12"/>
      <c r="B513" s="120"/>
      <c r="C513" s="120"/>
      <c r="D513" s="120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120"/>
      <c r="S513" s="120"/>
      <c r="T513" s="120"/>
      <c r="U513" s="120"/>
      <c r="V513" s="120"/>
      <c r="W513" s="120"/>
      <c r="X513" s="120"/>
      <c r="Y513" s="120"/>
      <c r="Z513" s="120"/>
      <c r="AA513" s="120"/>
      <c r="AB513" s="120"/>
      <c r="AC513" s="120"/>
    </row>
    <row r="514" spans="1:29" ht="12.5" x14ac:dyDescent="0.25">
      <c r="A514" s="12"/>
      <c r="B514" s="120"/>
      <c r="C514" s="120"/>
      <c r="D514" s="120"/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120"/>
      <c r="S514" s="120"/>
      <c r="T514" s="120"/>
      <c r="U514" s="120"/>
      <c r="V514" s="120"/>
      <c r="W514" s="120"/>
      <c r="X514" s="120"/>
      <c r="Y514" s="120"/>
      <c r="Z514" s="120"/>
      <c r="AA514" s="120"/>
      <c r="AB514" s="120"/>
      <c r="AC514" s="120"/>
    </row>
    <row r="515" spans="1:29" ht="12.5" x14ac:dyDescent="0.25">
      <c r="A515" s="12"/>
      <c r="B515" s="120"/>
      <c r="C515" s="120"/>
      <c r="D515" s="120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120"/>
      <c r="S515" s="120"/>
      <c r="T515" s="120"/>
      <c r="U515" s="120"/>
      <c r="V515" s="120"/>
      <c r="W515" s="120"/>
      <c r="X515" s="120"/>
      <c r="Y515" s="120"/>
      <c r="Z515" s="120"/>
      <c r="AA515" s="120"/>
      <c r="AB515" s="120"/>
      <c r="AC515" s="120"/>
    </row>
    <row r="516" spans="1:29" ht="12.5" x14ac:dyDescent="0.25">
      <c r="A516" s="12"/>
      <c r="B516" s="120"/>
      <c r="C516" s="120"/>
      <c r="D516" s="120"/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120"/>
      <c r="S516" s="120"/>
      <c r="T516" s="120"/>
      <c r="U516" s="120"/>
      <c r="V516" s="120"/>
      <c r="W516" s="120"/>
      <c r="X516" s="120"/>
      <c r="Y516" s="120"/>
      <c r="Z516" s="120"/>
      <c r="AA516" s="120"/>
      <c r="AB516" s="120"/>
      <c r="AC516" s="120"/>
    </row>
    <row r="517" spans="1:29" ht="12.5" x14ac:dyDescent="0.25">
      <c r="A517" s="12"/>
      <c r="B517" s="120"/>
      <c r="C517" s="120"/>
      <c r="D517" s="120"/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120"/>
      <c r="S517" s="120"/>
      <c r="T517" s="120"/>
      <c r="U517" s="120"/>
      <c r="V517" s="120"/>
      <c r="W517" s="120"/>
      <c r="X517" s="120"/>
      <c r="Y517" s="120"/>
      <c r="Z517" s="120"/>
      <c r="AA517" s="120"/>
      <c r="AB517" s="120"/>
      <c r="AC517" s="120"/>
    </row>
    <row r="518" spans="1:29" ht="12.5" x14ac:dyDescent="0.25">
      <c r="A518" s="12"/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  <c r="Z518" s="120"/>
      <c r="AA518" s="120"/>
      <c r="AB518" s="120"/>
      <c r="AC518" s="120"/>
    </row>
    <row r="519" spans="1:29" ht="12.5" x14ac:dyDescent="0.25">
      <c r="A519" s="12"/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120"/>
      <c r="S519" s="120"/>
      <c r="T519" s="120"/>
      <c r="U519" s="120"/>
      <c r="V519" s="120"/>
      <c r="W519" s="120"/>
      <c r="X519" s="120"/>
      <c r="Y519" s="120"/>
      <c r="Z519" s="120"/>
      <c r="AA519" s="120"/>
      <c r="AB519" s="120"/>
      <c r="AC519" s="120"/>
    </row>
    <row r="520" spans="1:29" ht="12.5" x14ac:dyDescent="0.25">
      <c r="A520" s="12"/>
      <c r="B520" s="120"/>
      <c r="C520" s="120"/>
      <c r="D520" s="120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120"/>
      <c r="S520" s="120"/>
      <c r="T520" s="120"/>
      <c r="U520" s="120"/>
      <c r="V520" s="120"/>
      <c r="W520" s="120"/>
      <c r="X520" s="120"/>
      <c r="Y520" s="120"/>
      <c r="Z520" s="120"/>
      <c r="AA520" s="120"/>
      <c r="AB520" s="120"/>
      <c r="AC520" s="120"/>
    </row>
    <row r="521" spans="1:29" ht="12.5" x14ac:dyDescent="0.25">
      <c r="A521" s="12"/>
      <c r="B521" s="120"/>
      <c r="C521" s="120"/>
      <c r="D521" s="120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120"/>
      <c r="S521" s="120"/>
      <c r="T521" s="120"/>
      <c r="U521" s="120"/>
      <c r="V521" s="120"/>
      <c r="W521" s="120"/>
      <c r="X521" s="120"/>
      <c r="Y521" s="120"/>
      <c r="Z521" s="120"/>
      <c r="AA521" s="120"/>
      <c r="AB521" s="120"/>
      <c r="AC521" s="120"/>
    </row>
    <row r="522" spans="1:29" ht="12.5" x14ac:dyDescent="0.25">
      <c r="A522" s="12"/>
      <c r="B522" s="120"/>
      <c r="C522" s="120"/>
      <c r="D522" s="120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120"/>
      <c r="S522" s="120"/>
      <c r="T522" s="120"/>
      <c r="U522" s="120"/>
      <c r="V522" s="120"/>
      <c r="W522" s="120"/>
      <c r="X522" s="120"/>
      <c r="Y522" s="120"/>
      <c r="Z522" s="120"/>
      <c r="AA522" s="120"/>
      <c r="AB522" s="120"/>
      <c r="AC522" s="120"/>
    </row>
    <row r="523" spans="1:29" ht="12.5" x14ac:dyDescent="0.25">
      <c r="A523" s="12"/>
      <c r="B523" s="120"/>
      <c r="C523" s="120"/>
      <c r="D523" s="120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120"/>
      <c r="S523" s="120"/>
      <c r="T523" s="120"/>
      <c r="U523" s="120"/>
      <c r="V523" s="120"/>
      <c r="W523" s="120"/>
      <c r="X523" s="120"/>
      <c r="Y523" s="120"/>
      <c r="Z523" s="120"/>
      <c r="AA523" s="120"/>
      <c r="AB523" s="120"/>
      <c r="AC523" s="120"/>
    </row>
    <row r="524" spans="1:29" ht="12.5" x14ac:dyDescent="0.25">
      <c r="A524" s="12"/>
      <c r="B524" s="120"/>
      <c r="C524" s="120"/>
      <c r="D524" s="120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120"/>
      <c r="S524" s="120"/>
      <c r="T524" s="120"/>
      <c r="U524" s="120"/>
      <c r="V524" s="120"/>
      <c r="W524" s="120"/>
      <c r="X524" s="120"/>
      <c r="Y524" s="120"/>
      <c r="Z524" s="120"/>
      <c r="AA524" s="120"/>
      <c r="AB524" s="120"/>
      <c r="AC524" s="120"/>
    </row>
    <row r="525" spans="1:29" ht="12.5" x14ac:dyDescent="0.25">
      <c r="A525" s="12"/>
      <c r="B525" s="120"/>
      <c r="C525" s="120"/>
      <c r="D525" s="120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120"/>
      <c r="S525" s="120"/>
      <c r="T525" s="120"/>
      <c r="U525" s="120"/>
      <c r="V525" s="120"/>
      <c r="W525" s="120"/>
      <c r="X525" s="120"/>
      <c r="Y525" s="120"/>
      <c r="Z525" s="120"/>
      <c r="AA525" s="120"/>
      <c r="AB525" s="120"/>
      <c r="AC525" s="120"/>
    </row>
    <row r="526" spans="1:29" ht="12.5" x14ac:dyDescent="0.25">
      <c r="A526" s="12"/>
      <c r="B526" s="120"/>
      <c r="C526" s="120"/>
      <c r="D526" s="120"/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120"/>
      <c r="S526" s="120"/>
      <c r="T526" s="120"/>
      <c r="U526" s="120"/>
      <c r="V526" s="120"/>
      <c r="W526" s="120"/>
      <c r="X526" s="120"/>
      <c r="Y526" s="120"/>
      <c r="Z526" s="120"/>
      <c r="AA526" s="120"/>
      <c r="AB526" s="120"/>
      <c r="AC526" s="120"/>
    </row>
    <row r="527" spans="1:29" ht="12.5" x14ac:dyDescent="0.25">
      <c r="A527" s="12"/>
      <c r="B527" s="120"/>
      <c r="C527" s="120"/>
      <c r="D527" s="120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120"/>
      <c r="S527" s="120"/>
      <c r="T527" s="120"/>
      <c r="U527" s="120"/>
      <c r="V527" s="120"/>
      <c r="W527" s="120"/>
      <c r="X527" s="120"/>
      <c r="Y527" s="120"/>
      <c r="Z527" s="120"/>
      <c r="AA527" s="120"/>
      <c r="AB527" s="120"/>
      <c r="AC527" s="120"/>
    </row>
    <row r="528" spans="1:29" ht="12.5" x14ac:dyDescent="0.25">
      <c r="A528" s="12"/>
      <c r="B528" s="120"/>
      <c r="C528" s="120"/>
      <c r="D528" s="120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120"/>
      <c r="S528" s="120"/>
      <c r="T528" s="120"/>
      <c r="U528" s="120"/>
      <c r="V528" s="120"/>
      <c r="W528" s="120"/>
      <c r="X528" s="120"/>
      <c r="Y528" s="120"/>
      <c r="Z528" s="120"/>
      <c r="AA528" s="120"/>
      <c r="AB528" s="120"/>
      <c r="AC528" s="120"/>
    </row>
    <row r="529" spans="1:29" ht="12.5" x14ac:dyDescent="0.25">
      <c r="A529" s="12"/>
      <c r="B529" s="120"/>
      <c r="C529" s="120"/>
      <c r="D529" s="120"/>
      <c r="E529" s="120"/>
      <c r="F529" s="120"/>
      <c r="G529" s="120"/>
      <c r="H529" s="120"/>
      <c r="I529" s="120"/>
      <c r="J529" s="120"/>
      <c r="K529" s="120"/>
      <c r="L529" s="120"/>
      <c r="M529" s="120"/>
      <c r="N529" s="120"/>
      <c r="O529" s="120"/>
      <c r="P529" s="120"/>
      <c r="Q529" s="120"/>
      <c r="R529" s="120"/>
      <c r="S529" s="120"/>
      <c r="T529" s="120"/>
      <c r="U529" s="120"/>
      <c r="V529" s="120"/>
      <c r="W529" s="120"/>
      <c r="X529" s="120"/>
      <c r="Y529" s="120"/>
      <c r="Z529" s="120"/>
      <c r="AA529" s="120"/>
      <c r="AB529" s="120"/>
      <c r="AC529" s="120"/>
    </row>
    <row r="530" spans="1:29" ht="12.5" x14ac:dyDescent="0.25">
      <c r="A530" s="12"/>
      <c r="B530" s="120"/>
      <c r="C530" s="120"/>
      <c r="D530" s="120"/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  <c r="O530" s="120"/>
      <c r="P530" s="120"/>
      <c r="Q530" s="120"/>
      <c r="R530" s="120"/>
      <c r="S530" s="120"/>
      <c r="T530" s="120"/>
      <c r="U530" s="120"/>
      <c r="V530" s="120"/>
      <c r="W530" s="120"/>
      <c r="X530" s="120"/>
      <c r="Y530" s="120"/>
      <c r="Z530" s="120"/>
      <c r="AA530" s="120"/>
      <c r="AB530" s="120"/>
      <c r="AC530" s="120"/>
    </row>
    <row r="531" spans="1:29" ht="12.5" x14ac:dyDescent="0.25">
      <c r="A531" s="12"/>
      <c r="B531" s="120"/>
      <c r="C531" s="120"/>
      <c r="D531" s="120"/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20"/>
      <c r="P531" s="120"/>
      <c r="Q531" s="120"/>
      <c r="R531" s="120"/>
      <c r="S531" s="120"/>
      <c r="T531" s="120"/>
      <c r="U531" s="120"/>
      <c r="V531" s="120"/>
      <c r="W531" s="120"/>
      <c r="X531" s="120"/>
      <c r="Y531" s="120"/>
      <c r="Z531" s="120"/>
      <c r="AA531" s="120"/>
      <c r="AB531" s="120"/>
      <c r="AC531" s="120"/>
    </row>
    <row r="532" spans="1:29" ht="12.5" x14ac:dyDescent="0.25">
      <c r="A532" s="12"/>
      <c r="B532" s="120"/>
      <c r="C532" s="120"/>
      <c r="D532" s="120"/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20"/>
      <c r="P532" s="120"/>
      <c r="Q532" s="120"/>
      <c r="R532" s="120"/>
      <c r="S532" s="120"/>
      <c r="T532" s="120"/>
      <c r="U532" s="120"/>
      <c r="V532" s="120"/>
      <c r="W532" s="120"/>
      <c r="X532" s="120"/>
      <c r="Y532" s="120"/>
      <c r="Z532" s="120"/>
      <c r="AA532" s="120"/>
      <c r="AB532" s="120"/>
      <c r="AC532" s="120"/>
    </row>
    <row r="533" spans="1:29" ht="12.5" x14ac:dyDescent="0.25">
      <c r="A533" s="12"/>
      <c r="B533" s="120"/>
      <c r="C533" s="120"/>
      <c r="D533" s="120"/>
      <c r="E533" s="120"/>
      <c r="F533" s="120"/>
      <c r="G533" s="120"/>
      <c r="H533" s="120"/>
      <c r="I533" s="120"/>
      <c r="J533" s="120"/>
      <c r="K533" s="120"/>
      <c r="L533" s="120"/>
      <c r="M533" s="120"/>
      <c r="N533" s="120"/>
      <c r="O533" s="120"/>
      <c r="P533" s="120"/>
      <c r="Q533" s="120"/>
      <c r="R533" s="120"/>
      <c r="S533" s="120"/>
      <c r="T533" s="120"/>
      <c r="U533" s="120"/>
      <c r="V533" s="120"/>
      <c r="W533" s="120"/>
      <c r="X533" s="120"/>
      <c r="Y533" s="120"/>
      <c r="Z533" s="120"/>
      <c r="AA533" s="120"/>
      <c r="AB533" s="120"/>
      <c r="AC533" s="120"/>
    </row>
    <row r="534" spans="1:29" ht="12.5" x14ac:dyDescent="0.25">
      <c r="A534" s="12"/>
      <c r="B534" s="120"/>
      <c r="C534" s="120"/>
      <c r="D534" s="120"/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20"/>
      <c r="P534" s="120"/>
      <c r="Q534" s="120"/>
      <c r="R534" s="120"/>
      <c r="S534" s="120"/>
      <c r="T534" s="120"/>
      <c r="U534" s="120"/>
      <c r="V534" s="120"/>
      <c r="W534" s="120"/>
      <c r="X534" s="120"/>
      <c r="Y534" s="120"/>
      <c r="Z534" s="120"/>
      <c r="AA534" s="120"/>
      <c r="AB534" s="120"/>
      <c r="AC534" s="120"/>
    </row>
    <row r="535" spans="1:29" ht="12.5" x14ac:dyDescent="0.25">
      <c r="A535" s="12"/>
      <c r="B535" s="120"/>
      <c r="C535" s="120"/>
      <c r="D535" s="120"/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  <c r="Z535" s="120"/>
      <c r="AA535" s="120"/>
      <c r="AB535" s="120"/>
      <c r="AC535" s="120"/>
    </row>
    <row r="536" spans="1:29" ht="12.5" x14ac:dyDescent="0.25">
      <c r="A536" s="12"/>
      <c r="B536" s="120"/>
      <c r="C536" s="120"/>
      <c r="D536" s="120"/>
      <c r="E536" s="120"/>
      <c r="F536" s="120"/>
      <c r="G536" s="120"/>
      <c r="H536" s="120"/>
      <c r="I536" s="120"/>
      <c r="J536" s="120"/>
      <c r="K536" s="120"/>
      <c r="L536" s="120"/>
      <c r="M536" s="120"/>
      <c r="N536" s="120"/>
      <c r="O536" s="120"/>
      <c r="P536" s="120"/>
      <c r="Q536" s="120"/>
      <c r="R536" s="120"/>
      <c r="S536" s="120"/>
      <c r="T536" s="120"/>
      <c r="U536" s="120"/>
      <c r="V536" s="120"/>
      <c r="W536" s="120"/>
      <c r="X536" s="120"/>
      <c r="Y536" s="120"/>
      <c r="Z536" s="120"/>
      <c r="AA536" s="120"/>
      <c r="AB536" s="120"/>
      <c r="AC536" s="120"/>
    </row>
    <row r="537" spans="1:29" ht="12.5" x14ac:dyDescent="0.25">
      <c r="A537" s="12"/>
      <c r="B537" s="120"/>
      <c r="C537" s="120"/>
      <c r="D537" s="120"/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20"/>
      <c r="P537" s="120"/>
      <c r="Q537" s="120"/>
      <c r="R537" s="120"/>
      <c r="S537" s="120"/>
      <c r="T537" s="120"/>
      <c r="U537" s="120"/>
      <c r="V537" s="120"/>
      <c r="W537" s="120"/>
      <c r="X537" s="120"/>
      <c r="Y537" s="120"/>
      <c r="Z537" s="120"/>
      <c r="AA537" s="120"/>
      <c r="AB537" s="120"/>
      <c r="AC537" s="120"/>
    </row>
    <row r="538" spans="1:29" ht="12.5" x14ac:dyDescent="0.25">
      <c r="A538" s="12"/>
      <c r="B538" s="120"/>
      <c r="C538" s="120"/>
      <c r="D538" s="120"/>
      <c r="E538" s="120"/>
      <c r="F538" s="120"/>
      <c r="G538" s="120"/>
      <c r="H538" s="120"/>
      <c r="I538" s="120"/>
      <c r="J538" s="120"/>
      <c r="K538" s="120"/>
      <c r="L538" s="120"/>
      <c r="M538" s="120"/>
      <c r="N538" s="120"/>
      <c r="O538" s="120"/>
      <c r="P538" s="120"/>
      <c r="Q538" s="120"/>
      <c r="R538" s="120"/>
      <c r="S538" s="120"/>
      <c r="T538" s="120"/>
      <c r="U538" s="120"/>
      <c r="V538" s="120"/>
      <c r="W538" s="120"/>
      <c r="X538" s="120"/>
      <c r="Y538" s="120"/>
      <c r="Z538" s="120"/>
      <c r="AA538" s="120"/>
      <c r="AB538" s="120"/>
      <c r="AC538" s="120"/>
    </row>
    <row r="539" spans="1:29" ht="12.5" x14ac:dyDescent="0.25">
      <c r="A539" s="12"/>
      <c r="B539" s="120"/>
      <c r="C539" s="120"/>
      <c r="D539" s="120"/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  <c r="Z539" s="120"/>
      <c r="AA539" s="120"/>
      <c r="AB539" s="120"/>
      <c r="AC539" s="120"/>
    </row>
    <row r="540" spans="1:29" ht="12.5" x14ac:dyDescent="0.25">
      <c r="A540" s="12"/>
      <c r="B540" s="120"/>
      <c r="C540" s="120"/>
      <c r="D540" s="120"/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20"/>
      <c r="P540" s="120"/>
      <c r="Q540" s="120"/>
      <c r="R540" s="120"/>
      <c r="S540" s="120"/>
      <c r="T540" s="120"/>
      <c r="U540" s="120"/>
      <c r="V540" s="120"/>
      <c r="W540" s="120"/>
      <c r="X540" s="120"/>
      <c r="Y540" s="120"/>
      <c r="Z540" s="120"/>
      <c r="AA540" s="120"/>
      <c r="AB540" s="120"/>
      <c r="AC540" s="120"/>
    </row>
    <row r="541" spans="1:29" ht="12.5" x14ac:dyDescent="0.25">
      <c r="A541" s="12"/>
      <c r="B541" s="120"/>
      <c r="C541" s="120"/>
      <c r="D541" s="120"/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20"/>
      <c r="P541" s="120"/>
      <c r="Q541" s="120"/>
      <c r="R541" s="120"/>
      <c r="S541" s="120"/>
      <c r="T541" s="120"/>
      <c r="U541" s="120"/>
      <c r="V541" s="120"/>
      <c r="W541" s="120"/>
      <c r="X541" s="120"/>
      <c r="Y541" s="120"/>
      <c r="Z541" s="120"/>
      <c r="AA541" s="120"/>
      <c r="AB541" s="120"/>
      <c r="AC541" s="120"/>
    </row>
    <row r="542" spans="1:29" ht="12.5" x14ac:dyDescent="0.25">
      <c r="A542" s="12"/>
      <c r="B542" s="120"/>
      <c r="C542" s="120"/>
      <c r="D542" s="120"/>
      <c r="E542" s="120"/>
      <c r="F542" s="120"/>
      <c r="G542" s="120"/>
      <c r="H542" s="120"/>
      <c r="I542" s="120"/>
      <c r="J542" s="120"/>
      <c r="K542" s="120"/>
      <c r="L542" s="120"/>
      <c r="M542" s="120"/>
      <c r="N542" s="120"/>
      <c r="O542" s="120"/>
      <c r="P542" s="120"/>
      <c r="Q542" s="120"/>
      <c r="R542" s="120"/>
      <c r="S542" s="120"/>
      <c r="T542" s="120"/>
      <c r="U542" s="120"/>
      <c r="V542" s="120"/>
      <c r="W542" s="120"/>
      <c r="X542" s="120"/>
      <c r="Y542" s="120"/>
      <c r="Z542" s="120"/>
      <c r="AA542" s="120"/>
      <c r="AB542" s="120"/>
      <c r="AC542" s="120"/>
    </row>
    <row r="543" spans="1:29" ht="12.5" x14ac:dyDescent="0.25">
      <c r="A543" s="12"/>
      <c r="B543" s="120"/>
      <c r="C543" s="120"/>
      <c r="D543" s="120"/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  <c r="Z543" s="120"/>
      <c r="AA543" s="120"/>
      <c r="AB543" s="120"/>
      <c r="AC543" s="120"/>
    </row>
    <row r="544" spans="1:29" ht="12.5" x14ac:dyDescent="0.25">
      <c r="A544" s="12"/>
      <c r="B544" s="120"/>
      <c r="C544" s="120"/>
      <c r="D544" s="120"/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20"/>
      <c r="P544" s="120"/>
      <c r="Q544" s="120"/>
      <c r="R544" s="120"/>
      <c r="S544" s="120"/>
      <c r="T544" s="120"/>
      <c r="U544" s="120"/>
      <c r="V544" s="120"/>
      <c r="W544" s="120"/>
      <c r="X544" s="120"/>
      <c r="Y544" s="120"/>
      <c r="Z544" s="120"/>
      <c r="AA544" s="120"/>
      <c r="AB544" s="120"/>
      <c r="AC544" s="120"/>
    </row>
    <row r="545" spans="1:29" ht="12.5" x14ac:dyDescent="0.25">
      <c r="A545" s="12"/>
      <c r="B545" s="120"/>
      <c r="C545" s="120"/>
      <c r="D545" s="120"/>
      <c r="E545" s="120"/>
      <c r="F545" s="120"/>
      <c r="G545" s="120"/>
      <c r="H545" s="120"/>
      <c r="I545" s="120"/>
      <c r="J545" s="120"/>
      <c r="K545" s="120"/>
      <c r="L545" s="120"/>
      <c r="M545" s="120"/>
      <c r="N545" s="120"/>
      <c r="O545" s="120"/>
      <c r="P545" s="120"/>
      <c r="Q545" s="120"/>
      <c r="R545" s="120"/>
      <c r="S545" s="120"/>
      <c r="T545" s="120"/>
      <c r="U545" s="120"/>
      <c r="V545" s="120"/>
      <c r="W545" s="120"/>
      <c r="X545" s="120"/>
      <c r="Y545" s="120"/>
      <c r="Z545" s="120"/>
      <c r="AA545" s="120"/>
      <c r="AB545" s="120"/>
      <c r="AC545" s="120"/>
    </row>
    <row r="546" spans="1:29" ht="12.5" x14ac:dyDescent="0.25">
      <c r="A546" s="12"/>
      <c r="B546" s="120"/>
      <c r="C546" s="120"/>
      <c r="D546" s="120"/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20"/>
      <c r="P546" s="120"/>
      <c r="Q546" s="120"/>
      <c r="R546" s="120"/>
      <c r="S546" s="120"/>
      <c r="T546" s="120"/>
      <c r="U546" s="120"/>
      <c r="V546" s="120"/>
      <c r="W546" s="120"/>
      <c r="X546" s="120"/>
      <c r="Y546" s="120"/>
      <c r="Z546" s="120"/>
      <c r="AA546" s="120"/>
      <c r="AB546" s="120"/>
      <c r="AC546" s="120"/>
    </row>
    <row r="547" spans="1:29" ht="12.5" x14ac:dyDescent="0.25">
      <c r="A547" s="12"/>
      <c r="B547" s="120"/>
      <c r="C547" s="120"/>
      <c r="D547" s="120"/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20"/>
      <c r="P547" s="120"/>
      <c r="Q547" s="120"/>
      <c r="R547" s="120"/>
      <c r="S547" s="120"/>
      <c r="T547" s="120"/>
      <c r="U547" s="120"/>
      <c r="V547" s="120"/>
      <c r="W547" s="120"/>
      <c r="X547" s="120"/>
      <c r="Y547" s="120"/>
      <c r="Z547" s="120"/>
      <c r="AA547" s="120"/>
      <c r="AB547" s="120"/>
      <c r="AC547" s="120"/>
    </row>
    <row r="548" spans="1:29" ht="12.5" x14ac:dyDescent="0.25">
      <c r="A548" s="12"/>
      <c r="B548" s="120"/>
      <c r="C548" s="120"/>
      <c r="D548" s="120"/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20"/>
      <c r="P548" s="120"/>
      <c r="Q548" s="120"/>
      <c r="R548" s="120"/>
      <c r="S548" s="120"/>
      <c r="T548" s="120"/>
      <c r="U548" s="120"/>
      <c r="V548" s="120"/>
      <c r="W548" s="120"/>
      <c r="X548" s="120"/>
      <c r="Y548" s="120"/>
      <c r="Z548" s="120"/>
      <c r="AA548" s="120"/>
      <c r="AB548" s="120"/>
      <c r="AC548" s="120"/>
    </row>
    <row r="549" spans="1:29" ht="12.5" x14ac:dyDescent="0.25">
      <c r="A549" s="12"/>
      <c r="B549" s="120"/>
      <c r="C549" s="120"/>
      <c r="D549" s="120"/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20"/>
      <c r="P549" s="120"/>
      <c r="Q549" s="120"/>
      <c r="R549" s="120"/>
      <c r="S549" s="120"/>
      <c r="T549" s="120"/>
      <c r="U549" s="120"/>
      <c r="V549" s="120"/>
      <c r="W549" s="120"/>
      <c r="X549" s="120"/>
      <c r="Y549" s="120"/>
      <c r="Z549" s="120"/>
      <c r="AA549" s="120"/>
      <c r="AB549" s="120"/>
      <c r="AC549" s="120"/>
    </row>
    <row r="550" spans="1:29" ht="12.5" x14ac:dyDescent="0.25">
      <c r="A550" s="12"/>
      <c r="B550" s="120"/>
      <c r="C550" s="120"/>
      <c r="D550" s="120"/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20"/>
      <c r="P550" s="120"/>
      <c r="Q550" s="120"/>
      <c r="R550" s="120"/>
      <c r="S550" s="120"/>
      <c r="T550" s="120"/>
      <c r="U550" s="120"/>
      <c r="V550" s="120"/>
      <c r="W550" s="120"/>
      <c r="X550" s="120"/>
      <c r="Y550" s="120"/>
      <c r="Z550" s="120"/>
      <c r="AA550" s="120"/>
      <c r="AB550" s="120"/>
      <c r="AC550" s="120"/>
    </row>
    <row r="551" spans="1:29" ht="12.5" x14ac:dyDescent="0.25">
      <c r="A551" s="12"/>
      <c r="B551" s="120"/>
      <c r="C551" s="120"/>
      <c r="D551" s="120"/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  <c r="Z551" s="120"/>
      <c r="AA551" s="120"/>
      <c r="AB551" s="120"/>
      <c r="AC551" s="120"/>
    </row>
    <row r="552" spans="1:29" ht="12.5" x14ac:dyDescent="0.25">
      <c r="A552" s="12"/>
      <c r="B552" s="120"/>
      <c r="C552" s="120"/>
      <c r="D552" s="120"/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20"/>
      <c r="P552" s="120"/>
      <c r="Q552" s="120"/>
      <c r="R552" s="120"/>
      <c r="S552" s="120"/>
      <c r="T552" s="120"/>
      <c r="U552" s="120"/>
      <c r="V552" s="120"/>
      <c r="W552" s="120"/>
      <c r="X552" s="120"/>
      <c r="Y552" s="120"/>
      <c r="Z552" s="120"/>
      <c r="AA552" s="120"/>
      <c r="AB552" s="120"/>
      <c r="AC552" s="120"/>
    </row>
    <row r="553" spans="1:29" ht="12.5" x14ac:dyDescent="0.25">
      <c r="A553" s="12"/>
      <c r="B553" s="120"/>
      <c r="C553" s="120"/>
      <c r="D553" s="120"/>
      <c r="E553" s="120"/>
      <c r="F553" s="120"/>
      <c r="G553" s="120"/>
      <c r="H553" s="120"/>
      <c r="I553" s="120"/>
      <c r="J553" s="120"/>
      <c r="K553" s="120"/>
      <c r="L553" s="120"/>
      <c r="M553" s="120"/>
      <c r="N553" s="120"/>
      <c r="O553" s="120"/>
      <c r="P553" s="120"/>
      <c r="Q553" s="120"/>
      <c r="R553" s="120"/>
      <c r="S553" s="120"/>
      <c r="T553" s="120"/>
      <c r="U553" s="120"/>
      <c r="V553" s="120"/>
      <c r="W553" s="120"/>
      <c r="X553" s="120"/>
      <c r="Y553" s="120"/>
      <c r="Z553" s="120"/>
      <c r="AA553" s="120"/>
      <c r="AB553" s="120"/>
      <c r="AC553" s="120"/>
    </row>
    <row r="554" spans="1:29" ht="12.5" x14ac:dyDescent="0.25">
      <c r="A554" s="12"/>
      <c r="B554" s="120"/>
      <c r="C554" s="120"/>
      <c r="D554" s="120"/>
      <c r="E554" s="120"/>
      <c r="F554" s="120"/>
      <c r="G554" s="120"/>
      <c r="H554" s="120"/>
      <c r="I554" s="120"/>
      <c r="J554" s="120"/>
      <c r="K554" s="120"/>
      <c r="L554" s="120"/>
      <c r="M554" s="120"/>
      <c r="N554" s="120"/>
      <c r="O554" s="120"/>
      <c r="P554" s="120"/>
      <c r="Q554" s="120"/>
      <c r="R554" s="120"/>
      <c r="S554" s="120"/>
      <c r="T554" s="120"/>
      <c r="U554" s="120"/>
      <c r="V554" s="120"/>
      <c r="W554" s="120"/>
      <c r="X554" s="120"/>
      <c r="Y554" s="120"/>
      <c r="Z554" s="120"/>
      <c r="AA554" s="120"/>
      <c r="AB554" s="120"/>
      <c r="AC554" s="120"/>
    </row>
    <row r="555" spans="1:29" ht="12.5" x14ac:dyDescent="0.25">
      <c r="A555" s="12"/>
      <c r="B555" s="120"/>
      <c r="C555" s="120"/>
      <c r="D555" s="120"/>
      <c r="E555" s="120"/>
      <c r="F555" s="120"/>
      <c r="G555" s="120"/>
      <c r="H555" s="120"/>
      <c r="I555" s="120"/>
      <c r="J555" s="120"/>
      <c r="K555" s="120"/>
      <c r="L555" s="120"/>
      <c r="M555" s="120"/>
      <c r="N555" s="120"/>
      <c r="O555" s="120"/>
      <c r="P555" s="120"/>
      <c r="Q555" s="120"/>
      <c r="R555" s="120"/>
      <c r="S555" s="120"/>
      <c r="T555" s="120"/>
      <c r="U555" s="120"/>
      <c r="V555" s="120"/>
      <c r="W555" s="120"/>
      <c r="X555" s="120"/>
      <c r="Y555" s="120"/>
      <c r="Z555" s="120"/>
      <c r="AA555" s="120"/>
      <c r="AB555" s="120"/>
      <c r="AC555" s="120"/>
    </row>
    <row r="556" spans="1:29" ht="12.5" x14ac:dyDescent="0.25">
      <c r="A556" s="12"/>
      <c r="B556" s="120"/>
      <c r="C556" s="120"/>
      <c r="D556" s="120"/>
      <c r="E556" s="120"/>
      <c r="F556" s="120"/>
      <c r="G556" s="120"/>
      <c r="H556" s="120"/>
      <c r="I556" s="120"/>
      <c r="J556" s="120"/>
      <c r="K556" s="120"/>
      <c r="L556" s="120"/>
      <c r="M556" s="120"/>
      <c r="N556" s="120"/>
      <c r="O556" s="120"/>
      <c r="P556" s="120"/>
      <c r="Q556" s="120"/>
      <c r="R556" s="120"/>
      <c r="S556" s="120"/>
      <c r="T556" s="120"/>
      <c r="U556" s="120"/>
      <c r="V556" s="120"/>
      <c r="W556" s="120"/>
      <c r="X556" s="120"/>
      <c r="Y556" s="120"/>
      <c r="Z556" s="120"/>
      <c r="AA556" s="120"/>
      <c r="AB556" s="120"/>
      <c r="AC556" s="120"/>
    </row>
    <row r="557" spans="1:29" ht="12.5" x14ac:dyDescent="0.25">
      <c r="A557" s="12"/>
      <c r="B557" s="120"/>
      <c r="C557" s="120"/>
      <c r="D557" s="120"/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20"/>
      <c r="P557" s="120"/>
      <c r="Q557" s="120"/>
      <c r="R557" s="120"/>
      <c r="S557" s="120"/>
      <c r="T557" s="120"/>
      <c r="U557" s="120"/>
      <c r="V557" s="120"/>
      <c r="W557" s="120"/>
      <c r="X557" s="120"/>
      <c r="Y557" s="120"/>
      <c r="Z557" s="120"/>
      <c r="AA557" s="120"/>
      <c r="AB557" s="120"/>
      <c r="AC557" s="120"/>
    </row>
    <row r="558" spans="1:29" ht="12.5" x14ac:dyDescent="0.25">
      <c r="A558" s="12"/>
      <c r="B558" s="120"/>
      <c r="C558" s="120"/>
      <c r="D558" s="120"/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  <c r="Z558" s="120"/>
      <c r="AA558" s="120"/>
      <c r="AB558" s="120"/>
      <c r="AC558" s="120"/>
    </row>
    <row r="559" spans="1:29" ht="12.5" x14ac:dyDescent="0.25">
      <c r="A559" s="12"/>
      <c r="B559" s="120"/>
      <c r="C559" s="120"/>
      <c r="D559" s="120"/>
      <c r="E559" s="120"/>
      <c r="F559" s="120"/>
      <c r="G559" s="120"/>
      <c r="H559" s="120"/>
      <c r="I559" s="120"/>
      <c r="J559" s="120"/>
      <c r="K559" s="120"/>
      <c r="L559" s="120"/>
      <c r="M559" s="120"/>
      <c r="N559" s="120"/>
      <c r="O559" s="120"/>
      <c r="P559" s="120"/>
      <c r="Q559" s="120"/>
      <c r="R559" s="120"/>
      <c r="S559" s="120"/>
      <c r="T559" s="120"/>
      <c r="U559" s="120"/>
      <c r="V559" s="120"/>
      <c r="W559" s="120"/>
      <c r="X559" s="120"/>
      <c r="Y559" s="120"/>
      <c r="Z559" s="120"/>
      <c r="AA559" s="120"/>
      <c r="AB559" s="120"/>
      <c r="AC559" s="120"/>
    </row>
    <row r="560" spans="1:29" ht="12.5" x14ac:dyDescent="0.25">
      <c r="A560" s="12"/>
      <c r="B560" s="120"/>
      <c r="C560" s="120"/>
      <c r="D560" s="120"/>
      <c r="E560" s="120"/>
      <c r="F560" s="120"/>
      <c r="G560" s="120"/>
      <c r="H560" s="120"/>
      <c r="I560" s="120"/>
      <c r="J560" s="120"/>
      <c r="K560" s="120"/>
      <c r="L560" s="120"/>
      <c r="M560" s="120"/>
      <c r="N560" s="120"/>
      <c r="O560" s="120"/>
      <c r="P560" s="120"/>
      <c r="Q560" s="120"/>
      <c r="R560" s="120"/>
      <c r="S560" s="120"/>
      <c r="T560" s="120"/>
      <c r="U560" s="120"/>
      <c r="V560" s="120"/>
      <c r="W560" s="120"/>
      <c r="X560" s="120"/>
      <c r="Y560" s="120"/>
      <c r="Z560" s="120"/>
      <c r="AA560" s="120"/>
      <c r="AB560" s="120"/>
      <c r="AC560" s="120"/>
    </row>
    <row r="561" spans="1:29" ht="12.5" x14ac:dyDescent="0.25">
      <c r="A561" s="12"/>
      <c r="B561" s="120"/>
      <c r="C561" s="120"/>
      <c r="D561" s="120"/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20"/>
      <c r="P561" s="120"/>
      <c r="Q561" s="120"/>
      <c r="R561" s="120"/>
      <c r="S561" s="120"/>
      <c r="T561" s="120"/>
      <c r="U561" s="120"/>
      <c r="V561" s="120"/>
      <c r="W561" s="120"/>
      <c r="X561" s="120"/>
      <c r="Y561" s="120"/>
      <c r="Z561" s="120"/>
      <c r="AA561" s="120"/>
      <c r="AB561" s="120"/>
      <c r="AC561" s="120"/>
    </row>
    <row r="562" spans="1:29" ht="12.5" x14ac:dyDescent="0.25">
      <c r="A562" s="12"/>
      <c r="B562" s="120"/>
      <c r="C562" s="120"/>
      <c r="D562" s="120"/>
      <c r="E562" s="120"/>
      <c r="F562" s="120"/>
      <c r="G562" s="120"/>
      <c r="H562" s="120"/>
      <c r="I562" s="120"/>
      <c r="J562" s="120"/>
      <c r="K562" s="120"/>
      <c r="L562" s="120"/>
      <c r="M562" s="120"/>
      <c r="N562" s="120"/>
      <c r="O562" s="120"/>
      <c r="P562" s="120"/>
      <c r="Q562" s="120"/>
      <c r="R562" s="120"/>
      <c r="S562" s="120"/>
      <c r="T562" s="120"/>
      <c r="U562" s="120"/>
      <c r="V562" s="120"/>
      <c r="W562" s="120"/>
      <c r="X562" s="120"/>
      <c r="Y562" s="120"/>
      <c r="Z562" s="120"/>
      <c r="AA562" s="120"/>
      <c r="AB562" s="120"/>
      <c r="AC562" s="120"/>
    </row>
    <row r="563" spans="1:29" ht="12.5" x14ac:dyDescent="0.25">
      <c r="A563" s="12"/>
      <c r="B563" s="120"/>
      <c r="C563" s="120"/>
      <c r="D563" s="120"/>
      <c r="E563" s="120"/>
      <c r="F563" s="120"/>
      <c r="G563" s="120"/>
      <c r="H563" s="120"/>
      <c r="I563" s="120"/>
      <c r="J563" s="120"/>
      <c r="K563" s="120"/>
      <c r="L563" s="120"/>
      <c r="M563" s="120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  <c r="Z563" s="120"/>
      <c r="AA563" s="120"/>
      <c r="AB563" s="120"/>
      <c r="AC563" s="120"/>
    </row>
    <row r="564" spans="1:29" ht="12.5" x14ac:dyDescent="0.25">
      <c r="A564" s="12"/>
      <c r="B564" s="120"/>
      <c r="C564" s="120"/>
      <c r="D564" s="120"/>
      <c r="E564" s="120"/>
      <c r="F564" s="120"/>
      <c r="G564" s="120"/>
      <c r="H564" s="120"/>
      <c r="I564" s="120"/>
      <c r="J564" s="120"/>
      <c r="K564" s="120"/>
      <c r="L564" s="120"/>
      <c r="M564" s="120"/>
      <c r="N564" s="120"/>
      <c r="O564" s="120"/>
      <c r="P564" s="120"/>
      <c r="Q564" s="120"/>
      <c r="R564" s="120"/>
      <c r="S564" s="120"/>
      <c r="T564" s="120"/>
      <c r="U564" s="120"/>
      <c r="V564" s="120"/>
      <c r="W564" s="120"/>
      <c r="X564" s="120"/>
      <c r="Y564" s="120"/>
      <c r="Z564" s="120"/>
      <c r="AA564" s="120"/>
      <c r="AB564" s="120"/>
      <c r="AC564" s="120"/>
    </row>
    <row r="565" spans="1:29" ht="12.5" x14ac:dyDescent="0.25">
      <c r="A565" s="12"/>
      <c r="B565" s="120"/>
      <c r="C565" s="120"/>
      <c r="D565" s="120"/>
      <c r="E565" s="120"/>
      <c r="F565" s="120"/>
      <c r="G565" s="120"/>
      <c r="H565" s="120"/>
      <c r="I565" s="120"/>
      <c r="J565" s="120"/>
      <c r="K565" s="120"/>
      <c r="L565" s="120"/>
      <c r="M565" s="120"/>
      <c r="N565" s="120"/>
      <c r="O565" s="120"/>
      <c r="P565" s="120"/>
      <c r="Q565" s="120"/>
      <c r="R565" s="120"/>
      <c r="S565" s="120"/>
      <c r="T565" s="120"/>
      <c r="U565" s="120"/>
      <c r="V565" s="120"/>
      <c r="W565" s="120"/>
      <c r="X565" s="120"/>
      <c r="Y565" s="120"/>
      <c r="Z565" s="120"/>
      <c r="AA565" s="120"/>
      <c r="AB565" s="120"/>
      <c r="AC565" s="120"/>
    </row>
    <row r="566" spans="1:29" ht="12.5" x14ac:dyDescent="0.25">
      <c r="A566" s="12"/>
      <c r="B566" s="120"/>
      <c r="C566" s="120"/>
      <c r="D566" s="120"/>
      <c r="E566" s="120"/>
      <c r="F566" s="120"/>
      <c r="G566" s="120"/>
      <c r="H566" s="120"/>
      <c r="I566" s="120"/>
      <c r="J566" s="120"/>
      <c r="K566" s="120"/>
      <c r="L566" s="120"/>
      <c r="M566" s="120"/>
      <c r="N566" s="120"/>
      <c r="O566" s="120"/>
      <c r="P566" s="120"/>
      <c r="Q566" s="120"/>
      <c r="R566" s="120"/>
      <c r="S566" s="120"/>
      <c r="T566" s="120"/>
      <c r="U566" s="120"/>
      <c r="V566" s="120"/>
      <c r="W566" s="120"/>
      <c r="X566" s="120"/>
      <c r="Y566" s="120"/>
      <c r="Z566" s="120"/>
      <c r="AA566" s="120"/>
      <c r="AB566" s="120"/>
      <c r="AC566" s="120"/>
    </row>
    <row r="567" spans="1:29" ht="12.5" x14ac:dyDescent="0.25">
      <c r="A567" s="12"/>
      <c r="B567" s="120"/>
      <c r="C567" s="120"/>
      <c r="D567" s="120"/>
      <c r="E567" s="120"/>
      <c r="F567" s="120"/>
      <c r="G567" s="120"/>
      <c r="H567" s="120"/>
      <c r="I567" s="120"/>
      <c r="J567" s="120"/>
      <c r="K567" s="120"/>
      <c r="L567" s="120"/>
      <c r="M567" s="120"/>
      <c r="N567" s="120"/>
      <c r="O567" s="120"/>
      <c r="P567" s="120"/>
      <c r="Q567" s="120"/>
      <c r="R567" s="120"/>
      <c r="S567" s="120"/>
      <c r="T567" s="120"/>
      <c r="U567" s="120"/>
      <c r="V567" s="120"/>
      <c r="W567" s="120"/>
      <c r="X567" s="120"/>
      <c r="Y567" s="120"/>
      <c r="Z567" s="120"/>
      <c r="AA567" s="120"/>
      <c r="AB567" s="120"/>
      <c r="AC567" s="120"/>
    </row>
    <row r="568" spans="1:29" ht="12.5" x14ac:dyDescent="0.25">
      <c r="A568" s="12"/>
      <c r="B568" s="120"/>
      <c r="C568" s="120"/>
      <c r="D568" s="120"/>
      <c r="E568" s="120"/>
      <c r="F568" s="120"/>
      <c r="G568" s="120"/>
      <c r="H568" s="120"/>
      <c r="I568" s="120"/>
      <c r="J568" s="120"/>
      <c r="K568" s="120"/>
      <c r="L568" s="120"/>
      <c r="M568" s="120"/>
      <c r="N568" s="120"/>
      <c r="O568" s="120"/>
      <c r="P568" s="120"/>
      <c r="Q568" s="120"/>
      <c r="R568" s="120"/>
      <c r="S568" s="120"/>
      <c r="T568" s="120"/>
      <c r="U568" s="120"/>
      <c r="V568" s="120"/>
      <c r="W568" s="120"/>
      <c r="X568" s="120"/>
      <c r="Y568" s="120"/>
      <c r="Z568" s="120"/>
      <c r="AA568" s="120"/>
      <c r="AB568" s="120"/>
      <c r="AC568" s="120"/>
    </row>
    <row r="569" spans="1:29" ht="12.5" x14ac:dyDescent="0.25">
      <c r="A569" s="12"/>
      <c r="B569" s="120"/>
      <c r="C569" s="120"/>
      <c r="D569" s="120"/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20"/>
      <c r="P569" s="120"/>
      <c r="Q569" s="120"/>
      <c r="R569" s="120"/>
      <c r="S569" s="120"/>
      <c r="T569" s="120"/>
      <c r="U569" s="120"/>
      <c r="V569" s="120"/>
      <c r="W569" s="120"/>
      <c r="X569" s="120"/>
      <c r="Y569" s="120"/>
      <c r="Z569" s="120"/>
      <c r="AA569" s="120"/>
      <c r="AB569" s="120"/>
      <c r="AC569" s="120"/>
    </row>
    <row r="570" spans="1:29" ht="12.5" x14ac:dyDescent="0.25">
      <c r="A570" s="12"/>
      <c r="B570" s="120"/>
      <c r="C570" s="120"/>
      <c r="D570" s="120"/>
      <c r="E570" s="120"/>
      <c r="F570" s="120"/>
      <c r="G570" s="120"/>
      <c r="H570" s="120"/>
      <c r="I570" s="120"/>
      <c r="J570" s="120"/>
      <c r="K570" s="120"/>
      <c r="L570" s="120"/>
      <c r="M570" s="120"/>
      <c r="N570" s="120"/>
      <c r="O570" s="120"/>
      <c r="P570" s="120"/>
      <c r="Q570" s="120"/>
      <c r="R570" s="120"/>
      <c r="S570" s="120"/>
      <c r="T570" s="120"/>
      <c r="U570" s="120"/>
      <c r="V570" s="120"/>
      <c r="W570" s="120"/>
      <c r="X570" s="120"/>
      <c r="Y570" s="120"/>
      <c r="Z570" s="120"/>
      <c r="AA570" s="120"/>
      <c r="AB570" s="120"/>
      <c r="AC570" s="120"/>
    </row>
    <row r="571" spans="1:29" ht="12.5" x14ac:dyDescent="0.25">
      <c r="A571" s="12"/>
      <c r="B571" s="120"/>
      <c r="C571" s="120"/>
      <c r="D571" s="120"/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20"/>
      <c r="P571" s="120"/>
      <c r="Q571" s="120"/>
      <c r="R571" s="120"/>
      <c r="S571" s="120"/>
      <c r="T571" s="120"/>
      <c r="U571" s="120"/>
      <c r="V571" s="120"/>
      <c r="W571" s="120"/>
      <c r="X571" s="120"/>
      <c r="Y571" s="120"/>
      <c r="Z571" s="120"/>
      <c r="AA571" s="120"/>
      <c r="AB571" s="120"/>
      <c r="AC571" s="120"/>
    </row>
    <row r="572" spans="1:29" ht="12.5" x14ac:dyDescent="0.25">
      <c r="A572" s="12"/>
      <c r="B572" s="120"/>
      <c r="C572" s="120"/>
      <c r="D572" s="120"/>
      <c r="E572" s="120"/>
      <c r="F572" s="120"/>
      <c r="G572" s="120"/>
      <c r="H572" s="120"/>
      <c r="I572" s="120"/>
      <c r="J572" s="120"/>
      <c r="K572" s="120"/>
      <c r="L572" s="120"/>
      <c r="M572" s="120"/>
      <c r="N572" s="120"/>
      <c r="O572" s="120"/>
      <c r="P572" s="120"/>
      <c r="Q572" s="120"/>
      <c r="R572" s="120"/>
      <c r="S572" s="120"/>
      <c r="T572" s="120"/>
      <c r="U572" s="120"/>
      <c r="V572" s="120"/>
      <c r="W572" s="120"/>
      <c r="X572" s="120"/>
      <c r="Y572" s="120"/>
      <c r="Z572" s="120"/>
      <c r="AA572" s="120"/>
      <c r="AB572" s="120"/>
      <c r="AC572" s="120"/>
    </row>
    <row r="573" spans="1:29" ht="12.5" x14ac:dyDescent="0.25">
      <c r="A573" s="12"/>
      <c r="B573" s="120"/>
      <c r="C573" s="120"/>
      <c r="D573" s="120"/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20"/>
      <c r="P573" s="120"/>
      <c r="Q573" s="120"/>
      <c r="R573" s="120"/>
      <c r="S573" s="120"/>
      <c r="T573" s="120"/>
      <c r="U573" s="120"/>
      <c r="V573" s="120"/>
      <c r="W573" s="120"/>
      <c r="X573" s="120"/>
      <c r="Y573" s="120"/>
      <c r="Z573" s="120"/>
      <c r="AA573" s="120"/>
      <c r="AB573" s="120"/>
      <c r="AC573" s="120"/>
    </row>
    <row r="574" spans="1:29" ht="12.5" x14ac:dyDescent="0.25">
      <c r="A574" s="12"/>
      <c r="B574" s="120"/>
      <c r="C574" s="120"/>
      <c r="D574" s="120"/>
      <c r="E574" s="120"/>
      <c r="F574" s="120"/>
      <c r="G574" s="120"/>
      <c r="H574" s="120"/>
      <c r="I574" s="120"/>
      <c r="J574" s="120"/>
      <c r="K574" s="120"/>
      <c r="L574" s="120"/>
      <c r="M574" s="120"/>
      <c r="N574" s="120"/>
      <c r="O574" s="120"/>
      <c r="P574" s="120"/>
      <c r="Q574" s="120"/>
      <c r="R574" s="120"/>
      <c r="S574" s="120"/>
      <c r="T574" s="120"/>
      <c r="U574" s="120"/>
      <c r="V574" s="120"/>
      <c r="W574" s="120"/>
      <c r="X574" s="120"/>
      <c r="Y574" s="120"/>
      <c r="Z574" s="120"/>
      <c r="AA574" s="120"/>
      <c r="AB574" s="120"/>
      <c r="AC574" s="120"/>
    </row>
    <row r="575" spans="1:29" ht="12.5" x14ac:dyDescent="0.25">
      <c r="A575" s="12"/>
      <c r="B575" s="120"/>
      <c r="C575" s="120"/>
      <c r="D575" s="120"/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20"/>
      <c r="P575" s="120"/>
      <c r="Q575" s="120"/>
      <c r="R575" s="120"/>
      <c r="S575" s="120"/>
      <c r="T575" s="120"/>
      <c r="U575" s="120"/>
      <c r="V575" s="120"/>
      <c r="W575" s="120"/>
      <c r="X575" s="120"/>
      <c r="Y575" s="120"/>
      <c r="Z575" s="120"/>
      <c r="AA575" s="120"/>
      <c r="AB575" s="120"/>
      <c r="AC575" s="120"/>
    </row>
    <row r="576" spans="1:29" ht="12.5" x14ac:dyDescent="0.25">
      <c r="A576" s="12"/>
      <c r="B576" s="120"/>
      <c r="C576" s="120"/>
      <c r="D576" s="120"/>
      <c r="E576" s="120"/>
      <c r="F576" s="120"/>
      <c r="G576" s="120"/>
      <c r="H576" s="120"/>
      <c r="I576" s="120"/>
      <c r="J576" s="120"/>
      <c r="K576" s="120"/>
      <c r="L576" s="120"/>
      <c r="M576" s="120"/>
      <c r="N576" s="120"/>
      <c r="O576" s="120"/>
      <c r="P576" s="120"/>
      <c r="Q576" s="120"/>
      <c r="R576" s="120"/>
      <c r="S576" s="120"/>
      <c r="T576" s="120"/>
      <c r="U576" s="120"/>
      <c r="V576" s="120"/>
      <c r="W576" s="120"/>
      <c r="X576" s="120"/>
      <c r="Y576" s="120"/>
      <c r="Z576" s="120"/>
      <c r="AA576" s="120"/>
      <c r="AB576" s="120"/>
      <c r="AC576" s="120"/>
    </row>
    <row r="577" spans="1:29" ht="12.5" x14ac:dyDescent="0.25">
      <c r="A577" s="12"/>
      <c r="B577" s="120"/>
      <c r="C577" s="120"/>
      <c r="D577" s="120"/>
      <c r="E577" s="120"/>
      <c r="F577" s="120"/>
      <c r="G577" s="120"/>
      <c r="H577" s="120"/>
      <c r="I577" s="120"/>
      <c r="J577" s="120"/>
      <c r="K577" s="120"/>
      <c r="L577" s="120"/>
      <c r="M577" s="120"/>
      <c r="N577" s="120"/>
      <c r="O577" s="120"/>
      <c r="P577" s="120"/>
      <c r="Q577" s="120"/>
      <c r="R577" s="120"/>
      <c r="S577" s="120"/>
      <c r="T577" s="120"/>
      <c r="U577" s="120"/>
      <c r="V577" s="120"/>
      <c r="W577" s="120"/>
      <c r="X577" s="120"/>
      <c r="Y577" s="120"/>
      <c r="Z577" s="120"/>
      <c r="AA577" s="120"/>
      <c r="AB577" s="120"/>
      <c r="AC577" s="120"/>
    </row>
    <row r="578" spans="1:29" ht="12.5" x14ac:dyDescent="0.25">
      <c r="A578" s="12"/>
      <c r="B578" s="120"/>
      <c r="C578" s="120"/>
      <c r="D578" s="120"/>
      <c r="E578" s="120"/>
      <c r="F578" s="120"/>
      <c r="G578" s="120"/>
      <c r="H578" s="120"/>
      <c r="I578" s="120"/>
      <c r="J578" s="120"/>
      <c r="K578" s="120"/>
      <c r="L578" s="120"/>
      <c r="M578" s="120"/>
      <c r="N578" s="120"/>
      <c r="O578" s="120"/>
      <c r="P578" s="120"/>
      <c r="Q578" s="120"/>
      <c r="R578" s="120"/>
      <c r="S578" s="120"/>
      <c r="T578" s="120"/>
      <c r="U578" s="120"/>
      <c r="V578" s="120"/>
      <c r="W578" s="120"/>
      <c r="X578" s="120"/>
      <c r="Y578" s="120"/>
      <c r="Z578" s="120"/>
      <c r="AA578" s="120"/>
      <c r="AB578" s="120"/>
      <c r="AC578" s="120"/>
    </row>
    <row r="579" spans="1:29" ht="12.5" x14ac:dyDescent="0.25">
      <c r="A579" s="12"/>
      <c r="B579" s="120"/>
      <c r="C579" s="120"/>
      <c r="D579" s="120"/>
      <c r="E579" s="120"/>
      <c r="F579" s="120"/>
      <c r="G579" s="120"/>
      <c r="H579" s="120"/>
      <c r="I579" s="120"/>
      <c r="J579" s="120"/>
      <c r="K579" s="120"/>
      <c r="L579" s="120"/>
      <c r="M579" s="120"/>
      <c r="N579" s="120"/>
      <c r="O579" s="120"/>
      <c r="P579" s="120"/>
      <c r="Q579" s="120"/>
      <c r="R579" s="120"/>
      <c r="S579" s="120"/>
      <c r="T579" s="120"/>
      <c r="U579" s="120"/>
      <c r="V579" s="120"/>
      <c r="W579" s="120"/>
      <c r="X579" s="120"/>
      <c r="Y579" s="120"/>
      <c r="Z579" s="120"/>
      <c r="AA579" s="120"/>
      <c r="AB579" s="120"/>
      <c r="AC579" s="120"/>
    </row>
    <row r="580" spans="1:29" ht="12.5" x14ac:dyDescent="0.25">
      <c r="A580" s="12"/>
      <c r="B580" s="120"/>
      <c r="C580" s="120"/>
      <c r="D580" s="120"/>
      <c r="E580" s="120"/>
      <c r="F580" s="120"/>
      <c r="G580" s="120"/>
      <c r="H580" s="120"/>
      <c r="I580" s="120"/>
      <c r="J580" s="120"/>
      <c r="K580" s="120"/>
      <c r="L580" s="120"/>
      <c r="M580" s="120"/>
      <c r="N580" s="120"/>
      <c r="O580" s="120"/>
      <c r="P580" s="120"/>
      <c r="Q580" s="120"/>
      <c r="R580" s="120"/>
      <c r="S580" s="120"/>
      <c r="T580" s="120"/>
      <c r="U580" s="120"/>
      <c r="V580" s="120"/>
      <c r="W580" s="120"/>
      <c r="X580" s="120"/>
      <c r="Y580" s="120"/>
      <c r="Z580" s="120"/>
      <c r="AA580" s="120"/>
      <c r="AB580" s="120"/>
      <c r="AC580" s="120"/>
    </row>
    <row r="581" spans="1:29" ht="12.5" x14ac:dyDescent="0.25">
      <c r="A581" s="12"/>
      <c r="B581" s="120"/>
      <c r="C581" s="120"/>
      <c r="D581" s="120"/>
      <c r="E581" s="120"/>
      <c r="F581" s="120"/>
      <c r="G581" s="120"/>
      <c r="H581" s="120"/>
      <c r="I581" s="120"/>
      <c r="J581" s="120"/>
      <c r="K581" s="120"/>
      <c r="L581" s="120"/>
      <c r="M581" s="120"/>
      <c r="N581" s="120"/>
      <c r="O581" s="120"/>
      <c r="P581" s="120"/>
      <c r="Q581" s="120"/>
      <c r="R581" s="120"/>
      <c r="S581" s="120"/>
      <c r="T581" s="120"/>
      <c r="U581" s="120"/>
      <c r="V581" s="120"/>
      <c r="W581" s="120"/>
      <c r="X581" s="120"/>
      <c r="Y581" s="120"/>
      <c r="Z581" s="120"/>
      <c r="AA581" s="120"/>
      <c r="AB581" s="120"/>
      <c r="AC581" s="120"/>
    </row>
    <row r="582" spans="1:29" ht="12.5" x14ac:dyDescent="0.25">
      <c r="A582" s="12"/>
      <c r="B582" s="120"/>
      <c r="C582" s="120"/>
      <c r="D582" s="120"/>
      <c r="E582" s="120"/>
      <c r="F582" s="120"/>
      <c r="G582" s="120"/>
      <c r="H582" s="120"/>
      <c r="I582" s="120"/>
      <c r="J582" s="120"/>
      <c r="K582" s="120"/>
      <c r="L582" s="120"/>
      <c r="M582" s="120"/>
      <c r="N582" s="120"/>
      <c r="O582" s="120"/>
      <c r="P582" s="120"/>
      <c r="Q582" s="120"/>
      <c r="R582" s="120"/>
      <c r="S582" s="120"/>
      <c r="T582" s="120"/>
      <c r="U582" s="120"/>
      <c r="V582" s="120"/>
      <c r="W582" s="120"/>
      <c r="X582" s="120"/>
      <c r="Y582" s="120"/>
      <c r="Z582" s="120"/>
      <c r="AA582" s="120"/>
      <c r="AB582" s="120"/>
      <c r="AC582" s="120"/>
    </row>
    <row r="583" spans="1:29" ht="12.5" x14ac:dyDescent="0.25">
      <c r="A583" s="12"/>
      <c r="B583" s="120"/>
      <c r="C583" s="120"/>
      <c r="D583" s="120"/>
      <c r="E583" s="120"/>
      <c r="F583" s="120"/>
      <c r="G583" s="120"/>
      <c r="H583" s="120"/>
      <c r="I583" s="120"/>
      <c r="J583" s="120"/>
      <c r="K583" s="120"/>
      <c r="L583" s="120"/>
      <c r="M583" s="120"/>
      <c r="N583" s="120"/>
      <c r="O583" s="120"/>
      <c r="P583" s="120"/>
      <c r="Q583" s="120"/>
      <c r="R583" s="120"/>
      <c r="S583" s="120"/>
      <c r="T583" s="120"/>
      <c r="U583" s="120"/>
      <c r="V583" s="120"/>
      <c r="W583" s="120"/>
      <c r="X583" s="120"/>
      <c r="Y583" s="120"/>
      <c r="Z583" s="120"/>
      <c r="AA583" s="120"/>
      <c r="AB583" s="120"/>
      <c r="AC583" s="120"/>
    </row>
    <row r="584" spans="1:29" ht="12.5" x14ac:dyDescent="0.25">
      <c r="A584" s="12"/>
      <c r="B584" s="120"/>
      <c r="C584" s="120"/>
      <c r="D584" s="120"/>
      <c r="E584" s="120"/>
      <c r="F584" s="120"/>
      <c r="G584" s="120"/>
      <c r="H584" s="120"/>
      <c r="I584" s="120"/>
      <c r="J584" s="120"/>
      <c r="K584" s="120"/>
      <c r="L584" s="120"/>
      <c r="M584" s="120"/>
      <c r="N584" s="120"/>
      <c r="O584" s="120"/>
      <c r="P584" s="120"/>
      <c r="Q584" s="120"/>
      <c r="R584" s="120"/>
      <c r="S584" s="120"/>
      <c r="T584" s="120"/>
      <c r="U584" s="120"/>
      <c r="V584" s="120"/>
      <c r="W584" s="120"/>
      <c r="X584" s="120"/>
      <c r="Y584" s="120"/>
      <c r="Z584" s="120"/>
      <c r="AA584" s="120"/>
      <c r="AB584" s="120"/>
      <c r="AC584" s="120"/>
    </row>
    <row r="585" spans="1:29" ht="12.5" x14ac:dyDescent="0.25">
      <c r="A585" s="12"/>
      <c r="B585" s="120"/>
      <c r="C585" s="120"/>
      <c r="D585" s="120"/>
      <c r="E585" s="120"/>
      <c r="F585" s="120"/>
      <c r="G585" s="120"/>
      <c r="H585" s="120"/>
      <c r="I585" s="120"/>
      <c r="J585" s="120"/>
      <c r="K585" s="120"/>
      <c r="L585" s="120"/>
      <c r="M585" s="120"/>
      <c r="N585" s="120"/>
      <c r="O585" s="120"/>
      <c r="P585" s="120"/>
      <c r="Q585" s="120"/>
      <c r="R585" s="120"/>
      <c r="S585" s="120"/>
      <c r="T585" s="120"/>
      <c r="U585" s="120"/>
      <c r="V585" s="120"/>
      <c r="W585" s="120"/>
      <c r="X585" s="120"/>
      <c r="Y585" s="120"/>
      <c r="Z585" s="120"/>
      <c r="AA585" s="120"/>
      <c r="AB585" s="120"/>
      <c r="AC585" s="120"/>
    </row>
    <row r="586" spans="1:29" ht="12.5" x14ac:dyDescent="0.25">
      <c r="A586" s="12"/>
      <c r="B586" s="120"/>
      <c r="C586" s="120"/>
      <c r="D586" s="120"/>
      <c r="E586" s="120"/>
      <c r="F586" s="120"/>
      <c r="G586" s="120"/>
      <c r="H586" s="120"/>
      <c r="I586" s="120"/>
      <c r="J586" s="120"/>
      <c r="K586" s="120"/>
      <c r="L586" s="120"/>
      <c r="M586" s="120"/>
      <c r="N586" s="120"/>
      <c r="O586" s="120"/>
      <c r="P586" s="120"/>
      <c r="Q586" s="120"/>
      <c r="R586" s="120"/>
      <c r="S586" s="120"/>
      <c r="T586" s="120"/>
      <c r="U586" s="120"/>
      <c r="V586" s="120"/>
      <c r="W586" s="120"/>
      <c r="X586" s="120"/>
      <c r="Y586" s="120"/>
      <c r="Z586" s="120"/>
      <c r="AA586" s="120"/>
      <c r="AB586" s="120"/>
      <c r="AC586" s="120"/>
    </row>
    <row r="587" spans="1:29" ht="12.5" x14ac:dyDescent="0.25">
      <c r="A587" s="12"/>
      <c r="B587" s="120"/>
      <c r="C587" s="120"/>
      <c r="D587" s="120"/>
      <c r="E587" s="120"/>
      <c r="F587" s="120"/>
      <c r="G587" s="120"/>
      <c r="H587" s="120"/>
      <c r="I587" s="120"/>
      <c r="J587" s="120"/>
      <c r="K587" s="120"/>
      <c r="L587" s="120"/>
      <c r="M587" s="120"/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  <c r="Z587" s="120"/>
      <c r="AA587" s="120"/>
      <c r="AB587" s="120"/>
      <c r="AC587" s="120"/>
    </row>
    <row r="588" spans="1:29" ht="12.5" x14ac:dyDescent="0.25">
      <c r="A588" s="12"/>
      <c r="B588" s="120"/>
      <c r="C588" s="120"/>
      <c r="D588" s="120"/>
      <c r="E588" s="120"/>
      <c r="F588" s="120"/>
      <c r="G588" s="120"/>
      <c r="H588" s="120"/>
      <c r="I588" s="120"/>
      <c r="J588" s="120"/>
      <c r="K588" s="120"/>
      <c r="L588" s="120"/>
      <c r="M588" s="120"/>
      <c r="N588" s="120"/>
      <c r="O588" s="120"/>
      <c r="P588" s="120"/>
      <c r="Q588" s="120"/>
      <c r="R588" s="120"/>
      <c r="S588" s="120"/>
      <c r="T588" s="120"/>
      <c r="U588" s="120"/>
      <c r="V588" s="120"/>
      <c r="W588" s="120"/>
      <c r="X588" s="120"/>
      <c r="Y588" s="120"/>
      <c r="Z588" s="120"/>
      <c r="AA588" s="120"/>
      <c r="AB588" s="120"/>
      <c r="AC588" s="120"/>
    </row>
    <row r="589" spans="1:29" ht="12.5" x14ac:dyDescent="0.25">
      <c r="A589" s="12"/>
      <c r="B589" s="120"/>
      <c r="C589" s="120"/>
      <c r="D589" s="120"/>
      <c r="E589" s="120"/>
      <c r="F589" s="120"/>
      <c r="G589" s="120"/>
      <c r="H589" s="120"/>
      <c r="I589" s="120"/>
      <c r="J589" s="120"/>
      <c r="K589" s="120"/>
      <c r="L589" s="120"/>
      <c r="M589" s="120"/>
      <c r="N589" s="120"/>
      <c r="O589" s="120"/>
      <c r="P589" s="120"/>
      <c r="Q589" s="120"/>
      <c r="R589" s="120"/>
      <c r="S589" s="120"/>
      <c r="T589" s="120"/>
      <c r="U589" s="120"/>
      <c r="V589" s="120"/>
      <c r="W589" s="120"/>
      <c r="X589" s="120"/>
      <c r="Y589" s="120"/>
      <c r="Z589" s="120"/>
      <c r="AA589" s="120"/>
      <c r="AB589" s="120"/>
      <c r="AC589" s="120"/>
    </row>
    <row r="590" spans="1:29" ht="12.5" x14ac:dyDescent="0.25">
      <c r="A590" s="12"/>
      <c r="B590" s="120"/>
      <c r="C590" s="120"/>
      <c r="D590" s="120"/>
      <c r="E590" s="120"/>
      <c r="F590" s="120"/>
      <c r="G590" s="120"/>
      <c r="H590" s="120"/>
      <c r="I590" s="120"/>
      <c r="J590" s="120"/>
      <c r="K590" s="120"/>
      <c r="L590" s="120"/>
      <c r="M590" s="120"/>
      <c r="N590" s="120"/>
      <c r="O590" s="120"/>
      <c r="P590" s="120"/>
      <c r="Q590" s="120"/>
      <c r="R590" s="120"/>
      <c r="S590" s="120"/>
      <c r="T590" s="120"/>
      <c r="U590" s="120"/>
      <c r="V590" s="120"/>
      <c r="W590" s="120"/>
      <c r="X590" s="120"/>
      <c r="Y590" s="120"/>
      <c r="Z590" s="120"/>
      <c r="AA590" s="120"/>
      <c r="AB590" s="120"/>
      <c r="AC590" s="120"/>
    </row>
    <row r="591" spans="1:29" ht="12.5" x14ac:dyDescent="0.25">
      <c r="A591" s="12"/>
      <c r="B591" s="120"/>
      <c r="C591" s="120"/>
      <c r="D591" s="120"/>
      <c r="E591" s="120"/>
      <c r="F591" s="120"/>
      <c r="G591" s="120"/>
      <c r="H591" s="120"/>
      <c r="I591" s="120"/>
      <c r="J591" s="120"/>
      <c r="K591" s="120"/>
      <c r="L591" s="120"/>
      <c r="M591" s="120"/>
      <c r="N591" s="120"/>
      <c r="O591" s="120"/>
      <c r="P591" s="120"/>
      <c r="Q591" s="120"/>
      <c r="R591" s="120"/>
      <c r="S591" s="120"/>
      <c r="T591" s="120"/>
      <c r="U591" s="120"/>
      <c r="V591" s="120"/>
      <c r="W591" s="120"/>
      <c r="X591" s="120"/>
      <c r="Y591" s="120"/>
      <c r="Z591" s="120"/>
      <c r="AA591" s="120"/>
      <c r="AB591" s="120"/>
      <c r="AC591" s="120"/>
    </row>
    <row r="592" spans="1:29" ht="12.5" x14ac:dyDescent="0.25">
      <c r="A592" s="12"/>
      <c r="B592" s="120"/>
      <c r="C592" s="120"/>
      <c r="D592" s="120"/>
      <c r="E592" s="120"/>
      <c r="F592" s="120"/>
      <c r="G592" s="120"/>
      <c r="H592" s="120"/>
      <c r="I592" s="120"/>
      <c r="J592" s="120"/>
      <c r="K592" s="120"/>
      <c r="L592" s="120"/>
      <c r="M592" s="120"/>
      <c r="N592" s="120"/>
      <c r="O592" s="120"/>
      <c r="P592" s="120"/>
      <c r="Q592" s="120"/>
      <c r="R592" s="120"/>
      <c r="S592" s="120"/>
      <c r="T592" s="120"/>
      <c r="U592" s="120"/>
      <c r="V592" s="120"/>
      <c r="W592" s="120"/>
      <c r="X592" s="120"/>
      <c r="Y592" s="120"/>
      <c r="Z592" s="120"/>
      <c r="AA592" s="120"/>
      <c r="AB592" s="120"/>
      <c r="AC592" s="120"/>
    </row>
    <row r="593" spans="1:29" ht="12.5" x14ac:dyDescent="0.25">
      <c r="A593" s="12"/>
      <c r="B593" s="120"/>
      <c r="C593" s="120"/>
      <c r="D593" s="120"/>
      <c r="E593" s="120"/>
      <c r="F593" s="120"/>
      <c r="G593" s="120"/>
      <c r="H593" s="120"/>
      <c r="I593" s="120"/>
      <c r="J593" s="120"/>
      <c r="K593" s="120"/>
      <c r="L593" s="120"/>
      <c r="M593" s="120"/>
      <c r="N593" s="120"/>
      <c r="O593" s="120"/>
      <c r="P593" s="120"/>
      <c r="Q593" s="120"/>
      <c r="R593" s="120"/>
      <c r="S593" s="120"/>
      <c r="T593" s="120"/>
      <c r="U593" s="120"/>
      <c r="V593" s="120"/>
      <c r="W593" s="120"/>
      <c r="X593" s="120"/>
      <c r="Y593" s="120"/>
      <c r="Z593" s="120"/>
      <c r="AA593" s="120"/>
      <c r="AB593" s="120"/>
      <c r="AC593" s="120"/>
    </row>
    <row r="594" spans="1:29" ht="12.5" x14ac:dyDescent="0.25">
      <c r="A594" s="12"/>
      <c r="B594" s="120"/>
      <c r="C594" s="120"/>
      <c r="D594" s="120"/>
      <c r="E594" s="120"/>
      <c r="F594" s="120"/>
      <c r="G594" s="120"/>
      <c r="H594" s="120"/>
      <c r="I594" s="120"/>
      <c r="J594" s="120"/>
      <c r="K594" s="120"/>
      <c r="L594" s="120"/>
      <c r="M594" s="120"/>
      <c r="N594" s="120"/>
      <c r="O594" s="120"/>
      <c r="P594" s="120"/>
      <c r="Q594" s="120"/>
      <c r="R594" s="120"/>
      <c r="S594" s="120"/>
      <c r="T594" s="120"/>
      <c r="U594" s="120"/>
      <c r="V594" s="120"/>
      <c r="W594" s="120"/>
      <c r="X594" s="120"/>
      <c r="Y594" s="120"/>
      <c r="Z594" s="120"/>
      <c r="AA594" s="120"/>
      <c r="AB594" s="120"/>
      <c r="AC594" s="120"/>
    </row>
    <row r="595" spans="1:29" ht="12.5" x14ac:dyDescent="0.25">
      <c r="A595" s="12"/>
      <c r="B595" s="120"/>
      <c r="C595" s="120"/>
      <c r="D595" s="120"/>
      <c r="E595" s="120"/>
      <c r="F595" s="120"/>
      <c r="G595" s="120"/>
      <c r="H595" s="120"/>
      <c r="I595" s="120"/>
      <c r="J595" s="120"/>
      <c r="K595" s="120"/>
      <c r="L595" s="120"/>
      <c r="M595" s="120"/>
      <c r="N595" s="120"/>
      <c r="O595" s="120"/>
      <c r="P595" s="120"/>
      <c r="Q595" s="120"/>
      <c r="R595" s="120"/>
      <c r="S595" s="120"/>
      <c r="T595" s="120"/>
      <c r="U595" s="120"/>
      <c r="V595" s="120"/>
      <c r="W595" s="120"/>
      <c r="X595" s="120"/>
      <c r="Y595" s="120"/>
      <c r="Z595" s="120"/>
      <c r="AA595" s="120"/>
      <c r="AB595" s="120"/>
      <c r="AC595" s="120"/>
    </row>
    <row r="596" spans="1:29" ht="12.5" x14ac:dyDescent="0.25">
      <c r="A596" s="12"/>
      <c r="B596" s="120"/>
      <c r="C596" s="120"/>
      <c r="D596" s="120"/>
      <c r="E596" s="120"/>
      <c r="F596" s="120"/>
      <c r="G596" s="120"/>
      <c r="H596" s="120"/>
      <c r="I596" s="120"/>
      <c r="J596" s="120"/>
      <c r="K596" s="120"/>
      <c r="L596" s="120"/>
      <c r="M596" s="120"/>
      <c r="N596" s="120"/>
      <c r="O596" s="120"/>
      <c r="P596" s="120"/>
      <c r="Q596" s="120"/>
      <c r="R596" s="120"/>
      <c r="S596" s="120"/>
      <c r="T596" s="120"/>
      <c r="U596" s="120"/>
      <c r="V596" s="120"/>
      <c r="W596" s="120"/>
      <c r="X596" s="120"/>
      <c r="Y596" s="120"/>
      <c r="Z596" s="120"/>
      <c r="AA596" s="120"/>
      <c r="AB596" s="120"/>
      <c r="AC596" s="120"/>
    </row>
    <row r="597" spans="1:29" ht="12.5" x14ac:dyDescent="0.25">
      <c r="A597" s="12"/>
      <c r="B597" s="120"/>
      <c r="C597" s="120"/>
      <c r="D597" s="120"/>
      <c r="E597" s="120"/>
      <c r="F597" s="120"/>
      <c r="G597" s="120"/>
      <c r="H597" s="120"/>
      <c r="I597" s="120"/>
      <c r="J597" s="120"/>
      <c r="K597" s="120"/>
      <c r="L597" s="120"/>
      <c r="M597" s="120"/>
      <c r="N597" s="120"/>
      <c r="O597" s="120"/>
      <c r="P597" s="120"/>
      <c r="Q597" s="120"/>
      <c r="R597" s="120"/>
      <c r="S597" s="120"/>
      <c r="T597" s="120"/>
      <c r="U597" s="120"/>
      <c r="V597" s="120"/>
      <c r="W597" s="120"/>
      <c r="X597" s="120"/>
      <c r="Y597" s="120"/>
      <c r="Z597" s="120"/>
      <c r="AA597" s="120"/>
      <c r="AB597" s="120"/>
      <c r="AC597" s="120"/>
    </row>
    <row r="598" spans="1:29" ht="12.5" x14ac:dyDescent="0.25">
      <c r="A598" s="12"/>
      <c r="B598" s="120"/>
      <c r="C598" s="120"/>
      <c r="D598" s="120"/>
      <c r="E598" s="120"/>
      <c r="F598" s="120"/>
      <c r="G598" s="120"/>
      <c r="H598" s="120"/>
      <c r="I598" s="120"/>
      <c r="J598" s="120"/>
      <c r="K598" s="120"/>
      <c r="L598" s="120"/>
      <c r="M598" s="120"/>
      <c r="N598" s="120"/>
      <c r="O598" s="120"/>
      <c r="P598" s="120"/>
      <c r="Q598" s="120"/>
      <c r="R598" s="120"/>
      <c r="S598" s="120"/>
      <c r="T598" s="120"/>
      <c r="U598" s="120"/>
      <c r="V598" s="120"/>
      <c r="W598" s="120"/>
      <c r="X598" s="120"/>
      <c r="Y598" s="120"/>
      <c r="Z598" s="120"/>
      <c r="AA598" s="120"/>
      <c r="AB598" s="120"/>
      <c r="AC598" s="120"/>
    </row>
    <row r="599" spans="1:29" ht="12.5" x14ac:dyDescent="0.25">
      <c r="A599" s="12"/>
      <c r="B599" s="120"/>
      <c r="C599" s="120"/>
      <c r="D599" s="120"/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20"/>
      <c r="P599" s="120"/>
      <c r="Q599" s="120"/>
      <c r="R599" s="120"/>
      <c r="S599" s="120"/>
      <c r="T599" s="120"/>
      <c r="U599" s="120"/>
      <c r="V599" s="120"/>
      <c r="W599" s="120"/>
      <c r="X599" s="120"/>
      <c r="Y599" s="120"/>
      <c r="Z599" s="120"/>
      <c r="AA599" s="120"/>
      <c r="AB599" s="120"/>
      <c r="AC599" s="120"/>
    </row>
    <row r="600" spans="1:29" ht="12.5" x14ac:dyDescent="0.25">
      <c r="A600" s="12"/>
      <c r="B600" s="120"/>
      <c r="C600" s="120"/>
      <c r="D600" s="120"/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20"/>
      <c r="P600" s="120"/>
      <c r="Q600" s="120"/>
      <c r="R600" s="120"/>
      <c r="S600" s="120"/>
      <c r="T600" s="120"/>
      <c r="U600" s="120"/>
      <c r="V600" s="120"/>
      <c r="W600" s="120"/>
      <c r="X600" s="120"/>
      <c r="Y600" s="120"/>
      <c r="Z600" s="120"/>
      <c r="AA600" s="120"/>
      <c r="AB600" s="120"/>
      <c r="AC600" s="120"/>
    </row>
    <row r="601" spans="1:29" ht="12.5" x14ac:dyDescent="0.25">
      <c r="A601" s="12"/>
      <c r="B601" s="120"/>
      <c r="C601" s="120"/>
      <c r="D601" s="120"/>
      <c r="E601" s="120"/>
      <c r="F601" s="120"/>
      <c r="G601" s="120"/>
      <c r="H601" s="120"/>
      <c r="I601" s="120"/>
      <c r="J601" s="120"/>
      <c r="K601" s="120"/>
      <c r="L601" s="120"/>
      <c r="M601" s="120"/>
      <c r="N601" s="120"/>
      <c r="O601" s="120"/>
      <c r="P601" s="120"/>
      <c r="Q601" s="120"/>
      <c r="R601" s="120"/>
      <c r="S601" s="120"/>
      <c r="T601" s="120"/>
      <c r="U601" s="120"/>
      <c r="V601" s="120"/>
      <c r="W601" s="120"/>
      <c r="X601" s="120"/>
      <c r="Y601" s="120"/>
      <c r="Z601" s="120"/>
      <c r="AA601" s="120"/>
      <c r="AB601" s="120"/>
      <c r="AC601" s="120"/>
    </row>
    <row r="602" spans="1:29" ht="12.5" x14ac:dyDescent="0.25">
      <c r="A602" s="12"/>
      <c r="B602" s="120"/>
      <c r="C602" s="120"/>
      <c r="D602" s="120"/>
      <c r="E602" s="120"/>
      <c r="F602" s="120"/>
      <c r="G602" s="120"/>
      <c r="H602" s="120"/>
      <c r="I602" s="120"/>
      <c r="J602" s="120"/>
      <c r="K602" s="120"/>
      <c r="L602" s="120"/>
      <c r="M602" s="120"/>
      <c r="N602" s="120"/>
      <c r="O602" s="120"/>
      <c r="P602" s="120"/>
      <c r="Q602" s="120"/>
      <c r="R602" s="120"/>
      <c r="S602" s="120"/>
      <c r="T602" s="120"/>
      <c r="U602" s="120"/>
      <c r="V602" s="120"/>
      <c r="W602" s="120"/>
      <c r="X602" s="120"/>
      <c r="Y602" s="120"/>
      <c r="Z602" s="120"/>
      <c r="AA602" s="120"/>
      <c r="AB602" s="120"/>
      <c r="AC602" s="120"/>
    </row>
    <row r="603" spans="1:29" ht="12.5" x14ac:dyDescent="0.25">
      <c r="A603" s="12"/>
      <c r="B603" s="120"/>
      <c r="C603" s="120"/>
      <c r="D603" s="120"/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20"/>
      <c r="P603" s="120"/>
      <c r="Q603" s="120"/>
      <c r="R603" s="120"/>
      <c r="S603" s="120"/>
      <c r="T603" s="120"/>
      <c r="U603" s="120"/>
      <c r="V603" s="120"/>
      <c r="W603" s="120"/>
      <c r="X603" s="120"/>
      <c r="Y603" s="120"/>
      <c r="Z603" s="120"/>
      <c r="AA603" s="120"/>
      <c r="AB603" s="120"/>
      <c r="AC603" s="120"/>
    </row>
    <row r="604" spans="1:29" ht="12.5" x14ac:dyDescent="0.25">
      <c r="A604" s="12"/>
      <c r="B604" s="120"/>
      <c r="C604" s="120"/>
      <c r="D604" s="120"/>
      <c r="E604" s="120"/>
      <c r="F604" s="120"/>
      <c r="G604" s="120"/>
      <c r="H604" s="120"/>
      <c r="I604" s="120"/>
      <c r="J604" s="120"/>
      <c r="K604" s="120"/>
      <c r="L604" s="120"/>
      <c r="M604" s="120"/>
      <c r="N604" s="120"/>
      <c r="O604" s="120"/>
      <c r="P604" s="120"/>
      <c r="Q604" s="120"/>
      <c r="R604" s="120"/>
      <c r="S604" s="120"/>
      <c r="T604" s="120"/>
      <c r="U604" s="120"/>
      <c r="V604" s="120"/>
      <c r="W604" s="120"/>
      <c r="X604" s="120"/>
      <c r="Y604" s="120"/>
      <c r="Z604" s="120"/>
      <c r="AA604" s="120"/>
      <c r="AB604" s="120"/>
      <c r="AC604" s="120"/>
    </row>
    <row r="605" spans="1:29" ht="12.5" x14ac:dyDescent="0.25">
      <c r="A605" s="12"/>
      <c r="B605" s="120"/>
      <c r="C605" s="120"/>
      <c r="D605" s="120"/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20"/>
      <c r="P605" s="120"/>
      <c r="Q605" s="120"/>
      <c r="R605" s="120"/>
      <c r="S605" s="120"/>
      <c r="T605" s="120"/>
      <c r="U605" s="120"/>
      <c r="V605" s="120"/>
      <c r="W605" s="120"/>
      <c r="X605" s="120"/>
      <c r="Y605" s="120"/>
      <c r="Z605" s="120"/>
      <c r="AA605" s="120"/>
      <c r="AB605" s="120"/>
      <c r="AC605" s="120"/>
    </row>
    <row r="606" spans="1:29" ht="12.5" x14ac:dyDescent="0.25">
      <c r="A606" s="12"/>
      <c r="B606" s="120"/>
      <c r="C606" s="120"/>
      <c r="D606" s="120"/>
      <c r="E606" s="120"/>
      <c r="F606" s="120"/>
      <c r="G606" s="120"/>
      <c r="H606" s="120"/>
      <c r="I606" s="120"/>
      <c r="J606" s="120"/>
      <c r="K606" s="120"/>
      <c r="L606" s="120"/>
      <c r="M606" s="120"/>
      <c r="N606" s="120"/>
      <c r="O606" s="120"/>
      <c r="P606" s="120"/>
      <c r="Q606" s="120"/>
      <c r="R606" s="120"/>
      <c r="S606" s="120"/>
      <c r="T606" s="120"/>
      <c r="U606" s="120"/>
      <c r="V606" s="120"/>
      <c r="W606" s="120"/>
      <c r="X606" s="120"/>
      <c r="Y606" s="120"/>
      <c r="Z606" s="120"/>
      <c r="AA606" s="120"/>
      <c r="AB606" s="120"/>
      <c r="AC606" s="120"/>
    </row>
    <row r="607" spans="1:29" ht="12.5" x14ac:dyDescent="0.25">
      <c r="A607" s="12"/>
      <c r="B607" s="120"/>
      <c r="C607" s="120"/>
      <c r="D607" s="120"/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20"/>
      <c r="P607" s="120"/>
      <c r="Q607" s="120"/>
      <c r="R607" s="120"/>
      <c r="S607" s="120"/>
      <c r="T607" s="120"/>
      <c r="U607" s="120"/>
      <c r="V607" s="120"/>
      <c r="W607" s="120"/>
      <c r="X607" s="120"/>
      <c r="Y607" s="120"/>
      <c r="Z607" s="120"/>
      <c r="AA607" s="120"/>
      <c r="AB607" s="120"/>
      <c r="AC607" s="120"/>
    </row>
    <row r="608" spans="1:29" ht="12.5" x14ac:dyDescent="0.25">
      <c r="A608" s="12"/>
      <c r="B608" s="120"/>
      <c r="C608" s="120"/>
      <c r="D608" s="120"/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20"/>
      <c r="P608" s="120"/>
      <c r="Q608" s="120"/>
      <c r="R608" s="120"/>
      <c r="S608" s="120"/>
      <c r="T608" s="120"/>
      <c r="U608" s="120"/>
      <c r="V608" s="120"/>
      <c r="W608" s="120"/>
      <c r="X608" s="120"/>
      <c r="Y608" s="120"/>
      <c r="Z608" s="120"/>
      <c r="AA608" s="120"/>
      <c r="AB608" s="120"/>
      <c r="AC608" s="120"/>
    </row>
    <row r="609" spans="1:29" ht="12.5" x14ac:dyDescent="0.25">
      <c r="A609" s="12"/>
      <c r="B609" s="120"/>
      <c r="C609" s="120"/>
      <c r="D609" s="120"/>
      <c r="E609" s="120"/>
      <c r="F609" s="120"/>
      <c r="G609" s="120"/>
      <c r="H609" s="120"/>
      <c r="I609" s="120"/>
      <c r="J609" s="120"/>
      <c r="K609" s="120"/>
      <c r="L609" s="120"/>
      <c r="M609" s="120"/>
      <c r="N609" s="120"/>
      <c r="O609" s="120"/>
      <c r="P609" s="120"/>
      <c r="Q609" s="120"/>
      <c r="R609" s="120"/>
      <c r="S609" s="120"/>
      <c r="T609" s="120"/>
      <c r="U609" s="120"/>
      <c r="V609" s="120"/>
      <c r="W609" s="120"/>
      <c r="X609" s="120"/>
      <c r="Y609" s="120"/>
      <c r="Z609" s="120"/>
      <c r="AA609" s="120"/>
      <c r="AB609" s="120"/>
      <c r="AC609" s="120"/>
    </row>
    <row r="610" spans="1:29" ht="12.5" x14ac:dyDescent="0.25">
      <c r="A610" s="12"/>
      <c r="B610" s="120"/>
      <c r="C610" s="120"/>
      <c r="D610" s="120"/>
      <c r="E610" s="120"/>
      <c r="F610" s="120"/>
      <c r="G610" s="120"/>
      <c r="H610" s="120"/>
      <c r="I610" s="120"/>
      <c r="J610" s="120"/>
      <c r="K610" s="120"/>
      <c r="L610" s="120"/>
      <c r="M610" s="120"/>
      <c r="N610" s="120"/>
      <c r="O610" s="120"/>
      <c r="P610" s="120"/>
      <c r="Q610" s="120"/>
      <c r="R610" s="120"/>
      <c r="S610" s="120"/>
      <c r="T610" s="120"/>
      <c r="U610" s="120"/>
      <c r="V610" s="120"/>
      <c r="W610" s="120"/>
      <c r="X610" s="120"/>
      <c r="Y610" s="120"/>
      <c r="Z610" s="120"/>
      <c r="AA610" s="120"/>
      <c r="AB610" s="120"/>
      <c r="AC610" s="120"/>
    </row>
    <row r="611" spans="1:29" ht="12.5" x14ac:dyDescent="0.25">
      <c r="A611" s="12"/>
      <c r="B611" s="120"/>
      <c r="C611" s="120"/>
      <c r="D611" s="120"/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20"/>
      <c r="P611" s="120"/>
      <c r="Q611" s="120"/>
      <c r="R611" s="120"/>
      <c r="S611" s="120"/>
      <c r="T611" s="120"/>
      <c r="U611" s="120"/>
      <c r="V611" s="120"/>
      <c r="W611" s="120"/>
      <c r="X611" s="120"/>
      <c r="Y611" s="120"/>
      <c r="Z611" s="120"/>
      <c r="AA611" s="120"/>
      <c r="AB611" s="120"/>
      <c r="AC611" s="120"/>
    </row>
    <row r="612" spans="1:29" ht="12.5" x14ac:dyDescent="0.25">
      <c r="A612" s="12"/>
      <c r="B612" s="120"/>
      <c r="C612" s="120"/>
      <c r="D612" s="120"/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20"/>
      <c r="P612" s="120"/>
      <c r="Q612" s="120"/>
      <c r="R612" s="120"/>
      <c r="S612" s="120"/>
      <c r="T612" s="120"/>
      <c r="U612" s="120"/>
      <c r="V612" s="120"/>
      <c r="W612" s="120"/>
      <c r="X612" s="120"/>
      <c r="Y612" s="120"/>
      <c r="Z612" s="120"/>
      <c r="AA612" s="120"/>
      <c r="AB612" s="120"/>
      <c r="AC612" s="120"/>
    </row>
    <row r="613" spans="1:29" ht="12.5" x14ac:dyDescent="0.25">
      <c r="A613" s="12"/>
      <c r="B613" s="120"/>
      <c r="C613" s="120"/>
      <c r="D613" s="120"/>
      <c r="E613" s="120"/>
      <c r="F613" s="120"/>
      <c r="G613" s="120"/>
      <c r="H613" s="120"/>
      <c r="I613" s="120"/>
      <c r="J613" s="120"/>
      <c r="K613" s="120"/>
      <c r="L613" s="120"/>
      <c r="M613" s="120"/>
      <c r="N613" s="120"/>
      <c r="O613" s="120"/>
      <c r="P613" s="120"/>
      <c r="Q613" s="120"/>
      <c r="R613" s="120"/>
      <c r="S613" s="120"/>
      <c r="T613" s="120"/>
      <c r="U613" s="120"/>
      <c r="V613" s="120"/>
      <c r="W613" s="120"/>
      <c r="X613" s="120"/>
      <c r="Y613" s="120"/>
      <c r="Z613" s="120"/>
      <c r="AA613" s="120"/>
      <c r="AB613" s="120"/>
      <c r="AC613" s="120"/>
    </row>
    <row r="614" spans="1:29" ht="12.5" x14ac:dyDescent="0.25">
      <c r="A614" s="12"/>
      <c r="B614" s="120"/>
      <c r="C614" s="120"/>
      <c r="D614" s="120"/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20"/>
      <c r="P614" s="120"/>
      <c r="Q614" s="120"/>
      <c r="R614" s="120"/>
      <c r="S614" s="120"/>
      <c r="T614" s="120"/>
      <c r="U614" s="120"/>
      <c r="V614" s="120"/>
      <c r="W614" s="120"/>
      <c r="X614" s="120"/>
      <c r="Y614" s="120"/>
      <c r="Z614" s="120"/>
      <c r="AA614" s="120"/>
      <c r="AB614" s="120"/>
      <c r="AC614" s="120"/>
    </row>
    <row r="615" spans="1:29" ht="12.5" x14ac:dyDescent="0.25">
      <c r="A615" s="12"/>
      <c r="B615" s="120"/>
      <c r="C615" s="120"/>
      <c r="D615" s="120"/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20"/>
      <c r="P615" s="120"/>
      <c r="Q615" s="120"/>
      <c r="R615" s="120"/>
      <c r="S615" s="120"/>
      <c r="T615" s="120"/>
      <c r="U615" s="120"/>
      <c r="V615" s="120"/>
      <c r="W615" s="120"/>
      <c r="X615" s="120"/>
      <c r="Y615" s="120"/>
      <c r="Z615" s="120"/>
      <c r="AA615" s="120"/>
      <c r="AB615" s="120"/>
      <c r="AC615" s="120"/>
    </row>
    <row r="616" spans="1:29" ht="12.5" x14ac:dyDescent="0.25">
      <c r="A616" s="12"/>
      <c r="B616" s="120"/>
      <c r="C616" s="120"/>
      <c r="D616" s="120"/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20"/>
      <c r="P616" s="120"/>
      <c r="Q616" s="120"/>
      <c r="R616" s="120"/>
      <c r="S616" s="120"/>
      <c r="T616" s="120"/>
      <c r="U616" s="120"/>
      <c r="V616" s="120"/>
      <c r="W616" s="120"/>
      <c r="X616" s="120"/>
      <c r="Y616" s="120"/>
      <c r="Z616" s="120"/>
      <c r="AA616" s="120"/>
      <c r="AB616" s="120"/>
      <c r="AC616" s="120"/>
    </row>
    <row r="617" spans="1:29" ht="12.5" x14ac:dyDescent="0.25">
      <c r="A617" s="12"/>
      <c r="B617" s="120"/>
      <c r="C617" s="120"/>
      <c r="D617" s="120"/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20"/>
      <c r="P617" s="120"/>
      <c r="Q617" s="120"/>
      <c r="R617" s="120"/>
      <c r="S617" s="120"/>
      <c r="T617" s="120"/>
      <c r="U617" s="120"/>
      <c r="V617" s="120"/>
      <c r="W617" s="120"/>
      <c r="X617" s="120"/>
      <c r="Y617" s="120"/>
      <c r="Z617" s="120"/>
      <c r="AA617" s="120"/>
      <c r="AB617" s="120"/>
      <c r="AC617" s="120"/>
    </row>
    <row r="618" spans="1:29" ht="12.5" x14ac:dyDescent="0.25">
      <c r="A618" s="12"/>
      <c r="B618" s="120"/>
      <c r="C618" s="120"/>
      <c r="D618" s="120"/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20"/>
      <c r="P618" s="120"/>
      <c r="Q618" s="120"/>
      <c r="R618" s="120"/>
      <c r="S618" s="120"/>
      <c r="T618" s="120"/>
      <c r="U618" s="120"/>
      <c r="V618" s="120"/>
      <c r="W618" s="120"/>
      <c r="X618" s="120"/>
      <c r="Y618" s="120"/>
      <c r="Z618" s="120"/>
      <c r="AA618" s="120"/>
      <c r="AB618" s="120"/>
      <c r="AC618" s="120"/>
    </row>
    <row r="619" spans="1:29" ht="12.5" x14ac:dyDescent="0.25">
      <c r="A619" s="12"/>
      <c r="B619" s="120"/>
      <c r="C619" s="120"/>
      <c r="D619" s="120"/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20"/>
      <c r="P619" s="120"/>
      <c r="Q619" s="120"/>
      <c r="R619" s="120"/>
      <c r="S619" s="120"/>
      <c r="T619" s="120"/>
      <c r="U619" s="120"/>
      <c r="V619" s="120"/>
      <c r="W619" s="120"/>
      <c r="X619" s="120"/>
      <c r="Y619" s="120"/>
      <c r="Z619" s="120"/>
      <c r="AA619" s="120"/>
      <c r="AB619" s="120"/>
      <c r="AC619" s="120"/>
    </row>
    <row r="620" spans="1:29" ht="12.5" x14ac:dyDescent="0.25">
      <c r="A620" s="12"/>
      <c r="B620" s="120"/>
      <c r="C620" s="120"/>
      <c r="D620" s="120"/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20"/>
      <c r="P620" s="120"/>
      <c r="Q620" s="120"/>
      <c r="R620" s="120"/>
      <c r="S620" s="120"/>
      <c r="T620" s="120"/>
      <c r="U620" s="120"/>
      <c r="V620" s="120"/>
      <c r="W620" s="120"/>
      <c r="X620" s="120"/>
      <c r="Y620" s="120"/>
      <c r="Z620" s="120"/>
      <c r="AA620" s="120"/>
      <c r="AB620" s="120"/>
      <c r="AC620" s="120"/>
    </row>
    <row r="621" spans="1:29" ht="12.5" x14ac:dyDescent="0.25">
      <c r="A621" s="12"/>
      <c r="B621" s="120"/>
      <c r="C621" s="120"/>
      <c r="D621" s="120"/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20"/>
      <c r="P621" s="120"/>
      <c r="Q621" s="120"/>
      <c r="R621" s="120"/>
      <c r="S621" s="120"/>
      <c r="T621" s="120"/>
      <c r="U621" s="120"/>
      <c r="V621" s="120"/>
      <c r="W621" s="120"/>
      <c r="X621" s="120"/>
      <c r="Y621" s="120"/>
      <c r="Z621" s="120"/>
      <c r="AA621" s="120"/>
      <c r="AB621" s="120"/>
      <c r="AC621" s="120"/>
    </row>
    <row r="622" spans="1:29" ht="12.5" x14ac:dyDescent="0.25">
      <c r="A622" s="12"/>
      <c r="B622" s="120"/>
      <c r="C622" s="120"/>
      <c r="D622" s="120"/>
      <c r="E622" s="120"/>
      <c r="F622" s="120"/>
      <c r="G622" s="120"/>
      <c r="H622" s="120"/>
      <c r="I622" s="120"/>
      <c r="J622" s="120"/>
      <c r="K622" s="120"/>
      <c r="L622" s="120"/>
      <c r="M622" s="120"/>
      <c r="N622" s="120"/>
      <c r="O622" s="120"/>
      <c r="P622" s="120"/>
      <c r="Q622" s="120"/>
      <c r="R622" s="120"/>
      <c r="S622" s="120"/>
      <c r="T622" s="120"/>
      <c r="U622" s="120"/>
      <c r="V622" s="120"/>
      <c r="W622" s="120"/>
      <c r="X622" s="120"/>
      <c r="Y622" s="120"/>
      <c r="Z622" s="120"/>
      <c r="AA622" s="120"/>
      <c r="AB622" s="120"/>
      <c r="AC622" s="120"/>
    </row>
    <row r="623" spans="1:29" ht="12.5" x14ac:dyDescent="0.25">
      <c r="A623" s="12"/>
      <c r="B623" s="120"/>
      <c r="C623" s="120"/>
      <c r="D623" s="120"/>
      <c r="E623" s="120"/>
      <c r="F623" s="120"/>
      <c r="G623" s="120"/>
      <c r="H623" s="120"/>
      <c r="I623" s="120"/>
      <c r="J623" s="120"/>
      <c r="K623" s="120"/>
      <c r="L623" s="120"/>
      <c r="M623" s="120"/>
      <c r="N623" s="120"/>
      <c r="O623" s="120"/>
      <c r="P623" s="120"/>
      <c r="Q623" s="120"/>
      <c r="R623" s="120"/>
      <c r="S623" s="120"/>
      <c r="T623" s="120"/>
      <c r="U623" s="120"/>
      <c r="V623" s="120"/>
      <c r="W623" s="120"/>
      <c r="X623" s="120"/>
      <c r="Y623" s="120"/>
      <c r="Z623" s="120"/>
      <c r="AA623" s="120"/>
      <c r="AB623" s="120"/>
      <c r="AC623" s="120"/>
    </row>
    <row r="624" spans="1:29" ht="12.5" x14ac:dyDescent="0.25">
      <c r="A624" s="12"/>
      <c r="B624" s="120"/>
      <c r="C624" s="120"/>
      <c r="D624" s="120"/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20"/>
      <c r="P624" s="120"/>
      <c r="Q624" s="120"/>
      <c r="R624" s="120"/>
      <c r="S624" s="120"/>
      <c r="T624" s="120"/>
      <c r="U624" s="120"/>
      <c r="V624" s="120"/>
      <c r="W624" s="120"/>
      <c r="X624" s="120"/>
      <c r="Y624" s="120"/>
      <c r="Z624" s="120"/>
      <c r="AA624" s="120"/>
      <c r="AB624" s="120"/>
      <c r="AC624" s="120"/>
    </row>
    <row r="625" spans="1:29" ht="12.5" x14ac:dyDescent="0.25">
      <c r="A625" s="12"/>
      <c r="B625" s="120"/>
      <c r="C625" s="120"/>
      <c r="D625" s="120"/>
      <c r="E625" s="120"/>
      <c r="F625" s="120"/>
      <c r="G625" s="120"/>
      <c r="H625" s="120"/>
      <c r="I625" s="120"/>
      <c r="J625" s="120"/>
      <c r="K625" s="120"/>
      <c r="L625" s="120"/>
      <c r="M625" s="120"/>
      <c r="N625" s="120"/>
      <c r="O625" s="120"/>
      <c r="P625" s="120"/>
      <c r="Q625" s="120"/>
      <c r="R625" s="120"/>
      <c r="S625" s="120"/>
      <c r="T625" s="120"/>
      <c r="U625" s="120"/>
      <c r="V625" s="120"/>
      <c r="W625" s="120"/>
      <c r="X625" s="120"/>
      <c r="Y625" s="120"/>
      <c r="Z625" s="120"/>
      <c r="AA625" s="120"/>
      <c r="AB625" s="120"/>
      <c r="AC625" s="120"/>
    </row>
    <row r="626" spans="1:29" ht="12.5" x14ac:dyDescent="0.25">
      <c r="A626" s="12"/>
      <c r="B626" s="120"/>
      <c r="C626" s="120"/>
      <c r="D626" s="120"/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20"/>
      <c r="P626" s="120"/>
      <c r="Q626" s="120"/>
      <c r="R626" s="120"/>
      <c r="S626" s="120"/>
      <c r="T626" s="120"/>
      <c r="U626" s="120"/>
      <c r="V626" s="120"/>
      <c r="W626" s="120"/>
      <c r="X626" s="120"/>
      <c r="Y626" s="120"/>
      <c r="Z626" s="120"/>
      <c r="AA626" s="120"/>
      <c r="AB626" s="120"/>
      <c r="AC626" s="120"/>
    </row>
    <row r="627" spans="1:29" ht="12.5" x14ac:dyDescent="0.25">
      <c r="A627" s="12"/>
      <c r="B627" s="120"/>
      <c r="C627" s="120"/>
      <c r="D627" s="120"/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20"/>
      <c r="P627" s="120"/>
      <c r="Q627" s="120"/>
      <c r="R627" s="120"/>
      <c r="S627" s="120"/>
      <c r="T627" s="120"/>
      <c r="U627" s="120"/>
      <c r="V627" s="120"/>
      <c r="W627" s="120"/>
      <c r="X627" s="120"/>
      <c r="Y627" s="120"/>
      <c r="Z627" s="120"/>
      <c r="AA627" s="120"/>
      <c r="AB627" s="120"/>
      <c r="AC627" s="120"/>
    </row>
    <row r="628" spans="1:29" ht="12.5" x14ac:dyDescent="0.25">
      <c r="A628" s="12"/>
      <c r="B628" s="120"/>
      <c r="C628" s="120"/>
      <c r="D628" s="120"/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20"/>
      <c r="P628" s="120"/>
      <c r="Q628" s="120"/>
      <c r="R628" s="120"/>
      <c r="S628" s="120"/>
      <c r="T628" s="120"/>
      <c r="U628" s="120"/>
      <c r="V628" s="120"/>
      <c r="W628" s="120"/>
      <c r="X628" s="120"/>
      <c r="Y628" s="120"/>
      <c r="Z628" s="120"/>
      <c r="AA628" s="120"/>
      <c r="AB628" s="120"/>
      <c r="AC628" s="120"/>
    </row>
    <row r="629" spans="1:29" ht="12.5" x14ac:dyDescent="0.25">
      <c r="A629" s="12"/>
      <c r="B629" s="120"/>
      <c r="C629" s="120"/>
      <c r="D629" s="120"/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20"/>
      <c r="P629" s="120"/>
      <c r="Q629" s="120"/>
      <c r="R629" s="120"/>
      <c r="S629" s="120"/>
      <c r="T629" s="120"/>
      <c r="U629" s="120"/>
      <c r="V629" s="120"/>
      <c r="W629" s="120"/>
      <c r="X629" s="120"/>
      <c r="Y629" s="120"/>
      <c r="Z629" s="120"/>
      <c r="AA629" s="120"/>
      <c r="AB629" s="120"/>
      <c r="AC629" s="120"/>
    </row>
    <row r="630" spans="1:29" ht="12.5" x14ac:dyDescent="0.25">
      <c r="A630" s="12"/>
      <c r="B630" s="120"/>
      <c r="C630" s="120"/>
      <c r="D630" s="120"/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20"/>
      <c r="P630" s="120"/>
      <c r="Q630" s="120"/>
      <c r="R630" s="120"/>
      <c r="S630" s="120"/>
      <c r="T630" s="120"/>
      <c r="U630" s="120"/>
      <c r="V630" s="120"/>
      <c r="W630" s="120"/>
      <c r="X630" s="120"/>
      <c r="Y630" s="120"/>
      <c r="Z630" s="120"/>
      <c r="AA630" s="120"/>
      <c r="AB630" s="120"/>
      <c r="AC630" s="120"/>
    </row>
    <row r="631" spans="1:29" ht="12.5" x14ac:dyDescent="0.25">
      <c r="A631" s="12"/>
      <c r="B631" s="120"/>
      <c r="C631" s="120"/>
      <c r="D631" s="120"/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20"/>
      <c r="P631" s="120"/>
      <c r="Q631" s="120"/>
      <c r="R631" s="120"/>
      <c r="S631" s="120"/>
      <c r="T631" s="120"/>
      <c r="U631" s="120"/>
      <c r="V631" s="120"/>
      <c r="W631" s="120"/>
      <c r="X631" s="120"/>
      <c r="Y631" s="120"/>
      <c r="Z631" s="120"/>
      <c r="AA631" s="120"/>
      <c r="AB631" s="120"/>
      <c r="AC631" s="120"/>
    </row>
    <row r="632" spans="1:29" ht="12.5" x14ac:dyDescent="0.25">
      <c r="A632" s="12"/>
      <c r="B632" s="120"/>
      <c r="C632" s="120"/>
      <c r="D632" s="120"/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  <c r="Z632" s="120"/>
      <c r="AA632" s="120"/>
      <c r="AB632" s="120"/>
      <c r="AC632" s="120"/>
    </row>
    <row r="633" spans="1:29" ht="12.5" x14ac:dyDescent="0.25">
      <c r="A633" s="12"/>
      <c r="B633" s="120"/>
      <c r="C633" s="120"/>
      <c r="D633" s="120"/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  <c r="Q633" s="120"/>
      <c r="R633" s="120"/>
      <c r="S633" s="120"/>
      <c r="T633" s="120"/>
      <c r="U633" s="120"/>
      <c r="V633" s="120"/>
      <c r="W633" s="120"/>
      <c r="X633" s="120"/>
      <c r="Y633" s="120"/>
      <c r="Z633" s="120"/>
      <c r="AA633" s="120"/>
      <c r="AB633" s="120"/>
      <c r="AC633" s="120"/>
    </row>
    <row r="634" spans="1:29" ht="12.5" x14ac:dyDescent="0.25">
      <c r="A634" s="12"/>
      <c r="B634" s="120"/>
      <c r="C634" s="120"/>
      <c r="D634" s="120"/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  <c r="Q634" s="120"/>
      <c r="R634" s="120"/>
      <c r="S634" s="120"/>
      <c r="T634" s="120"/>
      <c r="U634" s="120"/>
      <c r="V634" s="120"/>
      <c r="W634" s="120"/>
      <c r="X634" s="120"/>
      <c r="Y634" s="120"/>
      <c r="Z634" s="120"/>
      <c r="AA634" s="120"/>
      <c r="AB634" s="120"/>
      <c r="AC634" s="120"/>
    </row>
    <row r="635" spans="1:29" ht="12.5" x14ac:dyDescent="0.25">
      <c r="A635" s="12"/>
      <c r="B635" s="120"/>
      <c r="C635" s="120"/>
      <c r="D635" s="120"/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20"/>
      <c r="P635" s="120"/>
      <c r="Q635" s="120"/>
      <c r="R635" s="120"/>
      <c r="S635" s="120"/>
      <c r="T635" s="120"/>
      <c r="U635" s="120"/>
      <c r="V635" s="120"/>
      <c r="W635" s="120"/>
      <c r="X635" s="120"/>
      <c r="Y635" s="120"/>
      <c r="Z635" s="120"/>
      <c r="AA635" s="120"/>
      <c r="AB635" s="120"/>
      <c r="AC635" s="120"/>
    </row>
    <row r="636" spans="1:29" ht="12.5" x14ac:dyDescent="0.25">
      <c r="A636" s="12"/>
      <c r="B636" s="120"/>
      <c r="C636" s="120"/>
      <c r="D636" s="120"/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  <c r="Q636" s="120"/>
      <c r="R636" s="120"/>
      <c r="S636" s="120"/>
      <c r="T636" s="120"/>
      <c r="U636" s="120"/>
      <c r="V636" s="120"/>
      <c r="W636" s="120"/>
      <c r="X636" s="120"/>
      <c r="Y636" s="120"/>
      <c r="Z636" s="120"/>
      <c r="AA636" s="120"/>
      <c r="AB636" s="120"/>
      <c r="AC636" s="120"/>
    </row>
    <row r="637" spans="1:29" ht="12.5" x14ac:dyDescent="0.25">
      <c r="A637" s="12"/>
      <c r="B637" s="120"/>
      <c r="C637" s="120"/>
      <c r="D637" s="120"/>
      <c r="E637" s="120"/>
      <c r="F637" s="120"/>
      <c r="G637" s="120"/>
      <c r="H637" s="120"/>
      <c r="I637" s="120"/>
      <c r="J637" s="120"/>
      <c r="K637" s="120"/>
      <c r="L637" s="120"/>
      <c r="M637" s="120"/>
      <c r="N637" s="120"/>
      <c r="O637" s="120"/>
      <c r="P637" s="120"/>
      <c r="Q637" s="120"/>
      <c r="R637" s="120"/>
      <c r="S637" s="120"/>
      <c r="T637" s="120"/>
      <c r="U637" s="120"/>
      <c r="V637" s="120"/>
      <c r="W637" s="120"/>
      <c r="X637" s="120"/>
      <c r="Y637" s="120"/>
      <c r="Z637" s="120"/>
      <c r="AA637" s="120"/>
      <c r="AB637" s="120"/>
      <c r="AC637" s="120"/>
    </row>
    <row r="638" spans="1:29" ht="12.5" x14ac:dyDescent="0.25">
      <c r="A638" s="12"/>
      <c r="B638" s="120"/>
      <c r="C638" s="120"/>
      <c r="D638" s="120"/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20"/>
      <c r="P638" s="120"/>
      <c r="Q638" s="120"/>
      <c r="R638" s="120"/>
      <c r="S638" s="120"/>
      <c r="T638" s="120"/>
      <c r="U638" s="120"/>
      <c r="V638" s="120"/>
      <c r="W638" s="120"/>
      <c r="X638" s="120"/>
      <c r="Y638" s="120"/>
      <c r="Z638" s="120"/>
      <c r="AA638" s="120"/>
      <c r="AB638" s="120"/>
      <c r="AC638" s="120"/>
    </row>
    <row r="639" spans="1:29" ht="12.5" x14ac:dyDescent="0.25">
      <c r="A639" s="12"/>
      <c r="B639" s="120"/>
      <c r="C639" s="120"/>
      <c r="D639" s="120"/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20"/>
      <c r="P639" s="120"/>
      <c r="Q639" s="120"/>
      <c r="R639" s="120"/>
      <c r="S639" s="120"/>
      <c r="T639" s="120"/>
      <c r="U639" s="120"/>
      <c r="V639" s="120"/>
      <c r="W639" s="120"/>
      <c r="X639" s="120"/>
      <c r="Y639" s="120"/>
      <c r="Z639" s="120"/>
      <c r="AA639" s="120"/>
      <c r="AB639" s="120"/>
      <c r="AC639" s="120"/>
    </row>
    <row r="640" spans="1:29" ht="12.5" x14ac:dyDescent="0.25">
      <c r="A640" s="12"/>
      <c r="B640" s="120"/>
      <c r="C640" s="120"/>
      <c r="D640" s="120"/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20"/>
      <c r="P640" s="120"/>
      <c r="Q640" s="120"/>
      <c r="R640" s="120"/>
      <c r="S640" s="120"/>
      <c r="T640" s="120"/>
      <c r="U640" s="120"/>
      <c r="V640" s="120"/>
      <c r="W640" s="120"/>
      <c r="X640" s="120"/>
      <c r="Y640" s="120"/>
      <c r="Z640" s="120"/>
      <c r="AA640" s="120"/>
      <c r="AB640" s="120"/>
      <c r="AC640" s="120"/>
    </row>
    <row r="641" spans="1:29" ht="12.5" x14ac:dyDescent="0.25">
      <c r="A641" s="12"/>
      <c r="B641" s="120"/>
      <c r="C641" s="120"/>
      <c r="D641" s="120"/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20"/>
      <c r="P641" s="120"/>
      <c r="Q641" s="120"/>
      <c r="R641" s="120"/>
      <c r="S641" s="120"/>
      <c r="T641" s="120"/>
      <c r="U641" s="120"/>
      <c r="V641" s="120"/>
      <c r="W641" s="120"/>
      <c r="X641" s="120"/>
      <c r="Y641" s="120"/>
      <c r="Z641" s="120"/>
      <c r="AA641" s="120"/>
      <c r="AB641" s="120"/>
      <c r="AC641" s="120"/>
    </row>
    <row r="642" spans="1:29" ht="12.5" x14ac:dyDescent="0.25">
      <c r="A642" s="12"/>
      <c r="B642" s="120"/>
      <c r="C642" s="120"/>
      <c r="D642" s="120"/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20"/>
      <c r="P642" s="120"/>
      <c r="Q642" s="120"/>
      <c r="R642" s="120"/>
      <c r="S642" s="120"/>
      <c r="T642" s="120"/>
      <c r="U642" s="120"/>
      <c r="V642" s="120"/>
      <c r="W642" s="120"/>
      <c r="X642" s="120"/>
      <c r="Y642" s="120"/>
      <c r="Z642" s="120"/>
      <c r="AA642" s="120"/>
      <c r="AB642" s="120"/>
      <c r="AC642" s="120"/>
    </row>
    <row r="643" spans="1:29" ht="12.5" x14ac:dyDescent="0.25">
      <c r="A643" s="12"/>
      <c r="B643" s="120"/>
      <c r="C643" s="120"/>
      <c r="D643" s="120"/>
      <c r="E643" s="120"/>
      <c r="F643" s="120"/>
      <c r="G643" s="120"/>
      <c r="H643" s="120"/>
      <c r="I643" s="120"/>
      <c r="J643" s="120"/>
      <c r="K643" s="120"/>
      <c r="L643" s="120"/>
      <c r="M643" s="120"/>
      <c r="N643" s="120"/>
      <c r="O643" s="120"/>
      <c r="P643" s="120"/>
      <c r="Q643" s="120"/>
      <c r="R643" s="120"/>
      <c r="S643" s="120"/>
      <c r="T643" s="120"/>
      <c r="U643" s="120"/>
      <c r="V643" s="120"/>
      <c r="W643" s="120"/>
      <c r="X643" s="120"/>
      <c r="Y643" s="120"/>
      <c r="Z643" s="120"/>
      <c r="AA643" s="120"/>
      <c r="AB643" s="120"/>
      <c r="AC643" s="120"/>
    </row>
    <row r="644" spans="1:29" ht="12.5" x14ac:dyDescent="0.25">
      <c r="A644" s="12"/>
      <c r="B644" s="120"/>
      <c r="C644" s="120"/>
      <c r="D644" s="120"/>
      <c r="E644" s="120"/>
      <c r="F644" s="120"/>
      <c r="G644" s="120"/>
      <c r="H644" s="120"/>
      <c r="I644" s="120"/>
      <c r="J644" s="120"/>
      <c r="K644" s="120"/>
      <c r="L644" s="120"/>
      <c r="M644" s="120"/>
      <c r="N644" s="120"/>
      <c r="O644" s="120"/>
      <c r="P644" s="120"/>
      <c r="Q644" s="120"/>
      <c r="R644" s="120"/>
      <c r="S644" s="120"/>
      <c r="T644" s="120"/>
      <c r="U644" s="120"/>
      <c r="V644" s="120"/>
      <c r="W644" s="120"/>
      <c r="X644" s="120"/>
      <c r="Y644" s="120"/>
      <c r="Z644" s="120"/>
      <c r="AA644" s="120"/>
      <c r="AB644" s="120"/>
      <c r="AC644" s="120"/>
    </row>
    <row r="645" spans="1:29" ht="12.5" x14ac:dyDescent="0.25">
      <c r="A645" s="12"/>
      <c r="B645" s="120"/>
      <c r="C645" s="120"/>
      <c r="D645" s="120"/>
      <c r="E645" s="120"/>
      <c r="F645" s="120"/>
      <c r="G645" s="120"/>
      <c r="H645" s="120"/>
      <c r="I645" s="120"/>
      <c r="J645" s="120"/>
      <c r="K645" s="120"/>
      <c r="L645" s="120"/>
      <c r="M645" s="120"/>
      <c r="N645" s="120"/>
      <c r="O645" s="120"/>
      <c r="P645" s="120"/>
      <c r="Q645" s="120"/>
      <c r="R645" s="120"/>
      <c r="S645" s="120"/>
      <c r="T645" s="120"/>
      <c r="U645" s="120"/>
      <c r="V645" s="120"/>
      <c r="W645" s="120"/>
      <c r="X645" s="120"/>
      <c r="Y645" s="120"/>
      <c r="Z645" s="120"/>
      <c r="AA645" s="120"/>
      <c r="AB645" s="120"/>
      <c r="AC645" s="120"/>
    </row>
    <row r="646" spans="1:29" ht="12.5" x14ac:dyDescent="0.25">
      <c r="A646" s="12"/>
      <c r="B646" s="120"/>
      <c r="C646" s="120"/>
      <c r="D646" s="120"/>
      <c r="E646" s="120"/>
      <c r="F646" s="120"/>
      <c r="G646" s="120"/>
      <c r="H646" s="120"/>
      <c r="I646" s="120"/>
      <c r="J646" s="120"/>
      <c r="K646" s="120"/>
      <c r="L646" s="120"/>
      <c r="M646" s="120"/>
      <c r="N646" s="120"/>
      <c r="O646" s="120"/>
      <c r="P646" s="120"/>
      <c r="Q646" s="120"/>
      <c r="R646" s="120"/>
      <c r="S646" s="120"/>
      <c r="T646" s="120"/>
      <c r="U646" s="120"/>
      <c r="V646" s="120"/>
      <c r="W646" s="120"/>
      <c r="X646" s="120"/>
      <c r="Y646" s="120"/>
      <c r="Z646" s="120"/>
      <c r="AA646" s="120"/>
      <c r="AB646" s="120"/>
      <c r="AC646" s="120"/>
    </row>
    <row r="647" spans="1:29" ht="12.5" x14ac:dyDescent="0.25">
      <c r="A647" s="12"/>
      <c r="B647" s="120"/>
      <c r="C647" s="120"/>
      <c r="D647" s="120"/>
      <c r="E647" s="120"/>
      <c r="F647" s="120"/>
      <c r="G647" s="120"/>
      <c r="H647" s="120"/>
      <c r="I647" s="120"/>
      <c r="J647" s="120"/>
      <c r="K647" s="120"/>
      <c r="L647" s="120"/>
      <c r="M647" s="120"/>
      <c r="N647" s="120"/>
      <c r="O647" s="120"/>
      <c r="P647" s="120"/>
      <c r="Q647" s="120"/>
      <c r="R647" s="120"/>
      <c r="S647" s="120"/>
      <c r="T647" s="120"/>
      <c r="U647" s="120"/>
      <c r="V647" s="120"/>
      <c r="W647" s="120"/>
      <c r="X647" s="120"/>
      <c r="Y647" s="120"/>
      <c r="Z647" s="120"/>
      <c r="AA647" s="120"/>
      <c r="AB647" s="120"/>
      <c r="AC647" s="120"/>
    </row>
    <row r="648" spans="1:29" ht="12.5" x14ac:dyDescent="0.25">
      <c r="A648" s="12"/>
      <c r="B648" s="120"/>
      <c r="C648" s="120"/>
      <c r="D648" s="120"/>
      <c r="E648" s="120"/>
      <c r="F648" s="120"/>
      <c r="G648" s="120"/>
      <c r="H648" s="120"/>
      <c r="I648" s="120"/>
      <c r="J648" s="120"/>
      <c r="K648" s="120"/>
      <c r="L648" s="120"/>
      <c r="M648" s="120"/>
      <c r="N648" s="120"/>
      <c r="O648" s="120"/>
      <c r="P648" s="120"/>
      <c r="Q648" s="120"/>
      <c r="R648" s="120"/>
      <c r="S648" s="120"/>
      <c r="T648" s="120"/>
      <c r="U648" s="120"/>
      <c r="V648" s="120"/>
      <c r="W648" s="120"/>
      <c r="X648" s="120"/>
      <c r="Y648" s="120"/>
      <c r="Z648" s="120"/>
      <c r="AA648" s="120"/>
      <c r="AB648" s="120"/>
      <c r="AC648" s="120"/>
    </row>
    <row r="649" spans="1:29" ht="12.5" x14ac:dyDescent="0.25">
      <c r="A649" s="12"/>
      <c r="B649" s="120"/>
      <c r="C649" s="120"/>
      <c r="D649" s="120"/>
      <c r="E649" s="120"/>
      <c r="F649" s="120"/>
      <c r="G649" s="120"/>
      <c r="H649" s="120"/>
      <c r="I649" s="120"/>
      <c r="J649" s="120"/>
      <c r="K649" s="120"/>
      <c r="L649" s="120"/>
      <c r="M649" s="120"/>
      <c r="N649" s="120"/>
      <c r="O649" s="120"/>
      <c r="P649" s="120"/>
      <c r="Q649" s="120"/>
      <c r="R649" s="120"/>
      <c r="S649" s="120"/>
      <c r="T649" s="120"/>
      <c r="U649" s="120"/>
      <c r="V649" s="120"/>
      <c r="W649" s="120"/>
      <c r="X649" s="120"/>
      <c r="Y649" s="120"/>
      <c r="Z649" s="120"/>
      <c r="AA649" s="120"/>
      <c r="AB649" s="120"/>
      <c r="AC649" s="120"/>
    </row>
    <row r="650" spans="1:29" ht="12.5" x14ac:dyDescent="0.25">
      <c r="A650" s="12"/>
      <c r="B650" s="120"/>
      <c r="C650" s="120"/>
      <c r="D650" s="120"/>
      <c r="E650" s="120"/>
      <c r="F650" s="120"/>
      <c r="G650" s="120"/>
      <c r="H650" s="120"/>
      <c r="I650" s="120"/>
      <c r="J650" s="120"/>
      <c r="K650" s="120"/>
      <c r="L650" s="120"/>
      <c r="M650" s="120"/>
      <c r="N650" s="120"/>
      <c r="O650" s="120"/>
      <c r="P650" s="120"/>
      <c r="Q650" s="120"/>
      <c r="R650" s="120"/>
      <c r="S650" s="120"/>
      <c r="T650" s="120"/>
      <c r="U650" s="120"/>
      <c r="V650" s="120"/>
      <c r="W650" s="120"/>
      <c r="X650" s="120"/>
      <c r="Y650" s="120"/>
      <c r="Z650" s="120"/>
      <c r="AA650" s="120"/>
      <c r="AB650" s="120"/>
      <c r="AC650" s="120"/>
    </row>
    <row r="651" spans="1:29" ht="12.5" x14ac:dyDescent="0.25">
      <c r="A651" s="12"/>
      <c r="B651" s="120"/>
      <c r="C651" s="120"/>
      <c r="D651" s="120"/>
      <c r="E651" s="120"/>
      <c r="F651" s="120"/>
      <c r="G651" s="120"/>
      <c r="H651" s="120"/>
      <c r="I651" s="120"/>
      <c r="J651" s="120"/>
      <c r="K651" s="120"/>
      <c r="L651" s="120"/>
      <c r="M651" s="120"/>
      <c r="N651" s="120"/>
      <c r="O651" s="120"/>
      <c r="P651" s="120"/>
      <c r="Q651" s="120"/>
      <c r="R651" s="120"/>
      <c r="S651" s="120"/>
      <c r="T651" s="120"/>
      <c r="U651" s="120"/>
      <c r="V651" s="120"/>
      <c r="W651" s="120"/>
      <c r="X651" s="120"/>
      <c r="Y651" s="120"/>
      <c r="Z651" s="120"/>
      <c r="AA651" s="120"/>
      <c r="AB651" s="120"/>
      <c r="AC651" s="120"/>
    </row>
    <row r="652" spans="1:29" ht="12.5" x14ac:dyDescent="0.25">
      <c r="A652" s="12"/>
      <c r="B652" s="120"/>
      <c r="C652" s="120"/>
      <c r="D652" s="120"/>
      <c r="E652" s="120"/>
      <c r="F652" s="120"/>
      <c r="G652" s="120"/>
      <c r="H652" s="120"/>
      <c r="I652" s="120"/>
      <c r="J652" s="120"/>
      <c r="K652" s="120"/>
      <c r="L652" s="120"/>
      <c r="M652" s="120"/>
      <c r="N652" s="120"/>
      <c r="O652" s="120"/>
      <c r="P652" s="120"/>
      <c r="Q652" s="120"/>
      <c r="R652" s="120"/>
      <c r="S652" s="120"/>
      <c r="T652" s="120"/>
      <c r="U652" s="120"/>
      <c r="V652" s="120"/>
      <c r="W652" s="120"/>
      <c r="X652" s="120"/>
      <c r="Y652" s="120"/>
      <c r="Z652" s="120"/>
      <c r="AA652" s="120"/>
      <c r="AB652" s="120"/>
      <c r="AC652" s="120"/>
    </row>
    <row r="653" spans="1:29" ht="12.5" x14ac:dyDescent="0.25">
      <c r="A653" s="12"/>
      <c r="B653" s="120"/>
      <c r="C653" s="120"/>
      <c r="D653" s="120"/>
      <c r="E653" s="120"/>
      <c r="F653" s="120"/>
      <c r="G653" s="120"/>
      <c r="H653" s="120"/>
      <c r="I653" s="120"/>
      <c r="J653" s="120"/>
      <c r="K653" s="120"/>
      <c r="L653" s="120"/>
      <c r="M653" s="120"/>
      <c r="N653" s="120"/>
      <c r="O653" s="120"/>
      <c r="P653" s="120"/>
      <c r="Q653" s="120"/>
      <c r="R653" s="120"/>
      <c r="S653" s="120"/>
      <c r="T653" s="120"/>
      <c r="U653" s="120"/>
      <c r="V653" s="120"/>
      <c r="W653" s="120"/>
      <c r="X653" s="120"/>
      <c r="Y653" s="120"/>
      <c r="Z653" s="120"/>
      <c r="AA653" s="120"/>
      <c r="AB653" s="120"/>
      <c r="AC653" s="120"/>
    </row>
    <row r="654" spans="1:29" ht="12.5" x14ac:dyDescent="0.25">
      <c r="A654" s="12"/>
      <c r="B654" s="120"/>
      <c r="C654" s="120"/>
      <c r="D654" s="120"/>
      <c r="E654" s="120"/>
      <c r="F654" s="120"/>
      <c r="G654" s="120"/>
      <c r="H654" s="120"/>
      <c r="I654" s="120"/>
      <c r="J654" s="120"/>
      <c r="K654" s="120"/>
      <c r="L654" s="120"/>
      <c r="M654" s="120"/>
      <c r="N654" s="120"/>
      <c r="O654" s="120"/>
      <c r="P654" s="120"/>
      <c r="Q654" s="120"/>
      <c r="R654" s="120"/>
      <c r="S654" s="120"/>
      <c r="T654" s="120"/>
      <c r="U654" s="120"/>
      <c r="V654" s="120"/>
      <c r="W654" s="120"/>
      <c r="X654" s="120"/>
      <c r="Y654" s="120"/>
      <c r="Z654" s="120"/>
      <c r="AA654" s="120"/>
      <c r="AB654" s="120"/>
      <c r="AC654" s="120"/>
    </row>
    <row r="655" spans="1:29" ht="12.5" x14ac:dyDescent="0.25">
      <c r="A655" s="12"/>
      <c r="B655" s="120"/>
      <c r="C655" s="120"/>
      <c r="D655" s="120"/>
      <c r="E655" s="120"/>
      <c r="F655" s="120"/>
      <c r="G655" s="120"/>
      <c r="H655" s="120"/>
      <c r="I655" s="120"/>
      <c r="J655" s="120"/>
      <c r="K655" s="120"/>
      <c r="L655" s="120"/>
      <c r="M655" s="120"/>
      <c r="N655" s="120"/>
      <c r="O655" s="120"/>
      <c r="P655" s="120"/>
      <c r="Q655" s="120"/>
      <c r="R655" s="120"/>
      <c r="S655" s="120"/>
      <c r="T655" s="120"/>
      <c r="U655" s="120"/>
      <c r="V655" s="120"/>
      <c r="W655" s="120"/>
      <c r="X655" s="120"/>
      <c r="Y655" s="120"/>
      <c r="Z655" s="120"/>
      <c r="AA655" s="120"/>
      <c r="AB655" s="120"/>
      <c r="AC655" s="120"/>
    </row>
    <row r="656" spans="1:29" ht="12.5" x14ac:dyDescent="0.25">
      <c r="A656" s="12"/>
      <c r="B656" s="120"/>
      <c r="C656" s="120"/>
      <c r="D656" s="120"/>
      <c r="E656" s="120"/>
      <c r="F656" s="120"/>
      <c r="G656" s="120"/>
      <c r="H656" s="120"/>
      <c r="I656" s="120"/>
      <c r="J656" s="120"/>
      <c r="K656" s="120"/>
      <c r="L656" s="120"/>
      <c r="M656" s="120"/>
      <c r="N656" s="120"/>
      <c r="O656" s="120"/>
      <c r="P656" s="120"/>
      <c r="Q656" s="120"/>
      <c r="R656" s="120"/>
      <c r="S656" s="120"/>
      <c r="T656" s="120"/>
      <c r="U656" s="120"/>
      <c r="V656" s="120"/>
      <c r="W656" s="120"/>
      <c r="X656" s="120"/>
      <c r="Y656" s="120"/>
      <c r="Z656" s="120"/>
      <c r="AA656" s="120"/>
      <c r="AB656" s="120"/>
      <c r="AC656" s="120"/>
    </row>
    <row r="657" spans="1:29" ht="12.5" x14ac:dyDescent="0.25">
      <c r="A657" s="12"/>
      <c r="B657" s="120"/>
      <c r="C657" s="120"/>
      <c r="D657" s="120"/>
      <c r="E657" s="120"/>
      <c r="F657" s="120"/>
      <c r="G657" s="120"/>
      <c r="H657" s="120"/>
      <c r="I657" s="120"/>
      <c r="J657" s="120"/>
      <c r="K657" s="120"/>
      <c r="L657" s="120"/>
      <c r="M657" s="120"/>
      <c r="N657" s="120"/>
      <c r="O657" s="120"/>
      <c r="P657" s="120"/>
      <c r="Q657" s="120"/>
      <c r="R657" s="120"/>
      <c r="S657" s="120"/>
      <c r="T657" s="120"/>
      <c r="U657" s="120"/>
      <c r="V657" s="120"/>
      <c r="W657" s="120"/>
      <c r="X657" s="120"/>
      <c r="Y657" s="120"/>
      <c r="Z657" s="120"/>
      <c r="AA657" s="120"/>
      <c r="AB657" s="120"/>
      <c r="AC657" s="120"/>
    </row>
    <row r="658" spans="1:29" ht="12.5" x14ac:dyDescent="0.25">
      <c r="A658" s="12"/>
      <c r="B658" s="120"/>
      <c r="C658" s="120"/>
      <c r="D658" s="120"/>
      <c r="E658" s="120"/>
      <c r="F658" s="120"/>
      <c r="G658" s="120"/>
      <c r="H658" s="120"/>
      <c r="I658" s="120"/>
      <c r="J658" s="120"/>
      <c r="K658" s="120"/>
      <c r="L658" s="120"/>
      <c r="M658" s="120"/>
      <c r="N658" s="120"/>
      <c r="O658" s="120"/>
      <c r="P658" s="120"/>
      <c r="Q658" s="120"/>
      <c r="R658" s="120"/>
      <c r="S658" s="120"/>
      <c r="T658" s="120"/>
      <c r="U658" s="120"/>
      <c r="V658" s="120"/>
      <c r="W658" s="120"/>
      <c r="X658" s="120"/>
      <c r="Y658" s="120"/>
      <c r="Z658" s="120"/>
      <c r="AA658" s="120"/>
      <c r="AB658" s="120"/>
      <c r="AC658" s="120"/>
    </row>
    <row r="659" spans="1:29" ht="12.5" x14ac:dyDescent="0.25">
      <c r="A659" s="12"/>
      <c r="B659" s="120"/>
      <c r="C659" s="120"/>
      <c r="D659" s="120"/>
      <c r="E659" s="120"/>
      <c r="F659" s="120"/>
      <c r="G659" s="120"/>
      <c r="H659" s="120"/>
      <c r="I659" s="120"/>
      <c r="J659" s="120"/>
      <c r="K659" s="120"/>
      <c r="L659" s="120"/>
      <c r="M659" s="120"/>
      <c r="N659" s="120"/>
      <c r="O659" s="120"/>
      <c r="P659" s="120"/>
      <c r="Q659" s="120"/>
      <c r="R659" s="120"/>
      <c r="S659" s="120"/>
      <c r="T659" s="120"/>
      <c r="U659" s="120"/>
      <c r="V659" s="120"/>
      <c r="W659" s="120"/>
      <c r="X659" s="120"/>
      <c r="Y659" s="120"/>
      <c r="Z659" s="120"/>
      <c r="AA659" s="120"/>
      <c r="AB659" s="120"/>
      <c r="AC659" s="120"/>
    </row>
    <row r="660" spans="1:29" ht="12.5" x14ac:dyDescent="0.25">
      <c r="A660" s="12"/>
      <c r="B660" s="120"/>
      <c r="C660" s="120"/>
      <c r="D660" s="120"/>
      <c r="E660" s="120"/>
      <c r="F660" s="120"/>
      <c r="G660" s="120"/>
      <c r="H660" s="120"/>
      <c r="I660" s="120"/>
      <c r="J660" s="120"/>
      <c r="K660" s="120"/>
      <c r="L660" s="120"/>
      <c r="M660" s="120"/>
      <c r="N660" s="120"/>
      <c r="O660" s="120"/>
      <c r="P660" s="120"/>
      <c r="Q660" s="120"/>
      <c r="R660" s="120"/>
      <c r="S660" s="120"/>
      <c r="T660" s="120"/>
      <c r="U660" s="120"/>
      <c r="V660" s="120"/>
      <c r="W660" s="120"/>
      <c r="X660" s="120"/>
      <c r="Y660" s="120"/>
      <c r="Z660" s="120"/>
      <c r="AA660" s="120"/>
      <c r="AB660" s="120"/>
      <c r="AC660" s="120"/>
    </row>
    <row r="661" spans="1:29" ht="12.5" x14ac:dyDescent="0.25">
      <c r="A661" s="12"/>
      <c r="B661" s="120"/>
      <c r="C661" s="120"/>
      <c r="D661" s="120"/>
      <c r="E661" s="120"/>
      <c r="F661" s="120"/>
      <c r="G661" s="120"/>
      <c r="H661" s="120"/>
      <c r="I661" s="120"/>
      <c r="J661" s="120"/>
      <c r="K661" s="120"/>
      <c r="L661" s="120"/>
      <c r="M661" s="120"/>
      <c r="N661" s="120"/>
      <c r="O661" s="120"/>
      <c r="P661" s="120"/>
      <c r="Q661" s="120"/>
      <c r="R661" s="120"/>
      <c r="S661" s="120"/>
      <c r="T661" s="120"/>
      <c r="U661" s="120"/>
      <c r="V661" s="120"/>
      <c r="W661" s="120"/>
      <c r="X661" s="120"/>
      <c r="Y661" s="120"/>
      <c r="Z661" s="120"/>
      <c r="AA661" s="120"/>
      <c r="AB661" s="120"/>
      <c r="AC661" s="120"/>
    </row>
    <row r="662" spans="1:29" ht="12.5" x14ac:dyDescent="0.25">
      <c r="A662" s="12"/>
      <c r="B662" s="120"/>
      <c r="C662" s="120"/>
      <c r="D662" s="120"/>
      <c r="E662" s="120"/>
      <c r="F662" s="120"/>
      <c r="G662" s="120"/>
      <c r="H662" s="120"/>
      <c r="I662" s="120"/>
      <c r="J662" s="120"/>
      <c r="K662" s="120"/>
      <c r="L662" s="120"/>
      <c r="M662" s="120"/>
      <c r="N662" s="120"/>
      <c r="O662" s="120"/>
      <c r="P662" s="120"/>
      <c r="Q662" s="120"/>
      <c r="R662" s="120"/>
      <c r="S662" s="120"/>
      <c r="T662" s="120"/>
      <c r="U662" s="120"/>
      <c r="V662" s="120"/>
      <c r="W662" s="120"/>
      <c r="X662" s="120"/>
      <c r="Y662" s="120"/>
      <c r="Z662" s="120"/>
      <c r="AA662" s="120"/>
      <c r="AB662" s="120"/>
      <c r="AC662" s="120"/>
    </row>
    <row r="663" spans="1:29" ht="12.5" x14ac:dyDescent="0.25">
      <c r="A663" s="12"/>
      <c r="B663" s="120"/>
      <c r="C663" s="120"/>
      <c r="D663" s="120"/>
      <c r="E663" s="120"/>
      <c r="F663" s="120"/>
      <c r="G663" s="120"/>
      <c r="H663" s="120"/>
      <c r="I663" s="120"/>
      <c r="J663" s="120"/>
      <c r="K663" s="120"/>
      <c r="L663" s="120"/>
      <c r="M663" s="120"/>
      <c r="N663" s="120"/>
      <c r="O663" s="120"/>
      <c r="P663" s="120"/>
      <c r="Q663" s="120"/>
      <c r="R663" s="120"/>
      <c r="S663" s="120"/>
      <c r="T663" s="120"/>
      <c r="U663" s="120"/>
      <c r="V663" s="120"/>
      <c r="W663" s="120"/>
      <c r="X663" s="120"/>
      <c r="Y663" s="120"/>
      <c r="Z663" s="120"/>
      <c r="AA663" s="120"/>
      <c r="AB663" s="120"/>
      <c r="AC663" s="120"/>
    </row>
    <row r="664" spans="1:29" ht="12.5" x14ac:dyDescent="0.25">
      <c r="A664" s="12"/>
      <c r="B664" s="120"/>
      <c r="C664" s="120"/>
      <c r="D664" s="120"/>
      <c r="E664" s="120"/>
      <c r="F664" s="120"/>
      <c r="G664" s="120"/>
      <c r="H664" s="120"/>
      <c r="I664" s="120"/>
      <c r="J664" s="120"/>
      <c r="K664" s="120"/>
      <c r="L664" s="120"/>
      <c r="M664" s="120"/>
      <c r="N664" s="120"/>
      <c r="O664" s="120"/>
      <c r="P664" s="120"/>
      <c r="Q664" s="120"/>
      <c r="R664" s="120"/>
      <c r="S664" s="120"/>
      <c r="T664" s="120"/>
      <c r="U664" s="120"/>
      <c r="V664" s="120"/>
      <c r="W664" s="120"/>
      <c r="X664" s="120"/>
      <c r="Y664" s="120"/>
      <c r="Z664" s="120"/>
      <c r="AA664" s="120"/>
      <c r="AB664" s="120"/>
      <c r="AC664" s="120"/>
    </row>
    <row r="665" spans="1:29" ht="12.5" x14ac:dyDescent="0.25">
      <c r="A665" s="12"/>
      <c r="B665" s="120"/>
      <c r="C665" s="120"/>
      <c r="D665" s="120"/>
      <c r="E665" s="120"/>
      <c r="F665" s="120"/>
      <c r="G665" s="120"/>
      <c r="H665" s="120"/>
      <c r="I665" s="120"/>
      <c r="J665" s="120"/>
      <c r="K665" s="120"/>
      <c r="L665" s="120"/>
      <c r="M665" s="120"/>
      <c r="N665" s="120"/>
      <c r="O665" s="120"/>
      <c r="P665" s="120"/>
      <c r="Q665" s="120"/>
      <c r="R665" s="120"/>
      <c r="S665" s="120"/>
      <c r="T665" s="120"/>
      <c r="U665" s="120"/>
      <c r="V665" s="120"/>
      <c r="W665" s="120"/>
      <c r="X665" s="120"/>
      <c r="Y665" s="120"/>
      <c r="Z665" s="120"/>
      <c r="AA665" s="120"/>
      <c r="AB665" s="120"/>
      <c r="AC665" s="120"/>
    </row>
    <row r="666" spans="1:29" ht="12.5" x14ac:dyDescent="0.25">
      <c r="A666" s="12"/>
      <c r="B666" s="120"/>
      <c r="C666" s="120"/>
      <c r="D666" s="120"/>
      <c r="E666" s="120"/>
      <c r="F666" s="120"/>
      <c r="G666" s="120"/>
      <c r="H666" s="120"/>
      <c r="I666" s="120"/>
      <c r="J666" s="120"/>
      <c r="K666" s="120"/>
      <c r="L666" s="120"/>
      <c r="M666" s="120"/>
      <c r="N666" s="120"/>
      <c r="O666" s="120"/>
      <c r="P666" s="120"/>
      <c r="Q666" s="120"/>
      <c r="R666" s="120"/>
      <c r="S666" s="120"/>
      <c r="T666" s="120"/>
      <c r="U666" s="120"/>
      <c r="V666" s="120"/>
      <c r="W666" s="120"/>
      <c r="X666" s="120"/>
      <c r="Y666" s="120"/>
      <c r="Z666" s="120"/>
      <c r="AA666" s="120"/>
      <c r="AB666" s="120"/>
      <c r="AC666" s="120"/>
    </row>
    <row r="667" spans="1:29" ht="12.5" x14ac:dyDescent="0.25">
      <c r="A667" s="12"/>
      <c r="B667" s="120"/>
      <c r="C667" s="120"/>
      <c r="D667" s="120"/>
      <c r="E667" s="120"/>
      <c r="F667" s="120"/>
      <c r="G667" s="120"/>
      <c r="H667" s="120"/>
      <c r="I667" s="120"/>
      <c r="J667" s="120"/>
      <c r="K667" s="120"/>
      <c r="L667" s="120"/>
      <c r="M667" s="120"/>
      <c r="N667" s="120"/>
      <c r="O667" s="120"/>
      <c r="P667" s="120"/>
      <c r="Q667" s="120"/>
      <c r="R667" s="120"/>
      <c r="S667" s="120"/>
      <c r="T667" s="120"/>
      <c r="U667" s="120"/>
      <c r="V667" s="120"/>
      <c r="W667" s="120"/>
      <c r="X667" s="120"/>
      <c r="Y667" s="120"/>
      <c r="Z667" s="120"/>
      <c r="AA667" s="120"/>
      <c r="AB667" s="120"/>
      <c r="AC667" s="120"/>
    </row>
    <row r="668" spans="1:29" ht="12.5" x14ac:dyDescent="0.25">
      <c r="A668" s="12"/>
      <c r="B668" s="120"/>
      <c r="C668" s="120"/>
      <c r="D668" s="120"/>
      <c r="E668" s="120"/>
      <c r="F668" s="120"/>
      <c r="G668" s="120"/>
      <c r="H668" s="120"/>
      <c r="I668" s="120"/>
      <c r="J668" s="120"/>
      <c r="K668" s="120"/>
      <c r="L668" s="120"/>
      <c r="M668" s="120"/>
      <c r="N668" s="120"/>
      <c r="O668" s="120"/>
      <c r="P668" s="120"/>
      <c r="Q668" s="120"/>
      <c r="R668" s="120"/>
      <c r="S668" s="120"/>
      <c r="T668" s="120"/>
      <c r="U668" s="120"/>
      <c r="V668" s="120"/>
      <c r="W668" s="120"/>
      <c r="X668" s="120"/>
      <c r="Y668" s="120"/>
      <c r="Z668" s="120"/>
      <c r="AA668" s="120"/>
      <c r="AB668" s="120"/>
      <c r="AC668" s="120"/>
    </row>
    <row r="669" spans="1:29" ht="12.5" x14ac:dyDescent="0.25">
      <c r="A669" s="12"/>
      <c r="B669" s="120"/>
      <c r="C669" s="120"/>
      <c r="D669" s="120"/>
      <c r="E669" s="120"/>
      <c r="F669" s="120"/>
      <c r="G669" s="120"/>
      <c r="H669" s="120"/>
      <c r="I669" s="120"/>
      <c r="J669" s="120"/>
      <c r="K669" s="120"/>
      <c r="L669" s="120"/>
      <c r="M669" s="120"/>
      <c r="N669" s="120"/>
      <c r="O669" s="120"/>
      <c r="P669" s="120"/>
      <c r="Q669" s="120"/>
      <c r="R669" s="120"/>
      <c r="S669" s="120"/>
      <c r="T669" s="120"/>
      <c r="U669" s="120"/>
      <c r="V669" s="120"/>
      <c r="W669" s="120"/>
      <c r="X669" s="120"/>
      <c r="Y669" s="120"/>
      <c r="Z669" s="120"/>
      <c r="AA669" s="120"/>
      <c r="AB669" s="120"/>
      <c r="AC669" s="120"/>
    </row>
    <row r="670" spans="1:29" ht="12.5" x14ac:dyDescent="0.25">
      <c r="A670" s="12"/>
      <c r="B670" s="120"/>
      <c r="C670" s="120"/>
      <c r="D670" s="120"/>
      <c r="E670" s="120"/>
      <c r="F670" s="120"/>
      <c r="G670" s="120"/>
      <c r="H670" s="120"/>
      <c r="I670" s="120"/>
      <c r="J670" s="120"/>
      <c r="K670" s="120"/>
      <c r="L670" s="120"/>
      <c r="M670" s="120"/>
      <c r="N670" s="120"/>
      <c r="O670" s="120"/>
      <c r="P670" s="120"/>
      <c r="Q670" s="120"/>
      <c r="R670" s="120"/>
      <c r="S670" s="120"/>
      <c r="T670" s="120"/>
      <c r="U670" s="120"/>
      <c r="V670" s="120"/>
      <c r="W670" s="120"/>
      <c r="X670" s="120"/>
      <c r="Y670" s="120"/>
      <c r="Z670" s="120"/>
      <c r="AA670" s="120"/>
      <c r="AB670" s="120"/>
      <c r="AC670" s="120"/>
    </row>
    <row r="671" spans="1:29" ht="12.5" x14ac:dyDescent="0.25">
      <c r="A671" s="12"/>
      <c r="B671" s="120"/>
      <c r="C671" s="120"/>
      <c r="D671" s="120"/>
      <c r="E671" s="120"/>
      <c r="F671" s="120"/>
      <c r="G671" s="120"/>
      <c r="H671" s="120"/>
      <c r="I671" s="120"/>
      <c r="J671" s="120"/>
      <c r="K671" s="120"/>
      <c r="L671" s="120"/>
      <c r="M671" s="120"/>
      <c r="N671" s="120"/>
      <c r="O671" s="120"/>
      <c r="P671" s="120"/>
      <c r="Q671" s="120"/>
      <c r="R671" s="120"/>
      <c r="S671" s="120"/>
      <c r="T671" s="120"/>
      <c r="U671" s="120"/>
      <c r="V671" s="120"/>
      <c r="W671" s="120"/>
      <c r="X671" s="120"/>
      <c r="Y671" s="120"/>
      <c r="Z671" s="120"/>
      <c r="AA671" s="120"/>
      <c r="AB671" s="120"/>
      <c r="AC671" s="120"/>
    </row>
    <row r="672" spans="1:29" ht="12.5" x14ac:dyDescent="0.25">
      <c r="A672" s="12"/>
      <c r="B672" s="120"/>
      <c r="C672" s="120"/>
      <c r="D672" s="120"/>
      <c r="E672" s="120"/>
      <c r="F672" s="120"/>
      <c r="G672" s="120"/>
      <c r="H672" s="120"/>
      <c r="I672" s="120"/>
      <c r="J672" s="120"/>
      <c r="K672" s="120"/>
      <c r="L672" s="120"/>
      <c r="M672" s="120"/>
      <c r="N672" s="120"/>
      <c r="O672" s="120"/>
      <c r="P672" s="120"/>
      <c r="Q672" s="120"/>
      <c r="R672" s="120"/>
      <c r="S672" s="120"/>
      <c r="T672" s="120"/>
      <c r="U672" s="120"/>
      <c r="V672" s="120"/>
      <c r="W672" s="120"/>
      <c r="X672" s="120"/>
      <c r="Y672" s="120"/>
      <c r="Z672" s="120"/>
      <c r="AA672" s="120"/>
      <c r="AB672" s="120"/>
      <c r="AC672" s="120"/>
    </row>
    <row r="673" spans="1:29" ht="12.5" x14ac:dyDescent="0.25">
      <c r="A673" s="12"/>
      <c r="B673" s="120"/>
      <c r="C673" s="120"/>
      <c r="D673" s="120"/>
      <c r="E673" s="120"/>
      <c r="F673" s="120"/>
      <c r="G673" s="120"/>
      <c r="H673" s="120"/>
      <c r="I673" s="120"/>
      <c r="J673" s="120"/>
      <c r="K673" s="120"/>
      <c r="L673" s="120"/>
      <c r="M673" s="120"/>
      <c r="N673" s="120"/>
      <c r="O673" s="120"/>
      <c r="P673" s="120"/>
      <c r="Q673" s="120"/>
      <c r="R673" s="120"/>
      <c r="S673" s="120"/>
      <c r="T673" s="120"/>
      <c r="U673" s="120"/>
      <c r="V673" s="120"/>
      <c r="W673" s="120"/>
      <c r="X673" s="120"/>
      <c r="Y673" s="120"/>
      <c r="Z673" s="120"/>
      <c r="AA673" s="120"/>
      <c r="AB673" s="120"/>
      <c r="AC673" s="120"/>
    </row>
    <row r="674" spans="1:29" ht="12.5" x14ac:dyDescent="0.25">
      <c r="A674" s="12"/>
      <c r="B674" s="120"/>
      <c r="C674" s="120"/>
      <c r="D674" s="120"/>
      <c r="E674" s="120"/>
      <c r="F674" s="120"/>
      <c r="G674" s="120"/>
      <c r="H674" s="120"/>
      <c r="I674" s="120"/>
      <c r="J674" s="120"/>
      <c r="K674" s="120"/>
      <c r="L674" s="120"/>
      <c r="M674" s="120"/>
      <c r="N674" s="120"/>
      <c r="O674" s="120"/>
      <c r="P674" s="120"/>
      <c r="Q674" s="120"/>
      <c r="R674" s="120"/>
      <c r="S674" s="120"/>
      <c r="T674" s="120"/>
      <c r="U674" s="120"/>
      <c r="V674" s="120"/>
      <c r="W674" s="120"/>
      <c r="X674" s="120"/>
      <c r="Y674" s="120"/>
      <c r="Z674" s="120"/>
      <c r="AA674" s="120"/>
      <c r="AB674" s="120"/>
      <c r="AC674" s="120"/>
    </row>
    <row r="675" spans="1:29" ht="12.5" x14ac:dyDescent="0.25">
      <c r="A675" s="12"/>
      <c r="B675" s="120"/>
      <c r="C675" s="120"/>
      <c r="D675" s="120"/>
      <c r="E675" s="120"/>
      <c r="F675" s="120"/>
      <c r="G675" s="120"/>
      <c r="H675" s="120"/>
      <c r="I675" s="120"/>
      <c r="J675" s="120"/>
      <c r="K675" s="120"/>
      <c r="L675" s="120"/>
      <c r="M675" s="120"/>
      <c r="N675" s="120"/>
      <c r="O675" s="120"/>
      <c r="P675" s="120"/>
      <c r="Q675" s="120"/>
      <c r="R675" s="120"/>
      <c r="S675" s="120"/>
      <c r="T675" s="120"/>
      <c r="U675" s="120"/>
      <c r="V675" s="120"/>
      <c r="W675" s="120"/>
      <c r="X675" s="120"/>
      <c r="Y675" s="120"/>
      <c r="Z675" s="120"/>
      <c r="AA675" s="120"/>
      <c r="AB675" s="120"/>
      <c r="AC675" s="120"/>
    </row>
    <row r="676" spans="1:29" ht="12.5" x14ac:dyDescent="0.25">
      <c r="A676" s="12"/>
      <c r="B676" s="120"/>
      <c r="C676" s="120"/>
      <c r="D676" s="120"/>
      <c r="E676" s="120"/>
      <c r="F676" s="120"/>
      <c r="G676" s="120"/>
      <c r="H676" s="120"/>
      <c r="I676" s="120"/>
      <c r="J676" s="120"/>
      <c r="K676" s="120"/>
      <c r="L676" s="120"/>
      <c r="M676" s="120"/>
      <c r="N676" s="120"/>
      <c r="O676" s="120"/>
      <c r="P676" s="120"/>
      <c r="Q676" s="120"/>
      <c r="R676" s="120"/>
      <c r="S676" s="120"/>
      <c r="T676" s="120"/>
      <c r="U676" s="120"/>
      <c r="V676" s="120"/>
      <c r="W676" s="120"/>
      <c r="X676" s="120"/>
      <c r="Y676" s="120"/>
      <c r="Z676" s="120"/>
      <c r="AA676" s="120"/>
      <c r="AB676" s="120"/>
      <c r="AC676" s="120"/>
    </row>
    <row r="677" spans="1:29" ht="12.5" x14ac:dyDescent="0.25">
      <c r="A677" s="12"/>
      <c r="B677" s="120"/>
      <c r="C677" s="120"/>
      <c r="D677" s="120"/>
      <c r="E677" s="120"/>
      <c r="F677" s="120"/>
      <c r="G677" s="120"/>
      <c r="H677" s="120"/>
      <c r="I677" s="120"/>
      <c r="J677" s="120"/>
      <c r="K677" s="120"/>
      <c r="L677" s="120"/>
      <c r="M677" s="120"/>
      <c r="N677" s="120"/>
      <c r="O677" s="120"/>
      <c r="P677" s="120"/>
      <c r="Q677" s="120"/>
      <c r="R677" s="120"/>
      <c r="S677" s="120"/>
      <c r="T677" s="120"/>
      <c r="U677" s="120"/>
      <c r="V677" s="120"/>
      <c r="W677" s="120"/>
      <c r="X677" s="120"/>
      <c r="Y677" s="120"/>
      <c r="Z677" s="120"/>
      <c r="AA677" s="120"/>
      <c r="AB677" s="120"/>
      <c r="AC677" s="120"/>
    </row>
    <row r="678" spans="1:29" ht="12.5" x14ac:dyDescent="0.25">
      <c r="A678" s="12"/>
      <c r="B678" s="120"/>
      <c r="C678" s="120"/>
      <c r="D678" s="120"/>
      <c r="E678" s="120"/>
      <c r="F678" s="120"/>
      <c r="G678" s="120"/>
      <c r="H678" s="120"/>
      <c r="I678" s="120"/>
      <c r="J678" s="120"/>
      <c r="K678" s="120"/>
      <c r="L678" s="120"/>
      <c r="M678" s="120"/>
      <c r="N678" s="120"/>
      <c r="O678" s="120"/>
      <c r="P678" s="120"/>
      <c r="Q678" s="120"/>
      <c r="R678" s="120"/>
      <c r="S678" s="120"/>
      <c r="T678" s="120"/>
      <c r="U678" s="120"/>
      <c r="V678" s="120"/>
      <c r="W678" s="120"/>
      <c r="X678" s="120"/>
      <c r="Y678" s="120"/>
      <c r="Z678" s="120"/>
      <c r="AA678" s="120"/>
      <c r="AB678" s="120"/>
      <c r="AC678" s="120"/>
    </row>
    <row r="679" spans="1:29" ht="12.5" x14ac:dyDescent="0.25">
      <c r="A679" s="12"/>
      <c r="B679" s="120"/>
      <c r="C679" s="120"/>
      <c r="D679" s="120"/>
      <c r="E679" s="120"/>
      <c r="F679" s="120"/>
      <c r="G679" s="120"/>
      <c r="H679" s="120"/>
      <c r="I679" s="120"/>
      <c r="J679" s="120"/>
      <c r="K679" s="120"/>
      <c r="L679" s="120"/>
      <c r="M679" s="120"/>
      <c r="N679" s="120"/>
      <c r="O679" s="120"/>
      <c r="P679" s="120"/>
      <c r="Q679" s="120"/>
      <c r="R679" s="120"/>
      <c r="S679" s="120"/>
      <c r="T679" s="120"/>
      <c r="U679" s="120"/>
      <c r="V679" s="120"/>
      <c r="W679" s="120"/>
      <c r="X679" s="120"/>
      <c r="Y679" s="120"/>
      <c r="Z679" s="120"/>
      <c r="AA679" s="120"/>
      <c r="AB679" s="120"/>
      <c r="AC679" s="120"/>
    </row>
    <row r="680" spans="1:29" ht="12.5" x14ac:dyDescent="0.25">
      <c r="A680" s="12"/>
      <c r="B680" s="120"/>
      <c r="C680" s="120"/>
      <c r="D680" s="120"/>
      <c r="E680" s="120"/>
      <c r="F680" s="120"/>
      <c r="G680" s="120"/>
      <c r="H680" s="120"/>
      <c r="I680" s="120"/>
      <c r="J680" s="120"/>
      <c r="K680" s="120"/>
      <c r="L680" s="120"/>
      <c r="M680" s="120"/>
      <c r="N680" s="120"/>
      <c r="O680" s="120"/>
      <c r="P680" s="120"/>
      <c r="Q680" s="120"/>
      <c r="R680" s="120"/>
      <c r="S680" s="120"/>
      <c r="T680" s="120"/>
      <c r="U680" s="120"/>
      <c r="V680" s="120"/>
      <c r="W680" s="120"/>
      <c r="X680" s="120"/>
      <c r="Y680" s="120"/>
      <c r="Z680" s="120"/>
      <c r="AA680" s="120"/>
      <c r="AB680" s="120"/>
      <c r="AC680" s="120"/>
    </row>
    <row r="681" spans="1:29" ht="12.5" x14ac:dyDescent="0.25">
      <c r="A681" s="12"/>
      <c r="B681" s="120"/>
      <c r="C681" s="120"/>
      <c r="D681" s="120"/>
      <c r="E681" s="120"/>
      <c r="F681" s="120"/>
      <c r="G681" s="120"/>
      <c r="H681" s="120"/>
      <c r="I681" s="120"/>
      <c r="J681" s="120"/>
      <c r="K681" s="120"/>
      <c r="L681" s="120"/>
      <c r="M681" s="120"/>
      <c r="N681" s="120"/>
      <c r="O681" s="120"/>
      <c r="P681" s="120"/>
      <c r="Q681" s="120"/>
      <c r="R681" s="120"/>
      <c r="S681" s="120"/>
      <c r="T681" s="120"/>
      <c r="U681" s="120"/>
      <c r="V681" s="120"/>
      <c r="W681" s="120"/>
      <c r="X681" s="120"/>
      <c r="Y681" s="120"/>
      <c r="Z681" s="120"/>
      <c r="AA681" s="120"/>
      <c r="AB681" s="120"/>
      <c r="AC681" s="120"/>
    </row>
    <row r="682" spans="1:29" ht="12.5" x14ac:dyDescent="0.25">
      <c r="A682" s="12"/>
      <c r="B682" s="120"/>
      <c r="C682" s="120"/>
      <c r="D682" s="120"/>
      <c r="E682" s="120"/>
      <c r="F682" s="120"/>
      <c r="G682" s="120"/>
      <c r="H682" s="120"/>
      <c r="I682" s="120"/>
      <c r="J682" s="120"/>
      <c r="K682" s="120"/>
      <c r="L682" s="120"/>
      <c r="M682" s="120"/>
      <c r="N682" s="120"/>
      <c r="O682" s="120"/>
      <c r="P682" s="120"/>
      <c r="Q682" s="120"/>
      <c r="R682" s="120"/>
      <c r="S682" s="120"/>
      <c r="T682" s="120"/>
      <c r="U682" s="120"/>
      <c r="V682" s="120"/>
      <c r="W682" s="120"/>
      <c r="X682" s="120"/>
      <c r="Y682" s="120"/>
      <c r="Z682" s="120"/>
      <c r="AA682" s="120"/>
      <c r="AB682" s="120"/>
      <c r="AC682" s="120"/>
    </row>
    <row r="683" spans="1:29" ht="12.5" x14ac:dyDescent="0.25">
      <c r="A683" s="12"/>
      <c r="B683" s="120"/>
      <c r="C683" s="120"/>
      <c r="D683" s="120"/>
      <c r="E683" s="120"/>
      <c r="F683" s="120"/>
      <c r="G683" s="120"/>
      <c r="H683" s="120"/>
      <c r="I683" s="120"/>
      <c r="J683" s="120"/>
      <c r="K683" s="120"/>
      <c r="L683" s="120"/>
      <c r="M683" s="120"/>
      <c r="N683" s="120"/>
      <c r="O683" s="120"/>
      <c r="P683" s="120"/>
      <c r="Q683" s="120"/>
      <c r="R683" s="120"/>
      <c r="S683" s="120"/>
      <c r="T683" s="120"/>
      <c r="U683" s="120"/>
      <c r="V683" s="120"/>
      <c r="W683" s="120"/>
      <c r="X683" s="120"/>
      <c r="Y683" s="120"/>
      <c r="Z683" s="120"/>
      <c r="AA683" s="120"/>
      <c r="AB683" s="120"/>
      <c r="AC683" s="120"/>
    </row>
    <row r="684" spans="1:29" ht="12.5" x14ac:dyDescent="0.25">
      <c r="A684" s="12"/>
      <c r="B684" s="120"/>
      <c r="C684" s="120"/>
      <c r="D684" s="120"/>
      <c r="E684" s="120"/>
      <c r="F684" s="120"/>
      <c r="G684" s="120"/>
      <c r="H684" s="120"/>
      <c r="I684" s="120"/>
      <c r="J684" s="120"/>
      <c r="K684" s="120"/>
      <c r="L684" s="120"/>
      <c r="M684" s="120"/>
      <c r="N684" s="120"/>
      <c r="O684" s="120"/>
      <c r="P684" s="120"/>
      <c r="Q684" s="120"/>
      <c r="R684" s="120"/>
      <c r="S684" s="120"/>
      <c r="T684" s="120"/>
      <c r="U684" s="120"/>
      <c r="V684" s="120"/>
      <c r="W684" s="120"/>
      <c r="X684" s="120"/>
      <c r="Y684" s="120"/>
      <c r="Z684" s="120"/>
      <c r="AA684" s="120"/>
      <c r="AB684" s="120"/>
      <c r="AC684" s="120"/>
    </row>
    <row r="685" spans="1:29" ht="12.5" x14ac:dyDescent="0.25">
      <c r="A685" s="12"/>
      <c r="B685" s="120"/>
      <c r="C685" s="120"/>
      <c r="D685" s="120"/>
      <c r="E685" s="120"/>
      <c r="F685" s="120"/>
      <c r="G685" s="120"/>
      <c r="H685" s="120"/>
      <c r="I685" s="120"/>
      <c r="J685" s="120"/>
      <c r="K685" s="120"/>
      <c r="L685" s="120"/>
      <c r="M685" s="120"/>
      <c r="N685" s="120"/>
      <c r="O685" s="120"/>
      <c r="P685" s="120"/>
      <c r="Q685" s="120"/>
      <c r="R685" s="120"/>
      <c r="S685" s="120"/>
      <c r="T685" s="120"/>
      <c r="U685" s="120"/>
      <c r="V685" s="120"/>
      <c r="W685" s="120"/>
      <c r="X685" s="120"/>
      <c r="Y685" s="120"/>
      <c r="Z685" s="120"/>
      <c r="AA685" s="120"/>
      <c r="AB685" s="120"/>
      <c r="AC685" s="120"/>
    </row>
    <row r="686" spans="1:29" ht="12.5" x14ac:dyDescent="0.25">
      <c r="A686" s="12"/>
      <c r="B686" s="120"/>
      <c r="C686" s="120"/>
      <c r="D686" s="120"/>
      <c r="E686" s="120"/>
      <c r="F686" s="120"/>
      <c r="G686" s="120"/>
      <c r="H686" s="120"/>
      <c r="I686" s="120"/>
      <c r="J686" s="120"/>
      <c r="K686" s="120"/>
      <c r="L686" s="120"/>
      <c r="M686" s="120"/>
      <c r="N686" s="120"/>
      <c r="O686" s="120"/>
      <c r="P686" s="120"/>
      <c r="Q686" s="120"/>
      <c r="R686" s="120"/>
      <c r="S686" s="120"/>
      <c r="T686" s="120"/>
      <c r="U686" s="120"/>
      <c r="V686" s="120"/>
      <c r="W686" s="120"/>
      <c r="X686" s="120"/>
      <c r="Y686" s="120"/>
      <c r="Z686" s="120"/>
      <c r="AA686" s="120"/>
      <c r="AB686" s="120"/>
      <c r="AC686" s="120"/>
    </row>
    <row r="687" spans="1:29" ht="12.5" x14ac:dyDescent="0.25">
      <c r="A687" s="12"/>
      <c r="B687" s="120"/>
      <c r="C687" s="120"/>
      <c r="D687" s="120"/>
      <c r="E687" s="120"/>
      <c r="F687" s="120"/>
      <c r="G687" s="120"/>
      <c r="H687" s="120"/>
      <c r="I687" s="120"/>
      <c r="J687" s="120"/>
      <c r="K687" s="120"/>
      <c r="L687" s="120"/>
      <c r="M687" s="120"/>
      <c r="N687" s="120"/>
      <c r="O687" s="120"/>
      <c r="P687" s="120"/>
      <c r="Q687" s="120"/>
      <c r="R687" s="120"/>
      <c r="S687" s="120"/>
      <c r="T687" s="120"/>
      <c r="U687" s="120"/>
      <c r="V687" s="120"/>
      <c r="W687" s="120"/>
      <c r="X687" s="120"/>
      <c r="Y687" s="120"/>
      <c r="Z687" s="120"/>
      <c r="AA687" s="120"/>
      <c r="AB687" s="120"/>
      <c r="AC687" s="120"/>
    </row>
    <row r="688" spans="1:29" ht="12.5" x14ac:dyDescent="0.25">
      <c r="A688" s="12"/>
      <c r="B688" s="120"/>
      <c r="C688" s="120"/>
      <c r="D688" s="120"/>
      <c r="E688" s="120"/>
      <c r="F688" s="120"/>
      <c r="G688" s="120"/>
      <c r="H688" s="120"/>
      <c r="I688" s="120"/>
      <c r="J688" s="120"/>
      <c r="K688" s="120"/>
      <c r="L688" s="120"/>
      <c r="M688" s="120"/>
      <c r="N688" s="120"/>
      <c r="O688" s="120"/>
      <c r="P688" s="120"/>
      <c r="Q688" s="120"/>
      <c r="R688" s="120"/>
      <c r="S688" s="120"/>
      <c r="T688" s="120"/>
      <c r="U688" s="120"/>
      <c r="V688" s="120"/>
      <c r="W688" s="120"/>
      <c r="X688" s="120"/>
      <c r="Y688" s="120"/>
      <c r="Z688" s="120"/>
      <c r="AA688" s="120"/>
      <c r="AB688" s="120"/>
      <c r="AC688" s="120"/>
    </row>
    <row r="689" spans="1:29" ht="12.5" x14ac:dyDescent="0.25">
      <c r="A689" s="12"/>
      <c r="B689" s="120"/>
      <c r="C689" s="120"/>
      <c r="D689" s="120"/>
      <c r="E689" s="120"/>
      <c r="F689" s="120"/>
      <c r="G689" s="120"/>
      <c r="H689" s="120"/>
      <c r="I689" s="120"/>
      <c r="J689" s="120"/>
      <c r="K689" s="120"/>
      <c r="L689" s="120"/>
      <c r="M689" s="120"/>
      <c r="N689" s="120"/>
      <c r="O689" s="120"/>
      <c r="P689" s="120"/>
      <c r="Q689" s="120"/>
      <c r="R689" s="120"/>
      <c r="S689" s="120"/>
      <c r="T689" s="120"/>
      <c r="U689" s="120"/>
      <c r="V689" s="120"/>
      <c r="W689" s="120"/>
      <c r="X689" s="120"/>
      <c r="Y689" s="120"/>
      <c r="Z689" s="120"/>
      <c r="AA689" s="120"/>
      <c r="AB689" s="120"/>
      <c r="AC689" s="120"/>
    </row>
    <row r="690" spans="1:29" ht="12.5" x14ac:dyDescent="0.25">
      <c r="A690" s="12"/>
      <c r="B690" s="120"/>
      <c r="C690" s="120"/>
      <c r="D690" s="120"/>
      <c r="E690" s="120"/>
      <c r="F690" s="120"/>
      <c r="G690" s="120"/>
      <c r="H690" s="120"/>
      <c r="I690" s="120"/>
      <c r="J690" s="120"/>
      <c r="K690" s="120"/>
      <c r="L690" s="120"/>
      <c r="M690" s="120"/>
      <c r="N690" s="120"/>
      <c r="O690" s="120"/>
      <c r="P690" s="120"/>
      <c r="Q690" s="120"/>
      <c r="R690" s="120"/>
      <c r="S690" s="120"/>
      <c r="T690" s="120"/>
      <c r="U690" s="120"/>
      <c r="V690" s="120"/>
      <c r="W690" s="120"/>
      <c r="X690" s="120"/>
      <c r="Y690" s="120"/>
      <c r="Z690" s="120"/>
      <c r="AA690" s="120"/>
      <c r="AB690" s="120"/>
      <c r="AC690" s="120"/>
    </row>
    <row r="691" spans="1:29" ht="12.5" x14ac:dyDescent="0.25">
      <c r="A691" s="12"/>
      <c r="B691" s="120"/>
      <c r="C691" s="120"/>
      <c r="D691" s="120"/>
      <c r="E691" s="120"/>
      <c r="F691" s="120"/>
      <c r="G691" s="120"/>
      <c r="H691" s="120"/>
      <c r="I691" s="120"/>
      <c r="J691" s="120"/>
      <c r="K691" s="120"/>
      <c r="L691" s="120"/>
      <c r="M691" s="120"/>
      <c r="N691" s="120"/>
      <c r="O691" s="120"/>
      <c r="P691" s="120"/>
      <c r="Q691" s="120"/>
      <c r="R691" s="120"/>
      <c r="S691" s="120"/>
      <c r="T691" s="120"/>
      <c r="U691" s="120"/>
      <c r="V691" s="120"/>
      <c r="W691" s="120"/>
      <c r="X691" s="120"/>
      <c r="Y691" s="120"/>
      <c r="Z691" s="120"/>
      <c r="AA691" s="120"/>
      <c r="AB691" s="120"/>
      <c r="AC691" s="120"/>
    </row>
    <row r="692" spans="1:29" ht="12.5" x14ac:dyDescent="0.25">
      <c r="A692" s="12"/>
      <c r="B692" s="120"/>
      <c r="C692" s="120"/>
      <c r="D692" s="120"/>
      <c r="E692" s="120"/>
      <c r="F692" s="120"/>
      <c r="G692" s="120"/>
      <c r="H692" s="120"/>
      <c r="I692" s="120"/>
      <c r="J692" s="120"/>
      <c r="K692" s="120"/>
      <c r="L692" s="120"/>
      <c r="M692" s="120"/>
      <c r="N692" s="120"/>
      <c r="O692" s="120"/>
      <c r="P692" s="120"/>
      <c r="Q692" s="120"/>
      <c r="R692" s="120"/>
      <c r="S692" s="120"/>
      <c r="T692" s="120"/>
      <c r="U692" s="120"/>
      <c r="V692" s="120"/>
      <c r="W692" s="120"/>
      <c r="X692" s="120"/>
      <c r="Y692" s="120"/>
      <c r="Z692" s="120"/>
      <c r="AA692" s="120"/>
      <c r="AB692" s="120"/>
      <c r="AC692" s="120"/>
    </row>
    <row r="693" spans="1:29" ht="12.5" x14ac:dyDescent="0.25">
      <c r="A693" s="12"/>
      <c r="B693" s="120"/>
      <c r="C693" s="120"/>
      <c r="D693" s="120"/>
      <c r="E693" s="120"/>
      <c r="F693" s="120"/>
      <c r="G693" s="120"/>
      <c r="H693" s="120"/>
      <c r="I693" s="120"/>
      <c r="J693" s="120"/>
      <c r="K693" s="120"/>
      <c r="L693" s="120"/>
      <c r="M693" s="120"/>
      <c r="N693" s="120"/>
      <c r="O693" s="120"/>
      <c r="P693" s="120"/>
      <c r="Q693" s="120"/>
      <c r="R693" s="120"/>
      <c r="S693" s="120"/>
      <c r="T693" s="120"/>
      <c r="U693" s="120"/>
      <c r="V693" s="120"/>
      <c r="W693" s="120"/>
      <c r="X693" s="120"/>
      <c r="Y693" s="120"/>
      <c r="Z693" s="120"/>
      <c r="AA693" s="120"/>
      <c r="AB693" s="120"/>
      <c r="AC693" s="120"/>
    </row>
    <row r="694" spans="1:29" ht="12.5" x14ac:dyDescent="0.25">
      <c r="A694" s="12"/>
      <c r="B694" s="120"/>
      <c r="C694" s="120"/>
      <c r="D694" s="120"/>
      <c r="E694" s="120"/>
      <c r="F694" s="120"/>
      <c r="G694" s="120"/>
      <c r="H694" s="120"/>
      <c r="I694" s="120"/>
      <c r="J694" s="120"/>
      <c r="K694" s="120"/>
      <c r="L694" s="120"/>
      <c r="M694" s="120"/>
      <c r="N694" s="120"/>
      <c r="O694" s="120"/>
      <c r="P694" s="120"/>
      <c r="Q694" s="120"/>
      <c r="R694" s="120"/>
      <c r="S694" s="120"/>
      <c r="T694" s="120"/>
      <c r="U694" s="120"/>
      <c r="V694" s="120"/>
      <c r="W694" s="120"/>
      <c r="X694" s="120"/>
      <c r="Y694" s="120"/>
      <c r="Z694" s="120"/>
      <c r="AA694" s="120"/>
      <c r="AB694" s="120"/>
      <c r="AC694" s="120"/>
    </row>
    <row r="695" spans="1:29" ht="12.5" x14ac:dyDescent="0.25">
      <c r="A695" s="12"/>
      <c r="B695" s="120"/>
      <c r="C695" s="120"/>
      <c r="D695" s="120"/>
      <c r="E695" s="120"/>
      <c r="F695" s="120"/>
      <c r="G695" s="120"/>
      <c r="H695" s="120"/>
      <c r="I695" s="120"/>
      <c r="J695" s="120"/>
      <c r="K695" s="120"/>
      <c r="L695" s="120"/>
      <c r="M695" s="120"/>
      <c r="N695" s="120"/>
      <c r="O695" s="120"/>
      <c r="P695" s="120"/>
      <c r="Q695" s="120"/>
      <c r="R695" s="120"/>
      <c r="S695" s="120"/>
      <c r="T695" s="120"/>
      <c r="U695" s="120"/>
      <c r="V695" s="120"/>
      <c r="W695" s="120"/>
      <c r="X695" s="120"/>
      <c r="Y695" s="120"/>
      <c r="Z695" s="120"/>
      <c r="AA695" s="120"/>
      <c r="AB695" s="120"/>
      <c r="AC695" s="120"/>
    </row>
    <row r="696" spans="1:29" ht="12.5" x14ac:dyDescent="0.25">
      <c r="A696" s="12"/>
      <c r="B696" s="120"/>
      <c r="C696" s="120"/>
      <c r="D696" s="120"/>
      <c r="E696" s="120"/>
      <c r="F696" s="120"/>
      <c r="G696" s="120"/>
      <c r="H696" s="120"/>
      <c r="I696" s="120"/>
      <c r="J696" s="120"/>
      <c r="K696" s="120"/>
      <c r="L696" s="120"/>
      <c r="M696" s="120"/>
      <c r="N696" s="120"/>
      <c r="O696" s="120"/>
      <c r="P696" s="120"/>
      <c r="Q696" s="120"/>
      <c r="R696" s="120"/>
      <c r="S696" s="120"/>
      <c r="T696" s="120"/>
      <c r="U696" s="120"/>
      <c r="V696" s="120"/>
      <c r="W696" s="120"/>
      <c r="X696" s="120"/>
      <c r="Y696" s="120"/>
      <c r="Z696" s="120"/>
      <c r="AA696" s="120"/>
      <c r="AB696" s="120"/>
      <c r="AC696" s="120"/>
    </row>
    <row r="697" spans="1:29" ht="12.5" x14ac:dyDescent="0.25">
      <c r="A697" s="12"/>
      <c r="B697" s="120"/>
      <c r="C697" s="120"/>
      <c r="D697" s="120"/>
      <c r="E697" s="120"/>
      <c r="F697" s="120"/>
      <c r="G697" s="120"/>
      <c r="H697" s="120"/>
      <c r="I697" s="120"/>
      <c r="J697" s="120"/>
      <c r="K697" s="120"/>
      <c r="L697" s="120"/>
      <c r="M697" s="120"/>
      <c r="N697" s="120"/>
      <c r="O697" s="120"/>
      <c r="P697" s="120"/>
      <c r="Q697" s="120"/>
      <c r="R697" s="120"/>
      <c r="S697" s="120"/>
      <c r="T697" s="120"/>
      <c r="U697" s="120"/>
      <c r="V697" s="120"/>
      <c r="W697" s="120"/>
      <c r="X697" s="120"/>
      <c r="Y697" s="120"/>
      <c r="Z697" s="120"/>
      <c r="AA697" s="120"/>
      <c r="AB697" s="120"/>
      <c r="AC697" s="120"/>
    </row>
    <row r="698" spans="1:29" ht="12.5" x14ac:dyDescent="0.25">
      <c r="A698" s="12"/>
      <c r="B698" s="120"/>
      <c r="C698" s="120"/>
      <c r="D698" s="120"/>
      <c r="E698" s="120"/>
      <c r="F698" s="120"/>
      <c r="G698" s="120"/>
      <c r="H698" s="120"/>
      <c r="I698" s="120"/>
      <c r="J698" s="120"/>
      <c r="K698" s="120"/>
      <c r="L698" s="120"/>
      <c r="M698" s="120"/>
      <c r="N698" s="120"/>
      <c r="O698" s="120"/>
      <c r="P698" s="120"/>
      <c r="Q698" s="120"/>
      <c r="R698" s="120"/>
      <c r="S698" s="120"/>
      <c r="T698" s="120"/>
      <c r="U698" s="120"/>
      <c r="V698" s="120"/>
      <c r="W698" s="120"/>
      <c r="X698" s="120"/>
      <c r="Y698" s="120"/>
      <c r="Z698" s="120"/>
      <c r="AA698" s="120"/>
      <c r="AB698" s="120"/>
      <c r="AC698" s="120"/>
    </row>
    <row r="699" spans="1:29" ht="12.5" x14ac:dyDescent="0.25">
      <c r="A699" s="12"/>
      <c r="B699" s="120"/>
      <c r="C699" s="120"/>
      <c r="D699" s="120"/>
      <c r="E699" s="120"/>
      <c r="F699" s="120"/>
      <c r="G699" s="120"/>
      <c r="H699" s="120"/>
      <c r="I699" s="120"/>
      <c r="J699" s="120"/>
      <c r="K699" s="120"/>
      <c r="L699" s="120"/>
      <c r="M699" s="120"/>
      <c r="N699" s="120"/>
      <c r="O699" s="120"/>
      <c r="P699" s="120"/>
      <c r="Q699" s="120"/>
      <c r="R699" s="120"/>
      <c r="S699" s="120"/>
      <c r="T699" s="120"/>
      <c r="U699" s="120"/>
      <c r="V699" s="120"/>
      <c r="W699" s="120"/>
      <c r="X699" s="120"/>
      <c r="Y699" s="120"/>
      <c r="Z699" s="120"/>
      <c r="AA699" s="120"/>
      <c r="AB699" s="120"/>
      <c r="AC699" s="120"/>
    </row>
    <row r="700" spans="1:29" ht="12.5" x14ac:dyDescent="0.25">
      <c r="A700" s="12"/>
      <c r="B700" s="120"/>
      <c r="C700" s="120"/>
      <c r="D700" s="120"/>
      <c r="E700" s="120"/>
      <c r="F700" s="120"/>
      <c r="G700" s="120"/>
      <c r="H700" s="120"/>
      <c r="I700" s="120"/>
      <c r="J700" s="120"/>
      <c r="K700" s="120"/>
      <c r="L700" s="120"/>
      <c r="M700" s="120"/>
      <c r="N700" s="120"/>
      <c r="O700" s="120"/>
      <c r="P700" s="120"/>
      <c r="Q700" s="120"/>
      <c r="R700" s="120"/>
      <c r="S700" s="120"/>
      <c r="T700" s="120"/>
      <c r="U700" s="120"/>
      <c r="V700" s="120"/>
      <c r="W700" s="120"/>
      <c r="X700" s="120"/>
      <c r="Y700" s="120"/>
      <c r="Z700" s="120"/>
      <c r="AA700" s="120"/>
      <c r="AB700" s="120"/>
      <c r="AC700" s="120"/>
    </row>
    <row r="701" spans="1:29" ht="12.5" x14ac:dyDescent="0.25">
      <c r="A701" s="12"/>
      <c r="B701" s="120"/>
      <c r="C701" s="120"/>
      <c r="D701" s="120"/>
      <c r="E701" s="120"/>
      <c r="F701" s="120"/>
      <c r="G701" s="120"/>
      <c r="H701" s="120"/>
      <c r="I701" s="120"/>
      <c r="J701" s="120"/>
      <c r="K701" s="120"/>
      <c r="L701" s="120"/>
      <c r="M701" s="120"/>
      <c r="N701" s="120"/>
      <c r="O701" s="120"/>
      <c r="P701" s="120"/>
      <c r="Q701" s="120"/>
      <c r="R701" s="120"/>
      <c r="S701" s="120"/>
      <c r="T701" s="120"/>
      <c r="U701" s="120"/>
      <c r="V701" s="120"/>
      <c r="W701" s="120"/>
      <c r="X701" s="120"/>
      <c r="Y701" s="120"/>
      <c r="Z701" s="120"/>
      <c r="AA701" s="120"/>
      <c r="AB701" s="120"/>
      <c r="AC701" s="120"/>
    </row>
    <row r="702" spans="1:29" ht="12.5" x14ac:dyDescent="0.25">
      <c r="A702" s="12"/>
      <c r="B702" s="120"/>
      <c r="C702" s="120"/>
      <c r="D702" s="120"/>
      <c r="E702" s="120"/>
      <c r="F702" s="120"/>
      <c r="G702" s="120"/>
      <c r="H702" s="120"/>
      <c r="I702" s="120"/>
      <c r="J702" s="120"/>
      <c r="K702" s="120"/>
      <c r="L702" s="120"/>
      <c r="M702" s="120"/>
      <c r="N702" s="120"/>
      <c r="O702" s="120"/>
      <c r="P702" s="120"/>
      <c r="Q702" s="120"/>
      <c r="R702" s="120"/>
      <c r="S702" s="120"/>
      <c r="T702" s="120"/>
      <c r="U702" s="120"/>
      <c r="V702" s="120"/>
      <c r="W702" s="120"/>
      <c r="X702" s="120"/>
      <c r="Y702" s="120"/>
      <c r="Z702" s="120"/>
      <c r="AA702" s="120"/>
      <c r="AB702" s="120"/>
      <c r="AC702" s="120"/>
    </row>
    <row r="703" spans="1:29" ht="12.5" x14ac:dyDescent="0.25">
      <c r="A703" s="12"/>
      <c r="B703" s="120"/>
      <c r="C703" s="120"/>
      <c r="D703" s="120"/>
      <c r="E703" s="120"/>
      <c r="F703" s="120"/>
      <c r="G703" s="120"/>
      <c r="H703" s="120"/>
      <c r="I703" s="120"/>
      <c r="J703" s="120"/>
      <c r="K703" s="120"/>
      <c r="L703" s="120"/>
      <c r="M703" s="120"/>
      <c r="N703" s="120"/>
      <c r="O703" s="120"/>
      <c r="P703" s="120"/>
      <c r="Q703" s="120"/>
      <c r="R703" s="120"/>
      <c r="S703" s="120"/>
      <c r="T703" s="120"/>
      <c r="U703" s="120"/>
      <c r="V703" s="120"/>
      <c r="W703" s="120"/>
      <c r="X703" s="120"/>
      <c r="Y703" s="120"/>
      <c r="Z703" s="120"/>
      <c r="AA703" s="120"/>
      <c r="AB703" s="120"/>
      <c r="AC703" s="120"/>
    </row>
    <row r="704" spans="1:29" ht="12.5" x14ac:dyDescent="0.25">
      <c r="A704" s="12"/>
      <c r="B704" s="120"/>
      <c r="C704" s="120"/>
      <c r="D704" s="120"/>
      <c r="E704" s="120"/>
      <c r="F704" s="120"/>
      <c r="G704" s="120"/>
      <c r="H704" s="120"/>
      <c r="I704" s="120"/>
      <c r="J704" s="120"/>
      <c r="K704" s="120"/>
      <c r="L704" s="120"/>
      <c r="M704" s="120"/>
      <c r="N704" s="120"/>
      <c r="O704" s="120"/>
      <c r="P704" s="120"/>
      <c r="Q704" s="120"/>
      <c r="R704" s="120"/>
      <c r="S704" s="120"/>
      <c r="T704" s="120"/>
      <c r="U704" s="120"/>
      <c r="V704" s="120"/>
      <c r="W704" s="120"/>
      <c r="X704" s="120"/>
      <c r="Y704" s="120"/>
      <c r="Z704" s="120"/>
      <c r="AA704" s="120"/>
      <c r="AB704" s="120"/>
      <c r="AC704" s="120"/>
    </row>
    <row r="705" spans="1:29" ht="12.5" x14ac:dyDescent="0.25">
      <c r="A705" s="12"/>
      <c r="B705" s="120"/>
      <c r="C705" s="120"/>
      <c r="D705" s="120"/>
      <c r="E705" s="120"/>
      <c r="F705" s="120"/>
      <c r="G705" s="120"/>
      <c r="H705" s="120"/>
      <c r="I705" s="120"/>
      <c r="J705" s="120"/>
      <c r="K705" s="120"/>
      <c r="L705" s="120"/>
      <c r="M705" s="120"/>
      <c r="N705" s="120"/>
      <c r="O705" s="120"/>
      <c r="P705" s="120"/>
      <c r="Q705" s="120"/>
      <c r="R705" s="120"/>
      <c r="S705" s="120"/>
      <c r="T705" s="120"/>
      <c r="U705" s="120"/>
      <c r="V705" s="120"/>
      <c r="W705" s="120"/>
      <c r="X705" s="120"/>
      <c r="Y705" s="120"/>
      <c r="Z705" s="120"/>
      <c r="AA705" s="120"/>
      <c r="AB705" s="120"/>
      <c r="AC705" s="120"/>
    </row>
    <row r="706" spans="1:29" ht="12.5" x14ac:dyDescent="0.25">
      <c r="A706" s="12"/>
      <c r="B706" s="120"/>
      <c r="C706" s="120"/>
      <c r="D706" s="120"/>
      <c r="E706" s="120"/>
      <c r="F706" s="120"/>
      <c r="G706" s="120"/>
      <c r="H706" s="120"/>
      <c r="I706" s="120"/>
      <c r="J706" s="120"/>
      <c r="K706" s="120"/>
      <c r="L706" s="120"/>
      <c r="M706" s="120"/>
      <c r="N706" s="120"/>
      <c r="O706" s="120"/>
      <c r="P706" s="120"/>
      <c r="Q706" s="120"/>
      <c r="R706" s="120"/>
      <c r="S706" s="120"/>
      <c r="T706" s="120"/>
      <c r="U706" s="120"/>
      <c r="V706" s="120"/>
      <c r="W706" s="120"/>
      <c r="X706" s="120"/>
      <c r="Y706" s="120"/>
      <c r="Z706" s="120"/>
      <c r="AA706" s="120"/>
      <c r="AB706" s="120"/>
      <c r="AC706" s="120"/>
    </row>
    <row r="707" spans="1:29" ht="12.5" x14ac:dyDescent="0.25">
      <c r="A707" s="12"/>
      <c r="B707" s="120"/>
      <c r="C707" s="120"/>
      <c r="D707" s="120"/>
      <c r="E707" s="120"/>
      <c r="F707" s="120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  <c r="Z707" s="120"/>
      <c r="AA707" s="120"/>
      <c r="AB707" s="120"/>
      <c r="AC707" s="120"/>
    </row>
    <row r="708" spans="1:29" ht="12.5" x14ac:dyDescent="0.25">
      <c r="A708" s="12"/>
      <c r="B708" s="120"/>
      <c r="C708" s="120"/>
      <c r="D708" s="120"/>
      <c r="E708" s="120"/>
      <c r="F708" s="120"/>
      <c r="G708" s="120"/>
      <c r="H708" s="120"/>
      <c r="I708" s="120"/>
      <c r="J708" s="120"/>
      <c r="K708" s="120"/>
      <c r="L708" s="120"/>
      <c r="M708" s="120"/>
      <c r="N708" s="120"/>
      <c r="O708" s="120"/>
      <c r="P708" s="120"/>
      <c r="Q708" s="120"/>
      <c r="R708" s="120"/>
      <c r="S708" s="120"/>
      <c r="T708" s="120"/>
      <c r="U708" s="120"/>
      <c r="V708" s="120"/>
      <c r="W708" s="120"/>
      <c r="X708" s="120"/>
      <c r="Y708" s="120"/>
      <c r="Z708" s="120"/>
      <c r="AA708" s="120"/>
      <c r="AB708" s="120"/>
      <c r="AC708" s="120"/>
    </row>
    <row r="709" spans="1:29" ht="12.5" x14ac:dyDescent="0.25">
      <c r="A709" s="12"/>
      <c r="B709" s="120"/>
      <c r="C709" s="120"/>
      <c r="D709" s="120"/>
      <c r="E709" s="120"/>
      <c r="F709" s="120"/>
      <c r="G709" s="120"/>
      <c r="H709" s="120"/>
      <c r="I709" s="120"/>
      <c r="J709" s="120"/>
      <c r="K709" s="120"/>
      <c r="L709" s="120"/>
      <c r="M709" s="120"/>
      <c r="N709" s="120"/>
      <c r="O709" s="120"/>
      <c r="P709" s="120"/>
      <c r="Q709" s="120"/>
      <c r="R709" s="120"/>
      <c r="S709" s="120"/>
      <c r="T709" s="120"/>
      <c r="U709" s="120"/>
      <c r="V709" s="120"/>
      <c r="W709" s="120"/>
      <c r="X709" s="120"/>
      <c r="Y709" s="120"/>
      <c r="Z709" s="120"/>
      <c r="AA709" s="120"/>
      <c r="AB709" s="120"/>
      <c r="AC709" s="120"/>
    </row>
    <row r="710" spans="1:29" ht="12.5" x14ac:dyDescent="0.25">
      <c r="A710" s="12"/>
      <c r="B710" s="120"/>
      <c r="C710" s="120"/>
      <c r="D710" s="120"/>
      <c r="E710" s="120"/>
      <c r="F710" s="120"/>
      <c r="G710" s="120"/>
      <c r="H710" s="120"/>
      <c r="I710" s="120"/>
      <c r="J710" s="120"/>
      <c r="K710" s="120"/>
      <c r="L710" s="120"/>
      <c r="M710" s="120"/>
      <c r="N710" s="120"/>
      <c r="O710" s="120"/>
      <c r="P710" s="120"/>
      <c r="Q710" s="120"/>
      <c r="R710" s="120"/>
      <c r="S710" s="120"/>
      <c r="T710" s="120"/>
      <c r="U710" s="120"/>
      <c r="V710" s="120"/>
      <c r="W710" s="120"/>
      <c r="X710" s="120"/>
      <c r="Y710" s="120"/>
      <c r="Z710" s="120"/>
      <c r="AA710" s="120"/>
      <c r="AB710" s="120"/>
      <c r="AC710" s="120"/>
    </row>
    <row r="711" spans="1:29" ht="12.5" x14ac:dyDescent="0.25">
      <c r="A711" s="12"/>
      <c r="B711" s="120"/>
      <c r="C711" s="120"/>
      <c r="D711" s="120"/>
      <c r="E711" s="120"/>
      <c r="F711" s="120"/>
      <c r="G711" s="120"/>
      <c r="H711" s="120"/>
      <c r="I711" s="120"/>
      <c r="J711" s="120"/>
      <c r="K711" s="120"/>
      <c r="L711" s="120"/>
      <c r="M711" s="120"/>
      <c r="N711" s="120"/>
      <c r="O711" s="120"/>
      <c r="P711" s="120"/>
      <c r="Q711" s="120"/>
      <c r="R711" s="120"/>
      <c r="S711" s="120"/>
      <c r="T711" s="120"/>
      <c r="U711" s="120"/>
      <c r="V711" s="120"/>
      <c r="W711" s="120"/>
      <c r="X711" s="120"/>
      <c r="Y711" s="120"/>
      <c r="Z711" s="120"/>
      <c r="AA711" s="120"/>
      <c r="AB711" s="120"/>
      <c r="AC711" s="120"/>
    </row>
    <row r="712" spans="1:29" ht="12.5" x14ac:dyDescent="0.25">
      <c r="A712" s="12"/>
      <c r="B712" s="120"/>
      <c r="C712" s="120"/>
      <c r="D712" s="120"/>
      <c r="E712" s="120"/>
      <c r="F712" s="120"/>
      <c r="G712" s="120"/>
      <c r="H712" s="120"/>
      <c r="I712" s="120"/>
      <c r="J712" s="120"/>
      <c r="K712" s="120"/>
      <c r="L712" s="120"/>
      <c r="M712" s="120"/>
      <c r="N712" s="120"/>
      <c r="O712" s="120"/>
      <c r="P712" s="120"/>
      <c r="Q712" s="120"/>
      <c r="R712" s="120"/>
      <c r="S712" s="120"/>
      <c r="T712" s="120"/>
      <c r="U712" s="120"/>
      <c r="V712" s="120"/>
      <c r="W712" s="120"/>
      <c r="X712" s="120"/>
      <c r="Y712" s="120"/>
      <c r="Z712" s="120"/>
      <c r="AA712" s="120"/>
      <c r="AB712" s="120"/>
      <c r="AC712" s="120"/>
    </row>
    <row r="713" spans="1:29" ht="12.5" x14ac:dyDescent="0.25">
      <c r="A713" s="12"/>
      <c r="B713" s="120"/>
      <c r="C713" s="120"/>
      <c r="D713" s="120"/>
      <c r="E713" s="120"/>
      <c r="F713" s="120"/>
      <c r="G713" s="120"/>
      <c r="H713" s="120"/>
      <c r="I713" s="120"/>
      <c r="J713" s="120"/>
      <c r="K713" s="120"/>
      <c r="L713" s="120"/>
      <c r="M713" s="120"/>
      <c r="N713" s="120"/>
      <c r="O713" s="120"/>
      <c r="P713" s="120"/>
      <c r="Q713" s="120"/>
      <c r="R713" s="120"/>
      <c r="S713" s="120"/>
      <c r="T713" s="120"/>
      <c r="U713" s="120"/>
      <c r="V713" s="120"/>
      <c r="W713" s="120"/>
      <c r="X713" s="120"/>
      <c r="Y713" s="120"/>
      <c r="Z713" s="120"/>
      <c r="AA713" s="120"/>
      <c r="AB713" s="120"/>
      <c r="AC713" s="120"/>
    </row>
    <row r="714" spans="1:29" ht="12.5" x14ac:dyDescent="0.25">
      <c r="A714" s="12"/>
      <c r="B714" s="120"/>
      <c r="C714" s="120"/>
      <c r="D714" s="120"/>
      <c r="E714" s="120"/>
      <c r="F714" s="120"/>
      <c r="G714" s="120"/>
      <c r="H714" s="120"/>
      <c r="I714" s="120"/>
      <c r="J714" s="120"/>
      <c r="K714" s="120"/>
      <c r="L714" s="120"/>
      <c r="M714" s="120"/>
      <c r="N714" s="120"/>
      <c r="O714" s="120"/>
      <c r="P714" s="120"/>
      <c r="Q714" s="120"/>
      <c r="R714" s="120"/>
      <c r="S714" s="120"/>
      <c r="T714" s="120"/>
      <c r="U714" s="120"/>
      <c r="V714" s="120"/>
      <c r="W714" s="120"/>
      <c r="X714" s="120"/>
      <c r="Y714" s="120"/>
      <c r="Z714" s="120"/>
      <c r="AA714" s="120"/>
      <c r="AB714" s="120"/>
      <c r="AC714" s="120"/>
    </row>
    <row r="715" spans="1:29" ht="12.5" x14ac:dyDescent="0.25">
      <c r="A715" s="12"/>
      <c r="B715" s="120"/>
      <c r="C715" s="120"/>
      <c r="D715" s="120"/>
      <c r="E715" s="120"/>
      <c r="F715" s="120"/>
      <c r="G715" s="120"/>
      <c r="H715" s="120"/>
      <c r="I715" s="120"/>
      <c r="J715" s="120"/>
      <c r="K715" s="120"/>
      <c r="L715" s="120"/>
      <c r="M715" s="120"/>
      <c r="N715" s="120"/>
      <c r="O715" s="120"/>
      <c r="P715" s="120"/>
      <c r="Q715" s="120"/>
      <c r="R715" s="120"/>
      <c r="S715" s="120"/>
      <c r="T715" s="120"/>
      <c r="U715" s="120"/>
      <c r="V715" s="120"/>
      <c r="W715" s="120"/>
      <c r="X715" s="120"/>
      <c r="Y715" s="120"/>
      <c r="Z715" s="120"/>
      <c r="AA715" s="120"/>
      <c r="AB715" s="120"/>
      <c r="AC715" s="120"/>
    </row>
    <row r="716" spans="1:29" ht="12.5" x14ac:dyDescent="0.25">
      <c r="A716" s="12"/>
      <c r="B716" s="120"/>
      <c r="C716" s="120"/>
      <c r="D716" s="120"/>
      <c r="E716" s="120"/>
      <c r="F716" s="120"/>
      <c r="G716" s="120"/>
      <c r="H716" s="120"/>
      <c r="I716" s="120"/>
      <c r="J716" s="120"/>
      <c r="K716" s="120"/>
      <c r="L716" s="120"/>
      <c r="M716" s="120"/>
      <c r="N716" s="120"/>
      <c r="O716" s="120"/>
      <c r="P716" s="120"/>
      <c r="Q716" s="120"/>
      <c r="R716" s="120"/>
      <c r="S716" s="120"/>
      <c r="T716" s="120"/>
      <c r="U716" s="120"/>
      <c r="V716" s="120"/>
      <c r="W716" s="120"/>
      <c r="X716" s="120"/>
      <c r="Y716" s="120"/>
      <c r="Z716" s="120"/>
      <c r="AA716" s="120"/>
      <c r="AB716" s="120"/>
      <c r="AC716" s="120"/>
    </row>
    <row r="717" spans="1:29" ht="12.5" x14ac:dyDescent="0.25">
      <c r="A717" s="12"/>
      <c r="B717" s="120"/>
      <c r="C717" s="120"/>
      <c r="D717" s="120"/>
      <c r="E717" s="120"/>
      <c r="F717" s="120"/>
      <c r="G717" s="120"/>
      <c r="H717" s="120"/>
      <c r="I717" s="120"/>
      <c r="J717" s="120"/>
      <c r="K717" s="120"/>
      <c r="L717" s="120"/>
      <c r="M717" s="120"/>
      <c r="N717" s="120"/>
      <c r="O717" s="120"/>
      <c r="P717" s="120"/>
      <c r="Q717" s="120"/>
      <c r="R717" s="120"/>
      <c r="S717" s="120"/>
      <c r="T717" s="120"/>
      <c r="U717" s="120"/>
      <c r="V717" s="120"/>
      <c r="W717" s="120"/>
      <c r="X717" s="120"/>
      <c r="Y717" s="120"/>
      <c r="Z717" s="120"/>
      <c r="AA717" s="120"/>
      <c r="AB717" s="120"/>
      <c r="AC717" s="120"/>
    </row>
    <row r="718" spans="1:29" ht="12.5" x14ac:dyDescent="0.25">
      <c r="A718" s="12"/>
      <c r="B718" s="120"/>
      <c r="C718" s="120"/>
      <c r="D718" s="120"/>
      <c r="E718" s="120"/>
      <c r="F718" s="120"/>
      <c r="G718" s="120"/>
      <c r="H718" s="120"/>
      <c r="I718" s="120"/>
      <c r="J718" s="120"/>
      <c r="K718" s="120"/>
      <c r="L718" s="120"/>
      <c r="M718" s="120"/>
      <c r="N718" s="120"/>
      <c r="O718" s="120"/>
      <c r="P718" s="120"/>
      <c r="Q718" s="120"/>
      <c r="R718" s="120"/>
      <c r="S718" s="120"/>
      <c r="T718" s="120"/>
      <c r="U718" s="120"/>
      <c r="V718" s="120"/>
      <c r="W718" s="120"/>
      <c r="X718" s="120"/>
      <c r="Y718" s="120"/>
      <c r="Z718" s="120"/>
      <c r="AA718" s="120"/>
      <c r="AB718" s="120"/>
      <c r="AC718" s="120"/>
    </row>
    <row r="719" spans="1:29" ht="12.5" x14ac:dyDescent="0.25">
      <c r="A719" s="12"/>
      <c r="B719" s="120"/>
      <c r="C719" s="120"/>
      <c r="D719" s="120"/>
      <c r="E719" s="120"/>
      <c r="F719" s="120"/>
      <c r="G719" s="120"/>
      <c r="H719" s="120"/>
      <c r="I719" s="120"/>
      <c r="J719" s="120"/>
      <c r="K719" s="120"/>
      <c r="L719" s="120"/>
      <c r="M719" s="120"/>
      <c r="N719" s="120"/>
      <c r="O719" s="120"/>
      <c r="P719" s="120"/>
      <c r="Q719" s="120"/>
      <c r="R719" s="120"/>
      <c r="S719" s="120"/>
      <c r="T719" s="120"/>
      <c r="U719" s="120"/>
      <c r="V719" s="120"/>
      <c r="W719" s="120"/>
      <c r="X719" s="120"/>
      <c r="Y719" s="120"/>
      <c r="Z719" s="120"/>
      <c r="AA719" s="120"/>
      <c r="AB719" s="120"/>
      <c r="AC719" s="120"/>
    </row>
    <row r="720" spans="1:29" ht="12.5" x14ac:dyDescent="0.25">
      <c r="A720" s="12"/>
      <c r="B720" s="120"/>
      <c r="C720" s="120"/>
      <c r="D720" s="120"/>
      <c r="E720" s="120"/>
      <c r="F720" s="120"/>
      <c r="G720" s="120"/>
      <c r="H720" s="120"/>
      <c r="I720" s="120"/>
      <c r="J720" s="120"/>
      <c r="K720" s="120"/>
      <c r="L720" s="120"/>
      <c r="M720" s="120"/>
      <c r="N720" s="120"/>
      <c r="O720" s="120"/>
      <c r="P720" s="120"/>
      <c r="Q720" s="120"/>
      <c r="R720" s="120"/>
      <c r="S720" s="120"/>
      <c r="T720" s="120"/>
      <c r="U720" s="120"/>
      <c r="V720" s="120"/>
      <c r="W720" s="120"/>
      <c r="X720" s="120"/>
      <c r="Y720" s="120"/>
      <c r="Z720" s="120"/>
      <c r="AA720" s="120"/>
      <c r="AB720" s="120"/>
      <c r="AC720" s="120"/>
    </row>
    <row r="721" spans="1:29" ht="12.5" x14ac:dyDescent="0.25">
      <c r="A721" s="12"/>
      <c r="B721" s="120"/>
      <c r="C721" s="120"/>
      <c r="D721" s="120"/>
      <c r="E721" s="120"/>
      <c r="F721" s="120"/>
      <c r="G721" s="120"/>
      <c r="H721" s="120"/>
      <c r="I721" s="120"/>
      <c r="J721" s="120"/>
      <c r="K721" s="120"/>
      <c r="L721" s="120"/>
      <c r="M721" s="120"/>
      <c r="N721" s="120"/>
      <c r="O721" s="120"/>
      <c r="P721" s="120"/>
      <c r="Q721" s="120"/>
      <c r="R721" s="120"/>
      <c r="S721" s="120"/>
      <c r="T721" s="120"/>
      <c r="U721" s="120"/>
      <c r="V721" s="120"/>
      <c r="W721" s="120"/>
      <c r="X721" s="120"/>
      <c r="Y721" s="120"/>
      <c r="Z721" s="120"/>
      <c r="AA721" s="120"/>
      <c r="AB721" s="120"/>
      <c r="AC721" s="120"/>
    </row>
    <row r="722" spans="1:29" ht="12.5" x14ac:dyDescent="0.25">
      <c r="A722" s="12"/>
      <c r="B722" s="120"/>
      <c r="C722" s="120"/>
      <c r="D722" s="120"/>
      <c r="E722" s="120"/>
      <c r="F722" s="120"/>
      <c r="G722" s="120"/>
      <c r="H722" s="120"/>
      <c r="I722" s="120"/>
      <c r="J722" s="120"/>
      <c r="K722" s="120"/>
      <c r="L722" s="120"/>
      <c r="M722" s="120"/>
      <c r="N722" s="120"/>
      <c r="O722" s="120"/>
      <c r="P722" s="120"/>
      <c r="Q722" s="120"/>
      <c r="R722" s="120"/>
      <c r="S722" s="120"/>
      <c r="T722" s="120"/>
      <c r="U722" s="120"/>
      <c r="V722" s="120"/>
      <c r="W722" s="120"/>
      <c r="X722" s="120"/>
      <c r="Y722" s="120"/>
      <c r="Z722" s="120"/>
      <c r="AA722" s="120"/>
      <c r="AB722" s="120"/>
      <c r="AC722" s="120"/>
    </row>
    <row r="723" spans="1:29" ht="12.5" x14ac:dyDescent="0.25">
      <c r="A723" s="12"/>
      <c r="B723" s="120"/>
      <c r="C723" s="120"/>
      <c r="D723" s="120"/>
      <c r="E723" s="120"/>
      <c r="F723" s="120"/>
      <c r="G723" s="120"/>
      <c r="H723" s="120"/>
      <c r="I723" s="120"/>
      <c r="J723" s="120"/>
      <c r="K723" s="120"/>
      <c r="L723" s="120"/>
      <c r="M723" s="120"/>
      <c r="N723" s="120"/>
      <c r="O723" s="120"/>
      <c r="P723" s="120"/>
      <c r="Q723" s="120"/>
      <c r="R723" s="120"/>
      <c r="S723" s="120"/>
      <c r="T723" s="120"/>
      <c r="U723" s="120"/>
      <c r="V723" s="120"/>
      <c r="W723" s="120"/>
      <c r="X723" s="120"/>
      <c r="Y723" s="120"/>
      <c r="Z723" s="120"/>
      <c r="AA723" s="120"/>
      <c r="AB723" s="120"/>
      <c r="AC723" s="120"/>
    </row>
    <row r="724" spans="1:29" ht="12.5" x14ac:dyDescent="0.25">
      <c r="A724" s="12"/>
      <c r="B724" s="120"/>
      <c r="C724" s="120"/>
      <c r="D724" s="120"/>
      <c r="E724" s="120"/>
      <c r="F724" s="120"/>
      <c r="G724" s="120"/>
      <c r="H724" s="120"/>
      <c r="I724" s="120"/>
      <c r="J724" s="120"/>
      <c r="K724" s="120"/>
      <c r="L724" s="120"/>
      <c r="M724" s="120"/>
      <c r="N724" s="120"/>
      <c r="O724" s="120"/>
      <c r="P724" s="120"/>
      <c r="Q724" s="120"/>
      <c r="R724" s="120"/>
      <c r="S724" s="120"/>
      <c r="T724" s="120"/>
      <c r="U724" s="120"/>
      <c r="V724" s="120"/>
      <c r="W724" s="120"/>
      <c r="X724" s="120"/>
      <c r="Y724" s="120"/>
      <c r="Z724" s="120"/>
      <c r="AA724" s="120"/>
      <c r="AB724" s="120"/>
      <c r="AC724" s="120"/>
    </row>
    <row r="725" spans="1:29" ht="12.5" x14ac:dyDescent="0.25">
      <c r="A725" s="12"/>
      <c r="B725" s="120"/>
      <c r="C725" s="120"/>
      <c r="D725" s="120"/>
      <c r="E725" s="120"/>
      <c r="F725" s="120"/>
      <c r="G725" s="120"/>
      <c r="H725" s="120"/>
      <c r="I725" s="120"/>
      <c r="J725" s="120"/>
      <c r="K725" s="120"/>
      <c r="L725" s="120"/>
      <c r="M725" s="120"/>
      <c r="N725" s="120"/>
      <c r="O725" s="120"/>
      <c r="P725" s="120"/>
      <c r="Q725" s="120"/>
      <c r="R725" s="120"/>
      <c r="S725" s="120"/>
      <c r="T725" s="120"/>
      <c r="U725" s="120"/>
      <c r="V725" s="120"/>
      <c r="W725" s="120"/>
      <c r="X725" s="120"/>
      <c r="Y725" s="120"/>
      <c r="Z725" s="120"/>
      <c r="AA725" s="120"/>
      <c r="AB725" s="120"/>
      <c r="AC725" s="120"/>
    </row>
    <row r="726" spans="1:29" ht="12.5" x14ac:dyDescent="0.25">
      <c r="A726" s="12"/>
      <c r="B726" s="120"/>
      <c r="C726" s="120"/>
      <c r="D726" s="120"/>
      <c r="E726" s="120"/>
      <c r="F726" s="120"/>
      <c r="G726" s="120"/>
      <c r="H726" s="120"/>
      <c r="I726" s="120"/>
      <c r="J726" s="120"/>
      <c r="K726" s="120"/>
      <c r="L726" s="120"/>
      <c r="M726" s="120"/>
      <c r="N726" s="120"/>
      <c r="O726" s="120"/>
      <c r="P726" s="120"/>
      <c r="Q726" s="120"/>
      <c r="R726" s="120"/>
      <c r="S726" s="120"/>
      <c r="T726" s="120"/>
      <c r="U726" s="120"/>
      <c r="V726" s="120"/>
      <c r="W726" s="120"/>
      <c r="X726" s="120"/>
      <c r="Y726" s="120"/>
      <c r="Z726" s="120"/>
      <c r="AA726" s="120"/>
      <c r="AB726" s="120"/>
      <c r="AC726" s="120"/>
    </row>
    <row r="727" spans="1:29" ht="12.5" x14ac:dyDescent="0.25">
      <c r="A727" s="12"/>
      <c r="B727" s="120"/>
      <c r="C727" s="120"/>
      <c r="D727" s="120"/>
      <c r="E727" s="120"/>
      <c r="F727" s="120"/>
      <c r="G727" s="120"/>
      <c r="H727" s="120"/>
      <c r="I727" s="120"/>
      <c r="J727" s="120"/>
      <c r="K727" s="120"/>
      <c r="L727" s="120"/>
      <c r="M727" s="120"/>
      <c r="N727" s="120"/>
      <c r="O727" s="120"/>
      <c r="P727" s="120"/>
      <c r="Q727" s="120"/>
      <c r="R727" s="120"/>
      <c r="S727" s="120"/>
      <c r="T727" s="120"/>
      <c r="U727" s="120"/>
      <c r="V727" s="120"/>
      <c r="W727" s="120"/>
      <c r="X727" s="120"/>
      <c r="Y727" s="120"/>
      <c r="Z727" s="120"/>
      <c r="AA727" s="120"/>
      <c r="AB727" s="120"/>
      <c r="AC727" s="120"/>
    </row>
    <row r="728" spans="1:29" ht="12.5" x14ac:dyDescent="0.25">
      <c r="A728" s="12"/>
      <c r="B728" s="120"/>
      <c r="C728" s="120"/>
      <c r="D728" s="120"/>
      <c r="E728" s="120"/>
      <c r="F728" s="120"/>
      <c r="G728" s="120"/>
      <c r="H728" s="120"/>
      <c r="I728" s="120"/>
      <c r="J728" s="120"/>
      <c r="K728" s="120"/>
      <c r="L728" s="120"/>
      <c r="M728" s="120"/>
      <c r="N728" s="120"/>
      <c r="O728" s="120"/>
      <c r="P728" s="120"/>
      <c r="Q728" s="120"/>
      <c r="R728" s="120"/>
      <c r="S728" s="120"/>
      <c r="T728" s="120"/>
      <c r="U728" s="120"/>
      <c r="V728" s="120"/>
      <c r="W728" s="120"/>
      <c r="X728" s="120"/>
      <c r="Y728" s="120"/>
      <c r="Z728" s="120"/>
      <c r="AA728" s="120"/>
      <c r="AB728" s="120"/>
      <c r="AC728" s="120"/>
    </row>
    <row r="729" spans="1:29" ht="12.5" x14ac:dyDescent="0.25">
      <c r="A729" s="12"/>
      <c r="B729" s="120"/>
      <c r="C729" s="120"/>
      <c r="D729" s="120"/>
      <c r="E729" s="120"/>
      <c r="F729" s="120"/>
      <c r="G729" s="120"/>
      <c r="H729" s="120"/>
      <c r="I729" s="120"/>
      <c r="J729" s="120"/>
      <c r="K729" s="120"/>
      <c r="L729" s="120"/>
      <c r="M729" s="120"/>
      <c r="N729" s="120"/>
      <c r="O729" s="120"/>
      <c r="P729" s="120"/>
      <c r="Q729" s="120"/>
      <c r="R729" s="120"/>
      <c r="S729" s="120"/>
      <c r="T729" s="120"/>
      <c r="U729" s="120"/>
      <c r="V729" s="120"/>
      <c r="W729" s="120"/>
      <c r="X729" s="120"/>
      <c r="Y729" s="120"/>
      <c r="Z729" s="120"/>
      <c r="AA729" s="120"/>
      <c r="AB729" s="120"/>
      <c r="AC729" s="120"/>
    </row>
    <row r="730" spans="1:29" ht="12.5" x14ac:dyDescent="0.25">
      <c r="A730" s="12"/>
      <c r="B730" s="120"/>
      <c r="C730" s="120"/>
      <c r="D730" s="120"/>
      <c r="E730" s="120"/>
      <c r="F730" s="120"/>
      <c r="G730" s="120"/>
      <c r="H730" s="120"/>
      <c r="I730" s="120"/>
      <c r="J730" s="120"/>
      <c r="K730" s="120"/>
      <c r="L730" s="120"/>
      <c r="M730" s="120"/>
      <c r="N730" s="120"/>
      <c r="O730" s="120"/>
      <c r="P730" s="120"/>
      <c r="Q730" s="120"/>
      <c r="R730" s="120"/>
      <c r="S730" s="120"/>
      <c r="T730" s="120"/>
      <c r="U730" s="120"/>
      <c r="V730" s="120"/>
      <c r="W730" s="120"/>
      <c r="X730" s="120"/>
      <c r="Y730" s="120"/>
      <c r="Z730" s="120"/>
      <c r="AA730" s="120"/>
      <c r="AB730" s="120"/>
      <c r="AC730" s="120"/>
    </row>
    <row r="731" spans="1:29" ht="12.5" x14ac:dyDescent="0.25">
      <c r="A731" s="12"/>
      <c r="B731" s="120"/>
      <c r="C731" s="120"/>
      <c r="D731" s="120"/>
      <c r="E731" s="120"/>
      <c r="F731" s="120"/>
      <c r="G731" s="120"/>
      <c r="H731" s="120"/>
      <c r="I731" s="120"/>
      <c r="J731" s="120"/>
      <c r="K731" s="120"/>
      <c r="L731" s="120"/>
      <c r="M731" s="120"/>
      <c r="N731" s="120"/>
      <c r="O731" s="120"/>
      <c r="P731" s="120"/>
      <c r="Q731" s="120"/>
      <c r="R731" s="120"/>
      <c r="S731" s="120"/>
      <c r="T731" s="120"/>
      <c r="U731" s="120"/>
      <c r="V731" s="120"/>
      <c r="W731" s="120"/>
      <c r="X731" s="120"/>
      <c r="Y731" s="120"/>
      <c r="Z731" s="120"/>
      <c r="AA731" s="120"/>
      <c r="AB731" s="120"/>
      <c r="AC731" s="120"/>
    </row>
    <row r="732" spans="1:29" ht="12.5" x14ac:dyDescent="0.25">
      <c r="A732" s="12"/>
      <c r="B732" s="120"/>
      <c r="C732" s="120"/>
      <c r="D732" s="120"/>
      <c r="E732" s="120"/>
      <c r="F732" s="120"/>
      <c r="G732" s="120"/>
      <c r="H732" s="120"/>
      <c r="I732" s="120"/>
      <c r="J732" s="120"/>
      <c r="K732" s="120"/>
      <c r="L732" s="120"/>
      <c r="M732" s="120"/>
      <c r="N732" s="120"/>
      <c r="O732" s="120"/>
      <c r="P732" s="120"/>
      <c r="Q732" s="120"/>
      <c r="R732" s="120"/>
      <c r="S732" s="120"/>
      <c r="T732" s="120"/>
      <c r="U732" s="120"/>
      <c r="V732" s="120"/>
      <c r="W732" s="120"/>
      <c r="X732" s="120"/>
      <c r="Y732" s="120"/>
      <c r="Z732" s="120"/>
      <c r="AA732" s="120"/>
      <c r="AB732" s="120"/>
      <c r="AC732" s="120"/>
    </row>
    <row r="733" spans="1:29" ht="12.5" x14ac:dyDescent="0.25">
      <c r="A733" s="12"/>
      <c r="B733" s="120"/>
      <c r="C733" s="120"/>
      <c r="D733" s="120"/>
      <c r="E733" s="120"/>
      <c r="F733" s="120"/>
      <c r="G733" s="120"/>
      <c r="H733" s="120"/>
      <c r="I733" s="120"/>
      <c r="J733" s="120"/>
      <c r="K733" s="120"/>
      <c r="L733" s="120"/>
      <c r="M733" s="120"/>
      <c r="N733" s="120"/>
      <c r="O733" s="120"/>
      <c r="P733" s="120"/>
      <c r="Q733" s="120"/>
      <c r="R733" s="120"/>
      <c r="S733" s="120"/>
      <c r="T733" s="120"/>
      <c r="U733" s="120"/>
      <c r="V733" s="120"/>
      <c r="W733" s="120"/>
      <c r="X733" s="120"/>
      <c r="Y733" s="120"/>
      <c r="Z733" s="120"/>
      <c r="AA733" s="120"/>
      <c r="AB733" s="120"/>
      <c r="AC733" s="120"/>
    </row>
    <row r="734" spans="1:29" ht="12.5" x14ac:dyDescent="0.25">
      <c r="A734" s="12"/>
      <c r="B734" s="120"/>
      <c r="C734" s="120"/>
      <c r="D734" s="120"/>
      <c r="E734" s="120"/>
      <c r="F734" s="120"/>
      <c r="G734" s="120"/>
      <c r="H734" s="120"/>
      <c r="I734" s="120"/>
      <c r="J734" s="120"/>
      <c r="K734" s="120"/>
      <c r="L734" s="120"/>
      <c r="M734" s="120"/>
      <c r="N734" s="120"/>
      <c r="O734" s="120"/>
      <c r="P734" s="120"/>
      <c r="Q734" s="120"/>
      <c r="R734" s="120"/>
      <c r="S734" s="120"/>
      <c r="T734" s="120"/>
      <c r="U734" s="120"/>
      <c r="V734" s="120"/>
      <c r="W734" s="120"/>
      <c r="X734" s="120"/>
      <c r="Y734" s="120"/>
      <c r="Z734" s="120"/>
      <c r="AA734" s="120"/>
      <c r="AB734" s="120"/>
      <c r="AC734" s="120"/>
    </row>
    <row r="735" spans="1:29" ht="12.5" x14ac:dyDescent="0.25">
      <c r="A735" s="12"/>
      <c r="B735" s="120"/>
      <c r="C735" s="120"/>
      <c r="D735" s="120"/>
      <c r="E735" s="120"/>
      <c r="F735" s="120"/>
      <c r="G735" s="120"/>
      <c r="H735" s="120"/>
      <c r="I735" s="120"/>
      <c r="J735" s="120"/>
      <c r="K735" s="120"/>
      <c r="L735" s="120"/>
      <c r="M735" s="120"/>
      <c r="N735" s="120"/>
      <c r="O735" s="120"/>
      <c r="P735" s="120"/>
      <c r="Q735" s="120"/>
      <c r="R735" s="120"/>
      <c r="S735" s="120"/>
      <c r="T735" s="120"/>
      <c r="U735" s="120"/>
      <c r="V735" s="120"/>
      <c r="W735" s="120"/>
      <c r="X735" s="120"/>
      <c r="Y735" s="120"/>
      <c r="Z735" s="120"/>
      <c r="AA735" s="120"/>
      <c r="AB735" s="120"/>
      <c r="AC735" s="120"/>
    </row>
    <row r="736" spans="1:29" ht="12.5" x14ac:dyDescent="0.25">
      <c r="A736" s="12"/>
      <c r="B736" s="120"/>
      <c r="C736" s="120"/>
      <c r="D736" s="120"/>
      <c r="E736" s="120"/>
      <c r="F736" s="120"/>
      <c r="G736" s="120"/>
      <c r="H736" s="120"/>
      <c r="I736" s="120"/>
      <c r="J736" s="120"/>
      <c r="K736" s="120"/>
      <c r="L736" s="120"/>
      <c r="M736" s="120"/>
      <c r="N736" s="120"/>
      <c r="O736" s="120"/>
      <c r="P736" s="120"/>
      <c r="Q736" s="120"/>
      <c r="R736" s="120"/>
      <c r="S736" s="120"/>
      <c r="T736" s="120"/>
      <c r="U736" s="120"/>
      <c r="V736" s="120"/>
      <c r="W736" s="120"/>
      <c r="X736" s="120"/>
      <c r="Y736" s="120"/>
      <c r="Z736" s="120"/>
      <c r="AA736" s="120"/>
      <c r="AB736" s="120"/>
      <c r="AC736" s="120"/>
    </row>
    <row r="737" spans="1:29" ht="12.5" x14ac:dyDescent="0.25">
      <c r="A737" s="12"/>
      <c r="B737" s="120"/>
      <c r="C737" s="120"/>
      <c r="D737" s="120"/>
      <c r="E737" s="120"/>
      <c r="F737" s="120"/>
      <c r="G737" s="120"/>
      <c r="H737" s="120"/>
      <c r="I737" s="120"/>
      <c r="J737" s="120"/>
      <c r="K737" s="120"/>
      <c r="L737" s="120"/>
      <c r="M737" s="120"/>
      <c r="N737" s="120"/>
      <c r="O737" s="120"/>
      <c r="P737" s="120"/>
      <c r="Q737" s="120"/>
      <c r="R737" s="120"/>
      <c r="S737" s="120"/>
      <c r="T737" s="120"/>
      <c r="U737" s="120"/>
      <c r="V737" s="120"/>
      <c r="W737" s="120"/>
      <c r="X737" s="120"/>
      <c r="Y737" s="120"/>
      <c r="Z737" s="120"/>
      <c r="AA737" s="120"/>
      <c r="AB737" s="120"/>
      <c r="AC737" s="120"/>
    </row>
    <row r="738" spans="1:29" ht="12.5" x14ac:dyDescent="0.25">
      <c r="A738" s="12"/>
      <c r="B738" s="120"/>
      <c r="C738" s="120"/>
      <c r="D738" s="120"/>
      <c r="E738" s="120"/>
      <c r="F738" s="120"/>
      <c r="G738" s="120"/>
      <c r="H738" s="120"/>
      <c r="I738" s="120"/>
      <c r="J738" s="120"/>
      <c r="K738" s="120"/>
      <c r="L738" s="120"/>
      <c r="M738" s="120"/>
      <c r="N738" s="120"/>
      <c r="O738" s="120"/>
      <c r="P738" s="120"/>
      <c r="Q738" s="120"/>
      <c r="R738" s="120"/>
      <c r="S738" s="120"/>
      <c r="T738" s="120"/>
      <c r="U738" s="120"/>
      <c r="V738" s="120"/>
      <c r="W738" s="120"/>
      <c r="X738" s="120"/>
      <c r="Y738" s="120"/>
      <c r="Z738" s="120"/>
      <c r="AA738" s="120"/>
      <c r="AB738" s="120"/>
      <c r="AC738" s="120"/>
    </row>
    <row r="739" spans="1:29" ht="12.5" x14ac:dyDescent="0.25">
      <c r="A739" s="12"/>
      <c r="B739" s="120"/>
      <c r="C739" s="120"/>
      <c r="D739" s="120"/>
      <c r="E739" s="120"/>
      <c r="F739" s="120"/>
      <c r="G739" s="120"/>
      <c r="H739" s="120"/>
      <c r="I739" s="120"/>
      <c r="J739" s="120"/>
      <c r="K739" s="120"/>
      <c r="L739" s="120"/>
      <c r="M739" s="120"/>
      <c r="N739" s="120"/>
      <c r="O739" s="120"/>
      <c r="P739" s="120"/>
      <c r="Q739" s="120"/>
      <c r="R739" s="120"/>
      <c r="S739" s="120"/>
      <c r="T739" s="120"/>
      <c r="U739" s="120"/>
      <c r="V739" s="120"/>
      <c r="W739" s="120"/>
      <c r="X739" s="120"/>
      <c r="Y739" s="120"/>
      <c r="Z739" s="120"/>
      <c r="AA739" s="120"/>
      <c r="AB739" s="120"/>
      <c r="AC739" s="120"/>
    </row>
    <row r="740" spans="1:29" ht="12.5" x14ac:dyDescent="0.25">
      <c r="A740" s="12"/>
      <c r="B740" s="120"/>
      <c r="C740" s="120"/>
      <c r="D740" s="120"/>
      <c r="E740" s="120"/>
      <c r="F740" s="120"/>
      <c r="G740" s="120"/>
      <c r="H740" s="120"/>
      <c r="I740" s="120"/>
      <c r="J740" s="120"/>
      <c r="K740" s="120"/>
      <c r="L740" s="120"/>
      <c r="M740" s="120"/>
      <c r="N740" s="120"/>
      <c r="O740" s="120"/>
      <c r="P740" s="120"/>
      <c r="Q740" s="120"/>
      <c r="R740" s="120"/>
      <c r="S740" s="120"/>
      <c r="T740" s="120"/>
      <c r="U740" s="120"/>
      <c r="V740" s="120"/>
      <c r="W740" s="120"/>
      <c r="X740" s="120"/>
      <c r="Y740" s="120"/>
      <c r="Z740" s="120"/>
      <c r="AA740" s="120"/>
      <c r="AB740" s="120"/>
      <c r="AC740" s="120"/>
    </row>
    <row r="741" spans="1:29" ht="12.5" x14ac:dyDescent="0.25">
      <c r="A741" s="12"/>
      <c r="B741" s="120"/>
      <c r="C741" s="120"/>
      <c r="D741" s="120"/>
      <c r="E741" s="120"/>
      <c r="F741" s="120"/>
      <c r="G741" s="120"/>
      <c r="H741" s="120"/>
      <c r="I741" s="120"/>
      <c r="J741" s="120"/>
      <c r="K741" s="120"/>
      <c r="L741" s="120"/>
      <c r="M741" s="120"/>
      <c r="N741" s="120"/>
      <c r="O741" s="120"/>
      <c r="P741" s="120"/>
      <c r="Q741" s="120"/>
      <c r="R741" s="120"/>
      <c r="S741" s="120"/>
      <c r="T741" s="120"/>
      <c r="U741" s="120"/>
      <c r="V741" s="120"/>
      <c r="W741" s="120"/>
      <c r="X741" s="120"/>
      <c r="Y741" s="120"/>
      <c r="Z741" s="120"/>
      <c r="AA741" s="120"/>
      <c r="AB741" s="120"/>
      <c r="AC741" s="120"/>
    </row>
    <row r="742" spans="1:29" ht="12.5" x14ac:dyDescent="0.25">
      <c r="A742" s="12"/>
      <c r="B742" s="120"/>
      <c r="C742" s="120"/>
      <c r="D742" s="120"/>
      <c r="E742" s="120"/>
      <c r="F742" s="120"/>
      <c r="G742" s="120"/>
      <c r="H742" s="120"/>
      <c r="I742" s="120"/>
      <c r="J742" s="120"/>
      <c r="K742" s="120"/>
      <c r="L742" s="120"/>
      <c r="M742" s="120"/>
      <c r="N742" s="120"/>
      <c r="O742" s="120"/>
      <c r="P742" s="120"/>
      <c r="Q742" s="120"/>
      <c r="R742" s="120"/>
      <c r="S742" s="120"/>
      <c r="T742" s="120"/>
      <c r="U742" s="120"/>
      <c r="V742" s="120"/>
      <c r="W742" s="120"/>
      <c r="X742" s="120"/>
      <c r="Y742" s="120"/>
      <c r="Z742" s="120"/>
      <c r="AA742" s="120"/>
      <c r="AB742" s="120"/>
      <c r="AC742" s="120"/>
    </row>
    <row r="743" spans="1:29" ht="12.5" x14ac:dyDescent="0.25">
      <c r="A743" s="12"/>
      <c r="B743" s="120"/>
      <c r="C743" s="120"/>
      <c r="D743" s="120"/>
      <c r="E743" s="120"/>
      <c r="F743" s="120"/>
      <c r="G743" s="120"/>
      <c r="H743" s="120"/>
      <c r="I743" s="120"/>
      <c r="J743" s="120"/>
      <c r="K743" s="120"/>
      <c r="L743" s="120"/>
      <c r="M743" s="120"/>
      <c r="N743" s="120"/>
      <c r="O743" s="120"/>
      <c r="P743" s="120"/>
      <c r="Q743" s="120"/>
      <c r="R743" s="120"/>
      <c r="S743" s="120"/>
      <c r="T743" s="120"/>
      <c r="U743" s="120"/>
      <c r="V743" s="120"/>
      <c r="W743" s="120"/>
      <c r="X743" s="120"/>
      <c r="Y743" s="120"/>
      <c r="Z743" s="120"/>
      <c r="AA743" s="120"/>
      <c r="AB743" s="120"/>
      <c r="AC743" s="120"/>
    </row>
    <row r="744" spans="1:29" ht="12.5" x14ac:dyDescent="0.25">
      <c r="A744" s="12"/>
      <c r="B744" s="120"/>
      <c r="C744" s="120"/>
      <c r="D744" s="120"/>
      <c r="E744" s="120"/>
      <c r="F744" s="120"/>
      <c r="G744" s="120"/>
      <c r="H744" s="120"/>
      <c r="I744" s="120"/>
      <c r="J744" s="120"/>
      <c r="K744" s="120"/>
      <c r="L744" s="120"/>
      <c r="M744" s="120"/>
      <c r="N744" s="120"/>
      <c r="O744" s="120"/>
      <c r="P744" s="120"/>
      <c r="Q744" s="120"/>
      <c r="R744" s="120"/>
      <c r="S744" s="120"/>
      <c r="T744" s="120"/>
      <c r="U744" s="120"/>
      <c r="V744" s="120"/>
      <c r="W744" s="120"/>
      <c r="X744" s="120"/>
      <c r="Y744" s="120"/>
      <c r="Z744" s="120"/>
      <c r="AA744" s="120"/>
      <c r="AB744" s="120"/>
      <c r="AC744" s="120"/>
    </row>
    <row r="745" spans="1:29" ht="12.5" x14ac:dyDescent="0.25">
      <c r="A745" s="12"/>
      <c r="B745" s="120"/>
      <c r="C745" s="120"/>
      <c r="D745" s="120"/>
      <c r="E745" s="120"/>
      <c r="F745" s="120"/>
      <c r="G745" s="120"/>
      <c r="H745" s="120"/>
      <c r="I745" s="120"/>
      <c r="J745" s="120"/>
      <c r="K745" s="120"/>
      <c r="L745" s="120"/>
      <c r="M745" s="120"/>
      <c r="N745" s="120"/>
      <c r="O745" s="120"/>
      <c r="P745" s="120"/>
      <c r="Q745" s="120"/>
      <c r="R745" s="120"/>
      <c r="S745" s="120"/>
      <c r="T745" s="120"/>
      <c r="U745" s="120"/>
      <c r="V745" s="120"/>
      <c r="W745" s="120"/>
      <c r="X745" s="120"/>
      <c r="Y745" s="120"/>
      <c r="Z745" s="120"/>
      <c r="AA745" s="120"/>
      <c r="AB745" s="120"/>
      <c r="AC745" s="120"/>
    </row>
    <row r="746" spans="1:29" ht="12.5" x14ac:dyDescent="0.25">
      <c r="A746" s="12"/>
      <c r="B746" s="120"/>
      <c r="C746" s="120"/>
      <c r="D746" s="120"/>
      <c r="E746" s="120"/>
      <c r="F746" s="120"/>
      <c r="G746" s="120"/>
      <c r="H746" s="120"/>
      <c r="I746" s="120"/>
      <c r="J746" s="120"/>
      <c r="K746" s="120"/>
      <c r="L746" s="120"/>
      <c r="M746" s="120"/>
      <c r="N746" s="120"/>
      <c r="O746" s="120"/>
      <c r="P746" s="120"/>
      <c r="Q746" s="120"/>
      <c r="R746" s="120"/>
      <c r="S746" s="120"/>
      <c r="T746" s="120"/>
      <c r="U746" s="120"/>
      <c r="V746" s="120"/>
      <c r="W746" s="120"/>
      <c r="X746" s="120"/>
      <c r="Y746" s="120"/>
      <c r="Z746" s="120"/>
      <c r="AA746" s="120"/>
      <c r="AB746" s="120"/>
      <c r="AC746" s="120"/>
    </row>
    <row r="747" spans="1:29" ht="12.5" x14ac:dyDescent="0.25">
      <c r="A747" s="12"/>
      <c r="B747" s="120"/>
      <c r="C747" s="120"/>
      <c r="D747" s="120"/>
      <c r="E747" s="120"/>
      <c r="F747" s="120"/>
      <c r="G747" s="120"/>
      <c r="H747" s="120"/>
      <c r="I747" s="120"/>
      <c r="J747" s="120"/>
      <c r="K747" s="120"/>
      <c r="L747" s="120"/>
      <c r="M747" s="120"/>
      <c r="N747" s="120"/>
      <c r="O747" s="120"/>
      <c r="P747" s="120"/>
      <c r="Q747" s="120"/>
      <c r="R747" s="120"/>
      <c r="S747" s="120"/>
      <c r="T747" s="120"/>
      <c r="U747" s="120"/>
      <c r="V747" s="120"/>
      <c r="W747" s="120"/>
      <c r="X747" s="120"/>
      <c r="Y747" s="120"/>
      <c r="Z747" s="120"/>
      <c r="AA747" s="120"/>
      <c r="AB747" s="120"/>
      <c r="AC747" s="120"/>
    </row>
    <row r="748" spans="1:29" ht="12.5" x14ac:dyDescent="0.25">
      <c r="A748" s="12"/>
      <c r="B748" s="120"/>
      <c r="C748" s="120"/>
      <c r="D748" s="120"/>
      <c r="E748" s="120"/>
      <c r="F748" s="120"/>
      <c r="G748" s="120"/>
      <c r="H748" s="120"/>
      <c r="I748" s="120"/>
      <c r="J748" s="120"/>
      <c r="K748" s="120"/>
      <c r="L748" s="120"/>
      <c r="M748" s="120"/>
      <c r="N748" s="120"/>
      <c r="O748" s="120"/>
      <c r="P748" s="120"/>
      <c r="Q748" s="120"/>
      <c r="R748" s="120"/>
      <c r="S748" s="120"/>
      <c r="T748" s="120"/>
      <c r="U748" s="120"/>
      <c r="V748" s="120"/>
      <c r="W748" s="120"/>
      <c r="X748" s="120"/>
      <c r="Y748" s="120"/>
      <c r="Z748" s="120"/>
      <c r="AA748" s="120"/>
      <c r="AB748" s="120"/>
      <c r="AC748" s="120"/>
    </row>
    <row r="749" spans="1:29" ht="12.5" x14ac:dyDescent="0.25">
      <c r="A749" s="12"/>
      <c r="B749" s="120"/>
      <c r="C749" s="120"/>
      <c r="D749" s="120"/>
      <c r="E749" s="120"/>
      <c r="F749" s="120"/>
      <c r="G749" s="120"/>
      <c r="H749" s="120"/>
      <c r="I749" s="120"/>
      <c r="J749" s="120"/>
      <c r="K749" s="120"/>
      <c r="L749" s="120"/>
      <c r="M749" s="120"/>
      <c r="N749" s="120"/>
      <c r="O749" s="120"/>
      <c r="P749" s="120"/>
      <c r="Q749" s="120"/>
      <c r="R749" s="120"/>
      <c r="S749" s="120"/>
      <c r="T749" s="120"/>
      <c r="U749" s="120"/>
      <c r="V749" s="120"/>
      <c r="W749" s="120"/>
      <c r="X749" s="120"/>
      <c r="Y749" s="120"/>
      <c r="Z749" s="120"/>
      <c r="AA749" s="120"/>
      <c r="AB749" s="120"/>
      <c r="AC749" s="120"/>
    </row>
    <row r="750" spans="1:29" ht="12.5" x14ac:dyDescent="0.25">
      <c r="A750" s="12"/>
      <c r="B750" s="120"/>
      <c r="C750" s="120"/>
      <c r="D750" s="120"/>
      <c r="E750" s="120"/>
      <c r="F750" s="120"/>
      <c r="G750" s="120"/>
      <c r="H750" s="120"/>
      <c r="I750" s="120"/>
      <c r="J750" s="120"/>
      <c r="K750" s="120"/>
      <c r="L750" s="120"/>
      <c r="M750" s="120"/>
      <c r="N750" s="120"/>
      <c r="O750" s="120"/>
      <c r="P750" s="120"/>
      <c r="Q750" s="120"/>
      <c r="R750" s="120"/>
      <c r="S750" s="120"/>
      <c r="T750" s="120"/>
      <c r="U750" s="120"/>
      <c r="V750" s="120"/>
      <c r="W750" s="120"/>
      <c r="X750" s="120"/>
      <c r="Y750" s="120"/>
      <c r="Z750" s="120"/>
      <c r="AA750" s="120"/>
      <c r="AB750" s="120"/>
      <c r="AC750" s="120"/>
    </row>
    <row r="751" spans="1:29" ht="12.5" x14ac:dyDescent="0.25">
      <c r="A751" s="12"/>
      <c r="B751" s="120"/>
      <c r="C751" s="120"/>
      <c r="D751" s="120"/>
      <c r="E751" s="120"/>
      <c r="F751" s="120"/>
      <c r="G751" s="120"/>
      <c r="H751" s="120"/>
      <c r="I751" s="120"/>
      <c r="J751" s="120"/>
      <c r="K751" s="120"/>
      <c r="L751" s="120"/>
      <c r="M751" s="120"/>
      <c r="N751" s="120"/>
      <c r="O751" s="120"/>
      <c r="P751" s="120"/>
      <c r="Q751" s="120"/>
      <c r="R751" s="120"/>
      <c r="S751" s="120"/>
      <c r="T751" s="120"/>
      <c r="U751" s="120"/>
      <c r="V751" s="120"/>
      <c r="W751" s="120"/>
      <c r="X751" s="120"/>
      <c r="Y751" s="120"/>
      <c r="Z751" s="120"/>
      <c r="AA751" s="120"/>
      <c r="AB751" s="120"/>
      <c r="AC751" s="120"/>
    </row>
    <row r="752" spans="1:29" ht="12.5" x14ac:dyDescent="0.25">
      <c r="A752" s="12"/>
      <c r="B752" s="120"/>
      <c r="C752" s="120"/>
      <c r="D752" s="120"/>
      <c r="E752" s="120"/>
      <c r="F752" s="120"/>
      <c r="G752" s="120"/>
      <c r="H752" s="120"/>
      <c r="I752" s="120"/>
      <c r="J752" s="120"/>
      <c r="K752" s="120"/>
      <c r="L752" s="120"/>
      <c r="M752" s="120"/>
      <c r="N752" s="120"/>
      <c r="O752" s="120"/>
      <c r="P752" s="120"/>
      <c r="Q752" s="120"/>
      <c r="R752" s="120"/>
      <c r="S752" s="120"/>
      <c r="T752" s="120"/>
      <c r="U752" s="120"/>
      <c r="V752" s="120"/>
      <c r="W752" s="120"/>
      <c r="X752" s="120"/>
      <c r="Y752" s="120"/>
      <c r="Z752" s="120"/>
      <c r="AA752" s="120"/>
      <c r="AB752" s="120"/>
      <c r="AC752" s="120"/>
    </row>
    <row r="753" spans="1:29" ht="12.5" x14ac:dyDescent="0.25">
      <c r="A753" s="12"/>
      <c r="B753" s="120"/>
      <c r="C753" s="120"/>
      <c r="D753" s="120"/>
      <c r="E753" s="120"/>
      <c r="F753" s="120"/>
      <c r="G753" s="120"/>
      <c r="H753" s="120"/>
      <c r="I753" s="120"/>
      <c r="J753" s="120"/>
      <c r="K753" s="120"/>
      <c r="L753" s="120"/>
      <c r="M753" s="120"/>
      <c r="N753" s="120"/>
      <c r="O753" s="120"/>
      <c r="P753" s="120"/>
      <c r="Q753" s="120"/>
      <c r="R753" s="120"/>
      <c r="S753" s="120"/>
      <c r="T753" s="120"/>
      <c r="U753" s="120"/>
      <c r="V753" s="120"/>
      <c r="W753" s="120"/>
      <c r="X753" s="120"/>
      <c r="Y753" s="120"/>
      <c r="Z753" s="120"/>
      <c r="AA753" s="120"/>
      <c r="AB753" s="120"/>
      <c r="AC753" s="120"/>
    </row>
    <row r="754" spans="1:29" ht="12.5" x14ac:dyDescent="0.25">
      <c r="A754" s="12"/>
      <c r="B754" s="120"/>
      <c r="C754" s="120"/>
      <c r="D754" s="120"/>
      <c r="E754" s="120"/>
      <c r="F754" s="120"/>
      <c r="G754" s="120"/>
      <c r="H754" s="120"/>
      <c r="I754" s="120"/>
      <c r="J754" s="120"/>
      <c r="K754" s="120"/>
      <c r="L754" s="120"/>
      <c r="M754" s="120"/>
      <c r="N754" s="120"/>
      <c r="O754" s="120"/>
      <c r="P754" s="120"/>
      <c r="Q754" s="120"/>
      <c r="R754" s="120"/>
      <c r="S754" s="120"/>
      <c r="T754" s="120"/>
      <c r="U754" s="120"/>
      <c r="V754" s="120"/>
      <c r="W754" s="120"/>
      <c r="X754" s="120"/>
      <c r="Y754" s="120"/>
      <c r="Z754" s="120"/>
      <c r="AA754" s="120"/>
      <c r="AB754" s="120"/>
      <c r="AC754" s="120"/>
    </row>
    <row r="755" spans="1:29" ht="12.5" x14ac:dyDescent="0.25">
      <c r="A755" s="12"/>
      <c r="B755" s="120"/>
      <c r="C755" s="120"/>
      <c r="D755" s="120"/>
      <c r="E755" s="120"/>
      <c r="F755" s="120"/>
      <c r="G755" s="120"/>
      <c r="H755" s="120"/>
      <c r="I755" s="120"/>
      <c r="J755" s="120"/>
      <c r="K755" s="120"/>
      <c r="L755" s="120"/>
      <c r="M755" s="120"/>
      <c r="N755" s="120"/>
      <c r="O755" s="120"/>
      <c r="P755" s="120"/>
      <c r="Q755" s="120"/>
      <c r="R755" s="120"/>
      <c r="S755" s="120"/>
      <c r="T755" s="120"/>
      <c r="U755" s="120"/>
      <c r="V755" s="120"/>
      <c r="W755" s="120"/>
      <c r="X755" s="120"/>
      <c r="Y755" s="120"/>
      <c r="Z755" s="120"/>
      <c r="AA755" s="120"/>
      <c r="AB755" s="120"/>
      <c r="AC755" s="120"/>
    </row>
    <row r="756" spans="1:29" ht="12.5" x14ac:dyDescent="0.25">
      <c r="A756" s="12"/>
      <c r="B756" s="120"/>
      <c r="C756" s="120"/>
      <c r="D756" s="120"/>
      <c r="E756" s="120"/>
      <c r="F756" s="120"/>
      <c r="G756" s="120"/>
      <c r="H756" s="120"/>
      <c r="I756" s="120"/>
      <c r="J756" s="120"/>
      <c r="K756" s="120"/>
      <c r="L756" s="120"/>
      <c r="M756" s="120"/>
      <c r="N756" s="120"/>
      <c r="O756" s="120"/>
      <c r="P756" s="120"/>
      <c r="Q756" s="120"/>
      <c r="R756" s="120"/>
      <c r="S756" s="120"/>
      <c r="T756" s="120"/>
      <c r="U756" s="120"/>
      <c r="V756" s="120"/>
      <c r="W756" s="120"/>
      <c r="X756" s="120"/>
      <c r="Y756" s="120"/>
      <c r="Z756" s="120"/>
      <c r="AA756" s="120"/>
      <c r="AB756" s="120"/>
      <c r="AC756" s="120"/>
    </row>
    <row r="757" spans="1:29" ht="12.5" x14ac:dyDescent="0.25">
      <c r="A757" s="12"/>
      <c r="B757" s="120"/>
      <c r="C757" s="120"/>
      <c r="D757" s="120"/>
      <c r="E757" s="120"/>
      <c r="F757" s="120"/>
      <c r="G757" s="120"/>
      <c r="H757" s="120"/>
      <c r="I757" s="120"/>
      <c r="J757" s="120"/>
      <c r="K757" s="120"/>
      <c r="L757" s="120"/>
      <c r="M757" s="120"/>
      <c r="N757" s="120"/>
      <c r="O757" s="120"/>
      <c r="P757" s="120"/>
      <c r="Q757" s="120"/>
      <c r="R757" s="120"/>
      <c r="S757" s="120"/>
      <c r="T757" s="120"/>
      <c r="U757" s="120"/>
      <c r="V757" s="120"/>
      <c r="W757" s="120"/>
      <c r="X757" s="120"/>
      <c r="Y757" s="120"/>
      <c r="Z757" s="120"/>
      <c r="AA757" s="120"/>
      <c r="AB757" s="120"/>
      <c r="AC757" s="120"/>
    </row>
    <row r="758" spans="1:29" ht="12.5" x14ac:dyDescent="0.25">
      <c r="A758" s="12"/>
      <c r="B758" s="120"/>
      <c r="C758" s="120"/>
      <c r="D758" s="120"/>
      <c r="E758" s="120"/>
      <c r="F758" s="120"/>
      <c r="G758" s="120"/>
      <c r="H758" s="120"/>
      <c r="I758" s="120"/>
      <c r="J758" s="120"/>
      <c r="K758" s="120"/>
      <c r="L758" s="120"/>
      <c r="M758" s="120"/>
      <c r="N758" s="120"/>
      <c r="O758" s="120"/>
      <c r="P758" s="120"/>
      <c r="Q758" s="120"/>
      <c r="R758" s="120"/>
      <c r="S758" s="120"/>
      <c r="T758" s="120"/>
      <c r="U758" s="120"/>
      <c r="V758" s="120"/>
      <c r="W758" s="120"/>
      <c r="X758" s="120"/>
      <c r="Y758" s="120"/>
      <c r="Z758" s="120"/>
      <c r="AA758" s="120"/>
      <c r="AB758" s="120"/>
      <c r="AC758" s="120"/>
    </row>
    <row r="759" spans="1:29" ht="12.5" x14ac:dyDescent="0.25">
      <c r="A759" s="12"/>
      <c r="B759" s="120"/>
      <c r="C759" s="120"/>
      <c r="D759" s="120"/>
      <c r="E759" s="120"/>
      <c r="F759" s="120"/>
      <c r="G759" s="120"/>
      <c r="H759" s="120"/>
      <c r="I759" s="120"/>
      <c r="J759" s="120"/>
      <c r="K759" s="120"/>
      <c r="L759" s="120"/>
      <c r="M759" s="120"/>
      <c r="N759" s="120"/>
      <c r="O759" s="120"/>
      <c r="P759" s="120"/>
      <c r="Q759" s="120"/>
      <c r="R759" s="120"/>
      <c r="S759" s="120"/>
      <c r="T759" s="120"/>
      <c r="U759" s="120"/>
      <c r="V759" s="120"/>
      <c r="W759" s="120"/>
      <c r="X759" s="120"/>
      <c r="Y759" s="120"/>
      <c r="Z759" s="120"/>
      <c r="AA759" s="120"/>
      <c r="AB759" s="120"/>
      <c r="AC759" s="120"/>
    </row>
    <row r="760" spans="1:29" ht="12.5" x14ac:dyDescent="0.25">
      <c r="A760" s="12"/>
      <c r="B760" s="120"/>
      <c r="C760" s="120"/>
      <c r="D760" s="120"/>
      <c r="E760" s="120"/>
      <c r="F760" s="120"/>
      <c r="G760" s="120"/>
      <c r="H760" s="120"/>
      <c r="I760" s="120"/>
      <c r="J760" s="120"/>
      <c r="K760" s="120"/>
      <c r="L760" s="120"/>
      <c r="M760" s="120"/>
      <c r="N760" s="120"/>
      <c r="O760" s="120"/>
      <c r="P760" s="120"/>
      <c r="Q760" s="120"/>
      <c r="R760" s="120"/>
      <c r="S760" s="120"/>
      <c r="T760" s="120"/>
      <c r="U760" s="120"/>
      <c r="V760" s="120"/>
      <c r="W760" s="120"/>
      <c r="X760" s="120"/>
      <c r="Y760" s="120"/>
      <c r="Z760" s="120"/>
      <c r="AA760" s="120"/>
      <c r="AB760" s="120"/>
      <c r="AC760" s="120"/>
    </row>
    <row r="761" spans="1:29" ht="12.5" x14ac:dyDescent="0.25">
      <c r="A761" s="12"/>
      <c r="B761" s="120"/>
      <c r="C761" s="120"/>
      <c r="D761" s="120"/>
      <c r="E761" s="120"/>
      <c r="F761" s="120"/>
      <c r="G761" s="120"/>
      <c r="H761" s="120"/>
      <c r="I761" s="120"/>
      <c r="J761" s="120"/>
      <c r="K761" s="120"/>
      <c r="L761" s="120"/>
      <c r="M761" s="120"/>
      <c r="N761" s="120"/>
      <c r="O761" s="120"/>
      <c r="P761" s="120"/>
      <c r="Q761" s="120"/>
      <c r="R761" s="120"/>
      <c r="S761" s="120"/>
      <c r="T761" s="120"/>
      <c r="U761" s="120"/>
      <c r="V761" s="120"/>
      <c r="W761" s="120"/>
      <c r="X761" s="120"/>
      <c r="Y761" s="120"/>
      <c r="Z761" s="120"/>
      <c r="AA761" s="120"/>
      <c r="AB761" s="120"/>
      <c r="AC761" s="120"/>
    </row>
    <row r="762" spans="1:29" ht="12.5" x14ac:dyDescent="0.25">
      <c r="A762" s="12"/>
      <c r="B762" s="120"/>
      <c r="C762" s="120"/>
      <c r="D762" s="120"/>
      <c r="E762" s="120"/>
      <c r="F762" s="120"/>
      <c r="G762" s="120"/>
      <c r="H762" s="120"/>
      <c r="I762" s="120"/>
      <c r="J762" s="120"/>
      <c r="K762" s="120"/>
      <c r="L762" s="120"/>
      <c r="M762" s="120"/>
      <c r="N762" s="120"/>
      <c r="O762" s="120"/>
      <c r="P762" s="120"/>
      <c r="Q762" s="120"/>
      <c r="R762" s="120"/>
      <c r="S762" s="120"/>
      <c r="T762" s="120"/>
      <c r="U762" s="120"/>
      <c r="V762" s="120"/>
      <c r="W762" s="120"/>
      <c r="X762" s="120"/>
      <c r="Y762" s="120"/>
      <c r="Z762" s="120"/>
      <c r="AA762" s="120"/>
      <c r="AB762" s="120"/>
      <c r="AC762" s="120"/>
    </row>
    <row r="763" spans="1:29" ht="12.5" x14ac:dyDescent="0.25">
      <c r="A763" s="12"/>
      <c r="B763" s="120"/>
      <c r="C763" s="120"/>
      <c r="D763" s="120"/>
      <c r="E763" s="120"/>
      <c r="F763" s="120"/>
      <c r="G763" s="120"/>
      <c r="H763" s="120"/>
      <c r="I763" s="120"/>
      <c r="J763" s="120"/>
      <c r="K763" s="120"/>
      <c r="L763" s="120"/>
      <c r="M763" s="120"/>
      <c r="N763" s="120"/>
      <c r="O763" s="120"/>
      <c r="P763" s="120"/>
      <c r="Q763" s="120"/>
      <c r="R763" s="120"/>
      <c r="S763" s="120"/>
      <c r="T763" s="120"/>
      <c r="U763" s="120"/>
      <c r="V763" s="120"/>
      <c r="W763" s="120"/>
      <c r="X763" s="120"/>
      <c r="Y763" s="120"/>
      <c r="Z763" s="120"/>
      <c r="AA763" s="120"/>
      <c r="AB763" s="120"/>
      <c r="AC763" s="120"/>
    </row>
    <row r="764" spans="1:29" ht="12.5" x14ac:dyDescent="0.25">
      <c r="A764" s="12"/>
      <c r="B764" s="120"/>
      <c r="C764" s="120"/>
      <c r="D764" s="120"/>
      <c r="E764" s="120"/>
      <c r="F764" s="120"/>
      <c r="G764" s="120"/>
      <c r="H764" s="120"/>
      <c r="I764" s="120"/>
      <c r="J764" s="120"/>
      <c r="K764" s="120"/>
      <c r="L764" s="120"/>
      <c r="M764" s="120"/>
      <c r="N764" s="120"/>
      <c r="O764" s="120"/>
      <c r="P764" s="120"/>
      <c r="Q764" s="120"/>
      <c r="R764" s="120"/>
      <c r="S764" s="120"/>
      <c r="T764" s="120"/>
      <c r="U764" s="120"/>
      <c r="V764" s="120"/>
      <c r="W764" s="120"/>
      <c r="X764" s="120"/>
      <c r="Y764" s="120"/>
      <c r="Z764" s="120"/>
      <c r="AA764" s="120"/>
      <c r="AB764" s="120"/>
      <c r="AC764" s="120"/>
    </row>
    <row r="765" spans="1:29" ht="12.5" x14ac:dyDescent="0.25">
      <c r="A765" s="12"/>
      <c r="B765" s="120"/>
      <c r="C765" s="120"/>
      <c r="D765" s="120"/>
      <c r="E765" s="120"/>
      <c r="F765" s="120"/>
      <c r="G765" s="120"/>
      <c r="H765" s="120"/>
      <c r="I765" s="120"/>
      <c r="J765" s="120"/>
      <c r="K765" s="120"/>
      <c r="L765" s="120"/>
      <c r="M765" s="120"/>
      <c r="N765" s="120"/>
      <c r="O765" s="120"/>
      <c r="P765" s="120"/>
      <c r="Q765" s="120"/>
      <c r="R765" s="120"/>
      <c r="S765" s="120"/>
      <c r="T765" s="120"/>
      <c r="U765" s="120"/>
      <c r="V765" s="120"/>
      <c r="W765" s="120"/>
      <c r="X765" s="120"/>
      <c r="Y765" s="120"/>
      <c r="Z765" s="120"/>
      <c r="AA765" s="120"/>
      <c r="AB765" s="120"/>
      <c r="AC765" s="120"/>
    </row>
    <row r="766" spans="1:29" ht="12.5" x14ac:dyDescent="0.25">
      <c r="A766" s="12"/>
      <c r="B766" s="120"/>
      <c r="C766" s="120"/>
      <c r="D766" s="120"/>
      <c r="E766" s="120"/>
      <c r="F766" s="120"/>
      <c r="G766" s="120"/>
      <c r="H766" s="120"/>
      <c r="I766" s="120"/>
      <c r="J766" s="120"/>
      <c r="K766" s="120"/>
      <c r="L766" s="120"/>
      <c r="M766" s="120"/>
      <c r="N766" s="120"/>
      <c r="O766" s="120"/>
      <c r="P766" s="120"/>
      <c r="Q766" s="120"/>
      <c r="R766" s="120"/>
      <c r="S766" s="120"/>
      <c r="T766" s="120"/>
      <c r="U766" s="120"/>
      <c r="V766" s="120"/>
      <c r="W766" s="120"/>
      <c r="X766" s="120"/>
      <c r="Y766" s="120"/>
      <c r="Z766" s="120"/>
      <c r="AA766" s="120"/>
      <c r="AB766" s="120"/>
      <c r="AC766" s="120"/>
    </row>
    <row r="767" spans="1:29" ht="12.5" x14ac:dyDescent="0.25">
      <c r="A767" s="12"/>
      <c r="B767" s="120"/>
      <c r="C767" s="120"/>
      <c r="D767" s="120"/>
      <c r="E767" s="120"/>
      <c r="F767" s="120"/>
      <c r="G767" s="120"/>
      <c r="H767" s="120"/>
      <c r="I767" s="120"/>
      <c r="J767" s="120"/>
      <c r="K767" s="120"/>
      <c r="L767" s="120"/>
      <c r="M767" s="120"/>
      <c r="N767" s="120"/>
      <c r="O767" s="120"/>
      <c r="P767" s="120"/>
      <c r="Q767" s="120"/>
      <c r="R767" s="120"/>
      <c r="S767" s="120"/>
      <c r="T767" s="120"/>
      <c r="U767" s="120"/>
      <c r="V767" s="120"/>
      <c r="W767" s="120"/>
      <c r="X767" s="120"/>
      <c r="Y767" s="120"/>
      <c r="Z767" s="120"/>
      <c r="AA767" s="120"/>
      <c r="AB767" s="120"/>
      <c r="AC767" s="120"/>
    </row>
    <row r="768" spans="1:29" ht="12.5" x14ac:dyDescent="0.25">
      <c r="A768" s="12"/>
      <c r="B768" s="120"/>
      <c r="C768" s="120"/>
      <c r="D768" s="120"/>
      <c r="E768" s="120"/>
      <c r="F768" s="120"/>
      <c r="G768" s="120"/>
      <c r="H768" s="120"/>
      <c r="I768" s="120"/>
      <c r="J768" s="120"/>
      <c r="K768" s="120"/>
      <c r="L768" s="120"/>
      <c r="M768" s="120"/>
      <c r="N768" s="120"/>
      <c r="O768" s="120"/>
      <c r="P768" s="120"/>
      <c r="Q768" s="120"/>
      <c r="R768" s="120"/>
      <c r="S768" s="120"/>
      <c r="T768" s="120"/>
      <c r="U768" s="120"/>
      <c r="V768" s="120"/>
      <c r="W768" s="120"/>
      <c r="X768" s="120"/>
      <c r="Y768" s="120"/>
      <c r="Z768" s="120"/>
      <c r="AA768" s="120"/>
      <c r="AB768" s="120"/>
      <c r="AC768" s="120"/>
    </row>
    <row r="769" spans="1:29" ht="12.5" x14ac:dyDescent="0.25">
      <c r="A769" s="12"/>
      <c r="B769" s="120"/>
      <c r="C769" s="120"/>
      <c r="D769" s="120"/>
      <c r="E769" s="120"/>
      <c r="F769" s="120"/>
      <c r="G769" s="120"/>
      <c r="H769" s="120"/>
      <c r="I769" s="120"/>
      <c r="J769" s="120"/>
      <c r="K769" s="120"/>
      <c r="L769" s="120"/>
      <c r="M769" s="120"/>
      <c r="N769" s="120"/>
      <c r="O769" s="120"/>
      <c r="P769" s="120"/>
      <c r="Q769" s="120"/>
      <c r="R769" s="120"/>
      <c r="S769" s="120"/>
      <c r="T769" s="120"/>
      <c r="U769" s="120"/>
      <c r="V769" s="120"/>
      <c r="W769" s="120"/>
      <c r="X769" s="120"/>
      <c r="Y769" s="120"/>
      <c r="Z769" s="120"/>
      <c r="AA769" s="120"/>
      <c r="AB769" s="120"/>
      <c r="AC769" s="120"/>
    </row>
    <row r="770" spans="1:29" ht="12.5" x14ac:dyDescent="0.25">
      <c r="A770" s="12"/>
      <c r="B770" s="120"/>
      <c r="C770" s="120"/>
      <c r="D770" s="120"/>
      <c r="E770" s="120"/>
      <c r="F770" s="120"/>
      <c r="G770" s="120"/>
      <c r="H770" s="120"/>
      <c r="I770" s="120"/>
      <c r="J770" s="120"/>
      <c r="K770" s="120"/>
      <c r="L770" s="120"/>
      <c r="M770" s="120"/>
      <c r="N770" s="120"/>
      <c r="O770" s="120"/>
      <c r="P770" s="120"/>
      <c r="Q770" s="120"/>
      <c r="R770" s="120"/>
      <c r="S770" s="120"/>
      <c r="T770" s="120"/>
      <c r="U770" s="120"/>
      <c r="V770" s="120"/>
      <c r="W770" s="120"/>
      <c r="X770" s="120"/>
      <c r="Y770" s="120"/>
      <c r="Z770" s="120"/>
      <c r="AA770" s="120"/>
      <c r="AB770" s="120"/>
      <c r="AC770" s="120"/>
    </row>
    <row r="771" spans="1:29" ht="12.5" x14ac:dyDescent="0.25">
      <c r="A771" s="12"/>
      <c r="B771" s="120"/>
      <c r="C771" s="120"/>
      <c r="D771" s="120"/>
      <c r="E771" s="120"/>
      <c r="F771" s="120"/>
      <c r="G771" s="120"/>
      <c r="H771" s="120"/>
      <c r="I771" s="120"/>
      <c r="J771" s="120"/>
      <c r="K771" s="120"/>
      <c r="L771" s="120"/>
      <c r="M771" s="120"/>
      <c r="N771" s="120"/>
      <c r="O771" s="120"/>
      <c r="P771" s="120"/>
      <c r="Q771" s="120"/>
      <c r="R771" s="120"/>
      <c r="S771" s="120"/>
      <c r="T771" s="120"/>
      <c r="U771" s="120"/>
      <c r="V771" s="120"/>
      <c r="W771" s="120"/>
      <c r="X771" s="120"/>
      <c r="Y771" s="120"/>
      <c r="Z771" s="120"/>
      <c r="AA771" s="120"/>
      <c r="AB771" s="120"/>
      <c r="AC771" s="120"/>
    </row>
    <row r="772" spans="1:29" ht="12.5" x14ac:dyDescent="0.25">
      <c r="A772" s="12"/>
      <c r="B772" s="120"/>
      <c r="C772" s="120"/>
      <c r="D772" s="120"/>
      <c r="E772" s="120"/>
      <c r="F772" s="120"/>
      <c r="G772" s="120"/>
      <c r="H772" s="120"/>
      <c r="I772" s="120"/>
      <c r="J772" s="120"/>
      <c r="K772" s="120"/>
      <c r="L772" s="120"/>
      <c r="M772" s="120"/>
      <c r="N772" s="120"/>
      <c r="O772" s="120"/>
      <c r="P772" s="120"/>
      <c r="Q772" s="120"/>
      <c r="R772" s="120"/>
      <c r="S772" s="120"/>
      <c r="T772" s="120"/>
      <c r="U772" s="120"/>
      <c r="V772" s="120"/>
      <c r="W772" s="120"/>
      <c r="X772" s="120"/>
      <c r="Y772" s="120"/>
      <c r="Z772" s="120"/>
      <c r="AA772" s="120"/>
      <c r="AB772" s="120"/>
      <c r="AC772" s="120"/>
    </row>
    <row r="773" spans="1:29" ht="12.5" x14ac:dyDescent="0.25">
      <c r="A773" s="12"/>
      <c r="B773" s="120"/>
      <c r="C773" s="120"/>
      <c r="D773" s="120"/>
      <c r="E773" s="120"/>
      <c r="F773" s="120"/>
      <c r="G773" s="120"/>
      <c r="H773" s="120"/>
      <c r="I773" s="120"/>
      <c r="J773" s="120"/>
      <c r="K773" s="120"/>
      <c r="L773" s="120"/>
      <c r="M773" s="120"/>
      <c r="N773" s="120"/>
      <c r="O773" s="120"/>
      <c r="P773" s="120"/>
      <c r="Q773" s="120"/>
      <c r="R773" s="120"/>
      <c r="S773" s="120"/>
      <c r="T773" s="120"/>
      <c r="U773" s="120"/>
      <c r="V773" s="120"/>
      <c r="W773" s="120"/>
      <c r="X773" s="120"/>
      <c r="Y773" s="120"/>
      <c r="Z773" s="120"/>
      <c r="AA773" s="120"/>
      <c r="AB773" s="120"/>
      <c r="AC773" s="120"/>
    </row>
    <row r="774" spans="1:29" ht="12.5" x14ac:dyDescent="0.25">
      <c r="A774" s="12"/>
      <c r="B774" s="120"/>
      <c r="C774" s="120"/>
      <c r="D774" s="120"/>
      <c r="E774" s="120"/>
      <c r="F774" s="120"/>
      <c r="G774" s="120"/>
      <c r="H774" s="120"/>
      <c r="I774" s="120"/>
      <c r="J774" s="120"/>
      <c r="K774" s="120"/>
      <c r="L774" s="120"/>
      <c r="M774" s="120"/>
      <c r="N774" s="120"/>
      <c r="O774" s="120"/>
      <c r="P774" s="120"/>
      <c r="Q774" s="120"/>
      <c r="R774" s="120"/>
      <c r="S774" s="120"/>
      <c r="T774" s="120"/>
      <c r="U774" s="120"/>
      <c r="V774" s="120"/>
      <c r="W774" s="120"/>
      <c r="X774" s="120"/>
      <c r="Y774" s="120"/>
      <c r="Z774" s="120"/>
      <c r="AA774" s="120"/>
      <c r="AB774" s="120"/>
      <c r="AC774" s="120"/>
    </row>
    <row r="775" spans="1:29" ht="12.5" x14ac:dyDescent="0.25">
      <c r="A775" s="12"/>
      <c r="B775" s="120"/>
      <c r="C775" s="120"/>
      <c r="D775" s="120"/>
      <c r="E775" s="120"/>
      <c r="F775" s="120"/>
      <c r="G775" s="120"/>
      <c r="H775" s="120"/>
      <c r="I775" s="120"/>
      <c r="J775" s="120"/>
      <c r="K775" s="120"/>
      <c r="L775" s="120"/>
      <c r="M775" s="120"/>
      <c r="N775" s="120"/>
      <c r="O775" s="120"/>
      <c r="P775" s="120"/>
      <c r="Q775" s="120"/>
      <c r="R775" s="120"/>
      <c r="S775" s="120"/>
      <c r="T775" s="120"/>
      <c r="U775" s="120"/>
      <c r="V775" s="120"/>
      <c r="W775" s="120"/>
      <c r="X775" s="120"/>
      <c r="Y775" s="120"/>
      <c r="Z775" s="120"/>
      <c r="AA775" s="120"/>
      <c r="AB775" s="120"/>
      <c r="AC775" s="120"/>
    </row>
    <row r="776" spans="1:29" ht="12.5" x14ac:dyDescent="0.25">
      <c r="A776" s="12"/>
      <c r="B776" s="120"/>
      <c r="C776" s="120"/>
      <c r="D776" s="120"/>
      <c r="E776" s="120"/>
      <c r="F776" s="120"/>
      <c r="G776" s="120"/>
      <c r="H776" s="120"/>
      <c r="I776" s="120"/>
      <c r="J776" s="120"/>
      <c r="K776" s="120"/>
      <c r="L776" s="120"/>
      <c r="M776" s="120"/>
      <c r="N776" s="120"/>
      <c r="O776" s="120"/>
      <c r="P776" s="120"/>
      <c r="Q776" s="120"/>
      <c r="R776" s="120"/>
      <c r="S776" s="120"/>
      <c r="T776" s="120"/>
      <c r="U776" s="120"/>
      <c r="V776" s="120"/>
      <c r="W776" s="120"/>
      <c r="X776" s="120"/>
      <c r="Y776" s="120"/>
      <c r="Z776" s="120"/>
      <c r="AA776" s="120"/>
      <c r="AB776" s="120"/>
      <c r="AC776" s="120"/>
    </row>
    <row r="777" spans="1:29" ht="12.5" x14ac:dyDescent="0.25">
      <c r="A777" s="12"/>
      <c r="B777" s="120"/>
      <c r="C777" s="120"/>
      <c r="D777" s="120"/>
      <c r="E777" s="120"/>
      <c r="F777" s="120"/>
      <c r="G777" s="120"/>
      <c r="H777" s="120"/>
      <c r="I777" s="120"/>
      <c r="J777" s="120"/>
      <c r="K777" s="120"/>
      <c r="L777" s="120"/>
      <c r="M777" s="120"/>
      <c r="N777" s="120"/>
      <c r="O777" s="120"/>
      <c r="P777" s="120"/>
      <c r="Q777" s="120"/>
      <c r="R777" s="120"/>
      <c r="S777" s="120"/>
      <c r="T777" s="120"/>
      <c r="U777" s="120"/>
      <c r="V777" s="120"/>
      <c r="W777" s="120"/>
      <c r="X777" s="120"/>
      <c r="Y777" s="120"/>
      <c r="Z777" s="120"/>
      <c r="AA777" s="120"/>
      <c r="AB777" s="120"/>
      <c r="AC777" s="120"/>
    </row>
    <row r="778" spans="1:29" ht="12.5" x14ac:dyDescent="0.25">
      <c r="A778" s="12"/>
      <c r="B778" s="120"/>
      <c r="C778" s="120"/>
      <c r="D778" s="120"/>
      <c r="E778" s="120"/>
      <c r="F778" s="120"/>
      <c r="G778" s="120"/>
      <c r="H778" s="120"/>
      <c r="I778" s="120"/>
      <c r="J778" s="120"/>
      <c r="K778" s="120"/>
      <c r="L778" s="120"/>
      <c r="M778" s="120"/>
      <c r="N778" s="120"/>
      <c r="O778" s="120"/>
      <c r="P778" s="120"/>
      <c r="Q778" s="120"/>
      <c r="R778" s="120"/>
      <c r="S778" s="120"/>
      <c r="T778" s="120"/>
      <c r="U778" s="120"/>
      <c r="V778" s="120"/>
      <c r="W778" s="120"/>
      <c r="X778" s="120"/>
      <c r="Y778" s="120"/>
      <c r="Z778" s="120"/>
      <c r="AA778" s="120"/>
      <c r="AB778" s="120"/>
      <c r="AC778" s="120"/>
    </row>
    <row r="779" spans="1:29" ht="12.5" x14ac:dyDescent="0.25">
      <c r="A779" s="12"/>
      <c r="B779" s="120"/>
      <c r="C779" s="120"/>
      <c r="D779" s="120"/>
      <c r="E779" s="120"/>
      <c r="F779" s="120"/>
      <c r="G779" s="120"/>
      <c r="H779" s="120"/>
      <c r="I779" s="120"/>
      <c r="J779" s="120"/>
      <c r="K779" s="120"/>
      <c r="L779" s="120"/>
      <c r="M779" s="120"/>
      <c r="N779" s="120"/>
      <c r="O779" s="120"/>
      <c r="P779" s="120"/>
      <c r="Q779" s="120"/>
      <c r="R779" s="120"/>
      <c r="S779" s="120"/>
      <c r="T779" s="120"/>
      <c r="U779" s="120"/>
      <c r="V779" s="120"/>
      <c r="W779" s="120"/>
      <c r="X779" s="120"/>
      <c r="Y779" s="120"/>
      <c r="Z779" s="120"/>
      <c r="AA779" s="120"/>
      <c r="AB779" s="120"/>
      <c r="AC779" s="120"/>
    </row>
    <row r="780" spans="1:29" ht="12.5" x14ac:dyDescent="0.25">
      <c r="A780" s="12"/>
      <c r="B780" s="120"/>
      <c r="C780" s="120"/>
      <c r="D780" s="120"/>
      <c r="E780" s="120"/>
      <c r="F780" s="120"/>
      <c r="G780" s="120"/>
      <c r="H780" s="120"/>
      <c r="I780" s="120"/>
      <c r="J780" s="120"/>
      <c r="K780" s="120"/>
      <c r="L780" s="120"/>
      <c r="M780" s="120"/>
      <c r="N780" s="120"/>
      <c r="O780" s="120"/>
      <c r="P780" s="120"/>
      <c r="Q780" s="120"/>
      <c r="R780" s="120"/>
      <c r="S780" s="120"/>
      <c r="T780" s="120"/>
      <c r="U780" s="120"/>
      <c r="V780" s="120"/>
      <c r="W780" s="120"/>
      <c r="X780" s="120"/>
      <c r="Y780" s="120"/>
      <c r="Z780" s="120"/>
      <c r="AA780" s="120"/>
      <c r="AB780" s="120"/>
      <c r="AC780" s="120"/>
    </row>
    <row r="781" spans="1:29" ht="12.5" x14ac:dyDescent="0.25">
      <c r="A781" s="12"/>
      <c r="B781" s="120"/>
      <c r="C781" s="120"/>
      <c r="D781" s="120"/>
      <c r="E781" s="120"/>
      <c r="F781" s="120"/>
      <c r="G781" s="120"/>
      <c r="H781" s="120"/>
      <c r="I781" s="120"/>
      <c r="J781" s="120"/>
      <c r="K781" s="120"/>
      <c r="L781" s="120"/>
      <c r="M781" s="120"/>
      <c r="N781" s="120"/>
      <c r="O781" s="120"/>
      <c r="P781" s="120"/>
      <c r="Q781" s="120"/>
      <c r="R781" s="120"/>
      <c r="S781" s="120"/>
      <c r="T781" s="120"/>
      <c r="U781" s="120"/>
      <c r="V781" s="120"/>
      <c r="W781" s="120"/>
      <c r="X781" s="120"/>
      <c r="Y781" s="120"/>
      <c r="Z781" s="120"/>
      <c r="AA781" s="120"/>
      <c r="AB781" s="120"/>
      <c r="AC781" s="120"/>
    </row>
    <row r="782" spans="1:29" ht="12.5" x14ac:dyDescent="0.25">
      <c r="A782" s="12"/>
      <c r="B782" s="120"/>
      <c r="C782" s="120"/>
      <c r="D782" s="120"/>
      <c r="E782" s="120"/>
      <c r="F782" s="120"/>
      <c r="G782" s="120"/>
      <c r="H782" s="120"/>
      <c r="I782" s="120"/>
      <c r="J782" s="120"/>
      <c r="K782" s="120"/>
      <c r="L782" s="120"/>
      <c r="M782" s="120"/>
      <c r="N782" s="120"/>
      <c r="O782" s="120"/>
      <c r="P782" s="120"/>
      <c r="Q782" s="120"/>
      <c r="R782" s="120"/>
      <c r="S782" s="120"/>
      <c r="T782" s="120"/>
      <c r="U782" s="120"/>
      <c r="V782" s="120"/>
      <c r="W782" s="120"/>
      <c r="X782" s="120"/>
      <c r="Y782" s="120"/>
      <c r="Z782" s="120"/>
      <c r="AA782" s="120"/>
      <c r="AB782" s="120"/>
      <c r="AC782" s="120"/>
    </row>
    <row r="783" spans="1:29" ht="12.5" x14ac:dyDescent="0.25">
      <c r="A783" s="12"/>
      <c r="B783" s="120"/>
      <c r="C783" s="120"/>
      <c r="D783" s="120"/>
      <c r="E783" s="120"/>
      <c r="F783" s="120"/>
      <c r="G783" s="120"/>
      <c r="H783" s="120"/>
      <c r="I783" s="120"/>
      <c r="J783" s="120"/>
      <c r="K783" s="120"/>
      <c r="L783" s="120"/>
      <c r="M783" s="120"/>
      <c r="N783" s="120"/>
      <c r="O783" s="120"/>
      <c r="P783" s="120"/>
      <c r="Q783" s="120"/>
      <c r="R783" s="120"/>
      <c r="S783" s="120"/>
      <c r="T783" s="120"/>
      <c r="U783" s="120"/>
      <c r="V783" s="120"/>
      <c r="W783" s="120"/>
      <c r="X783" s="120"/>
      <c r="Y783" s="120"/>
      <c r="Z783" s="120"/>
      <c r="AA783" s="120"/>
      <c r="AB783" s="120"/>
      <c r="AC783" s="120"/>
    </row>
    <row r="784" spans="1:29" ht="12.5" x14ac:dyDescent="0.25">
      <c r="A784" s="12"/>
      <c r="B784" s="120"/>
      <c r="C784" s="120"/>
      <c r="D784" s="120"/>
      <c r="E784" s="120"/>
      <c r="F784" s="120"/>
      <c r="G784" s="120"/>
      <c r="H784" s="120"/>
      <c r="I784" s="120"/>
      <c r="J784" s="120"/>
      <c r="K784" s="120"/>
      <c r="L784" s="120"/>
      <c r="M784" s="120"/>
      <c r="N784" s="120"/>
      <c r="O784" s="120"/>
      <c r="P784" s="120"/>
      <c r="Q784" s="120"/>
      <c r="R784" s="120"/>
      <c r="S784" s="120"/>
      <c r="T784" s="120"/>
      <c r="U784" s="120"/>
      <c r="V784" s="120"/>
      <c r="W784" s="120"/>
      <c r="X784" s="120"/>
      <c r="Y784" s="120"/>
      <c r="Z784" s="120"/>
      <c r="AA784" s="120"/>
      <c r="AB784" s="120"/>
      <c r="AC784" s="120"/>
    </row>
    <row r="785" spans="1:29" ht="12.5" x14ac:dyDescent="0.25">
      <c r="A785" s="12"/>
      <c r="B785" s="120"/>
      <c r="C785" s="120"/>
      <c r="D785" s="120"/>
      <c r="E785" s="120"/>
      <c r="F785" s="120"/>
      <c r="G785" s="120"/>
      <c r="H785" s="120"/>
      <c r="I785" s="120"/>
      <c r="J785" s="120"/>
      <c r="K785" s="120"/>
      <c r="L785" s="120"/>
      <c r="M785" s="120"/>
      <c r="N785" s="120"/>
      <c r="O785" s="120"/>
      <c r="P785" s="120"/>
      <c r="Q785" s="120"/>
      <c r="R785" s="120"/>
      <c r="S785" s="120"/>
      <c r="T785" s="120"/>
      <c r="U785" s="120"/>
      <c r="V785" s="120"/>
      <c r="W785" s="120"/>
      <c r="X785" s="120"/>
      <c r="Y785" s="120"/>
      <c r="Z785" s="120"/>
      <c r="AA785" s="120"/>
      <c r="AB785" s="120"/>
      <c r="AC785" s="120"/>
    </row>
    <row r="786" spans="1:29" ht="12.5" x14ac:dyDescent="0.25">
      <c r="A786" s="12"/>
      <c r="B786" s="120"/>
      <c r="C786" s="120"/>
      <c r="D786" s="120"/>
      <c r="E786" s="120"/>
      <c r="F786" s="120"/>
      <c r="G786" s="120"/>
      <c r="H786" s="120"/>
      <c r="I786" s="120"/>
      <c r="J786" s="120"/>
      <c r="K786" s="120"/>
      <c r="L786" s="120"/>
      <c r="M786" s="120"/>
      <c r="N786" s="120"/>
      <c r="O786" s="120"/>
      <c r="P786" s="120"/>
      <c r="Q786" s="120"/>
      <c r="R786" s="120"/>
      <c r="S786" s="120"/>
      <c r="T786" s="120"/>
      <c r="U786" s="120"/>
      <c r="V786" s="120"/>
      <c r="W786" s="120"/>
      <c r="X786" s="120"/>
      <c r="Y786" s="120"/>
      <c r="Z786" s="120"/>
      <c r="AA786" s="120"/>
      <c r="AB786" s="120"/>
      <c r="AC786" s="120"/>
    </row>
    <row r="787" spans="1:29" ht="12.5" x14ac:dyDescent="0.25">
      <c r="A787" s="12"/>
      <c r="B787" s="120"/>
      <c r="C787" s="120"/>
      <c r="D787" s="120"/>
      <c r="E787" s="120"/>
      <c r="F787" s="120"/>
      <c r="G787" s="120"/>
      <c r="H787" s="120"/>
      <c r="I787" s="120"/>
      <c r="J787" s="120"/>
      <c r="K787" s="120"/>
      <c r="L787" s="120"/>
      <c r="M787" s="120"/>
      <c r="N787" s="120"/>
      <c r="O787" s="120"/>
      <c r="P787" s="120"/>
      <c r="Q787" s="120"/>
      <c r="R787" s="120"/>
      <c r="S787" s="120"/>
      <c r="T787" s="120"/>
      <c r="U787" s="120"/>
      <c r="V787" s="120"/>
      <c r="W787" s="120"/>
      <c r="X787" s="120"/>
      <c r="Y787" s="120"/>
      <c r="Z787" s="120"/>
      <c r="AA787" s="120"/>
      <c r="AB787" s="120"/>
      <c r="AC787" s="120"/>
    </row>
    <row r="788" spans="1:29" ht="12.5" x14ac:dyDescent="0.25">
      <c r="A788" s="12"/>
      <c r="B788" s="120"/>
      <c r="C788" s="120"/>
      <c r="D788" s="120"/>
      <c r="E788" s="120"/>
      <c r="F788" s="120"/>
      <c r="G788" s="120"/>
      <c r="H788" s="120"/>
      <c r="I788" s="120"/>
      <c r="J788" s="120"/>
      <c r="K788" s="120"/>
      <c r="L788" s="120"/>
      <c r="M788" s="120"/>
      <c r="N788" s="120"/>
      <c r="O788" s="120"/>
      <c r="P788" s="120"/>
      <c r="Q788" s="120"/>
      <c r="R788" s="120"/>
      <c r="S788" s="120"/>
      <c r="T788" s="120"/>
      <c r="U788" s="120"/>
      <c r="V788" s="120"/>
      <c r="W788" s="120"/>
      <c r="X788" s="120"/>
      <c r="Y788" s="120"/>
      <c r="Z788" s="120"/>
      <c r="AA788" s="120"/>
      <c r="AB788" s="120"/>
      <c r="AC788" s="120"/>
    </row>
    <row r="789" spans="1:29" ht="12.5" x14ac:dyDescent="0.25">
      <c r="A789" s="12"/>
      <c r="B789" s="120"/>
      <c r="C789" s="120"/>
      <c r="D789" s="120"/>
      <c r="E789" s="120"/>
      <c r="F789" s="120"/>
      <c r="G789" s="120"/>
      <c r="H789" s="120"/>
      <c r="I789" s="120"/>
      <c r="J789" s="120"/>
      <c r="K789" s="120"/>
      <c r="L789" s="120"/>
      <c r="M789" s="120"/>
      <c r="N789" s="120"/>
      <c r="O789" s="120"/>
      <c r="P789" s="120"/>
      <c r="Q789" s="120"/>
      <c r="R789" s="120"/>
      <c r="S789" s="120"/>
      <c r="T789" s="120"/>
      <c r="U789" s="120"/>
      <c r="V789" s="120"/>
      <c r="W789" s="120"/>
      <c r="X789" s="120"/>
      <c r="Y789" s="120"/>
      <c r="Z789" s="120"/>
      <c r="AA789" s="120"/>
      <c r="AB789" s="120"/>
      <c r="AC789" s="120"/>
    </row>
    <row r="790" spans="1:29" ht="12.5" x14ac:dyDescent="0.25">
      <c r="A790" s="12"/>
      <c r="B790" s="120"/>
      <c r="C790" s="120"/>
      <c r="D790" s="120"/>
      <c r="E790" s="120"/>
      <c r="F790" s="120"/>
      <c r="G790" s="120"/>
      <c r="H790" s="120"/>
      <c r="I790" s="120"/>
      <c r="J790" s="120"/>
      <c r="K790" s="120"/>
      <c r="L790" s="120"/>
      <c r="M790" s="120"/>
      <c r="N790" s="120"/>
      <c r="O790" s="120"/>
      <c r="P790" s="120"/>
      <c r="Q790" s="120"/>
      <c r="R790" s="120"/>
      <c r="S790" s="120"/>
      <c r="T790" s="120"/>
      <c r="U790" s="120"/>
      <c r="V790" s="120"/>
      <c r="W790" s="120"/>
      <c r="X790" s="120"/>
      <c r="Y790" s="120"/>
      <c r="Z790" s="120"/>
      <c r="AA790" s="120"/>
      <c r="AB790" s="120"/>
      <c r="AC790" s="120"/>
    </row>
    <row r="791" spans="1:29" ht="12.5" x14ac:dyDescent="0.25">
      <c r="A791" s="12"/>
      <c r="B791" s="120"/>
      <c r="C791" s="120"/>
      <c r="D791" s="120"/>
      <c r="E791" s="120"/>
      <c r="F791" s="120"/>
      <c r="G791" s="120"/>
      <c r="H791" s="120"/>
      <c r="I791" s="120"/>
      <c r="J791" s="120"/>
      <c r="K791" s="120"/>
      <c r="L791" s="120"/>
      <c r="M791" s="120"/>
      <c r="N791" s="120"/>
      <c r="O791" s="120"/>
      <c r="P791" s="120"/>
      <c r="Q791" s="120"/>
      <c r="R791" s="120"/>
      <c r="S791" s="120"/>
      <c r="T791" s="120"/>
      <c r="U791" s="120"/>
      <c r="V791" s="120"/>
      <c r="W791" s="120"/>
      <c r="X791" s="120"/>
      <c r="Y791" s="120"/>
      <c r="Z791" s="120"/>
      <c r="AA791" s="120"/>
      <c r="AB791" s="120"/>
      <c r="AC791" s="120"/>
    </row>
    <row r="792" spans="1:29" ht="12.5" x14ac:dyDescent="0.25">
      <c r="A792" s="12"/>
      <c r="B792" s="120"/>
      <c r="C792" s="120"/>
      <c r="D792" s="120"/>
      <c r="E792" s="120"/>
      <c r="F792" s="120"/>
      <c r="G792" s="120"/>
      <c r="H792" s="120"/>
      <c r="I792" s="120"/>
      <c r="J792" s="120"/>
      <c r="K792" s="120"/>
      <c r="L792" s="120"/>
      <c r="M792" s="120"/>
      <c r="N792" s="120"/>
      <c r="O792" s="120"/>
      <c r="P792" s="120"/>
      <c r="Q792" s="120"/>
      <c r="R792" s="120"/>
      <c r="S792" s="120"/>
      <c r="T792" s="120"/>
      <c r="U792" s="120"/>
      <c r="V792" s="120"/>
      <c r="W792" s="120"/>
      <c r="X792" s="120"/>
      <c r="Y792" s="120"/>
      <c r="Z792" s="120"/>
      <c r="AA792" s="120"/>
      <c r="AB792" s="120"/>
      <c r="AC792" s="120"/>
    </row>
    <row r="793" spans="1:29" ht="12.5" x14ac:dyDescent="0.25">
      <c r="A793" s="12"/>
      <c r="B793" s="120"/>
      <c r="C793" s="120"/>
      <c r="D793" s="120"/>
      <c r="E793" s="120"/>
      <c r="F793" s="120"/>
      <c r="G793" s="120"/>
      <c r="H793" s="120"/>
      <c r="I793" s="120"/>
      <c r="J793" s="120"/>
      <c r="K793" s="120"/>
      <c r="L793" s="120"/>
      <c r="M793" s="120"/>
      <c r="N793" s="120"/>
      <c r="O793" s="120"/>
      <c r="P793" s="120"/>
      <c r="Q793" s="120"/>
      <c r="R793" s="120"/>
      <c r="S793" s="120"/>
      <c r="T793" s="120"/>
      <c r="U793" s="120"/>
      <c r="V793" s="120"/>
      <c r="W793" s="120"/>
      <c r="X793" s="120"/>
      <c r="Y793" s="120"/>
      <c r="Z793" s="120"/>
      <c r="AA793" s="120"/>
      <c r="AB793" s="120"/>
      <c r="AC793" s="120"/>
    </row>
    <row r="794" spans="1:29" ht="12.5" x14ac:dyDescent="0.25">
      <c r="A794" s="12"/>
      <c r="B794" s="120"/>
      <c r="C794" s="120"/>
      <c r="D794" s="120"/>
      <c r="E794" s="120"/>
      <c r="F794" s="120"/>
      <c r="G794" s="120"/>
      <c r="H794" s="120"/>
      <c r="I794" s="120"/>
      <c r="J794" s="120"/>
      <c r="K794" s="120"/>
      <c r="L794" s="120"/>
      <c r="M794" s="120"/>
      <c r="N794" s="120"/>
      <c r="O794" s="120"/>
      <c r="P794" s="120"/>
      <c r="Q794" s="120"/>
      <c r="R794" s="120"/>
      <c r="S794" s="120"/>
      <c r="T794" s="120"/>
      <c r="U794" s="120"/>
      <c r="V794" s="120"/>
      <c r="W794" s="120"/>
      <c r="X794" s="120"/>
      <c r="Y794" s="120"/>
      <c r="Z794" s="120"/>
      <c r="AA794" s="120"/>
      <c r="AB794" s="120"/>
      <c r="AC794" s="120"/>
    </row>
    <row r="795" spans="1:29" ht="12.5" x14ac:dyDescent="0.25">
      <c r="A795" s="12"/>
      <c r="B795" s="120"/>
      <c r="C795" s="120"/>
      <c r="D795" s="120"/>
      <c r="E795" s="120"/>
      <c r="F795" s="120"/>
      <c r="G795" s="120"/>
      <c r="H795" s="120"/>
      <c r="I795" s="120"/>
      <c r="J795" s="120"/>
      <c r="K795" s="120"/>
      <c r="L795" s="120"/>
      <c r="M795" s="120"/>
      <c r="N795" s="120"/>
      <c r="O795" s="120"/>
      <c r="P795" s="120"/>
      <c r="Q795" s="120"/>
      <c r="R795" s="120"/>
      <c r="S795" s="120"/>
      <c r="T795" s="120"/>
      <c r="U795" s="120"/>
      <c r="V795" s="120"/>
      <c r="W795" s="120"/>
      <c r="X795" s="120"/>
      <c r="Y795" s="120"/>
      <c r="Z795" s="120"/>
      <c r="AA795" s="120"/>
      <c r="AB795" s="120"/>
      <c r="AC795" s="120"/>
    </row>
    <row r="796" spans="1:29" ht="12.5" x14ac:dyDescent="0.25">
      <c r="A796" s="12"/>
      <c r="B796" s="120"/>
      <c r="C796" s="120"/>
      <c r="D796" s="120"/>
      <c r="E796" s="120"/>
      <c r="F796" s="120"/>
      <c r="G796" s="120"/>
      <c r="H796" s="120"/>
      <c r="I796" s="120"/>
      <c r="J796" s="120"/>
      <c r="K796" s="120"/>
      <c r="L796" s="120"/>
      <c r="M796" s="120"/>
      <c r="N796" s="120"/>
      <c r="O796" s="120"/>
      <c r="P796" s="120"/>
      <c r="Q796" s="120"/>
      <c r="R796" s="120"/>
      <c r="S796" s="120"/>
      <c r="T796" s="120"/>
      <c r="U796" s="120"/>
      <c r="V796" s="120"/>
      <c r="W796" s="120"/>
      <c r="X796" s="120"/>
      <c r="Y796" s="120"/>
      <c r="Z796" s="120"/>
      <c r="AA796" s="120"/>
      <c r="AB796" s="120"/>
      <c r="AC796" s="120"/>
    </row>
    <row r="797" spans="1:29" ht="12.5" x14ac:dyDescent="0.25">
      <c r="A797" s="12"/>
      <c r="B797" s="120"/>
      <c r="C797" s="120"/>
      <c r="D797" s="120"/>
      <c r="E797" s="120"/>
      <c r="F797" s="120"/>
      <c r="G797" s="120"/>
      <c r="H797" s="120"/>
      <c r="I797" s="120"/>
      <c r="J797" s="120"/>
      <c r="K797" s="120"/>
      <c r="L797" s="120"/>
      <c r="M797" s="120"/>
      <c r="N797" s="120"/>
      <c r="O797" s="120"/>
      <c r="P797" s="120"/>
      <c r="Q797" s="120"/>
      <c r="R797" s="120"/>
      <c r="S797" s="120"/>
      <c r="T797" s="120"/>
      <c r="U797" s="120"/>
      <c r="V797" s="120"/>
      <c r="W797" s="120"/>
      <c r="X797" s="120"/>
      <c r="Y797" s="120"/>
      <c r="Z797" s="120"/>
      <c r="AA797" s="120"/>
      <c r="AB797" s="120"/>
      <c r="AC797" s="120"/>
    </row>
    <row r="798" spans="1:29" ht="12.5" x14ac:dyDescent="0.25">
      <c r="A798" s="12"/>
      <c r="B798" s="120"/>
      <c r="C798" s="120"/>
      <c r="D798" s="120"/>
      <c r="E798" s="120"/>
      <c r="F798" s="120"/>
      <c r="G798" s="120"/>
      <c r="H798" s="120"/>
      <c r="I798" s="120"/>
      <c r="J798" s="120"/>
      <c r="K798" s="120"/>
      <c r="L798" s="120"/>
      <c r="M798" s="120"/>
      <c r="N798" s="120"/>
      <c r="O798" s="120"/>
      <c r="P798" s="120"/>
      <c r="Q798" s="120"/>
      <c r="R798" s="120"/>
      <c r="S798" s="120"/>
      <c r="T798" s="120"/>
      <c r="U798" s="120"/>
      <c r="V798" s="120"/>
      <c r="W798" s="120"/>
      <c r="X798" s="120"/>
      <c r="Y798" s="120"/>
      <c r="Z798" s="120"/>
      <c r="AA798" s="120"/>
      <c r="AB798" s="120"/>
      <c r="AC798" s="120"/>
    </row>
    <row r="799" spans="1:29" ht="12.5" x14ac:dyDescent="0.25">
      <c r="A799" s="12"/>
      <c r="B799" s="120"/>
      <c r="C799" s="120"/>
      <c r="D799" s="120"/>
      <c r="E799" s="120"/>
      <c r="F799" s="120"/>
      <c r="G799" s="120"/>
      <c r="H799" s="120"/>
      <c r="I799" s="120"/>
      <c r="J799" s="120"/>
      <c r="K799" s="120"/>
      <c r="L799" s="120"/>
      <c r="M799" s="120"/>
      <c r="N799" s="120"/>
      <c r="O799" s="120"/>
      <c r="P799" s="120"/>
      <c r="Q799" s="120"/>
      <c r="R799" s="120"/>
      <c r="S799" s="120"/>
      <c r="T799" s="120"/>
      <c r="U799" s="120"/>
      <c r="V799" s="120"/>
      <c r="W799" s="120"/>
      <c r="X799" s="120"/>
      <c r="Y799" s="120"/>
      <c r="Z799" s="120"/>
      <c r="AA799" s="120"/>
      <c r="AB799" s="120"/>
      <c r="AC799" s="120"/>
    </row>
    <row r="800" spans="1:29" ht="12.5" x14ac:dyDescent="0.25">
      <c r="A800" s="12"/>
      <c r="B800" s="120"/>
      <c r="C800" s="120"/>
      <c r="D800" s="120"/>
      <c r="E800" s="120"/>
      <c r="F800" s="120"/>
      <c r="G800" s="120"/>
      <c r="H800" s="120"/>
      <c r="I800" s="120"/>
      <c r="J800" s="120"/>
      <c r="K800" s="120"/>
      <c r="L800" s="120"/>
      <c r="M800" s="120"/>
      <c r="N800" s="120"/>
      <c r="O800" s="120"/>
      <c r="P800" s="120"/>
      <c r="Q800" s="120"/>
      <c r="R800" s="120"/>
      <c r="S800" s="120"/>
      <c r="T800" s="120"/>
      <c r="U800" s="120"/>
      <c r="V800" s="120"/>
      <c r="W800" s="120"/>
      <c r="X800" s="120"/>
      <c r="Y800" s="120"/>
      <c r="Z800" s="120"/>
      <c r="AA800" s="120"/>
      <c r="AB800" s="120"/>
      <c r="AC800" s="120"/>
    </row>
    <row r="801" spans="1:29" ht="12.5" x14ac:dyDescent="0.25">
      <c r="A801" s="12"/>
      <c r="B801" s="120"/>
      <c r="C801" s="120"/>
      <c r="D801" s="120"/>
      <c r="E801" s="120"/>
      <c r="F801" s="120"/>
      <c r="G801" s="120"/>
      <c r="H801" s="120"/>
      <c r="I801" s="120"/>
      <c r="J801" s="120"/>
      <c r="K801" s="120"/>
      <c r="L801" s="120"/>
      <c r="M801" s="120"/>
      <c r="N801" s="120"/>
      <c r="O801" s="120"/>
      <c r="P801" s="120"/>
      <c r="Q801" s="120"/>
      <c r="R801" s="120"/>
      <c r="S801" s="120"/>
      <c r="T801" s="120"/>
      <c r="U801" s="120"/>
      <c r="V801" s="120"/>
      <c r="W801" s="120"/>
      <c r="X801" s="120"/>
      <c r="Y801" s="120"/>
      <c r="Z801" s="120"/>
      <c r="AA801" s="120"/>
      <c r="AB801" s="120"/>
      <c r="AC801" s="120"/>
    </row>
    <row r="802" spans="1:29" ht="12.5" x14ac:dyDescent="0.25">
      <c r="A802" s="12"/>
      <c r="B802" s="120"/>
      <c r="C802" s="120"/>
      <c r="D802" s="120"/>
      <c r="E802" s="120"/>
      <c r="F802" s="120"/>
      <c r="G802" s="120"/>
      <c r="H802" s="120"/>
      <c r="I802" s="120"/>
      <c r="J802" s="120"/>
      <c r="K802" s="120"/>
      <c r="L802" s="120"/>
      <c r="M802" s="120"/>
      <c r="N802" s="120"/>
      <c r="O802" s="120"/>
      <c r="P802" s="120"/>
      <c r="Q802" s="120"/>
      <c r="R802" s="120"/>
      <c r="S802" s="120"/>
      <c r="T802" s="120"/>
      <c r="U802" s="120"/>
      <c r="V802" s="120"/>
      <c r="W802" s="120"/>
      <c r="X802" s="120"/>
      <c r="Y802" s="120"/>
      <c r="Z802" s="120"/>
      <c r="AA802" s="120"/>
      <c r="AB802" s="120"/>
      <c r="AC802" s="120"/>
    </row>
    <row r="803" spans="1:29" ht="12.5" x14ac:dyDescent="0.25">
      <c r="A803" s="12"/>
      <c r="B803" s="120"/>
      <c r="C803" s="120"/>
      <c r="D803" s="120"/>
      <c r="E803" s="120"/>
      <c r="F803" s="120"/>
      <c r="G803" s="120"/>
      <c r="H803" s="120"/>
      <c r="I803" s="120"/>
      <c r="J803" s="120"/>
      <c r="K803" s="120"/>
      <c r="L803" s="120"/>
      <c r="M803" s="120"/>
      <c r="N803" s="120"/>
      <c r="O803" s="120"/>
      <c r="P803" s="120"/>
      <c r="Q803" s="120"/>
      <c r="R803" s="120"/>
      <c r="S803" s="120"/>
      <c r="T803" s="120"/>
      <c r="U803" s="120"/>
      <c r="V803" s="120"/>
      <c r="W803" s="120"/>
      <c r="X803" s="120"/>
      <c r="Y803" s="120"/>
      <c r="Z803" s="120"/>
      <c r="AA803" s="120"/>
      <c r="AB803" s="120"/>
      <c r="AC803" s="120"/>
    </row>
    <row r="804" spans="1:29" ht="12.5" x14ac:dyDescent="0.25">
      <c r="A804" s="12"/>
      <c r="B804" s="120"/>
      <c r="C804" s="120"/>
      <c r="D804" s="120"/>
      <c r="E804" s="120"/>
      <c r="F804" s="120"/>
      <c r="G804" s="120"/>
      <c r="H804" s="120"/>
      <c r="I804" s="120"/>
      <c r="J804" s="120"/>
      <c r="K804" s="120"/>
      <c r="L804" s="120"/>
      <c r="M804" s="120"/>
      <c r="N804" s="120"/>
      <c r="O804" s="120"/>
      <c r="P804" s="120"/>
      <c r="Q804" s="120"/>
      <c r="R804" s="120"/>
      <c r="S804" s="120"/>
      <c r="T804" s="120"/>
      <c r="U804" s="120"/>
      <c r="V804" s="120"/>
      <c r="W804" s="120"/>
      <c r="X804" s="120"/>
      <c r="Y804" s="120"/>
      <c r="Z804" s="120"/>
      <c r="AA804" s="120"/>
      <c r="AB804" s="120"/>
      <c r="AC804" s="120"/>
    </row>
    <row r="805" spans="1:29" ht="12.5" x14ac:dyDescent="0.25">
      <c r="A805" s="12"/>
      <c r="B805" s="120"/>
      <c r="C805" s="120"/>
      <c r="D805" s="120"/>
      <c r="E805" s="120"/>
      <c r="F805" s="120"/>
      <c r="G805" s="120"/>
      <c r="H805" s="120"/>
      <c r="I805" s="120"/>
      <c r="J805" s="120"/>
      <c r="K805" s="120"/>
      <c r="L805" s="120"/>
      <c r="M805" s="120"/>
      <c r="N805" s="120"/>
      <c r="O805" s="120"/>
      <c r="P805" s="120"/>
      <c r="Q805" s="120"/>
      <c r="R805" s="120"/>
      <c r="S805" s="120"/>
      <c r="T805" s="120"/>
      <c r="U805" s="120"/>
      <c r="V805" s="120"/>
      <c r="W805" s="120"/>
      <c r="X805" s="120"/>
      <c r="Y805" s="120"/>
      <c r="Z805" s="120"/>
      <c r="AA805" s="120"/>
      <c r="AB805" s="120"/>
      <c r="AC805" s="120"/>
    </row>
    <row r="806" spans="1:29" ht="12.5" x14ac:dyDescent="0.25">
      <c r="A806" s="12"/>
      <c r="B806" s="120"/>
      <c r="C806" s="120"/>
      <c r="D806" s="120"/>
      <c r="E806" s="120"/>
      <c r="F806" s="120"/>
      <c r="G806" s="120"/>
      <c r="H806" s="120"/>
      <c r="I806" s="120"/>
      <c r="J806" s="120"/>
      <c r="K806" s="120"/>
      <c r="L806" s="120"/>
      <c r="M806" s="120"/>
      <c r="N806" s="120"/>
      <c r="O806" s="120"/>
      <c r="P806" s="120"/>
      <c r="Q806" s="120"/>
      <c r="R806" s="120"/>
      <c r="S806" s="120"/>
      <c r="T806" s="120"/>
      <c r="U806" s="120"/>
      <c r="V806" s="120"/>
      <c r="W806" s="120"/>
      <c r="X806" s="120"/>
      <c r="Y806" s="120"/>
      <c r="Z806" s="120"/>
      <c r="AA806" s="120"/>
      <c r="AB806" s="120"/>
      <c r="AC806" s="120"/>
    </row>
    <row r="807" spans="1:29" ht="12.5" x14ac:dyDescent="0.25">
      <c r="A807" s="12"/>
      <c r="B807" s="120"/>
      <c r="C807" s="120"/>
      <c r="D807" s="120"/>
      <c r="E807" s="120"/>
      <c r="F807" s="120"/>
      <c r="G807" s="120"/>
      <c r="H807" s="120"/>
      <c r="I807" s="120"/>
      <c r="J807" s="120"/>
      <c r="K807" s="120"/>
      <c r="L807" s="120"/>
      <c r="M807" s="120"/>
      <c r="N807" s="120"/>
      <c r="O807" s="120"/>
      <c r="P807" s="120"/>
      <c r="Q807" s="120"/>
      <c r="R807" s="120"/>
      <c r="S807" s="120"/>
      <c r="T807" s="120"/>
      <c r="U807" s="120"/>
      <c r="V807" s="120"/>
      <c r="W807" s="120"/>
      <c r="X807" s="120"/>
      <c r="Y807" s="120"/>
      <c r="Z807" s="120"/>
      <c r="AA807" s="120"/>
      <c r="AB807" s="120"/>
      <c r="AC807" s="120"/>
    </row>
    <row r="808" spans="1:29" ht="12.5" x14ac:dyDescent="0.25">
      <c r="A808" s="12"/>
      <c r="B808" s="120"/>
      <c r="C808" s="120"/>
      <c r="D808" s="120"/>
      <c r="E808" s="120"/>
      <c r="F808" s="120"/>
      <c r="G808" s="120"/>
      <c r="H808" s="120"/>
      <c r="I808" s="120"/>
      <c r="J808" s="120"/>
      <c r="K808" s="120"/>
      <c r="L808" s="120"/>
      <c r="M808" s="120"/>
      <c r="N808" s="120"/>
      <c r="O808" s="120"/>
      <c r="P808" s="120"/>
      <c r="Q808" s="120"/>
      <c r="R808" s="120"/>
      <c r="S808" s="120"/>
      <c r="T808" s="120"/>
      <c r="U808" s="120"/>
      <c r="V808" s="120"/>
      <c r="W808" s="120"/>
      <c r="X808" s="120"/>
      <c r="Y808" s="120"/>
      <c r="Z808" s="120"/>
      <c r="AA808" s="120"/>
      <c r="AB808" s="120"/>
      <c r="AC808" s="120"/>
    </row>
    <row r="809" spans="1:29" ht="12.5" x14ac:dyDescent="0.25">
      <c r="A809" s="12"/>
      <c r="B809" s="120"/>
      <c r="C809" s="120"/>
      <c r="D809" s="120"/>
      <c r="E809" s="120"/>
      <c r="F809" s="120"/>
      <c r="G809" s="120"/>
      <c r="H809" s="120"/>
      <c r="I809" s="120"/>
      <c r="J809" s="120"/>
      <c r="K809" s="120"/>
      <c r="L809" s="120"/>
      <c r="M809" s="120"/>
      <c r="N809" s="120"/>
      <c r="O809" s="120"/>
      <c r="P809" s="120"/>
      <c r="Q809" s="120"/>
      <c r="R809" s="120"/>
      <c r="S809" s="120"/>
      <c r="T809" s="120"/>
      <c r="U809" s="120"/>
      <c r="V809" s="120"/>
      <c r="W809" s="120"/>
      <c r="X809" s="120"/>
      <c r="Y809" s="120"/>
      <c r="Z809" s="120"/>
      <c r="AA809" s="120"/>
      <c r="AB809" s="120"/>
      <c r="AC809" s="120"/>
    </row>
    <row r="810" spans="1:29" ht="12.5" x14ac:dyDescent="0.25">
      <c r="A810" s="12"/>
      <c r="B810" s="120"/>
      <c r="C810" s="120"/>
      <c r="D810" s="120"/>
      <c r="E810" s="120"/>
      <c r="F810" s="120"/>
      <c r="G810" s="120"/>
      <c r="H810" s="120"/>
      <c r="I810" s="120"/>
      <c r="J810" s="120"/>
      <c r="K810" s="120"/>
      <c r="L810" s="120"/>
      <c r="M810" s="120"/>
      <c r="N810" s="120"/>
      <c r="O810" s="120"/>
      <c r="P810" s="120"/>
      <c r="Q810" s="120"/>
      <c r="R810" s="120"/>
      <c r="S810" s="120"/>
      <c r="T810" s="120"/>
      <c r="U810" s="120"/>
      <c r="V810" s="120"/>
      <c r="W810" s="120"/>
      <c r="X810" s="120"/>
      <c r="Y810" s="120"/>
      <c r="Z810" s="120"/>
      <c r="AA810" s="120"/>
      <c r="AB810" s="120"/>
      <c r="AC810" s="120"/>
    </row>
    <row r="811" spans="1:29" ht="12.5" x14ac:dyDescent="0.25">
      <c r="A811" s="12"/>
      <c r="B811" s="120"/>
      <c r="C811" s="120"/>
      <c r="D811" s="120"/>
      <c r="E811" s="120"/>
      <c r="F811" s="120"/>
      <c r="G811" s="120"/>
      <c r="H811" s="120"/>
      <c r="I811" s="120"/>
      <c r="J811" s="120"/>
      <c r="K811" s="120"/>
      <c r="L811" s="120"/>
      <c r="M811" s="120"/>
      <c r="N811" s="120"/>
      <c r="O811" s="120"/>
      <c r="P811" s="120"/>
      <c r="Q811" s="120"/>
      <c r="R811" s="120"/>
      <c r="S811" s="120"/>
      <c r="T811" s="120"/>
      <c r="U811" s="120"/>
      <c r="V811" s="120"/>
      <c r="W811" s="120"/>
      <c r="X811" s="120"/>
      <c r="Y811" s="120"/>
      <c r="Z811" s="120"/>
      <c r="AA811" s="120"/>
      <c r="AB811" s="120"/>
      <c r="AC811" s="120"/>
    </row>
    <row r="812" spans="1:29" ht="12.5" x14ac:dyDescent="0.25">
      <c r="A812" s="12"/>
      <c r="B812" s="120"/>
      <c r="C812" s="120"/>
      <c r="D812" s="120"/>
      <c r="E812" s="120"/>
      <c r="F812" s="120"/>
      <c r="G812" s="120"/>
      <c r="H812" s="120"/>
      <c r="I812" s="120"/>
      <c r="J812" s="120"/>
      <c r="K812" s="120"/>
      <c r="L812" s="120"/>
      <c r="M812" s="120"/>
      <c r="N812" s="120"/>
      <c r="O812" s="120"/>
      <c r="P812" s="120"/>
      <c r="Q812" s="120"/>
      <c r="R812" s="120"/>
      <c r="S812" s="120"/>
      <c r="T812" s="120"/>
      <c r="U812" s="120"/>
      <c r="V812" s="120"/>
      <c r="W812" s="120"/>
      <c r="X812" s="120"/>
      <c r="Y812" s="120"/>
      <c r="Z812" s="120"/>
      <c r="AA812" s="120"/>
      <c r="AB812" s="120"/>
      <c r="AC812" s="120"/>
    </row>
    <row r="813" spans="1:29" ht="12.5" x14ac:dyDescent="0.25">
      <c r="A813" s="12"/>
      <c r="B813" s="120"/>
      <c r="C813" s="120"/>
      <c r="D813" s="120"/>
      <c r="E813" s="120"/>
      <c r="F813" s="120"/>
      <c r="G813" s="120"/>
      <c r="H813" s="120"/>
      <c r="I813" s="120"/>
      <c r="J813" s="120"/>
      <c r="K813" s="120"/>
      <c r="L813" s="120"/>
      <c r="M813" s="120"/>
      <c r="N813" s="120"/>
      <c r="O813" s="120"/>
      <c r="P813" s="120"/>
      <c r="Q813" s="120"/>
      <c r="R813" s="120"/>
      <c r="S813" s="120"/>
      <c r="T813" s="120"/>
      <c r="U813" s="120"/>
      <c r="V813" s="120"/>
      <c r="W813" s="120"/>
      <c r="X813" s="120"/>
      <c r="Y813" s="120"/>
      <c r="Z813" s="120"/>
      <c r="AA813" s="120"/>
      <c r="AB813" s="120"/>
      <c r="AC813" s="120"/>
    </row>
    <row r="814" spans="1:29" ht="12.5" x14ac:dyDescent="0.25">
      <c r="A814" s="12"/>
      <c r="B814" s="120"/>
      <c r="C814" s="120"/>
      <c r="D814" s="120"/>
      <c r="E814" s="120"/>
      <c r="F814" s="120"/>
      <c r="G814" s="120"/>
      <c r="H814" s="120"/>
      <c r="I814" s="120"/>
      <c r="J814" s="120"/>
      <c r="K814" s="120"/>
      <c r="L814" s="120"/>
      <c r="M814" s="120"/>
      <c r="N814" s="120"/>
      <c r="O814" s="120"/>
      <c r="P814" s="120"/>
      <c r="Q814" s="120"/>
      <c r="R814" s="120"/>
      <c r="S814" s="120"/>
      <c r="T814" s="120"/>
      <c r="U814" s="120"/>
      <c r="V814" s="120"/>
      <c r="W814" s="120"/>
      <c r="X814" s="120"/>
      <c r="Y814" s="120"/>
      <c r="Z814" s="120"/>
      <c r="AA814" s="120"/>
      <c r="AB814" s="120"/>
      <c r="AC814" s="120"/>
    </row>
    <row r="815" spans="1:29" ht="12.5" x14ac:dyDescent="0.25">
      <c r="A815" s="12"/>
      <c r="B815" s="120"/>
      <c r="C815" s="120"/>
      <c r="D815" s="120"/>
      <c r="E815" s="120"/>
      <c r="F815" s="120"/>
      <c r="G815" s="120"/>
      <c r="H815" s="120"/>
      <c r="I815" s="120"/>
      <c r="J815" s="120"/>
      <c r="K815" s="120"/>
      <c r="L815" s="120"/>
      <c r="M815" s="120"/>
      <c r="N815" s="120"/>
      <c r="O815" s="120"/>
      <c r="P815" s="120"/>
      <c r="Q815" s="120"/>
      <c r="R815" s="120"/>
      <c r="S815" s="120"/>
      <c r="T815" s="120"/>
      <c r="U815" s="120"/>
      <c r="V815" s="120"/>
      <c r="W815" s="120"/>
      <c r="X815" s="120"/>
      <c r="Y815" s="120"/>
      <c r="Z815" s="120"/>
      <c r="AA815" s="120"/>
      <c r="AB815" s="120"/>
      <c r="AC815" s="120"/>
    </row>
    <row r="816" spans="1:29" ht="12.5" x14ac:dyDescent="0.25">
      <c r="A816" s="12"/>
      <c r="B816" s="120"/>
      <c r="C816" s="120"/>
      <c r="D816" s="120"/>
      <c r="E816" s="120"/>
      <c r="F816" s="120"/>
      <c r="G816" s="120"/>
      <c r="H816" s="120"/>
      <c r="I816" s="120"/>
      <c r="J816" s="120"/>
      <c r="K816" s="120"/>
      <c r="L816" s="120"/>
      <c r="M816" s="120"/>
      <c r="N816" s="120"/>
      <c r="O816" s="120"/>
      <c r="P816" s="120"/>
      <c r="Q816" s="120"/>
      <c r="R816" s="120"/>
      <c r="S816" s="120"/>
      <c r="T816" s="120"/>
      <c r="U816" s="120"/>
      <c r="V816" s="120"/>
      <c r="W816" s="120"/>
      <c r="X816" s="120"/>
      <c r="Y816" s="120"/>
      <c r="Z816" s="120"/>
      <c r="AA816" s="120"/>
      <c r="AB816" s="120"/>
      <c r="AC816" s="120"/>
    </row>
    <row r="817" spans="1:29" ht="12.5" x14ac:dyDescent="0.25">
      <c r="A817" s="12"/>
      <c r="B817" s="120"/>
      <c r="C817" s="120"/>
      <c r="D817" s="120"/>
      <c r="E817" s="120"/>
      <c r="F817" s="120"/>
      <c r="G817" s="120"/>
      <c r="H817" s="120"/>
      <c r="I817" s="120"/>
      <c r="J817" s="120"/>
      <c r="K817" s="120"/>
      <c r="L817" s="120"/>
      <c r="M817" s="120"/>
      <c r="N817" s="120"/>
      <c r="O817" s="120"/>
      <c r="P817" s="120"/>
      <c r="Q817" s="120"/>
      <c r="R817" s="120"/>
      <c r="S817" s="120"/>
      <c r="T817" s="120"/>
      <c r="U817" s="120"/>
      <c r="V817" s="120"/>
      <c r="W817" s="120"/>
      <c r="X817" s="120"/>
      <c r="Y817" s="120"/>
      <c r="Z817" s="120"/>
      <c r="AA817" s="120"/>
      <c r="AB817" s="120"/>
      <c r="AC817" s="120"/>
    </row>
    <row r="818" spans="1:29" ht="12.5" x14ac:dyDescent="0.25">
      <c r="A818" s="12"/>
      <c r="B818" s="120"/>
      <c r="C818" s="120"/>
      <c r="D818" s="120"/>
      <c r="E818" s="120"/>
      <c r="F818" s="120"/>
      <c r="G818" s="120"/>
      <c r="H818" s="120"/>
      <c r="I818" s="120"/>
      <c r="J818" s="120"/>
      <c r="K818" s="120"/>
      <c r="L818" s="120"/>
      <c r="M818" s="120"/>
      <c r="N818" s="120"/>
      <c r="O818" s="120"/>
      <c r="P818" s="120"/>
      <c r="Q818" s="120"/>
      <c r="R818" s="120"/>
      <c r="S818" s="120"/>
      <c r="T818" s="120"/>
      <c r="U818" s="120"/>
      <c r="V818" s="120"/>
      <c r="W818" s="120"/>
      <c r="X818" s="120"/>
      <c r="Y818" s="120"/>
      <c r="Z818" s="120"/>
      <c r="AA818" s="120"/>
      <c r="AB818" s="120"/>
      <c r="AC818" s="120"/>
    </row>
    <row r="819" spans="1:29" ht="12.5" x14ac:dyDescent="0.25">
      <c r="A819" s="12"/>
      <c r="B819" s="120"/>
      <c r="C819" s="120"/>
      <c r="D819" s="120"/>
      <c r="E819" s="120"/>
      <c r="F819" s="120"/>
      <c r="G819" s="120"/>
      <c r="H819" s="120"/>
      <c r="I819" s="120"/>
      <c r="J819" s="120"/>
      <c r="K819" s="120"/>
      <c r="L819" s="120"/>
      <c r="M819" s="120"/>
      <c r="N819" s="120"/>
      <c r="O819" s="120"/>
      <c r="P819" s="120"/>
      <c r="Q819" s="120"/>
      <c r="R819" s="120"/>
      <c r="S819" s="120"/>
      <c r="T819" s="120"/>
      <c r="U819" s="120"/>
      <c r="V819" s="120"/>
      <c r="W819" s="120"/>
      <c r="X819" s="120"/>
      <c r="Y819" s="120"/>
      <c r="Z819" s="120"/>
      <c r="AA819" s="120"/>
      <c r="AB819" s="120"/>
      <c r="AC819" s="120"/>
    </row>
    <row r="820" spans="1:29" ht="12.5" x14ac:dyDescent="0.25">
      <c r="A820" s="12"/>
      <c r="B820" s="120"/>
      <c r="C820" s="120"/>
      <c r="D820" s="120"/>
      <c r="E820" s="120"/>
      <c r="F820" s="120"/>
      <c r="G820" s="120"/>
      <c r="H820" s="120"/>
      <c r="I820" s="120"/>
      <c r="J820" s="120"/>
      <c r="K820" s="120"/>
      <c r="L820" s="120"/>
      <c r="M820" s="120"/>
      <c r="N820" s="120"/>
      <c r="O820" s="120"/>
      <c r="P820" s="120"/>
      <c r="Q820" s="120"/>
      <c r="R820" s="120"/>
      <c r="S820" s="120"/>
      <c r="T820" s="120"/>
      <c r="U820" s="120"/>
      <c r="V820" s="120"/>
      <c r="W820" s="120"/>
      <c r="X820" s="120"/>
      <c r="Y820" s="120"/>
      <c r="Z820" s="120"/>
      <c r="AA820" s="120"/>
      <c r="AB820" s="120"/>
      <c r="AC820" s="120"/>
    </row>
    <row r="821" spans="1:29" ht="12.5" x14ac:dyDescent="0.25">
      <c r="A821" s="12"/>
      <c r="B821" s="120"/>
      <c r="C821" s="120"/>
      <c r="D821" s="120"/>
      <c r="E821" s="120"/>
      <c r="F821" s="120"/>
      <c r="G821" s="120"/>
      <c r="H821" s="120"/>
      <c r="I821" s="120"/>
      <c r="J821" s="120"/>
      <c r="K821" s="120"/>
      <c r="L821" s="120"/>
      <c r="M821" s="120"/>
      <c r="N821" s="120"/>
      <c r="O821" s="120"/>
      <c r="P821" s="120"/>
      <c r="Q821" s="120"/>
      <c r="R821" s="120"/>
      <c r="S821" s="120"/>
      <c r="T821" s="120"/>
      <c r="U821" s="120"/>
      <c r="V821" s="120"/>
      <c r="W821" s="120"/>
      <c r="X821" s="120"/>
      <c r="Y821" s="120"/>
      <c r="Z821" s="120"/>
      <c r="AA821" s="120"/>
      <c r="AB821" s="120"/>
      <c r="AC821" s="120"/>
    </row>
    <row r="822" spans="1:29" ht="12.5" x14ac:dyDescent="0.25">
      <c r="A822" s="12"/>
      <c r="B822" s="120"/>
      <c r="C822" s="120"/>
      <c r="D822" s="120"/>
      <c r="E822" s="120"/>
      <c r="F822" s="120"/>
      <c r="G822" s="120"/>
      <c r="H822" s="120"/>
      <c r="I822" s="120"/>
      <c r="J822" s="120"/>
      <c r="K822" s="120"/>
      <c r="L822" s="120"/>
      <c r="M822" s="120"/>
      <c r="N822" s="120"/>
      <c r="O822" s="120"/>
      <c r="P822" s="120"/>
      <c r="Q822" s="120"/>
      <c r="R822" s="120"/>
      <c r="S822" s="120"/>
      <c r="T822" s="120"/>
      <c r="U822" s="120"/>
      <c r="V822" s="120"/>
      <c r="W822" s="120"/>
      <c r="X822" s="120"/>
      <c r="Y822" s="120"/>
      <c r="Z822" s="120"/>
      <c r="AA822" s="120"/>
      <c r="AB822" s="120"/>
      <c r="AC822" s="120"/>
    </row>
    <row r="823" spans="1:29" ht="12.5" x14ac:dyDescent="0.25">
      <c r="A823" s="12"/>
      <c r="B823" s="120"/>
      <c r="C823" s="120"/>
      <c r="D823" s="120"/>
      <c r="E823" s="120"/>
      <c r="F823" s="120"/>
      <c r="G823" s="120"/>
      <c r="H823" s="120"/>
      <c r="I823" s="120"/>
      <c r="J823" s="120"/>
      <c r="K823" s="120"/>
      <c r="L823" s="120"/>
      <c r="M823" s="120"/>
      <c r="N823" s="120"/>
      <c r="O823" s="120"/>
      <c r="P823" s="120"/>
      <c r="Q823" s="120"/>
      <c r="R823" s="120"/>
      <c r="S823" s="120"/>
      <c r="T823" s="120"/>
      <c r="U823" s="120"/>
      <c r="V823" s="120"/>
      <c r="W823" s="120"/>
      <c r="X823" s="120"/>
      <c r="Y823" s="120"/>
      <c r="Z823" s="120"/>
      <c r="AA823" s="120"/>
      <c r="AB823" s="120"/>
      <c r="AC823" s="120"/>
    </row>
    <row r="824" spans="1:29" ht="12.5" x14ac:dyDescent="0.25">
      <c r="A824" s="12"/>
      <c r="B824" s="120"/>
      <c r="C824" s="120"/>
      <c r="D824" s="120"/>
      <c r="E824" s="120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  <c r="Q824" s="120"/>
      <c r="R824" s="120"/>
      <c r="S824" s="120"/>
      <c r="T824" s="120"/>
      <c r="U824" s="120"/>
      <c r="V824" s="120"/>
      <c r="W824" s="120"/>
      <c r="X824" s="120"/>
      <c r="Y824" s="120"/>
      <c r="Z824" s="120"/>
      <c r="AA824" s="120"/>
      <c r="AB824" s="120"/>
      <c r="AC824" s="120"/>
    </row>
    <row r="825" spans="1:29" ht="12.5" x14ac:dyDescent="0.25">
      <c r="A825" s="12"/>
      <c r="B825" s="120"/>
      <c r="C825" s="120"/>
      <c r="D825" s="120"/>
      <c r="E825" s="120"/>
      <c r="F825" s="120"/>
      <c r="G825" s="120"/>
      <c r="H825" s="120"/>
      <c r="I825" s="120"/>
      <c r="J825" s="120"/>
      <c r="K825" s="120"/>
      <c r="L825" s="120"/>
      <c r="M825" s="120"/>
      <c r="N825" s="120"/>
      <c r="O825" s="120"/>
      <c r="P825" s="120"/>
      <c r="Q825" s="120"/>
      <c r="R825" s="120"/>
      <c r="S825" s="120"/>
      <c r="T825" s="120"/>
      <c r="U825" s="120"/>
      <c r="V825" s="120"/>
      <c r="W825" s="120"/>
      <c r="X825" s="120"/>
      <c r="Y825" s="120"/>
      <c r="Z825" s="120"/>
      <c r="AA825" s="120"/>
      <c r="AB825" s="120"/>
      <c r="AC825" s="120"/>
    </row>
    <row r="826" spans="1:29" ht="12.5" x14ac:dyDescent="0.25">
      <c r="A826" s="12"/>
      <c r="B826" s="120"/>
      <c r="C826" s="120"/>
      <c r="D826" s="120"/>
      <c r="E826" s="120"/>
      <c r="F826" s="120"/>
      <c r="G826" s="120"/>
      <c r="H826" s="120"/>
      <c r="I826" s="120"/>
      <c r="J826" s="120"/>
      <c r="K826" s="120"/>
      <c r="L826" s="120"/>
      <c r="M826" s="120"/>
      <c r="N826" s="120"/>
      <c r="O826" s="120"/>
      <c r="P826" s="120"/>
      <c r="Q826" s="120"/>
      <c r="R826" s="120"/>
      <c r="S826" s="120"/>
      <c r="T826" s="120"/>
      <c r="U826" s="120"/>
      <c r="V826" s="120"/>
      <c r="W826" s="120"/>
      <c r="X826" s="120"/>
      <c r="Y826" s="120"/>
      <c r="Z826" s="120"/>
      <c r="AA826" s="120"/>
      <c r="AB826" s="120"/>
      <c r="AC826" s="120"/>
    </row>
    <row r="827" spans="1:29" ht="12.5" x14ac:dyDescent="0.25">
      <c r="A827" s="12"/>
      <c r="B827" s="120"/>
      <c r="C827" s="120"/>
      <c r="D827" s="120"/>
      <c r="E827" s="120"/>
      <c r="F827" s="120"/>
      <c r="G827" s="120"/>
      <c r="H827" s="120"/>
      <c r="I827" s="120"/>
      <c r="J827" s="120"/>
      <c r="K827" s="120"/>
      <c r="L827" s="120"/>
      <c r="M827" s="120"/>
      <c r="N827" s="120"/>
      <c r="O827" s="120"/>
      <c r="P827" s="120"/>
      <c r="Q827" s="120"/>
      <c r="R827" s="120"/>
      <c r="S827" s="120"/>
      <c r="T827" s="120"/>
      <c r="U827" s="120"/>
      <c r="V827" s="120"/>
      <c r="W827" s="120"/>
      <c r="X827" s="120"/>
      <c r="Y827" s="120"/>
      <c r="Z827" s="120"/>
      <c r="AA827" s="120"/>
      <c r="AB827" s="120"/>
      <c r="AC827" s="120"/>
    </row>
    <row r="828" spans="1:29" ht="12.5" x14ac:dyDescent="0.25">
      <c r="A828" s="12"/>
      <c r="B828" s="120"/>
      <c r="C828" s="120"/>
      <c r="D828" s="120"/>
      <c r="E828" s="120"/>
      <c r="F828" s="120"/>
      <c r="G828" s="120"/>
      <c r="H828" s="120"/>
      <c r="I828" s="120"/>
      <c r="J828" s="120"/>
      <c r="K828" s="120"/>
      <c r="L828" s="120"/>
      <c r="M828" s="120"/>
      <c r="N828" s="120"/>
      <c r="O828" s="120"/>
      <c r="P828" s="120"/>
      <c r="Q828" s="120"/>
      <c r="R828" s="120"/>
      <c r="S828" s="120"/>
      <c r="T828" s="120"/>
      <c r="U828" s="120"/>
      <c r="V828" s="120"/>
      <c r="W828" s="120"/>
      <c r="X828" s="120"/>
      <c r="Y828" s="120"/>
      <c r="Z828" s="120"/>
      <c r="AA828" s="120"/>
      <c r="AB828" s="120"/>
      <c r="AC828" s="120"/>
    </row>
    <row r="829" spans="1:29" ht="12.5" x14ac:dyDescent="0.25">
      <c r="A829" s="12"/>
      <c r="B829" s="120"/>
      <c r="C829" s="120"/>
      <c r="D829" s="120"/>
      <c r="E829" s="120"/>
      <c r="F829" s="120"/>
      <c r="G829" s="120"/>
      <c r="H829" s="120"/>
      <c r="I829" s="120"/>
      <c r="J829" s="120"/>
      <c r="K829" s="120"/>
      <c r="L829" s="120"/>
      <c r="M829" s="120"/>
      <c r="N829" s="120"/>
      <c r="O829" s="120"/>
      <c r="P829" s="120"/>
      <c r="Q829" s="120"/>
      <c r="R829" s="120"/>
      <c r="S829" s="120"/>
      <c r="T829" s="120"/>
      <c r="U829" s="120"/>
      <c r="V829" s="120"/>
      <c r="W829" s="120"/>
      <c r="X829" s="120"/>
      <c r="Y829" s="120"/>
      <c r="Z829" s="120"/>
      <c r="AA829" s="120"/>
      <c r="AB829" s="120"/>
      <c r="AC829" s="120"/>
    </row>
    <row r="830" spans="1:29" ht="12.5" x14ac:dyDescent="0.25">
      <c r="A830" s="12"/>
      <c r="B830" s="120"/>
      <c r="C830" s="120"/>
      <c r="D830" s="120"/>
      <c r="E830" s="120"/>
      <c r="F830" s="120"/>
      <c r="G830" s="120"/>
      <c r="H830" s="120"/>
      <c r="I830" s="120"/>
      <c r="J830" s="120"/>
      <c r="K830" s="120"/>
      <c r="L830" s="120"/>
      <c r="M830" s="120"/>
      <c r="N830" s="120"/>
      <c r="O830" s="120"/>
      <c r="P830" s="120"/>
      <c r="Q830" s="120"/>
      <c r="R830" s="120"/>
      <c r="S830" s="120"/>
      <c r="T830" s="120"/>
      <c r="U830" s="120"/>
      <c r="V830" s="120"/>
      <c r="W830" s="120"/>
      <c r="X830" s="120"/>
      <c r="Y830" s="120"/>
      <c r="Z830" s="120"/>
      <c r="AA830" s="120"/>
      <c r="AB830" s="120"/>
      <c r="AC830" s="120"/>
    </row>
    <row r="831" spans="1:29" ht="12.5" x14ac:dyDescent="0.25">
      <c r="A831" s="12"/>
      <c r="B831" s="120"/>
      <c r="C831" s="120"/>
      <c r="D831" s="120"/>
      <c r="E831" s="120"/>
      <c r="F831" s="120"/>
      <c r="G831" s="120"/>
      <c r="H831" s="120"/>
      <c r="I831" s="120"/>
      <c r="J831" s="120"/>
      <c r="K831" s="120"/>
      <c r="L831" s="120"/>
      <c r="M831" s="120"/>
      <c r="N831" s="120"/>
      <c r="O831" s="120"/>
      <c r="P831" s="120"/>
      <c r="Q831" s="120"/>
      <c r="R831" s="120"/>
      <c r="S831" s="120"/>
      <c r="T831" s="120"/>
      <c r="U831" s="120"/>
      <c r="V831" s="120"/>
      <c r="W831" s="120"/>
      <c r="X831" s="120"/>
      <c r="Y831" s="120"/>
      <c r="Z831" s="120"/>
      <c r="AA831" s="120"/>
      <c r="AB831" s="120"/>
      <c r="AC831" s="120"/>
    </row>
    <row r="832" spans="1:29" ht="12.5" x14ac:dyDescent="0.25">
      <c r="A832" s="12"/>
      <c r="B832" s="120"/>
      <c r="C832" s="120"/>
      <c r="D832" s="120"/>
      <c r="E832" s="120"/>
      <c r="F832" s="120"/>
      <c r="G832" s="120"/>
      <c r="H832" s="120"/>
      <c r="I832" s="120"/>
      <c r="J832" s="120"/>
      <c r="K832" s="120"/>
      <c r="L832" s="120"/>
      <c r="M832" s="120"/>
      <c r="N832" s="120"/>
      <c r="O832" s="120"/>
      <c r="P832" s="120"/>
      <c r="Q832" s="120"/>
      <c r="R832" s="120"/>
      <c r="S832" s="120"/>
      <c r="T832" s="120"/>
      <c r="U832" s="120"/>
      <c r="V832" s="120"/>
      <c r="W832" s="120"/>
      <c r="X832" s="120"/>
      <c r="Y832" s="120"/>
      <c r="Z832" s="120"/>
      <c r="AA832" s="120"/>
      <c r="AB832" s="120"/>
      <c r="AC832" s="120"/>
    </row>
    <row r="833" spans="1:29" ht="12.5" x14ac:dyDescent="0.25">
      <c r="A833" s="12"/>
      <c r="B833" s="120"/>
      <c r="C833" s="120"/>
      <c r="D833" s="120"/>
      <c r="E833" s="120"/>
      <c r="F833" s="120"/>
      <c r="G833" s="120"/>
      <c r="H833" s="120"/>
      <c r="I833" s="120"/>
      <c r="J833" s="120"/>
      <c r="K833" s="120"/>
      <c r="L833" s="120"/>
      <c r="M833" s="120"/>
      <c r="N833" s="120"/>
      <c r="O833" s="120"/>
      <c r="P833" s="120"/>
      <c r="Q833" s="120"/>
      <c r="R833" s="120"/>
      <c r="S833" s="120"/>
      <c r="T833" s="120"/>
      <c r="U833" s="120"/>
      <c r="V833" s="120"/>
      <c r="W833" s="120"/>
      <c r="X833" s="120"/>
      <c r="Y833" s="120"/>
      <c r="Z833" s="120"/>
      <c r="AA833" s="120"/>
      <c r="AB833" s="120"/>
      <c r="AC833" s="120"/>
    </row>
    <row r="834" spans="1:29" ht="12.5" x14ac:dyDescent="0.25">
      <c r="A834" s="12"/>
      <c r="B834" s="120"/>
      <c r="C834" s="120"/>
      <c r="D834" s="120"/>
      <c r="E834" s="120"/>
      <c r="F834" s="120"/>
      <c r="G834" s="120"/>
      <c r="H834" s="120"/>
      <c r="I834" s="120"/>
      <c r="J834" s="120"/>
      <c r="K834" s="120"/>
      <c r="L834" s="120"/>
      <c r="M834" s="120"/>
      <c r="N834" s="120"/>
      <c r="O834" s="120"/>
      <c r="P834" s="120"/>
      <c r="Q834" s="120"/>
      <c r="R834" s="120"/>
      <c r="S834" s="120"/>
      <c r="T834" s="120"/>
      <c r="U834" s="120"/>
      <c r="V834" s="120"/>
      <c r="W834" s="120"/>
      <c r="X834" s="120"/>
      <c r="Y834" s="120"/>
      <c r="Z834" s="120"/>
      <c r="AA834" s="120"/>
      <c r="AB834" s="120"/>
      <c r="AC834" s="120"/>
    </row>
    <row r="835" spans="1:29" ht="12.5" x14ac:dyDescent="0.25">
      <c r="A835" s="12"/>
      <c r="B835" s="120"/>
      <c r="C835" s="120"/>
      <c r="D835" s="120"/>
      <c r="E835" s="120"/>
      <c r="F835" s="120"/>
      <c r="G835" s="120"/>
      <c r="H835" s="120"/>
      <c r="I835" s="120"/>
      <c r="J835" s="120"/>
      <c r="K835" s="120"/>
      <c r="L835" s="120"/>
      <c r="M835" s="120"/>
      <c r="N835" s="120"/>
      <c r="O835" s="120"/>
      <c r="P835" s="120"/>
      <c r="Q835" s="120"/>
      <c r="R835" s="120"/>
      <c r="S835" s="120"/>
      <c r="T835" s="120"/>
      <c r="U835" s="120"/>
      <c r="V835" s="120"/>
      <c r="W835" s="120"/>
      <c r="X835" s="120"/>
      <c r="Y835" s="120"/>
      <c r="Z835" s="120"/>
      <c r="AA835" s="120"/>
      <c r="AB835" s="120"/>
      <c r="AC835" s="120"/>
    </row>
    <row r="836" spans="1:29" ht="12.5" x14ac:dyDescent="0.25">
      <c r="A836" s="12"/>
      <c r="B836" s="120"/>
      <c r="C836" s="120"/>
      <c r="D836" s="120"/>
      <c r="E836" s="120"/>
      <c r="F836" s="120"/>
      <c r="G836" s="120"/>
      <c r="H836" s="120"/>
      <c r="I836" s="120"/>
      <c r="J836" s="120"/>
      <c r="K836" s="120"/>
      <c r="L836" s="120"/>
      <c r="M836" s="120"/>
      <c r="N836" s="120"/>
      <c r="O836" s="120"/>
      <c r="P836" s="120"/>
      <c r="Q836" s="120"/>
      <c r="R836" s="120"/>
      <c r="S836" s="120"/>
      <c r="T836" s="120"/>
      <c r="U836" s="120"/>
      <c r="V836" s="120"/>
      <c r="W836" s="120"/>
      <c r="X836" s="120"/>
      <c r="Y836" s="120"/>
      <c r="Z836" s="120"/>
      <c r="AA836" s="120"/>
      <c r="AB836" s="120"/>
      <c r="AC836" s="120"/>
    </row>
    <row r="837" spans="1:29" ht="12.5" x14ac:dyDescent="0.25">
      <c r="A837" s="12"/>
      <c r="B837" s="120"/>
      <c r="C837" s="120"/>
      <c r="D837" s="120"/>
      <c r="E837" s="120"/>
      <c r="F837" s="120"/>
      <c r="G837" s="120"/>
      <c r="H837" s="120"/>
      <c r="I837" s="120"/>
      <c r="J837" s="120"/>
      <c r="K837" s="120"/>
      <c r="L837" s="120"/>
      <c r="M837" s="120"/>
      <c r="N837" s="120"/>
      <c r="O837" s="120"/>
      <c r="P837" s="120"/>
      <c r="Q837" s="120"/>
      <c r="R837" s="120"/>
      <c r="S837" s="120"/>
      <c r="T837" s="120"/>
      <c r="U837" s="120"/>
      <c r="V837" s="120"/>
      <c r="W837" s="120"/>
      <c r="X837" s="120"/>
      <c r="Y837" s="120"/>
      <c r="Z837" s="120"/>
      <c r="AA837" s="120"/>
      <c r="AB837" s="120"/>
      <c r="AC837" s="120"/>
    </row>
    <row r="838" spans="1:29" ht="12.5" x14ac:dyDescent="0.25">
      <c r="A838" s="12"/>
      <c r="B838" s="120"/>
      <c r="C838" s="120"/>
      <c r="D838" s="120"/>
      <c r="E838" s="120"/>
      <c r="F838" s="120"/>
      <c r="G838" s="120"/>
      <c r="H838" s="120"/>
      <c r="I838" s="120"/>
      <c r="J838" s="120"/>
      <c r="K838" s="120"/>
      <c r="L838" s="120"/>
      <c r="M838" s="120"/>
      <c r="N838" s="120"/>
      <c r="O838" s="120"/>
      <c r="P838" s="120"/>
      <c r="Q838" s="120"/>
      <c r="R838" s="120"/>
      <c r="S838" s="120"/>
      <c r="T838" s="120"/>
      <c r="U838" s="120"/>
      <c r="V838" s="120"/>
      <c r="W838" s="120"/>
      <c r="X838" s="120"/>
      <c r="Y838" s="120"/>
      <c r="Z838" s="120"/>
      <c r="AA838" s="120"/>
      <c r="AB838" s="120"/>
      <c r="AC838" s="120"/>
    </row>
    <row r="839" spans="1:29" ht="12.5" x14ac:dyDescent="0.25">
      <c r="A839" s="12"/>
      <c r="B839" s="120"/>
      <c r="C839" s="120"/>
      <c r="D839" s="120"/>
      <c r="E839" s="120"/>
      <c r="F839" s="120"/>
      <c r="G839" s="120"/>
      <c r="H839" s="120"/>
      <c r="I839" s="120"/>
      <c r="J839" s="120"/>
      <c r="K839" s="120"/>
      <c r="L839" s="120"/>
      <c r="M839" s="120"/>
      <c r="N839" s="120"/>
      <c r="O839" s="120"/>
      <c r="P839" s="120"/>
      <c r="Q839" s="120"/>
      <c r="R839" s="120"/>
      <c r="S839" s="120"/>
      <c r="T839" s="120"/>
      <c r="U839" s="120"/>
      <c r="V839" s="120"/>
      <c r="W839" s="120"/>
      <c r="X839" s="120"/>
      <c r="Y839" s="120"/>
      <c r="Z839" s="120"/>
      <c r="AA839" s="120"/>
      <c r="AB839" s="120"/>
      <c r="AC839" s="120"/>
    </row>
    <row r="840" spans="1:29" ht="12.5" x14ac:dyDescent="0.25">
      <c r="A840" s="12"/>
      <c r="B840" s="120"/>
      <c r="C840" s="120"/>
      <c r="D840" s="120"/>
      <c r="E840" s="120"/>
      <c r="F840" s="120"/>
      <c r="G840" s="120"/>
      <c r="H840" s="120"/>
      <c r="I840" s="120"/>
      <c r="J840" s="120"/>
      <c r="K840" s="120"/>
      <c r="L840" s="120"/>
      <c r="M840" s="120"/>
      <c r="N840" s="120"/>
      <c r="O840" s="120"/>
      <c r="P840" s="120"/>
      <c r="Q840" s="120"/>
      <c r="R840" s="120"/>
      <c r="S840" s="120"/>
      <c r="T840" s="120"/>
      <c r="U840" s="120"/>
      <c r="V840" s="120"/>
      <c r="W840" s="120"/>
      <c r="X840" s="120"/>
      <c r="Y840" s="120"/>
      <c r="Z840" s="120"/>
      <c r="AA840" s="120"/>
      <c r="AB840" s="120"/>
      <c r="AC840" s="120"/>
    </row>
    <row r="841" spans="1:29" ht="12.5" x14ac:dyDescent="0.25">
      <c r="A841" s="12"/>
      <c r="B841" s="120"/>
      <c r="C841" s="120"/>
      <c r="D841" s="120"/>
      <c r="E841" s="120"/>
      <c r="F841" s="120"/>
      <c r="G841" s="120"/>
      <c r="H841" s="120"/>
      <c r="I841" s="120"/>
      <c r="J841" s="120"/>
      <c r="K841" s="120"/>
      <c r="L841" s="120"/>
      <c r="M841" s="120"/>
      <c r="N841" s="120"/>
      <c r="O841" s="120"/>
      <c r="P841" s="120"/>
      <c r="Q841" s="120"/>
      <c r="R841" s="120"/>
      <c r="S841" s="120"/>
      <c r="T841" s="120"/>
      <c r="U841" s="120"/>
      <c r="V841" s="120"/>
      <c r="W841" s="120"/>
      <c r="X841" s="120"/>
      <c r="Y841" s="120"/>
      <c r="Z841" s="120"/>
      <c r="AA841" s="120"/>
      <c r="AB841" s="120"/>
      <c r="AC841" s="120"/>
    </row>
    <row r="842" spans="1:29" ht="12.5" x14ac:dyDescent="0.25">
      <c r="A842" s="12"/>
      <c r="B842" s="120"/>
      <c r="C842" s="120"/>
      <c r="D842" s="120"/>
      <c r="E842" s="120"/>
      <c r="F842" s="120"/>
      <c r="G842" s="120"/>
      <c r="H842" s="120"/>
      <c r="I842" s="120"/>
      <c r="J842" s="120"/>
      <c r="K842" s="120"/>
      <c r="L842" s="120"/>
      <c r="M842" s="120"/>
      <c r="N842" s="120"/>
      <c r="O842" s="120"/>
      <c r="P842" s="120"/>
      <c r="Q842" s="120"/>
      <c r="R842" s="120"/>
      <c r="S842" s="120"/>
      <c r="T842" s="120"/>
      <c r="U842" s="120"/>
      <c r="V842" s="120"/>
      <c r="W842" s="120"/>
      <c r="X842" s="120"/>
      <c r="Y842" s="120"/>
      <c r="Z842" s="120"/>
      <c r="AA842" s="120"/>
      <c r="AB842" s="120"/>
      <c r="AC842" s="120"/>
    </row>
    <row r="843" spans="1:29" ht="12.5" x14ac:dyDescent="0.25">
      <c r="A843" s="12"/>
      <c r="B843" s="120"/>
      <c r="C843" s="120"/>
      <c r="D843" s="120"/>
      <c r="E843" s="120"/>
      <c r="F843" s="120"/>
      <c r="G843" s="120"/>
      <c r="H843" s="120"/>
      <c r="I843" s="120"/>
      <c r="J843" s="120"/>
      <c r="K843" s="120"/>
      <c r="L843" s="120"/>
      <c r="M843" s="120"/>
      <c r="N843" s="120"/>
      <c r="O843" s="120"/>
      <c r="P843" s="120"/>
      <c r="Q843" s="120"/>
      <c r="R843" s="120"/>
      <c r="S843" s="120"/>
      <c r="T843" s="120"/>
      <c r="U843" s="120"/>
      <c r="V843" s="120"/>
      <c r="W843" s="120"/>
      <c r="X843" s="120"/>
      <c r="Y843" s="120"/>
      <c r="Z843" s="120"/>
      <c r="AA843" s="120"/>
      <c r="AB843" s="120"/>
      <c r="AC843" s="120"/>
    </row>
    <row r="844" spans="1:29" ht="12.5" x14ac:dyDescent="0.25">
      <c r="A844" s="12"/>
      <c r="B844" s="120"/>
      <c r="C844" s="120"/>
      <c r="D844" s="120"/>
      <c r="E844" s="120"/>
      <c r="F844" s="120"/>
      <c r="G844" s="120"/>
      <c r="H844" s="120"/>
      <c r="I844" s="120"/>
      <c r="J844" s="120"/>
      <c r="K844" s="120"/>
      <c r="L844" s="120"/>
      <c r="M844" s="120"/>
      <c r="N844" s="120"/>
      <c r="O844" s="120"/>
      <c r="P844" s="120"/>
      <c r="Q844" s="120"/>
      <c r="R844" s="120"/>
      <c r="S844" s="120"/>
      <c r="T844" s="120"/>
      <c r="U844" s="120"/>
      <c r="V844" s="120"/>
      <c r="W844" s="120"/>
      <c r="X844" s="120"/>
      <c r="Y844" s="120"/>
      <c r="Z844" s="120"/>
      <c r="AA844" s="120"/>
      <c r="AB844" s="120"/>
      <c r="AC844" s="120"/>
    </row>
    <row r="845" spans="1:29" ht="12.5" x14ac:dyDescent="0.25">
      <c r="A845" s="12"/>
      <c r="B845" s="120"/>
      <c r="C845" s="120"/>
      <c r="D845" s="120"/>
      <c r="E845" s="120"/>
      <c r="F845" s="120"/>
      <c r="G845" s="120"/>
      <c r="H845" s="120"/>
      <c r="I845" s="120"/>
      <c r="J845" s="120"/>
      <c r="K845" s="120"/>
      <c r="L845" s="120"/>
      <c r="M845" s="120"/>
      <c r="N845" s="120"/>
      <c r="O845" s="120"/>
      <c r="P845" s="120"/>
      <c r="Q845" s="120"/>
      <c r="R845" s="120"/>
      <c r="S845" s="120"/>
      <c r="T845" s="120"/>
      <c r="U845" s="120"/>
      <c r="V845" s="120"/>
      <c r="W845" s="120"/>
      <c r="X845" s="120"/>
      <c r="Y845" s="120"/>
      <c r="Z845" s="120"/>
      <c r="AA845" s="120"/>
      <c r="AB845" s="120"/>
      <c r="AC845" s="120"/>
    </row>
    <row r="846" spans="1:29" ht="12.5" x14ac:dyDescent="0.25">
      <c r="A846" s="12"/>
      <c r="B846" s="120"/>
      <c r="C846" s="120"/>
      <c r="D846" s="120"/>
      <c r="E846" s="120"/>
      <c r="F846" s="120"/>
      <c r="G846" s="120"/>
      <c r="H846" s="120"/>
      <c r="I846" s="120"/>
      <c r="J846" s="120"/>
      <c r="K846" s="120"/>
      <c r="L846" s="120"/>
      <c r="M846" s="120"/>
      <c r="N846" s="120"/>
      <c r="O846" s="120"/>
      <c r="P846" s="120"/>
      <c r="Q846" s="120"/>
      <c r="R846" s="120"/>
      <c r="S846" s="120"/>
      <c r="T846" s="120"/>
      <c r="U846" s="120"/>
      <c r="V846" s="120"/>
      <c r="W846" s="120"/>
      <c r="X846" s="120"/>
      <c r="Y846" s="120"/>
      <c r="Z846" s="120"/>
      <c r="AA846" s="120"/>
      <c r="AB846" s="120"/>
      <c r="AC846" s="120"/>
    </row>
    <row r="847" spans="1:29" ht="12.5" x14ac:dyDescent="0.25">
      <c r="A847" s="12"/>
      <c r="B847" s="120"/>
      <c r="C847" s="120"/>
      <c r="D847" s="120"/>
      <c r="E847" s="120"/>
      <c r="F847" s="120"/>
      <c r="G847" s="120"/>
      <c r="H847" s="120"/>
      <c r="I847" s="120"/>
      <c r="J847" s="120"/>
      <c r="K847" s="120"/>
      <c r="L847" s="120"/>
      <c r="M847" s="120"/>
      <c r="N847" s="120"/>
      <c r="O847" s="120"/>
      <c r="P847" s="120"/>
      <c r="Q847" s="120"/>
      <c r="R847" s="120"/>
      <c r="S847" s="120"/>
      <c r="T847" s="120"/>
      <c r="U847" s="120"/>
      <c r="V847" s="120"/>
      <c r="W847" s="120"/>
      <c r="X847" s="120"/>
      <c r="Y847" s="120"/>
      <c r="Z847" s="120"/>
      <c r="AA847" s="120"/>
      <c r="AB847" s="120"/>
      <c r="AC847" s="120"/>
    </row>
    <row r="848" spans="1:29" ht="12.5" x14ac:dyDescent="0.25">
      <c r="A848" s="12"/>
      <c r="B848" s="120"/>
      <c r="C848" s="120"/>
      <c r="D848" s="120"/>
      <c r="E848" s="120"/>
      <c r="F848" s="120"/>
      <c r="G848" s="120"/>
      <c r="H848" s="120"/>
      <c r="I848" s="120"/>
      <c r="J848" s="120"/>
      <c r="K848" s="120"/>
      <c r="L848" s="120"/>
      <c r="M848" s="120"/>
      <c r="N848" s="120"/>
      <c r="O848" s="120"/>
      <c r="P848" s="120"/>
      <c r="Q848" s="120"/>
      <c r="R848" s="120"/>
      <c r="S848" s="120"/>
      <c r="T848" s="120"/>
      <c r="U848" s="120"/>
      <c r="V848" s="120"/>
      <c r="W848" s="120"/>
      <c r="X848" s="120"/>
      <c r="Y848" s="120"/>
      <c r="Z848" s="120"/>
      <c r="AA848" s="120"/>
      <c r="AB848" s="120"/>
      <c r="AC848" s="120"/>
    </row>
    <row r="849" spans="1:29" ht="12.5" x14ac:dyDescent="0.25">
      <c r="A849" s="12"/>
      <c r="B849" s="120"/>
      <c r="C849" s="120"/>
      <c r="D849" s="120"/>
      <c r="E849" s="120"/>
      <c r="F849" s="120"/>
      <c r="G849" s="120"/>
      <c r="H849" s="120"/>
      <c r="I849" s="120"/>
      <c r="J849" s="120"/>
      <c r="K849" s="120"/>
      <c r="L849" s="120"/>
      <c r="M849" s="120"/>
      <c r="N849" s="120"/>
      <c r="O849" s="120"/>
      <c r="P849" s="120"/>
      <c r="Q849" s="120"/>
      <c r="R849" s="120"/>
      <c r="S849" s="120"/>
      <c r="T849" s="120"/>
      <c r="U849" s="120"/>
      <c r="V849" s="120"/>
      <c r="W849" s="120"/>
      <c r="X849" s="120"/>
      <c r="Y849" s="120"/>
      <c r="Z849" s="120"/>
      <c r="AA849" s="120"/>
      <c r="AB849" s="120"/>
      <c r="AC849" s="120"/>
    </row>
    <row r="850" spans="1:29" ht="12.5" x14ac:dyDescent="0.25">
      <c r="A850" s="12"/>
      <c r="B850" s="120"/>
      <c r="C850" s="120"/>
      <c r="D850" s="120"/>
      <c r="E850" s="120"/>
      <c r="F850" s="120"/>
      <c r="G850" s="120"/>
      <c r="H850" s="120"/>
      <c r="I850" s="120"/>
      <c r="J850" s="120"/>
      <c r="K850" s="120"/>
      <c r="L850" s="120"/>
      <c r="M850" s="120"/>
      <c r="N850" s="120"/>
      <c r="O850" s="120"/>
      <c r="P850" s="120"/>
      <c r="Q850" s="120"/>
      <c r="R850" s="120"/>
      <c r="S850" s="120"/>
      <c r="T850" s="120"/>
      <c r="U850" s="120"/>
      <c r="V850" s="120"/>
      <c r="W850" s="120"/>
      <c r="X850" s="120"/>
      <c r="Y850" s="120"/>
      <c r="Z850" s="120"/>
      <c r="AA850" s="120"/>
      <c r="AB850" s="120"/>
      <c r="AC850" s="120"/>
    </row>
    <row r="851" spans="1:29" ht="12.5" x14ac:dyDescent="0.25">
      <c r="A851" s="12"/>
      <c r="B851" s="120"/>
      <c r="C851" s="120"/>
      <c r="D851" s="120"/>
      <c r="E851" s="120"/>
      <c r="F851" s="120"/>
      <c r="G851" s="120"/>
      <c r="H851" s="120"/>
      <c r="I851" s="120"/>
      <c r="J851" s="120"/>
      <c r="K851" s="120"/>
      <c r="L851" s="120"/>
      <c r="M851" s="120"/>
      <c r="N851" s="120"/>
      <c r="O851" s="120"/>
      <c r="P851" s="120"/>
      <c r="Q851" s="120"/>
      <c r="R851" s="120"/>
      <c r="S851" s="120"/>
      <c r="T851" s="120"/>
      <c r="U851" s="120"/>
      <c r="V851" s="120"/>
      <c r="W851" s="120"/>
      <c r="X851" s="120"/>
      <c r="Y851" s="120"/>
      <c r="Z851" s="120"/>
      <c r="AA851" s="120"/>
      <c r="AB851" s="120"/>
      <c r="AC851" s="120"/>
    </row>
    <row r="852" spans="1:29" ht="12.5" x14ac:dyDescent="0.25">
      <c r="A852" s="12"/>
      <c r="B852" s="120"/>
      <c r="C852" s="120"/>
      <c r="D852" s="120"/>
      <c r="E852" s="120"/>
      <c r="F852" s="120"/>
      <c r="G852" s="120"/>
      <c r="H852" s="120"/>
      <c r="I852" s="120"/>
      <c r="J852" s="120"/>
      <c r="K852" s="120"/>
      <c r="L852" s="120"/>
      <c r="M852" s="120"/>
      <c r="N852" s="120"/>
      <c r="O852" s="120"/>
      <c r="P852" s="120"/>
      <c r="Q852" s="120"/>
      <c r="R852" s="120"/>
      <c r="S852" s="120"/>
      <c r="T852" s="120"/>
      <c r="U852" s="120"/>
      <c r="V852" s="120"/>
      <c r="W852" s="120"/>
      <c r="X852" s="120"/>
      <c r="Y852" s="120"/>
      <c r="Z852" s="120"/>
      <c r="AA852" s="120"/>
      <c r="AB852" s="120"/>
      <c r="AC852" s="120"/>
    </row>
    <row r="853" spans="1:29" ht="12.5" x14ac:dyDescent="0.25">
      <c r="A853" s="12"/>
      <c r="B853" s="120"/>
      <c r="C853" s="120"/>
      <c r="D853" s="120"/>
      <c r="E853" s="120"/>
      <c r="F853" s="120"/>
      <c r="G853" s="120"/>
      <c r="H853" s="120"/>
      <c r="I853" s="120"/>
      <c r="J853" s="120"/>
      <c r="K853" s="120"/>
      <c r="L853" s="120"/>
      <c r="M853" s="120"/>
      <c r="N853" s="120"/>
      <c r="O853" s="120"/>
      <c r="P853" s="120"/>
      <c r="Q853" s="120"/>
      <c r="R853" s="120"/>
      <c r="S853" s="120"/>
      <c r="T853" s="120"/>
      <c r="U853" s="120"/>
      <c r="V853" s="120"/>
      <c r="W853" s="120"/>
      <c r="X853" s="120"/>
      <c r="Y853" s="120"/>
      <c r="Z853" s="120"/>
      <c r="AA853" s="120"/>
      <c r="AB853" s="120"/>
      <c r="AC853" s="120"/>
    </row>
    <row r="854" spans="1:29" ht="12.5" x14ac:dyDescent="0.25">
      <c r="A854" s="12"/>
      <c r="B854" s="120"/>
      <c r="C854" s="120"/>
      <c r="D854" s="120"/>
      <c r="E854" s="120"/>
      <c r="F854" s="120"/>
      <c r="G854" s="120"/>
      <c r="H854" s="120"/>
      <c r="I854" s="120"/>
      <c r="J854" s="120"/>
      <c r="K854" s="120"/>
      <c r="L854" s="120"/>
      <c r="M854" s="120"/>
      <c r="N854" s="120"/>
      <c r="O854" s="120"/>
      <c r="P854" s="120"/>
      <c r="Q854" s="120"/>
      <c r="R854" s="120"/>
      <c r="S854" s="120"/>
      <c r="T854" s="120"/>
      <c r="U854" s="120"/>
      <c r="V854" s="120"/>
      <c r="W854" s="120"/>
      <c r="X854" s="120"/>
      <c r="Y854" s="120"/>
      <c r="Z854" s="120"/>
      <c r="AA854" s="120"/>
      <c r="AB854" s="120"/>
      <c r="AC854" s="120"/>
    </row>
    <row r="855" spans="1:29" ht="12.5" x14ac:dyDescent="0.25">
      <c r="A855" s="12"/>
      <c r="B855" s="120"/>
      <c r="C855" s="120"/>
      <c r="D855" s="120"/>
      <c r="E855" s="120"/>
      <c r="F855" s="120"/>
      <c r="G855" s="120"/>
      <c r="H855" s="120"/>
      <c r="I855" s="120"/>
      <c r="J855" s="120"/>
      <c r="K855" s="120"/>
      <c r="L855" s="120"/>
      <c r="M855" s="120"/>
      <c r="N855" s="120"/>
      <c r="O855" s="120"/>
      <c r="P855" s="120"/>
      <c r="Q855" s="120"/>
      <c r="R855" s="120"/>
      <c r="S855" s="120"/>
      <c r="T855" s="120"/>
      <c r="U855" s="120"/>
      <c r="V855" s="120"/>
      <c r="W855" s="120"/>
      <c r="X855" s="120"/>
      <c r="Y855" s="120"/>
      <c r="Z855" s="120"/>
      <c r="AA855" s="120"/>
      <c r="AB855" s="120"/>
      <c r="AC855" s="120"/>
    </row>
    <row r="856" spans="1:29" ht="12.5" x14ac:dyDescent="0.25">
      <c r="A856" s="12"/>
      <c r="B856" s="120"/>
      <c r="C856" s="120"/>
      <c r="D856" s="120"/>
      <c r="E856" s="120"/>
      <c r="F856" s="120"/>
      <c r="G856" s="120"/>
      <c r="H856" s="120"/>
      <c r="I856" s="120"/>
      <c r="J856" s="120"/>
      <c r="K856" s="120"/>
      <c r="L856" s="120"/>
      <c r="M856" s="120"/>
      <c r="N856" s="120"/>
      <c r="O856" s="120"/>
      <c r="P856" s="120"/>
      <c r="Q856" s="120"/>
      <c r="R856" s="120"/>
      <c r="S856" s="120"/>
      <c r="T856" s="120"/>
      <c r="U856" s="120"/>
      <c r="V856" s="120"/>
      <c r="W856" s="120"/>
      <c r="X856" s="120"/>
      <c r="Y856" s="120"/>
      <c r="Z856" s="120"/>
      <c r="AA856" s="120"/>
      <c r="AB856" s="120"/>
      <c r="AC856" s="120"/>
    </row>
    <row r="857" spans="1:29" ht="12.5" x14ac:dyDescent="0.25">
      <c r="A857" s="12"/>
      <c r="B857" s="120"/>
      <c r="C857" s="120"/>
      <c r="D857" s="120"/>
      <c r="E857" s="120"/>
      <c r="F857" s="120"/>
      <c r="G857" s="120"/>
      <c r="H857" s="120"/>
      <c r="I857" s="120"/>
      <c r="J857" s="120"/>
      <c r="K857" s="120"/>
      <c r="L857" s="120"/>
      <c r="M857" s="120"/>
      <c r="N857" s="120"/>
      <c r="O857" s="120"/>
      <c r="P857" s="120"/>
      <c r="Q857" s="120"/>
      <c r="R857" s="120"/>
      <c r="S857" s="120"/>
      <c r="T857" s="120"/>
      <c r="U857" s="120"/>
      <c r="V857" s="120"/>
      <c r="W857" s="120"/>
      <c r="X857" s="120"/>
      <c r="Y857" s="120"/>
      <c r="Z857" s="120"/>
      <c r="AA857" s="120"/>
      <c r="AB857" s="120"/>
      <c r="AC857" s="120"/>
    </row>
    <row r="858" spans="1:29" ht="12.5" x14ac:dyDescent="0.25">
      <c r="A858" s="12"/>
      <c r="B858" s="120"/>
      <c r="C858" s="120"/>
      <c r="D858" s="120"/>
      <c r="E858" s="120"/>
      <c r="F858" s="120"/>
      <c r="G858" s="120"/>
      <c r="H858" s="120"/>
      <c r="I858" s="120"/>
      <c r="J858" s="120"/>
      <c r="K858" s="120"/>
      <c r="L858" s="120"/>
      <c r="M858" s="120"/>
      <c r="N858" s="120"/>
      <c r="O858" s="120"/>
      <c r="P858" s="120"/>
      <c r="Q858" s="120"/>
      <c r="R858" s="120"/>
      <c r="S858" s="120"/>
      <c r="T858" s="120"/>
      <c r="U858" s="120"/>
      <c r="V858" s="120"/>
      <c r="W858" s="120"/>
      <c r="X858" s="120"/>
      <c r="Y858" s="120"/>
      <c r="Z858" s="120"/>
      <c r="AA858" s="120"/>
      <c r="AB858" s="120"/>
      <c r="AC858" s="120"/>
    </row>
    <row r="859" spans="1:29" ht="12.5" x14ac:dyDescent="0.25">
      <c r="A859" s="12"/>
      <c r="B859" s="120"/>
      <c r="C859" s="120"/>
      <c r="D859" s="120"/>
      <c r="E859" s="120"/>
      <c r="F859" s="120"/>
      <c r="G859" s="120"/>
      <c r="H859" s="120"/>
      <c r="I859" s="120"/>
      <c r="J859" s="120"/>
      <c r="K859" s="120"/>
      <c r="L859" s="120"/>
      <c r="M859" s="120"/>
      <c r="N859" s="120"/>
      <c r="O859" s="120"/>
      <c r="P859" s="120"/>
      <c r="Q859" s="120"/>
      <c r="R859" s="120"/>
      <c r="S859" s="120"/>
      <c r="T859" s="120"/>
      <c r="U859" s="120"/>
      <c r="V859" s="120"/>
      <c r="W859" s="120"/>
      <c r="X859" s="120"/>
      <c r="Y859" s="120"/>
      <c r="Z859" s="120"/>
      <c r="AA859" s="120"/>
      <c r="AB859" s="120"/>
      <c r="AC859" s="120"/>
    </row>
    <row r="860" spans="1:29" ht="12.5" x14ac:dyDescent="0.25">
      <c r="A860" s="12"/>
      <c r="B860" s="120"/>
      <c r="C860" s="120"/>
      <c r="D860" s="120"/>
      <c r="E860" s="120"/>
      <c r="F860" s="120"/>
      <c r="G860" s="120"/>
      <c r="H860" s="120"/>
      <c r="I860" s="120"/>
      <c r="J860" s="120"/>
      <c r="K860" s="120"/>
      <c r="L860" s="120"/>
      <c r="M860" s="120"/>
      <c r="N860" s="120"/>
      <c r="O860" s="120"/>
      <c r="P860" s="120"/>
      <c r="Q860" s="120"/>
      <c r="R860" s="120"/>
      <c r="S860" s="120"/>
      <c r="T860" s="120"/>
      <c r="U860" s="120"/>
      <c r="V860" s="120"/>
      <c r="W860" s="120"/>
      <c r="X860" s="120"/>
      <c r="Y860" s="120"/>
      <c r="Z860" s="120"/>
      <c r="AA860" s="120"/>
      <c r="AB860" s="120"/>
      <c r="AC860" s="120"/>
    </row>
    <row r="861" spans="1:29" ht="12.5" x14ac:dyDescent="0.25">
      <c r="A861" s="12"/>
      <c r="B861" s="120"/>
      <c r="C861" s="120"/>
      <c r="D861" s="120"/>
      <c r="E861" s="120"/>
      <c r="F861" s="120"/>
      <c r="G861" s="120"/>
      <c r="H861" s="120"/>
      <c r="I861" s="120"/>
      <c r="J861" s="120"/>
      <c r="K861" s="120"/>
      <c r="L861" s="120"/>
      <c r="M861" s="120"/>
      <c r="N861" s="120"/>
      <c r="O861" s="120"/>
      <c r="P861" s="120"/>
      <c r="Q861" s="120"/>
      <c r="R861" s="120"/>
      <c r="S861" s="120"/>
      <c r="T861" s="120"/>
      <c r="U861" s="120"/>
      <c r="V861" s="120"/>
      <c r="W861" s="120"/>
      <c r="X861" s="120"/>
      <c r="Y861" s="120"/>
      <c r="Z861" s="120"/>
      <c r="AA861" s="120"/>
      <c r="AB861" s="120"/>
      <c r="AC861" s="120"/>
    </row>
    <row r="862" spans="1:29" ht="12.5" x14ac:dyDescent="0.25">
      <c r="A862" s="12"/>
      <c r="B862" s="120"/>
      <c r="C862" s="120"/>
      <c r="D862" s="120"/>
      <c r="E862" s="120"/>
      <c r="F862" s="120"/>
      <c r="G862" s="120"/>
      <c r="H862" s="120"/>
      <c r="I862" s="120"/>
      <c r="J862" s="120"/>
      <c r="K862" s="120"/>
      <c r="L862" s="120"/>
      <c r="M862" s="120"/>
      <c r="N862" s="120"/>
      <c r="O862" s="120"/>
      <c r="P862" s="120"/>
      <c r="Q862" s="120"/>
      <c r="R862" s="120"/>
      <c r="S862" s="120"/>
      <c r="T862" s="120"/>
      <c r="U862" s="120"/>
      <c r="V862" s="120"/>
      <c r="W862" s="120"/>
      <c r="X862" s="120"/>
      <c r="Y862" s="120"/>
      <c r="Z862" s="120"/>
      <c r="AA862" s="120"/>
      <c r="AB862" s="120"/>
      <c r="AC862" s="120"/>
    </row>
    <row r="863" spans="1:29" ht="12.5" x14ac:dyDescent="0.25">
      <c r="A863" s="12"/>
      <c r="B863" s="120"/>
      <c r="C863" s="120"/>
      <c r="D863" s="120"/>
      <c r="E863" s="120"/>
      <c r="F863" s="120"/>
      <c r="G863" s="120"/>
      <c r="H863" s="120"/>
      <c r="I863" s="120"/>
      <c r="J863" s="120"/>
      <c r="K863" s="120"/>
      <c r="L863" s="120"/>
      <c r="M863" s="120"/>
      <c r="N863" s="120"/>
      <c r="O863" s="120"/>
      <c r="P863" s="120"/>
      <c r="Q863" s="120"/>
      <c r="R863" s="120"/>
      <c r="S863" s="120"/>
      <c r="T863" s="120"/>
      <c r="U863" s="120"/>
      <c r="V863" s="120"/>
      <c r="W863" s="120"/>
      <c r="X863" s="120"/>
      <c r="Y863" s="120"/>
      <c r="Z863" s="120"/>
      <c r="AA863" s="120"/>
      <c r="AB863" s="120"/>
      <c r="AC863" s="120"/>
    </row>
    <row r="864" spans="1:29" ht="12.5" x14ac:dyDescent="0.25">
      <c r="A864" s="12"/>
      <c r="B864" s="120"/>
      <c r="C864" s="120"/>
      <c r="D864" s="120"/>
      <c r="E864" s="120"/>
      <c r="F864" s="120"/>
      <c r="G864" s="120"/>
      <c r="H864" s="120"/>
      <c r="I864" s="120"/>
      <c r="J864" s="120"/>
      <c r="K864" s="120"/>
      <c r="L864" s="120"/>
      <c r="M864" s="120"/>
      <c r="N864" s="120"/>
      <c r="O864" s="120"/>
      <c r="P864" s="120"/>
      <c r="Q864" s="120"/>
      <c r="R864" s="120"/>
      <c r="S864" s="120"/>
      <c r="T864" s="120"/>
      <c r="U864" s="120"/>
      <c r="V864" s="120"/>
      <c r="W864" s="120"/>
      <c r="X864" s="120"/>
      <c r="Y864" s="120"/>
      <c r="Z864" s="120"/>
      <c r="AA864" s="120"/>
      <c r="AB864" s="120"/>
      <c r="AC864" s="120"/>
    </row>
    <row r="865" spans="1:29" ht="12.5" x14ac:dyDescent="0.25">
      <c r="A865" s="12"/>
      <c r="B865" s="120"/>
      <c r="C865" s="120"/>
      <c r="D865" s="120"/>
      <c r="E865" s="120"/>
      <c r="F865" s="120"/>
      <c r="G865" s="120"/>
      <c r="H865" s="120"/>
      <c r="I865" s="120"/>
      <c r="J865" s="120"/>
      <c r="K865" s="120"/>
      <c r="L865" s="120"/>
      <c r="M865" s="120"/>
      <c r="N865" s="120"/>
      <c r="O865" s="120"/>
      <c r="P865" s="120"/>
      <c r="Q865" s="120"/>
      <c r="R865" s="120"/>
      <c r="S865" s="120"/>
      <c r="T865" s="120"/>
      <c r="U865" s="120"/>
      <c r="V865" s="120"/>
      <c r="W865" s="120"/>
      <c r="X865" s="120"/>
      <c r="Y865" s="120"/>
      <c r="Z865" s="120"/>
      <c r="AA865" s="120"/>
      <c r="AB865" s="120"/>
      <c r="AC865" s="120"/>
    </row>
    <row r="866" spans="1:29" ht="12.5" x14ac:dyDescent="0.25">
      <c r="A866" s="12"/>
      <c r="B866" s="120"/>
      <c r="C866" s="120"/>
      <c r="D866" s="120"/>
      <c r="E866" s="120"/>
      <c r="F866" s="120"/>
      <c r="G866" s="120"/>
      <c r="H866" s="120"/>
      <c r="I866" s="120"/>
      <c r="J866" s="120"/>
      <c r="K866" s="120"/>
      <c r="L866" s="120"/>
      <c r="M866" s="120"/>
      <c r="N866" s="120"/>
      <c r="O866" s="120"/>
      <c r="P866" s="120"/>
      <c r="Q866" s="120"/>
      <c r="R866" s="120"/>
      <c r="S866" s="120"/>
      <c r="T866" s="120"/>
      <c r="U866" s="120"/>
      <c r="V866" s="120"/>
      <c r="W866" s="120"/>
      <c r="X866" s="120"/>
      <c r="Y866" s="120"/>
      <c r="Z866" s="120"/>
      <c r="AA866" s="120"/>
      <c r="AB866" s="120"/>
      <c r="AC866" s="120"/>
    </row>
    <row r="867" spans="1:29" ht="12.5" x14ac:dyDescent="0.25">
      <c r="A867" s="12"/>
      <c r="B867" s="120"/>
      <c r="C867" s="120"/>
      <c r="D867" s="120"/>
      <c r="E867" s="120"/>
      <c r="F867" s="120"/>
      <c r="G867" s="120"/>
      <c r="H867" s="120"/>
      <c r="I867" s="120"/>
      <c r="J867" s="120"/>
      <c r="K867" s="120"/>
      <c r="L867" s="120"/>
      <c r="M867" s="120"/>
      <c r="N867" s="120"/>
      <c r="O867" s="120"/>
      <c r="P867" s="120"/>
      <c r="Q867" s="120"/>
      <c r="R867" s="120"/>
      <c r="S867" s="120"/>
      <c r="T867" s="120"/>
      <c r="U867" s="120"/>
      <c r="V867" s="120"/>
      <c r="W867" s="120"/>
      <c r="X867" s="120"/>
      <c r="Y867" s="120"/>
      <c r="Z867" s="120"/>
      <c r="AA867" s="120"/>
      <c r="AB867" s="120"/>
      <c r="AC867" s="120"/>
    </row>
    <row r="868" spans="1:29" ht="12.5" x14ac:dyDescent="0.25">
      <c r="A868" s="12"/>
      <c r="B868" s="120"/>
      <c r="C868" s="120"/>
      <c r="D868" s="120"/>
      <c r="E868" s="120"/>
      <c r="F868" s="120"/>
      <c r="G868" s="120"/>
      <c r="H868" s="120"/>
      <c r="I868" s="120"/>
      <c r="J868" s="120"/>
      <c r="K868" s="120"/>
      <c r="L868" s="120"/>
      <c r="M868" s="120"/>
      <c r="N868" s="120"/>
      <c r="O868" s="120"/>
      <c r="P868" s="120"/>
      <c r="Q868" s="120"/>
      <c r="R868" s="120"/>
      <c r="S868" s="120"/>
      <c r="T868" s="120"/>
      <c r="U868" s="120"/>
      <c r="V868" s="120"/>
      <c r="W868" s="120"/>
      <c r="X868" s="120"/>
      <c r="Y868" s="120"/>
      <c r="Z868" s="120"/>
      <c r="AA868" s="120"/>
      <c r="AB868" s="120"/>
      <c r="AC868" s="120"/>
    </row>
    <row r="869" spans="1:29" ht="12.5" x14ac:dyDescent="0.25">
      <c r="A869" s="12"/>
      <c r="B869" s="120"/>
      <c r="C869" s="120"/>
      <c r="D869" s="120"/>
      <c r="E869" s="120"/>
      <c r="F869" s="120"/>
      <c r="G869" s="120"/>
      <c r="H869" s="120"/>
      <c r="I869" s="120"/>
      <c r="J869" s="120"/>
      <c r="K869" s="120"/>
      <c r="L869" s="120"/>
      <c r="M869" s="120"/>
      <c r="N869" s="120"/>
      <c r="O869" s="120"/>
      <c r="P869" s="120"/>
      <c r="Q869" s="120"/>
      <c r="R869" s="120"/>
      <c r="S869" s="120"/>
      <c r="T869" s="120"/>
      <c r="U869" s="120"/>
      <c r="V869" s="120"/>
      <c r="W869" s="120"/>
      <c r="X869" s="120"/>
      <c r="Y869" s="120"/>
      <c r="Z869" s="120"/>
      <c r="AA869" s="120"/>
      <c r="AB869" s="120"/>
      <c r="AC869" s="120"/>
    </row>
    <row r="870" spans="1:29" ht="12.5" x14ac:dyDescent="0.25">
      <c r="A870" s="12"/>
      <c r="B870" s="120"/>
      <c r="C870" s="120"/>
      <c r="D870" s="120"/>
      <c r="E870" s="120"/>
      <c r="F870" s="120"/>
      <c r="G870" s="120"/>
      <c r="H870" s="120"/>
      <c r="I870" s="120"/>
      <c r="J870" s="120"/>
      <c r="K870" s="120"/>
      <c r="L870" s="120"/>
      <c r="M870" s="120"/>
      <c r="N870" s="120"/>
      <c r="O870" s="120"/>
      <c r="P870" s="120"/>
      <c r="Q870" s="120"/>
      <c r="R870" s="120"/>
      <c r="S870" s="120"/>
      <c r="T870" s="120"/>
      <c r="U870" s="120"/>
      <c r="V870" s="120"/>
      <c r="W870" s="120"/>
      <c r="X870" s="120"/>
      <c r="Y870" s="120"/>
      <c r="Z870" s="120"/>
      <c r="AA870" s="120"/>
      <c r="AB870" s="120"/>
      <c r="AC870" s="120"/>
    </row>
    <row r="871" spans="1:29" ht="12.5" x14ac:dyDescent="0.25">
      <c r="A871" s="12"/>
      <c r="B871" s="120"/>
      <c r="C871" s="120"/>
      <c r="D871" s="120"/>
      <c r="E871" s="120"/>
      <c r="F871" s="120"/>
      <c r="G871" s="120"/>
      <c r="H871" s="120"/>
      <c r="I871" s="120"/>
      <c r="J871" s="120"/>
      <c r="K871" s="120"/>
      <c r="L871" s="120"/>
      <c r="M871" s="120"/>
      <c r="N871" s="120"/>
      <c r="O871" s="120"/>
      <c r="P871" s="120"/>
      <c r="Q871" s="120"/>
      <c r="R871" s="120"/>
      <c r="S871" s="120"/>
      <c r="T871" s="120"/>
      <c r="U871" s="120"/>
      <c r="V871" s="120"/>
      <c r="W871" s="120"/>
      <c r="X871" s="120"/>
      <c r="Y871" s="120"/>
      <c r="Z871" s="120"/>
      <c r="AA871" s="120"/>
      <c r="AB871" s="120"/>
      <c r="AC871" s="120"/>
    </row>
    <row r="872" spans="1:29" ht="12.5" x14ac:dyDescent="0.25">
      <c r="A872" s="12"/>
      <c r="B872" s="120"/>
      <c r="C872" s="120"/>
      <c r="D872" s="120"/>
      <c r="E872" s="120"/>
      <c r="F872" s="120"/>
      <c r="G872" s="120"/>
      <c r="H872" s="120"/>
      <c r="I872" s="120"/>
      <c r="J872" s="120"/>
      <c r="K872" s="120"/>
      <c r="L872" s="120"/>
      <c r="M872" s="120"/>
      <c r="N872" s="120"/>
      <c r="O872" s="120"/>
      <c r="P872" s="120"/>
      <c r="Q872" s="120"/>
      <c r="R872" s="120"/>
      <c r="S872" s="120"/>
      <c r="T872" s="120"/>
      <c r="U872" s="120"/>
      <c r="V872" s="120"/>
      <c r="W872" s="120"/>
      <c r="X872" s="120"/>
      <c r="Y872" s="120"/>
      <c r="Z872" s="120"/>
      <c r="AA872" s="120"/>
      <c r="AB872" s="120"/>
      <c r="AC872" s="120"/>
    </row>
    <row r="873" spans="1:29" ht="12.5" x14ac:dyDescent="0.25">
      <c r="A873" s="12"/>
      <c r="B873" s="120"/>
      <c r="C873" s="120"/>
      <c r="D873" s="120"/>
      <c r="E873" s="120"/>
      <c r="F873" s="120"/>
      <c r="G873" s="120"/>
      <c r="H873" s="120"/>
      <c r="I873" s="120"/>
      <c r="J873" s="120"/>
      <c r="K873" s="120"/>
      <c r="L873" s="120"/>
      <c r="M873" s="120"/>
      <c r="N873" s="120"/>
      <c r="O873" s="120"/>
      <c r="P873" s="120"/>
      <c r="Q873" s="120"/>
      <c r="R873" s="120"/>
      <c r="S873" s="120"/>
      <c r="T873" s="120"/>
      <c r="U873" s="120"/>
      <c r="V873" s="120"/>
      <c r="W873" s="120"/>
      <c r="X873" s="120"/>
      <c r="Y873" s="120"/>
      <c r="Z873" s="120"/>
      <c r="AA873" s="120"/>
      <c r="AB873" s="120"/>
      <c r="AC873" s="120"/>
    </row>
    <row r="874" spans="1:29" ht="12.5" x14ac:dyDescent="0.25">
      <c r="A874" s="12"/>
      <c r="B874" s="120"/>
      <c r="C874" s="120"/>
      <c r="D874" s="120"/>
      <c r="E874" s="120"/>
      <c r="F874" s="120"/>
      <c r="G874" s="120"/>
      <c r="H874" s="120"/>
      <c r="I874" s="120"/>
      <c r="J874" s="120"/>
      <c r="K874" s="120"/>
      <c r="L874" s="120"/>
      <c r="M874" s="120"/>
      <c r="N874" s="120"/>
      <c r="O874" s="120"/>
      <c r="P874" s="120"/>
      <c r="Q874" s="120"/>
      <c r="R874" s="120"/>
      <c r="S874" s="120"/>
      <c r="T874" s="120"/>
      <c r="U874" s="120"/>
      <c r="V874" s="120"/>
      <c r="W874" s="120"/>
      <c r="X874" s="120"/>
      <c r="Y874" s="120"/>
      <c r="Z874" s="120"/>
      <c r="AA874" s="120"/>
      <c r="AB874" s="120"/>
      <c r="AC874" s="120"/>
    </row>
    <row r="875" spans="1:29" ht="12.5" x14ac:dyDescent="0.25">
      <c r="A875" s="12"/>
      <c r="B875" s="120"/>
      <c r="C875" s="120"/>
      <c r="D875" s="120"/>
      <c r="E875" s="120"/>
      <c r="F875" s="120"/>
      <c r="G875" s="120"/>
      <c r="H875" s="120"/>
      <c r="I875" s="120"/>
      <c r="J875" s="120"/>
      <c r="K875" s="120"/>
      <c r="L875" s="120"/>
      <c r="M875" s="120"/>
      <c r="N875" s="120"/>
      <c r="O875" s="120"/>
      <c r="P875" s="120"/>
      <c r="Q875" s="120"/>
      <c r="R875" s="120"/>
      <c r="S875" s="120"/>
      <c r="T875" s="120"/>
      <c r="U875" s="120"/>
      <c r="V875" s="120"/>
      <c r="W875" s="120"/>
      <c r="X875" s="120"/>
      <c r="Y875" s="120"/>
      <c r="Z875" s="120"/>
      <c r="AA875" s="120"/>
      <c r="AB875" s="120"/>
      <c r="AC875" s="120"/>
    </row>
    <row r="876" spans="1:29" ht="12.5" x14ac:dyDescent="0.25">
      <c r="A876" s="12"/>
      <c r="B876" s="120"/>
      <c r="C876" s="120"/>
      <c r="D876" s="120"/>
      <c r="E876" s="120"/>
      <c r="F876" s="120"/>
      <c r="G876" s="120"/>
      <c r="H876" s="120"/>
      <c r="I876" s="120"/>
      <c r="J876" s="120"/>
      <c r="K876" s="120"/>
      <c r="L876" s="120"/>
      <c r="M876" s="120"/>
      <c r="N876" s="120"/>
      <c r="O876" s="120"/>
      <c r="P876" s="120"/>
      <c r="Q876" s="120"/>
      <c r="R876" s="120"/>
      <c r="S876" s="120"/>
      <c r="T876" s="120"/>
      <c r="U876" s="120"/>
      <c r="V876" s="120"/>
      <c r="W876" s="120"/>
      <c r="X876" s="120"/>
      <c r="Y876" s="120"/>
      <c r="Z876" s="120"/>
      <c r="AA876" s="120"/>
      <c r="AB876" s="120"/>
      <c r="AC876" s="120"/>
    </row>
    <row r="877" spans="1:29" ht="12.5" x14ac:dyDescent="0.25">
      <c r="A877" s="12"/>
      <c r="B877" s="120"/>
      <c r="C877" s="120"/>
      <c r="D877" s="120"/>
      <c r="E877" s="120"/>
      <c r="F877" s="120"/>
      <c r="G877" s="120"/>
      <c r="H877" s="120"/>
      <c r="I877" s="120"/>
      <c r="J877" s="120"/>
      <c r="K877" s="120"/>
      <c r="L877" s="120"/>
      <c r="M877" s="120"/>
      <c r="N877" s="120"/>
      <c r="O877" s="120"/>
      <c r="P877" s="120"/>
      <c r="Q877" s="120"/>
      <c r="R877" s="120"/>
      <c r="S877" s="120"/>
      <c r="T877" s="120"/>
      <c r="U877" s="120"/>
      <c r="V877" s="120"/>
      <c r="W877" s="120"/>
      <c r="X877" s="120"/>
      <c r="Y877" s="120"/>
      <c r="Z877" s="120"/>
      <c r="AA877" s="120"/>
      <c r="AB877" s="120"/>
      <c r="AC877" s="120"/>
    </row>
    <row r="878" spans="1:29" ht="12.5" x14ac:dyDescent="0.25">
      <c r="A878" s="12"/>
      <c r="B878" s="120"/>
      <c r="C878" s="120"/>
      <c r="D878" s="120"/>
      <c r="E878" s="120"/>
      <c r="F878" s="120"/>
      <c r="G878" s="120"/>
      <c r="H878" s="120"/>
      <c r="I878" s="120"/>
      <c r="J878" s="120"/>
      <c r="K878" s="120"/>
      <c r="L878" s="120"/>
      <c r="M878" s="120"/>
      <c r="N878" s="120"/>
      <c r="O878" s="120"/>
      <c r="P878" s="120"/>
      <c r="Q878" s="120"/>
      <c r="R878" s="120"/>
      <c r="S878" s="120"/>
      <c r="T878" s="120"/>
      <c r="U878" s="120"/>
      <c r="V878" s="120"/>
      <c r="W878" s="120"/>
      <c r="X878" s="120"/>
      <c r="Y878" s="120"/>
      <c r="Z878" s="120"/>
      <c r="AA878" s="120"/>
      <c r="AB878" s="120"/>
      <c r="AC878" s="120"/>
    </row>
    <row r="879" spans="1:29" ht="12.5" x14ac:dyDescent="0.25">
      <c r="A879" s="12"/>
      <c r="B879" s="120"/>
      <c r="C879" s="120"/>
      <c r="D879" s="120"/>
      <c r="E879" s="120"/>
      <c r="F879" s="120"/>
      <c r="G879" s="120"/>
      <c r="H879" s="120"/>
      <c r="I879" s="120"/>
      <c r="J879" s="120"/>
      <c r="K879" s="120"/>
      <c r="L879" s="120"/>
      <c r="M879" s="120"/>
      <c r="N879" s="120"/>
      <c r="O879" s="120"/>
      <c r="P879" s="120"/>
      <c r="Q879" s="120"/>
      <c r="R879" s="120"/>
      <c r="S879" s="120"/>
      <c r="T879" s="120"/>
      <c r="U879" s="120"/>
      <c r="V879" s="120"/>
      <c r="W879" s="120"/>
      <c r="X879" s="120"/>
      <c r="Y879" s="120"/>
      <c r="Z879" s="120"/>
      <c r="AA879" s="120"/>
      <c r="AB879" s="120"/>
      <c r="AC879" s="120"/>
    </row>
    <row r="880" spans="1:29" ht="12.5" x14ac:dyDescent="0.25">
      <c r="A880" s="12"/>
      <c r="B880" s="120"/>
      <c r="C880" s="120"/>
      <c r="D880" s="120"/>
      <c r="E880" s="120"/>
      <c r="F880" s="120"/>
      <c r="G880" s="120"/>
      <c r="H880" s="120"/>
      <c r="I880" s="120"/>
      <c r="J880" s="120"/>
      <c r="K880" s="120"/>
      <c r="L880" s="120"/>
      <c r="M880" s="120"/>
      <c r="N880" s="120"/>
      <c r="O880" s="120"/>
      <c r="P880" s="120"/>
      <c r="Q880" s="120"/>
      <c r="R880" s="120"/>
      <c r="S880" s="120"/>
      <c r="T880" s="120"/>
      <c r="U880" s="120"/>
      <c r="V880" s="120"/>
      <c r="W880" s="120"/>
      <c r="X880" s="120"/>
      <c r="Y880" s="120"/>
      <c r="Z880" s="120"/>
      <c r="AA880" s="120"/>
      <c r="AB880" s="120"/>
      <c r="AC880" s="120"/>
    </row>
    <row r="881" spans="1:29" ht="12.5" x14ac:dyDescent="0.25">
      <c r="A881" s="12"/>
      <c r="B881" s="120"/>
      <c r="C881" s="120"/>
      <c r="D881" s="120"/>
      <c r="E881" s="120"/>
      <c r="F881" s="120"/>
      <c r="G881" s="120"/>
      <c r="H881" s="120"/>
      <c r="I881" s="120"/>
      <c r="J881" s="120"/>
      <c r="K881" s="120"/>
      <c r="L881" s="120"/>
      <c r="M881" s="120"/>
      <c r="N881" s="120"/>
      <c r="O881" s="120"/>
      <c r="P881" s="120"/>
      <c r="Q881" s="120"/>
      <c r="R881" s="120"/>
      <c r="S881" s="120"/>
      <c r="T881" s="120"/>
      <c r="U881" s="120"/>
      <c r="V881" s="120"/>
      <c r="W881" s="120"/>
      <c r="X881" s="120"/>
      <c r="Y881" s="120"/>
      <c r="Z881" s="120"/>
      <c r="AA881" s="120"/>
      <c r="AB881" s="120"/>
      <c r="AC881" s="120"/>
    </row>
    <row r="882" spans="1:29" ht="12.5" x14ac:dyDescent="0.25">
      <c r="A882" s="12"/>
      <c r="B882" s="120"/>
      <c r="C882" s="120"/>
      <c r="D882" s="120"/>
      <c r="E882" s="120"/>
      <c r="F882" s="120"/>
      <c r="G882" s="120"/>
      <c r="H882" s="120"/>
      <c r="I882" s="120"/>
      <c r="J882" s="120"/>
      <c r="K882" s="120"/>
      <c r="L882" s="120"/>
      <c r="M882" s="120"/>
      <c r="N882" s="120"/>
      <c r="O882" s="120"/>
      <c r="P882" s="120"/>
      <c r="Q882" s="120"/>
      <c r="R882" s="120"/>
      <c r="S882" s="120"/>
      <c r="T882" s="120"/>
      <c r="U882" s="120"/>
      <c r="V882" s="120"/>
      <c r="W882" s="120"/>
      <c r="X882" s="120"/>
      <c r="Y882" s="120"/>
      <c r="Z882" s="120"/>
      <c r="AA882" s="120"/>
      <c r="AB882" s="120"/>
      <c r="AC882" s="120"/>
    </row>
    <row r="883" spans="1:29" ht="12.5" x14ac:dyDescent="0.25">
      <c r="A883" s="12"/>
      <c r="B883" s="120"/>
      <c r="C883" s="120"/>
      <c r="D883" s="120"/>
      <c r="E883" s="120"/>
      <c r="F883" s="120"/>
      <c r="G883" s="120"/>
      <c r="H883" s="120"/>
      <c r="I883" s="120"/>
      <c r="J883" s="120"/>
      <c r="K883" s="120"/>
      <c r="L883" s="120"/>
      <c r="M883" s="120"/>
      <c r="N883" s="120"/>
      <c r="O883" s="120"/>
      <c r="P883" s="120"/>
      <c r="Q883" s="120"/>
      <c r="R883" s="120"/>
      <c r="S883" s="120"/>
      <c r="T883" s="120"/>
      <c r="U883" s="120"/>
      <c r="V883" s="120"/>
      <c r="W883" s="120"/>
      <c r="X883" s="120"/>
      <c r="Y883" s="120"/>
      <c r="Z883" s="120"/>
      <c r="AA883" s="120"/>
      <c r="AB883" s="120"/>
      <c r="AC883" s="120"/>
    </row>
    <row r="884" spans="1:29" ht="12.5" x14ac:dyDescent="0.25">
      <c r="A884" s="12"/>
      <c r="B884" s="120"/>
      <c r="C884" s="120"/>
      <c r="D884" s="120"/>
      <c r="E884" s="120"/>
      <c r="F884" s="120"/>
      <c r="G884" s="120"/>
      <c r="H884" s="120"/>
      <c r="I884" s="120"/>
      <c r="J884" s="120"/>
      <c r="K884" s="120"/>
      <c r="L884" s="120"/>
      <c r="M884" s="120"/>
      <c r="N884" s="120"/>
      <c r="O884" s="120"/>
      <c r="P884" s="120"/>
      <c r="Q884" s="120"/>
      <c r="R884" s="120"/>
      <c r="S884" s="120"/>
      <c r="T884" s="120"/>
      <c r="U884" s="120"/>
      <c r="V884" s="120"/>
      <c r="W884" s="120"/>
      <c r="X884" s="120"/>
      <c r="Y884" s="120"/>
      <c r="Z884" s="120"/>
      <c r="AA884" s="120"/>
      <c r="AB884" s="120"/>
      <c r="AC884" s="120"/>
    </row>
    <row r="885" spans="1:29" ht="12.5" x14ac:dyDescent="0.25">
      <c r="A885" s="12"/>
      <c r="B885" s="120"/>
      <c r="C885" s="120"/>
      <c r="D885" s="120"/>
      <c r="E885" s="120"/>
      <c r="F885" s="120"/>
      <c r="G885" s="120"/>
      <c r="H885" s="120"/>
      <c r="I885" s="120"/>
      <c r="J885" s="120"/>
      <c r="K885" s="120"/>
      <c r="L885" s="120"/>
      <c r="M885" s="120"/>
      <c r="N885" s="120"/>
      <c r="O885" s="120"/>
      <c r="P885" s="120"/>
      <c r="Q885" s="120"/>
      <c r="R885" s="120"/>
      <c r="S885" s="120"/>
      <c r="T885" s="120"/>
      <c r="U885" s="120"/>
      <c r="V885" s="120"/>
      <c r="W885" s="120"/>
      <c r="X885" s="120"/>
      <c r="Y885" s="120"/>
      <c r="Z885" s="120"/>
      <c r="AA885" s="120"/>
      <c r="AB885" s="120"/>
      <c r="AC885" s="120"/>
    </row>
    <row r="886" spans="1:29" ht="12.5" x14ac:dyDescent="0.25">
      <c r="A886" s="12"/>
      <c r="B886" s="120"/>
      <c r="C886" s="120"/>
      <c r="D886" s="120"/>
      <c r="E886" s="120"/>
      <c r="F886" s="120"/>
      <c r="G886" s="120"/>
      <c r="H886" s="120"/>
      <c r="I886" s="120"/>
      <c r="J886" s="120"/>
      <c r="K886" s="120"/>
      <c r="L886" s="120"/>
      <c r="M886" s="120"/>
      <c r="N886" s="120"/>
      <c r="O886" s="120"/>
      <c r="P886" s="120"/>
      <c r="Q886" s="120"/>
      <c r="R886" s="120"/>
      <c r="S886" s="120"/>
      <c r="T886" s="120"/>
      <c r="U886" s="120"/>
      <c r="V886" s="120"/>
      <c r="W886" s="120"/>
      <c r="X886" s="120"/>
      <c r="Y886" s="120"/>
      <c r="Z886" s="120"/>
      <c r="AA886" s="120"/>
      <c r="AB886" s="120"/>
      <c r="AC886" s="120"/>
    </row>
    <row r="887" spans="1:29" ht="12.5" x14ac:dyDescent="0.25">
      <c r="A887" s="12"/>
      <c r="B887" s="120"/>
      <c r="C887" s="120"/>
      <c r="D887" s="120"/>
      <c r="E887" s="120"/>
      <c r="F887" s="120"/>
      <c r="G887" s="120"/>
      <c r="H887" s="120"/>
      <c r="I887" s="120"/>
      <c r="J887" s="120"/>
      <c r="K887" s="120"/>
      <c r="L887" s="120"/>
      <c r="M887" s="120"/>
      <c r="N887" s="120"/>
      <c r="O887" s="120"/>
      <c r="P887" s="120"/>
      <c r="Q887" s="120"/>
      <c r="R887" s="120"/>
      <c r="S887" s="120"/>
      <c r="T887" s="120"/>
      <c r="U887" s="120"/>
      <c r="V887" s="120"/>
      <c r="W887" s="120"/>
      <c r="X887" s="120"/>
      <c r="Y887" s="120"/>
      <c r="Z887" s="120"/>
      <c r="AA887" s="120"/>
      <c r="AB887" s="120"/>
      <c r="AC887" s="120"/>
    </row>
    <row r="888" spans="1:29" ht="12.5" x14ac:dyDescent="0.25">
      <c r="A888" s="12"/>
      <c r="B888" s="120"/>
      <c r="C888" s="120"/>
      <c r="D888" s="120"/>
      <c r="E888" s="120"/>
      <c r="F888" s="120"/>
      <c r="G888" s="120"/>
      <c r="H888" s="120"/>
      <c r="I888" s="120"/>
      <c r="J888" s="120"/>
      <c r="K888" s="120"/>
      <c r="L888" s="120"/>
      <c r="M888" s="120"/>
      <c r="N888" s="120"/>
      <c r="O888" s="120"/>
      <c r="P888" s="120"/>
      <c r="Q888" s="120"/>
      <c r="R888" s="120"/>
      <c r="S888" s="120"/>
      <c r="T888" s="120"/>
      <c r="U888" s="120"/>
      <c r="V888" s="120"/>
      <c r="W888" s="120"/>
      <c r="X888" s="120"/>
      <c r="Y888" s="120"/>
      <c r="Z888" s="120"/>
      <c r="AA888" s="120"/>
      <c r="AB888" s="120"/>
      <c r="AC888" s="120"/>
    </row>
    <row r="889" spans="1:29" ht="12.5" x14ac:dyDescent="0.25">
      <c r="A889" s="12"/>
      <c r="B889" s="120"/>
      <c r="C889" s="120"/>
      <c r="D889" s="120"/>
      <c r="E889" s="120"/>
      <c r="F889" s="120"/>
      <c r="G889" s="120"/>
      <c r="H889" s="120"/>
      <c r="I889" s="120"/>
      <c r="J889" s="120"/>
      <c r="K889" s="120"/>
      <c r="L889" s="120"/>
      <c r="M889" s="120"/>
      <c r="N889" s="120"/>
      <c r="O889" s="120"/>
      <c r="P889" s="120"/>
      <c r="Q889" s="120"/>
      <c r="R889" s="120"/>
      <c r="S889" s="120"/>
      <c r="T889" s="120"/>
      <c r="U889" s="120"/>
      <c r="V889" s="120"/>
      <c r="W889" s="120"/>
      <c r="X889" s="120"/>
      <c r="Y889" s="120"/>
      <c r="Z889" s="120"/>
      <c r="AA889" s="120"/>
      <c r="AB889" s="120"/>
      <c r="AC889" s="120"/>
    </row>
    <row r="890" spans="1:29" ht="12.5" x14ac:dyDescent="0.25">
      <c r="A890" s="12"/>
      <c r="B890" s="120"/>
      <c r="C890" s="120"/>
      <c r="D890" s="120"/>
      <c r="E890" s="120"/>
      <c r="F890" s="120"/>
      <c r="G890" s="120"/>
      <c r="H890" s="120"/>
      <c r="I890" s="120"/>
      <c r="J890" s="120"/>
      <c r="K890" s="120"/>
      <c r="L890" s="120"/>
      <c r="M890" s="120"/>
      <c r="N890" s="120"/>
      <c r="O890" s="120"/>
      <c r="P890" s="120"/>
      <c r="Q890" s="120"/>
      <c r="R890" s="120"/>
      <c r="S890" s="120"/>
      <c r="T890" s="120"/>
      <c r="U890" s="120"/>
      <c r="V890" s="120"/>
      <c r="W890" s="120"/>
      <c r="X890" s="120"/>
      <c r="Y890" s="120"/>
      <c r="Z890" s="120"/>
      <c r="AA890" s="120"/>
      <c r="AB890" s="120"/>
      <c r="AC890" s="120"/>
    </row>
    <row r="891" spans="1:29" ht="12.5" x14ac:dyDescent="0.25">
      <c r="A891" s="12"/>
      <c r="B891" s="120"/>
      <c r="C891" s="120"/>
      <c r="D891" s="120"/>
      <c r="E891" s="120"/>
      <c r="F891" s="120"/>
      <c r="G891" s="120"/>
      <c r="H891" s="120"/>
      <c r="I891" s="120"/>
      <c r="J891" s="120"/>
      <c r="K891" s="120"/>
      <c r="L891" s="120"/>
      <c r="M891" s="120"/>
      <c r="N891" s="120"/>
      <c r="O891" s="120"/>
      <c r="P891" s="120"/>
      <c r="Q891" s="120"/>
      <c r="R891" s="120"/>
      <c r="S891" s="120"/>
      <c r="T891" s="120"/>
      <c r="U891" s="120"/>
      <c r="V891" s="120"/>
      <c r="W891" s="120"/>
      <c r="X891" s="120"/>
      <c r="Y891" s="120"/>
      <c r="Z891" s="120"/>
      <c r="AA891" s="120"/>
      <c r="AB891" s="120"/>
      <c r="AC891" s="120"/>
    </row>
    <row r="892" spans="1:29" ht="12.5" x14ac:dyDescent="0.25">
      <c r="A892" s="12"/>
      <c r="B892" s="120"/>
      <c r="C892" s="120"/>
      <c r="D892" s="120"/>
      <c r="E892" s="120"/>
      <c r="F892" s="120"/>
      <c r="G892" s="120"/>
      <c r="H892" s="120"/>
      <c r="I892" s="120"/>
      <c r="J892" s="120"/>
      <c r="K892" s="120"/>
      <c r="L892" s="120"/>
      <c r="M892" s="120"/>
      <c r="N892" s="120"/>
      <c r="O892" s="120"/>
      <c r="P892" s="120"/>
      <c r="Q892" s="120"/>
      <c r="R892" s="120"/>
      <c r="S892" s="120"/>
      <c r="T892" s="120"/>
      <c r="U892" s="120"/>
      <c r="V892" s="120"/>
      <c r="W892" s="120"/>
      <c r="X892" s="120"/>
      <c r="Y892" s="120"/>
      <c r="Z892" s="120"/>
      <c r="AA892" s="120"/>
      <c r="AB892" s="120"/>
      <c r="AC892" s="120"/>
    </row>
    <row r="893" spans="1:29" ht="12.5" x14ac:dyDescent="0.25">
      <c r="A893" s="12"/>
      <c r="B893" s="120"/>
      <c r="C893" s="120"/>
      <c r="D893" s="120"/>
      <c r="E893" s="120"/>
      <c r="F893" s="120"/>
      <c r="G893" s="120"/>
      <c r="H893" s="120"/>
      <c r="I893" s="120"/>
      <c r="J893" s="120"/>
      <c r="K893" s="120"/>
      <c r="L893" s="120"/>
      <c r="M893" s="120"/>
      <c r="N893" s="120"/>
      <c r="O893" s="120"/>
      <c r="P893" s="120"/>
      <c r="Q893" s="120"/>
      <c r="R893" s="120"/>
      <c r="S893" s="120"/>
      <c r="T893" s="120"/>
      <c r="U893" s="120"/>
      <c r="V893" s="120"/>
      <c r="W893" s="120"/>
      <c r="X893" s="120"/>
      <c r="Y893" s="120"/>
      <c r="Z893" s="120"/>
      <c r="AA893" s="120"/>
      <c r="AB893" s="120"/>
      <c r="AC893" s="120"/>
    </row>
    <row r="894" spans="1:29" ht="12.5" x14ac:dyDescent="0.25">
      <c r="A894" s="12"/>
      <c r="B894" s="120"/>
      <c r="C894" s="120"/>
      <c r="D894" s="120"/>
      <c r="E894" s="120"/>
      <c r="F894" s="120"/>
      <c r="G894" s="120"/>
      <c r="H894" s="120"/>
      <c r="I894" s="120"/>
      <c r="J894" s="120"/>
      <c r="K894" s="120"/>
      <c r="L894" s="120"/>
      <c r="M894" s="120"/>
      <c r="N894" s="120"/>
      <c r="O894" s="120"/>
      <c r="P894" s="120"/>
      <c r="Q894" s="120"/>
      <c r="R894" s="120"/>
      <c r="S894" s="120"/>
      <c r="T894" s="120"/>
      <c r="U894" s="120"/>
      <c r="V894" s="120"/>
      <c r="W894" s="120"/>
      <c r="X894" s="120"/>
      <c r="Y894" s="120"/>
      <c r="Z894" s="120"/>
      <c r="AA894" s="120"/>
      <c r="AB894" s="120"/>
      <c r="AC894" s="120"/>
    </row>
    <row r="895" spans="1:29" ht="12.5" x14ac:dyDescent="0.25">
      <c r="A895" s="12"/>
      <c r="B895" s="120"/>
      <c r="C895" s="120"/>
      <c r="D895" s="120"/>
      <c r="E895" s="120"/>
      <c r="F895" s="120"/>
      <c r="G895" s="120"/>
      <c r="H895" s="120"/>
      <c r="I895" s="120"/>
      <c r="J895" s="120"/>
      <c r="K895" s="120"/>
      <c r="L895" s="120"/>
      <c r="M895" s="120"/>
      <c r="N895" s="120"/>
      <c r="O895" s="120"/>
      <c r="P895" s="120"/>
      <c r="Q895" s="120"/>
      <c r="R895" s="120"/>
      <c r="S895" s="120"/>
      <c r="T895" s="120"/>
      <c r="U895" s="120"/>
      <c r="V895" s="120"/>
      <c r="W895" s="120"/>
      <c r="X895" s="120"/>
      <c r="Y895" s="120"/>
      <c r="Z895" s="120"/>
      <c r="AA895" s="120"/>
      <c r="AB895" s="120"/>
      <c r="AC895" s="120"/>
    </row>
    <row r="896" spans="1:29" ht="12.5" x14ac:dyDescent="0.25">
      <c r="A896" s="12"/>
      <c r="B896" s="120"/>
      <c r="C896" s="120"/>
      <c r="D896" s="120"/>
      <c r="E896" s="120"/>
      <c r="F896" s="120"/>
      <c r="G896" s="120"/>
      <c r="H896" s="120"/>
      <c r="I896" s="120"/>
      <c r="J896" s="120"/>
      <c r="K896" s="120"/>
      <c r="L896" s="120"/>
      <c r="M896" s="120"/>
      <c r="N896" s="120"/>
      <c r="O896" s="120"/>
      <c r="P896" s="120"/>
      <c r="Q896" s="120"/>
      <c r="R896" s="120"/>
      <c r="S896" s="120"/>
      <c r="T896" s="120"/>
      <c r="U896" s="120"/>
      <c r="V896" s="120"/>
      <c r="W896" s="120"/>
      <c r="X896" s="120"/>
      <c r="Y896" s="120"/>
      <c r="Z896" s="120"/>
      <c r="AA896" s="120"/>
      <c r="AB896" s="120"/>
      <c r="AC896" s="120"/>
    </row>
    <row r="897" spans="1:29" ht="12.5" x14ac:dyDescent="0.25">
      <c r="A897" s="12"/>
      <c r="B897" s="120"/>
      <c r="C897" s="120"/>
      <c r="D897" s="120"/>
      <c r="E897" s="120"/>
      <c r="F897" s="120"/>
      <c r="G897" s="120"/>
      <c r="H897" s="120"/>
      <c r="I897" s="120"/>
      <c r="J897" s="120"/>
      <c r="K897" s="120"/>
      <c r="L897" s="120"/>
      <c r="M897" s="120"/>
      <c r="N897" s="120"/>
      <c r="O897" s="120"/>
      <c r="P897" s="120"/>
      <c r="Q897" s="120"/>
      <c r="R897" s="120"/>
      <c r="S897" s="120"/>
      <c r="T897" s="120"/>
      <c r="U897" s="120"/>
      <c r="V897" s="120"/>
      <c r="W897" s="120"/>
      <c r="X897" s="120"/>
      <c r="Y897" s="120"/>
      <c r="Z897" s="120"/>
      <c r="AA897" s="120"/>
      <c r="AB897" s="120"/>
      <c r="AC897" s="120"/>
    </row>
    <row r="898" spans="1:29" ht="12.5" x14ac:dyDescent="0.25">
      <c r="A898" s="12"/>
      <c r="B898" s="120"/>
      <c r="C898" s="120"/>
      <c r="D898" s="120"/>
      <c r="E898" s="120"/>
      <c r="F898" s="120"/>
      <c r="G898" s="120"/>
      <c r="H898" s="120"/>
      <c r="I898" s="120"/>
      <c r="J898" s="120"/>
      <c r="K898" s="120"/>
      <c r="L898" s="120"/>
      <c r="M898" s="120"/>
      <c r="N898" s="120"/>
      <c r="O898" s="120"/>
      <c r="P898" s="120"/>
      <c r="Q898" s="120"/>
      <c r="R898" s="120"/>
      <c r="S898" s="120"/>
      <c r="T898" s="120"/>
      <c r="U898" s="120"/>
      <c r="V898" s="120"/>
      <c r="W898" s="120"/>
      <c r="X898" s="120"/>
      <c r="Y898" s="120"/>
      <c r="Z898" s="120"/>
      <c r="AA898" s="120"/>
      <c r="AB898" s="120"/>
      <c r="AC898" s="120"/>
    </row>
    <row r="899" spans="1:29" ht="12.5" x14ac:dyDescent="0.25">
      <c r="A899" s="12"/>
      <c r="B899" s="120"/>
      <c r="C899" s="120"/>
      <c r="D899" s="120"/>
      <c r="E899" s="120"/>
      <c r="F899" s="120"/>
      <c r="G899" s="120"/>
      <c r="H899" s="120"/>
      <c r="I899" s="120"/>
      <c r="J899" s="120"/>
      <c r="K899" s="120"/>
      <c r="L899" s="120"/>
      <c r="M899" s="120"/>
      <c r="N899" s="120"/>
      <c r="O899" s="120"/>
      <c r="P899" s="120"/>
      <c r="Q899" s="120"/>
      <c r="R899" s="120"/>
      <c r="S899" s="120"/>
      <c r="T899" s="120"/>
      <c r="U899" s="120"/>
      <c r="V899" s="120"/>
      <c r="W899" s="120"/>
      <c r="X899" s="120"/>
      <c r="Y899" s="120"/>
      <c r="Z899" s="120"/>
      <c r="AA899" s="120"/>
      <c r="AB899" s="120"/>
      <c r="AC899" s="120"/>
    </row>
    <row r="900" spans="1:29" ht="12.5" x14ac:dyDescent="0.25">
      <c r="A900" s="12"/>
      <c r="B900" s="120"/>
      <c r="C900" s="120"/>
      <c r="D900" s="120"/>
      <c r="E900" s="120"/>
      <c r="F900" s="120"/>
      <c r="G900" s="120"/>
      <c r="H900" s="120"/>
      <c r="I900" s="120"/>
      <c r="J900" s="120"/>
      <c r="K900" s="120"/>
      <c r="L900" s="120"/>
      <c r="M900" s="120"/>
      <c r="N900" s="120"/>
      <c r="O900" s="120"/>
      <c r="P900" s="120"/>
      <c r="Q900" s="120"/>
      <c r="R900" s="120"/>
      <c r="S900" s="120"/>
      <c r="T900" s="120"/>
      <c r="U900" s="120"/>
      <c r="V900" s="120"/>
      <c r="W900" s="120"/>
      <c r="X900" s="120"/>
      <c r="Y900" s="120"/>
      <c r="Z900" s="120"/>
      <c r="AA900" s="120"/>
      <c r="AB900" s="120"/>
      <c r="AC900" s="120"/>
    </row>
    <row r="901" spans="1:29" ht="12.5" x14ac:dyDescent="0.25">
      <c r="A901" s="12"/>
      <c r="B901" s="120"/>
      <c r="C901" s="120"/>
      <c r="D901" s="120"/>
      <c r="E901" s="120"/>
      <c r="F901" s="120"/>
      <c r="G901" s="120"/>
      <c r="H901" s="120"/>
      <c r="I901" s="120"/>
      <c r="J901" s="120"/>
      <c r="K901" s="120"/>
      <c r="L901" s="120"/>
      <c r="M901" s="120"/>
      <c r="N901" s="120"/>
      <c r="O901" s="120"/>
      <c r="P901" s="120"/>
      <c r="Q901" s="120"/>
      <c r="R901" s="120"/>
      <c r="S901" s="120"/>
      <c r="T901" s="120"/>
      <c r="U901" s="120"/>
      <c r="V901" s="120"/>
      <c r="W901" s="120"/>
      <c r="X901" s="120"/>
      <c r="Y901" s="120"/>
      <c r="Z901" s="120"/>
      <c r="AA901" s="120"/>
      <c r="AB901" s="120"/>
      <c r="AC901" s="120"/>
    </row>
    <row r="902" spans="1:29" ht="12.5" x14ac:dyDescent="0.25">
      <c r="A902" s="12"/>
      <c r="B902" s="120"/>
      <c r="C902" s="120"/>
      <c r="D902" s="120"/>
      <c r="E902" s="120"/>
      <c r="F902" s="120"/>
      <c r="G902" s="120"/>
      <c r="H902" s="120"/>
      <c r="I902" s="120"/>
      <c r="J902" s="120"/>
      <c r="K902" s="120"/>
      <c r="L902" s="120"/>
      <c r="M902" s="120"/>
      <c r="N902" s="120"/>
      <c r="O902" s="120"/>
      <c r="P902" s="120"/>
      <c r="Q902" s="120"/>
      <c r="R902" s="120"/>
      <c r="S902" s="120"/>
      <c r="T902" s="120"/>
      <c r="U902" s="120"/>
      <c r="V902" s="120"/>
      <c r="W902" s="120"/>
      <c r="X902" s="120"/>
      <c r="Y902" s="120"/>
      <c r="Z902" s="120"/>
      <c r="AA902" s="120"/>
      <c r="AB902" s="120"/>
      <c r="AC902" s="120"/>
    </row>
    <row r="903" spans="1:29" ht="12.5" x14ac:dyDescent="0.25">
      <c r="A903" s="12"/>
      <c r="B903" s="120"/>
      <c r="C903" s="120"/>
      <c r="D903" s="120"/>
      <c r="E903" s="120"/>
      <c r="F903" s="120"/>
      <c r="G903" s="120"/>
      <c r="H903" s="120"/>
      <c r="I903" s="120"/>
      <c r="J903" s="120"/>
      <c r="K903" s="120"/>
      <c r="L903" s="120"/>
      <c r="M903" s="120"/>
      <c r="N903" s="120"/>
      <c r="O903" s="120"/>
      <c r="P903" s="120"/>
      <c r="Q903" s="120"/>
      <c r="R903" s="120"/>
      <c r="S903" s="120"/>
      <c r="T903" s="120"/>
      <c r="U903" s="120"/>
      <c r="V903" s="120"/>
      <c r="W903" s="120"/>
      <c r="X903" s="120"/>
      <c r="Y903" s="120"/>
      <c r="Z903" s="120"/>
      <c r="AA903" s="120"/>
      <c r="AB903" s="120"/>
      <c r="AC903" s="120"/>
    </row>
    <row r="904" spans="1:29" ht="12.5" x14ac:dyDescent="0.25">
      <c r="A904" s="12"/>
      <c r="B904" s="120"/>
      <c r="C904" s="120"/>
      <c r="D904" s="120"/>
      <c r="E904" s="120"/>
      <c r="F904" s="120"/>
      <c r="G904" s="120"/>
      <c r="H904" s="120"/>
      <c r="I904" s="120"/>
      <c r="J904" s="120"/>
      <c r="K904" s="120"/>
      <c r="L904" s="120"/>
      <c r="M904" s="120"/>
      <c r="N904" s="120"/>
      <c r="O904" s="120"/>
      <c r="P904" s="120"/>
      <c r="Q904" s="120"/>
      <c r="R904" s="120"/>
      <c r="S904" s="120"/>
      <c r="T904" s="120"/>
      <c r="U904" s="120"/>
      <c r="V904" s="120"/>
      <c r="W904" s="120"/>
      <c r="X904" s="120"/>
      <c r="Y904" s="120"/>
      <c r="Z904" s="120"/>
      <c r="AA904" s="120"/>
      <c r="AB904" s="120"/>
      <c r="AC904" s="120"/>
    </row>
    <row r="905" spans="1:29" ht="12.5" x14ac:dyDescent="0.25">
      <c r="A905" s="12"/>
      <c r="B905" s="120"/>
      <c r="C905" s="120"/>
      <c r="D905" s="120"/>
      <c r="E905" s="120"/>
      <c r="F905" s="120"/>
      <c r="G905" s="120"/>
      <c r="H905" s="120"/>
      <c r="I905" s="120"/>
      <c r="J905" s="120"/>
      <c r="K905" s="120"/>
      <c r="L905" s="120"/>
      <c r="M905" s="120"/>
      <c r="N905" s="120"/>
      <c r="O905" s="120"/>
      <c r="P905" s="120"/>
      <c r="Q905" s="120"/>
      <c r="R905" s="120"/>
      <c r="S905" s="120"/>
      <c r="T905" s="120"/>
      <c r="U905" s="120"/>
      <c r="V905" s="120"/>
      <c r="W905" s="120"/>
      <c r="X905" s="120"/>
      <c r="Y905" s="120"/>
      <c r="Z905" s="120"/>
      <c r="AA905" s="120"/>
      <c r="AB905" s="120"/>
      <c r="AC905" s="120"/>
    </row>
    <row r="906" spans="1:29" ht="12.5" x14ac:dyDescent="0.25">
      <c r="A906" s="12"/>
      <c r="B906" s="120"/>
      <c r="C906" s="120"/>
      <c r="D906" s="120"/>
      <c r="E906" s="120"/>
      <c r="F906" s="120"/>
      <c r="G906" s="120"/>
      <c r="H906" s="120"/>
      <c r="I906" s="120"/>
      <c r="J906" s="120"/>
      <c r="K906" s="120"/>
      <c r="L906" s="120"/>
      <c r="M906" s="120"/>
      <c r="N906" s="120"/>
      <c r="O906" s="120"/>
      <c r="P906" s="120"/>
      <c r="Q906" s="120"/>
      <c r="R906" s="120"/>
      <c r="S906" s="120"/>
      <c r="T906" s="120"/>
      <c r="U906" s="120"/>
      <c r="V906" s="120"/>
      <c r="W906" s="120"/>
      <c r="X906" s="120"/>
      <c r="Y906" s="120"/>
      <c r="Z906" s="120"/>
      <c r="AA906" s="120"/>
      <c r="AB906" s="120"/>
      <c r="AC906" s="120"/>
    </row>
    <row r="907" spans="1:29" ht="12.5" x14ac:dyDescent="0.25">
      <c r="A907" s="12"/>
      <c r="B907" s="120"/>
      <c r="C907" s="120"/>
      <c r="D907" s="120"/>
      <c r="E907" s="120"/>
      <c r="F907" s="120"/>
      <c r="G907" s="120"/>
      <c r="H907" s="120"/>
      <c r="I907" s="120"/>
      <c r="J907" s="120"/>
      <c r="K907" s="120"/>
      <c r="L907" s="120"/>
      <c r="M907" s="120"/>
      <c r="N907" s="120"/>
      <c r="O907" s="120"/>
      <c r="P907" s="120"/>
      <c r="Q907" s="120"/>
      <c r="R907" s="120"/>
      <c r="S907" s="120"/>
      <c r="T907" s="120"/>
      <c r="U907" s="120"/>
      <c r="V907" s="120"/>
      <c r="W907" s="120"/>
      <c r="X907" s="120"/>
      <c r="Y907" s="120"/>
      <c r="Z907" s="120"/>
      <c r="AA907" s="120"/>
      <c r="AB907" s="120"/>
      <c r="AC907" s="120"/>
    </row>
    <row r="908" spans="1:29" ht="12.5" x14ac:dyDescent="0.25">
      <c r="A908" s="12"/>
      <c r="B908" s="120"/>
      <c r="C908" s="120"/>
      <c r="D908" s="120"/>
      <c r="E908" s="120"/>
      <c r="F908" s="120"/>
      <c r="G908" s="120"/>
      <c r="H908" s="120"/>
      <c r="I908" s="120"/>
      <c r="J908" s="120"/>
      <c r="K908" s="120"/>
      <c r="L908" s="120"/>
      <c r="M908" s="120"/>
      <c r="N908" s="120"/>
      <c r="O908" s="120"/>
      <c r="P908" s="120"/>
      <c r="Q908" s="120"/>
      <c r="R908" s="120"/>
      <c r="S908" s="120"/>
      <c r="T908" s="120"/>
      <c r="U908" s="120"/>
      <c r="V908" s="120"/>
      <c r="W908" s="120"/>
      <c r="X908" s="120"/>
      <c r="Y908" s="120"/>
      <c r="Z908" s="120"/>
      <c r="AA908" s="120"/>
      <c r="AB908" s="120"/>
      <c r="AC908" s="120"/>
    </row>
    <row r="909" spans="1:29" ht="12.5" x14ac:dyDescent="0.25">
      <c r="A909" s="12"/>
      <c r="B909" s="120"/>
      <c r="C909" s="120"/>
      <c r="D909" s="120"/>
      <c r="E909" s="120"/>
      <c r="F909" s="120"/>
      <c r="G909" s="120"/>
      <c r="H909" s="120"/>
      <c r="I909" s="120"/>
      <c r="J909" s="120"/>
      <c r="K909" s="120"/>
      <c r="L909" s="120"/>
      <c r="M909" s="120"/>
      <c r="N909" s="120"/>
      <c r="O909" s="120"/>
      <c r="P909" s="120"/>
      <c r="Q909" s="120"/>
      <c r="R909" s="120"/>
      <c r="S909" s="120"/>
      <c r="T909" s="120"/>
      <c r="U909" s="120"/>
      <c r="V909" s="120"/>
      <c r="W909" s="120"/>
      <c r="X909" s="120"/>
      <c r="Y909" s="120"/>
      <c r="Z909" s="120"/>
      <c r="AA909" s="120"/>
      <c r="AB909" s="120"/>
      <c r="AC909" s="120"/>
    </row>
    <row r="910" spans="1:29" ht="12.5" x14ac:dyDescent="0.25">
      <c r="A910" s="12"/>
      <c r="B910" s="120"/>
      <c r="C910" s="120"/>
      <c r="D910" s="120"/>
      <c r="E910" s="120"/>
      <c r="F910" s="120"/>
      <c r="G910" s="120"/>
      <c r="H910" s="120"/>
      <c r="I910" s="120"/>
      <c r="J910" s="120"/>
      <c r="K910" s="120"/>
      <c r="L910" s="120"/>
      <c r="M910" s="120"/>
      <c r="N910" s="120"/>
      <c r="O910" s="120"/>
      <c r="P910" s="120"/>
      <c r="Q910" s="120"/>
      <c r="R910" s="120"/>
      <c r="S910" s="120"/>
      <c r="T910" s="120"/>
      <c r="U910" s="120"/>
      <c r="V910" s="120"/>
      <c r="W910" s="120"/>
      <c r="X910" s="120"/>
      <c r="Y910" s="120"/>
      <c r="Z910" s="120"/>
      <c r="AA910" s="120"/>
      <c r="AB910" s="120"/>
      <c r="AC910" s="120"/>
    </row>
    <row r="911" spans="1:29" ht="12.5" x14ac:dyDescent="0.25">
      <c r="A911" s="12"/>
      <c r="B911" s="120"/>
      <c r="C911" s="120"/>
      <c r="D911" s="120"/>
      <c r="E911" s="120"/>
      <c r="F911" s="120"/>
      <c r="G911" s="120"/>
      <c r="H911" s="120"/>
      <c r="I911" s="120"/>
      <c r="J911" s="120"/>
      <c r="K911" s="120"/>
      <c r="L911" s="120"/>
      <c r="M911" s="120"/>
      <c r="N911" s="120"/>
      <c r="O911" s="120"/>
      <c r="P911" s="120"/>
      <c r="Q911" s="120"/>
      <c r="R911" s="120"/>
      <c r="S911" s="120"/>
      <c r="T911" s="120"/>
      <c r="U911" s="120"/>
      <c r="V911" s="120"/>
      <c r="W911" s="120"/>
      <c r="X911" s="120"/>
      <c r="Y911" s="120"/>
      <c r="Z911" s="120"/>
      <c r="AA911" s="120"/>
      <c r="AB911" s="120"/>
      <c r="AC911" s="120"/>
    </row>
    <row r="912" spans="1:29" ht="12.5" x14ac:dyDescent="0.25">
      <c r="A912" s="12"/>
      <c r="B912" s="120"/>
      <c r="C912" s="120"/>
      <c r="D912" s="120"/>
      <c r="E912" s="120"/>
      <c r="F912" s="120"/>
      <c r="G912" s="120"/>
      <c r="H912" s="120"/>
      <c r="I912" s="120"/>
      <c r="J912" s="120"/>
      <c r="K912" s="120"/>
      <c r="L912" s="120"/>
      <c r="M912" s="120"/>
      <c r="N912" s="120"/>
      <c r="O912" s="120"/>
      <c r="P912" s="120"/>
      <c r="Q912" s="120"/>
      <c r="R912" s="120"/>
      <c r="S912" s="120"/>
      <c r="T912" s="120"/>
      <c r="U912" s="120"/>
      <c r="V912" s="120"/>
      <c r="W912" s="120"/>
      <c r="X912" s="120"/>
      <c r="Y912" s="120"/>
      <c r="Z912" s="120"/>
      <c r="AA912" s="120"/>
      <c r="AB912" s="120"/>
      <c r="AC912" s="120"/>
    </row>
    <row r="913" spans="1:29" ht="12.5" x14ac:dyDescent="0.25">
      <c r="A913" s="12"/>
      <c r="B913" s="120"/>
      <c r="C913" s="120"/>
      <c r="D913" s="120"/>
      <c r="E913" s="120"/>
      <c r="F913" s="120"/>
      <c r="G913" s="120"/>
      <c r="H913" s="120"/>
      <c r="I913" s="120"/>
      <c r="J913" s="120"/>
      <c r="K913" s="120"/>
      <c r="L913" s="120"/>
      <c r="M913" s="120"/>
      <c r="N913" s="120"/>
      <c r="O913" s="120"/>
      <c r="P913" s="120"/>
      <c r="Q913" s="120"/>
      <c r="R913" s="120"/>
      <c r="S913" s="120"/>
      <c r="T913" s="120"/>
      <c r="U913" s="120"/>
      <c r="V913" s="120"/>
      <c r="W913" s="120"/>
      <c r="X913" s="120"/>
      <c r="Y913" s="120"/>
      <c r="Z913" s="120"/>
      <c r="AA913" s="120"/>
      <c r="AB913" s="120"/>
      <c r="AC913" s="120"/>
    </row>
    <row r="914" spans="1:29" ht="12.5" x14ac:dyDescent="0.25">
      <c r="A914" s="12"/>
      <c r="B914" s="120"/>
      <c r="C914" s="120"/>
      <c r="D914" s="120"/>
      <c r="E914" s="120"/>
      <c r="F914" s="120"/>
      <c r="G914" s="120"/>
      <c r="H914" s="120"/>
      <c r="I914" s="120"/>
      <c r="J914" s="120"/>
      <c r="K914" s="120"/>
      <c r="L914" s="120"/>
      <c r="M914" s="120"/>
      <c r="N914" s="120"/>
      <c r="O914" s="120"/>
      <c r="P914" s="120"/>
      <c r="Q914" s="120"/>
      <c r="R914" s="120"/>
      <c r="S914" s="120"/>
      <c r="T914" s="120"/>
      <c r="U914" s="120"/>
      <c r="V914" s="120"/>
      <c r="W914" s="120"/>
      <c r="X914" s="120"/>
      <c r="Y914" s="120"/>
      <c r="Z914" s="120"/>
      <c r="AA914" s="120"/>
      <c r="AB914" s="120"/>
      <c r="AC914" s="120"/>
    </row>
    <row r="915" spans="1:29" ht="12.5" x14ac:dyDescent="0.25">
      <c r="A915" s="12"/>
      <c r="B915" s="120"/>
      <c r="C915" s="120"/>
      <c r="D915" s="120"/>
      <c r="E915" s="120"/>
      <c r="F915" s="120"/>
      <c r="G915" s="120"/>
      <c r="H915" s="120"/>
      <c r="I915" s="120"/>
      <c r="J915" s="120"/>
      <c r="K915" s="120"/>
      <c r="L915" s="120"/>
      <c r="M915" s="120"/>
      <c r="N915" s="120"/>
      <c r="O915" s="120"/>
      <c r="P915" s="120"/>
      <c r="Q915" s="120"/>
      <c r="R915" s="120"/>
      <c r="S915" s="120"/>
      <c r="T915" s="120"/>
      <c r="U915" s="120"/>
      <c r="V915" s="120"/>
      <c r="W915" s="120"/>
      <c r="X915" s="120"/>
      <c r="Y915" s="120"/>
      <c r="Z915" s="120"/>
      <c r="AA915" s="120"/>
      <c r="AB915" s="120"/>
      <c r="AC915" s="120"/>
    </row>
    <row r="916" spans="1:29" ht="12.5" x14ac:dyDescent="0.25">
      <c r="A916" s="12"/>
      <c r="B916" s="120"/>
      <c r="C916" s="120"/>
      <c r="D916" s="120"/>
      <c r="E916" s="120"/>
      <c r="F916" s="120"/>
      <c r="G916" s="120"/>
      <c r="H916" s="120"/>
      <c r="I916" s="120"/>
      <c r="J916" s="120"/>
      <c r="K916" s="120"/>
      <c r="L916" s="120"/>
      <c r="M916" s="120"/>
      <c r="N916" s="120"/>
      <c r="O916" s="120"/>
      <c r="P916" s="120"/>
      <c r="Q916" s="120"/>
      <c r="R916" s="120"/>
      <c r="S916" s="120"/>
      <c r="T916" s="120"/>
      <c r="U916" s="120"/>
      <c r="V916" s="120"/>
      <c r="W916" s="120"/>
      <c r="X916" s="120"/>
      <c r="Y916" s="120"/>
      <c r="Z916" s="120"/>
      <c r="AA916" s="120"/>
      <c r="AB916" s="120"/>
      <c r="AC916" s="120"/>
    </row>
    <row r="917" spans="1:29" ht="12.5" x14ac:dyDescent="0.25">
      <c r="A917" s="12"/>
      <c r="B917" s="120"/>
      <c r="C917" s="120"/>
      <c r="D917" s="120"/>
      <c r="E917" s="120"/>
      <c r="F917" s="120"/>
      <c r="G917" s="120"/>
      <c r="H917" s="120"/>
      <c r="I917" s="120"/>
      <c r="J917" s="120"/>
      <c r="K917" s="120"/>
      <c r="L917" s="120"/>
      <c r="M917" s="120"/>
      <c r="N917" s="120"/>
      <c r="O917" s="120"/>
      <c r="P917" s="120"/>
      <c r="Q917" s="120"/>
      <c r="R917" s="120"/>
      <c r="S917" s="120"/>
      <c r="T917" s="120"/>
      <c r="U917" s="120"/>
      <c r="V917" s="120"/>
      <c r="W917" s="120"/>
      <c r="X917" s="120"/>
      <c r="Y917" s="120"/>
      <c r="Z917" s="120"/>
      <c r="AA917" s="120"/>
      <c r="AB917" s="120"/>
      <c r="AC917" s="120"/>
    </row>
    <row r="918" spans="1:29" ht="12.5" x14ac:dyDescent="0.25">
      <c r="A918" s="12"/>
      <c r="B918" s="120"/>
      <c r="C918" s="120"/>
      <c r="D918" s="120"/>
      <c r="E918" s="120"/>
      <c r="F918" s="120"/>
      <c r="G918" s="120"/>
      <c r="H918" s="120"/>
      <c r="I918" s="120"/>
      <c r="J918" s="120"/>
      <c r="K918" s="120"/>
      <c r="L918" s="120"/>
      <c r="M918" s="120"/>
      <c r="N918" s="120"/>
      <c r="O918" s="120"/>
      <c r="P918" s="120"/>
      <c r="Q918" s="120"/>
      <c r="R918" s="120"/>
      <c r="S918" s="120"/>
      <c r="T918" s="120"/>
      <c r="U918" s="120"/>
      <c r="V918" s="120"/>
      <c r="W918" s="120"/>
      <c r="X918" s="120"/>
      <c r="Y918" s="120"/>
      <c r="Z918" s="120"/>
      <c r="AA918" s="120"/>
      <c r="AB918" s="120"/>
      <c r="AC918" s="120"/>
    </row>
    <row r="919" spans="1:29" ht="12.5" x14ac:dyDescent="0.25">
      <c r="A919" s="12"/>
      <c r="B919" s="120"/>
      <c r="C919" s="120"/>
      <c r="D919" s="120"/>
      <c r="E919" s="120"/>
      <c r="F919" s="120"/>
      <c r="G919" s="120"/>
      <c r="H919" s="120"/>
      <c r="I919" s="120"/>
      <c r="J919" s="120"/>
      <c r="K919" s="120"/>
      <c r="L919" s="120"/>
      <c r="M919" s="120"/>
      <c r="N919" s="120"/>
      <c r="O919" s="120"/>
      <c r="P919" s="120"/>
      <c r="Q919" s="120"/>
      <c r="R919" s="120"/>
      <c r="S919" s="120"/>
      <c r="T919" s="120"/>
      <c r="U919" s="120"/>
      <c r="V919" s="120"/>
      <c r="W919" s="120"/>
      <c r="X919" s="120"/>
      <c r="Y919" s="120"/>
      <c r="Z919" s="120"/>
      <c r="AA919" s="120"/>
      <c r="AB919" s="120"/>
      <c r="AC919" s="120"/>
    </row>
    <row r="920" spans="1:29" ht="12.5" x14ac:dyDescent="0.25">
      <c r="A920" s="12"/>
      <c r="B920" s="120"/>
      <c r="C920" s="120"/>
      <c r="D920" s="120"/>
      <c r="E920" s="120"/>
      <c r="F920" s="120"/>
      <c r="G920" s="120"/>
      <c r="H920" s="120"/>
      <c r="I920" s="120"/>
      <c r="J920" s="120"/>
      <c r="K920" s="120"/>
      <c r="L920" s="120"/>
      <c r="M920" s="120"/>
      <c r="N920" s="120"/>
      <c r="O920" s="120"/>
      <c r="P920" s="120"/>
      <c r="Q920" s="120"/>
      <c r="R920" s="120"/>
      <c r="S920" s="120"/>
      <c r="T920" s="120"/>
      <c r="U920" s="120"/>
      <c r="V920" s="120"/>
      <c r="W920" s="120"/>
      <c r="X920" s="120"/>
      <c r="Y920" s="120"/>
      <c r="Z920" s="120"/>
      <c r="AA920" s="120"/>
      <c r="AB920" s="120"/>
      <c r="AC920" s="120"/>
    </row>
    <row r="921" spans="1:29" ht="12.5" x14ac:dyDescent="0.25">
      <c r="A921" s="12"/>
      <c r="B921" s="120"/>
      <c r="C921" s="120"/>
      <c r="D921" s="120"/>
      <c r="E921" s="120"/>
      <c r="F921" s="120"/>
      <c r="G921" s="120"/>
      <c r="H921" s="120"/>
      <c r="I921" s="120"/>
      <c r="J921" s="120"/>
      <c r="K921" s="120"/>
      <c r="L921" s="120"/>
      <c r="M921" s="120"/>
      <c r="N921" s="120"/>
      <c r="O921" s="120"/>
      <c r="P921" s="120"/>
      <c r="Q921" s="120"/>
      <c r="R921" s="120"/>
      <c r="S921" s="120"/>
      <c r="T921" s="120"/>
      <c r="U921" s="120"/>
      <c r="V921" s="120"/>
      <c r="W921" s="120"/>
      <c r="X921" s="120"/>
      <c r="Y921" s="120"/>
      <c r="Z921" s="120"/>
      <c r="AA921" s="120"/>
      <c r="AB921" s="120"/>
      <c r="AC921" s="120"/>
    </row>
    <row r="922" spans="1:29" ht="12.5" x14ac:dyDescent="0.25">
      <c r="A922" s="12"/>
      <c r="B922" s="120"/>
      <c r="C922" s="120"/>
      <c r="D922" s="120"/>
      <c r="E922" s="120"/>
      <c r="F922" s="120"/>
      <c r="G922" s="120"/>
      <c r="H922" s="120"/>
      <c r="I922" s="120"/>
      <c r="J922" s="120"/>
      <c r="K922" s="120"/>
      <c r="L922" s="120"/>
      <c r="M922" s="120"/>
      <c r="N922" s="120"/>
      <c r="O922" s="120"/>
      <c r="P922" s="120"/>
      <c r="Q922" s="120"/>
      <c r="R922" s="120"/>
      <c r="S922" s="120"/>
      <c r="T922" s="120"/>
      <c r="U922" s="120"/>
      <c r="V922" s="120"/>
      <c r="W922" s="120"/>
      <c r="X922" s="120"/>
      <c r="Y922" s="120"/>
      <c r="Z922" s="120"/>
      <c r="AA922" s="120"/>
      <c r="AB922" s="120"/>
      <c r="AC922" s="120"/>
    </row>
    <row r="923" spans="1:29" ht="12.5" x14ac:dyDescent="0.25">
      <c r="A923" s="12"/>
      <c r="B923" s="120"/>
      <c r="C923" s="120"/>
      <c r="D923" s="120"/>
      <c r="E923" s="120"/>
      <c r="F923" s="120"/>
      <c r="G923" s="120"/>
      <c r="H923" s="120"/>
      <c r="I923" s="120"/>
      <c r="J923" s="120"/>
      <c r="K923" s="120"/>
      <c r="L923" s="120"/>
      <c r="M923" s="120"/>
      <c r="N923" s="120"/>
      <c r="O923" s="120"/>
      <c r="P923" s="120"/>
      <c r="Q923" s="120"/>
      <c r="R923" s="120"/>
      <c r="S923" s="120"/>
      <c r="T923" s="120"/>
      <c r="U923" s="120"/>
      <c r="V923" s="120"/>
      <c r="W923" s="120"/>
      <c r="X923" s="120"/>
      <c r="Y923" s="120"/>
      <c r="Z923" s="120"/>
      <c r="AA923" s="120"/>
      <c r="AB923" s="120"/>
      <c r="AC923" s="120"/>
    </row>
    <row r="924" spans="1:29" ht="12.5" x14ac:dyDescent="0.25">
      <c r="A924" s="12"/>
      <c r="B924" s="120"/>
      <c r="C924" s="120"/>
      <c r="D924" s="120"/>
      <c r="E924" s="120"/>
      <c r="F924" s="120"/>
      <c r="G924" s="120"/>
      <c r="H924" s="120"/>
      <c r="I924" s="120"/>
      <c r="J924" s="120"/>
      <c r="K924" s="120"/>
      <c r="L924" s="120"/>
      <c r="M924" s="120"/>
      <c r="N924" s="120"/>
      <c r="O924" s="120"/>
      <c r="P924" s="120"/>
      <c r="Q924" s="120"/>
      <c r="R924" s="120"/>
      <c r="S924" s="120"/>
      <c r="T924" s="120"/>
      <c r="U924" s="120"/>
      <c r="V924" s="120"/>
      <c r="W924" s="120"/>
      <c r="X924" s="120"/>
      <c r="Y924" s="120"/>
      <c r="Z924" s="120"/>
      <c r="AA924" s="120"/>
      <c r="AB924" s="120"/>
      <c r="AC924" s="120"/>
    </row>
    <row r="925" spans="1:29" ht="12.5" x14ac:dyDescent="0.25">
      <c r="A925" s="12"/>
      <c r="B925" s="120"/>
      <c r="C925" s="120"/>
      <c r="D925" s="120"/>
      <c r="E925" s="120"/>
      <c r="F925" s="120"/>
      <c r="G925" s="120"/>
      <c r="H925" s="120"/>
      <c r="I925" s="120"/>
      <c r="J925" s="120"/>
      <c r="K925" s="120"/>
      <c r="L925" s="120"/>
      <c r="M925" s="120"/>
      <c r="N925" s="120"/>
      <c r="O925" s="120"/>
      <c r="P925" s="120"/>
      <c r="Q925" s="120"/>
      <c r="R925" s="120"/>
      <c r="S925" s="120"/>
      <c r="T925" s="120"/>
      <c r="U925" s="120"/>
      <c r="V925" s="120"/>
      <c r="W925" s="120"/>
      <c r="X925" s="120"/>
      <c r="Y925" s="120"/>
      <c r="Z925" s="120"/>
      <c r="AA925" s="120"/>
      <c r="AB925" s="120"/>
      <c r="AC925" s="120"/>
    </row>
    <row r="926" spans="1:29" ht="12.5" x14ac:dyDescent="0.25">
      <c r="A926" s="12"/>
      <c r="B926" s="120"/>
      <c r="C926" s="120"/>
      <c r="D926" s="120"/>
      <c r="E926" s="120"/>
      <c r="F926" s="120"/>
      <c r="G926" s="120"/>
      <c r="H926" s="120"/>
      <c r="I926" s="120"/>
      <c r="J926" s="120"/>
      <c r="K926" s="120"/>
      <c r="L926" s="120"/>
      <c r="M926" s="120"/>
      <c r="N926" s="120"/>
      <c r="O926" s="120"/>
      <c r="P926" s="120"/>
      <c r="Q926" s="120"/>
      <c r="R926" s="120"/>
      <c r="S926" s="120"/>
      <c r="T926" s="120"/>
      <c r="U926" s="120"/>
      <c r="V926" s="120"/>
      <c r="W926" s="120"/>
      <c r="X926" s="120"/>
      <c r="Y926" s="120"/>
      <c r="Z926" s="120"/>
      <c r="AA926" s="120"/>
      <c r="AB926" s="120"/>
      <c r="AC926" s="120"/>
    </row>
    <row r="927" spans="1:29" ht="12.5" x14ac:dyDescent="0.25">
      <c r="A927" s="12"/>
      <c r="B927" s="120"/>
      <c r="C927" s="120"/>
      <c r="D927" s="120"/>
      <c r="E927" s="120"/>
      <c r="F927" s="120"/>
      <c r="G927" s="120"/>
      <c r="H927" s="120"/>
      <c r="I927" s="120"/>
      <c r="J927" s="120"/>
      <c r="K927" s="120"/>
      <c r="L927" s="120"/>
      <c r="M927" s="120"/>
      <c r="N927" s="120"/>
      <c r="O927" s="120"/>
      <c r="P927" s="120"/>
      <c r="Q927" s="120"/>
      <c r="R927" s="120"/>
      <c r="S927" s="120"/>
      <c r="T927" s="120"/>
      <c r="U927" s="120"/>
      <c r="V927" s="120"/>
      <c r="W927" s="120"/>
      <c r="X927" s="120"/>
      <c r="Y927" s="120"/>
      <c r="Z927" s="120"/>
      <c r="AA927" s="120"/>
      <c r="AB927" s="120"/>
      <c r="AC927" s="120"/>
    </row>
    <row r="928" spans="1:29" ht="12.5" x14ac:dyDescent="0.25">
      <c r="A928" s="12"/>
      <c r="B928" s="120"/>
      <c r="C928" s="120"/>
      <c r="D928" s="120"/>
      <c r="E928" s="120"/>
      <c r="F928" s="120"/>
      <c r="G928" s="120"/>
      <c r="H928" s="120"/>
      <c r="I928" s="120"/>
      <c r="J928" s="120"/>
      <c r="K928" s="120"/>
      <c r="L928" s="120"/>
      <c r="M928" s="120"/>
      <c r="N928" s="120"/>
      <c r="O928" s="120"/>
      <c r="P928" s="120"/>
      <c r="Q928" s="120"/>
      <c r="R928" s="120"/>
      <c r="S928" s="120"/>
      <c r="T928" s="120"/>
      <c r="U928" s="120"/>
      <c r="V928" s="120"/>
      <c r="W928" s="120"/>
      <c r="X928" s="120"/>
      <c r="Y928" s="120"/>
      <c r="Z928" s="120"/>
      <c r="AA928" s="120"/>
      <c r="AB928" s="120"/>
      <c r="AC928" s="120"/>
    </row>
    <row r="929" spans="1:29" ht="12.5" x14ac:dyDescent="0.25">
      <c r="A929" s="12"/>
      <c r="B929" s="120"/>
      <c r="C929" s="120"/>
      <c r="D929" s="120"/>
      <c r="E929" s="120"/>
      <c r="F929" s="120"/>
      <c r="G929" s="120"/>
      <c r="H929" s="120"/>
      <c r="I929" s="120"/>
      <c r="J929" s="120"/>
      <c r="K929" s="120"/>
      <c r="L929" s="120"/>
      <c r="M929" s="120"/>
      <c r="N929" s="120"/>
      <c r="O929" s="120"/>
      <c r="P929" s="120"/>
      <c r="Q929" s="120"/>
      <c r="R929" s="120"/>
      <c r="S929" s="120"/>
      <c r="T929" s="120"/>
      <c r="U929" s="120"/>
      <c r="V929" s="120"/>
      <c r="W929" s="120"/>
      <c r="X929" s="120"/>
      <c r="Y929" s="120"/>
      <c r="Z929" s="120"/>
      <c r="AA929" s="120"/>
      <c r="AB929" s="120"/>
      <c r="AC929" s="120"/>
    </row>
    <row r="930" spans="1:29" ht="12.5" x14ac:dyDescent="0.25">
      <c r="A930" s="12"/>
      <c r="B930" s="120"/>
      <c r="C930" s="120"/>
      <c r="D930" s="120"/>
      <c r="E930" s="120"/>
      <c r="F930" s="120"/>
      <c r="G930" s="120"/>
      <c r="H930" s="120"/>
      <c r="I930" s="120"/>
      <c r="J930" s="120"/>
      <c r="K930" s="120"/>
      <c r="L930" s="120"/>
      <c r="M930" s="120"/>
      <c r="N930" s="120"/>
      <c r="O930" s="120"/>
      <c r="P930" s="120"/>
      <c r="Q930" s="120"/>
      <c r="R930" s="120"/>
      <c r="S930" s="120"/>
      <c r="T930" s="120"/>
      <c r="U930" s="120"/>
      <c r="V930" s="120"/>
      <c r="W930" s="120"/>
      <c r="X930" s="120"/>
      <c r="Y930" s="120"/>
      <c r="Z930" s="120"/>
      <c r="AA930" s="120"/>
      <c r="AB930" s="120"/>
      <c r="AC930" s="120"/>
    </row>
    <row r="931" spans="1:29" ht="12.5" x14ac:dyDescent="0.25">
      <c r="A931" s="12"/>
      <c r="B931" s="120"/>
      <c r="C931" s="120"/>
      <c r="D931" s="120"/>
      <c r="E931" s="120"/>
      <c r="F931" s="120"/>
      <c r="G931" s="120"/>
      <c r="H931" s="120"/>
      <c r="I931" s="120"/>
      <c r="J931" s="120"/>
      <c r="K931" s="120"/>
      <c r="L931" s="120"/>
      <c r="M931" s="120"/>
      <c r="N931" s="120"/>
      <c r="O931" s="120"/>
      <c r="P931" s="120"/>
      <c r="Q931" s="120"/>
      <c r="R931" s="120"/>
      <c r="S931" s="120"/>
      <c r="T931" s="120"/>
      <c r="U931" s="120"/>
      <c r="V931" s="120"/>
      <c r="W931" s="120"/>
      <c r="X931" s="120"/>
      <c r="Y931" s="120"/>
      <c r="Z931" s="120"/>
      <c r="AA931" s="120"/>
      <c r="AB931" s="120"/>
      <c r="AC931" s="120"/>
    </row>
    <row r="932" spans="1:29" ht="12.5" x14ac:dyDescent="0.25">
      <c r="A932" s="12"/>
      <c r="B932" s="120"/>
      <c r="C932" s="120"/>
      <c r="D932" s="120"/>
      <c r="E932" s="120"/>
      <c r="F932" s="120"/>
      <c r="G932" s="120"/>
      <c r="H932" s="120"/>
      <c r="I932" s="120"/>
      <c r="J932" s="120"/>
      <c r="K932" s="120"/>
      <c r="L932" s="120"/>
      <c r="M932" s="120"/>
      <c r="N932" s="120"/>
      <c r="O932" s="120"/>
      <c r="P932" s="120"/>
      <c r="Q932" s="120"/>
      <c r="R932" s="120"/>
      <c r="S932" s="120"/>
      <c r="T932" s="120"/>
      <c r="U932" s="120"/>
      <c r="V932" s="120"/>
      <c r="W932" s="120"/>
      <c r="X932" s="120"/>
      <c r="Y932" s="120"/>
      <c r="Z932" s="120"/>
      <c r="AA932" s="120"/>
      <c r="AB932" s="120"/>
      <c r="AC932" s="120"/>
    </row>
    <row r="933" spans="1:29" ht="12.5" x14ac:dyDescent="0.25">
      <c r="A933" s="12"/>
      <c r="B933" s="120"/>
      <c r="C933" s="120"/>
      <c r="D933" s="120"/>
      <c r="E933" s="120"/>
      <c r="F933" s="120"/>
      <c r="G933" s="120"/>
      <c r="H933" s="120"/>
      <c r="I933" s="120"/>
      <c r="J933" s="120"/>
      <c r="K933" s="120"/>
      <c r="L933" s="120"/>
      <c r="M933" s="120"/>
      <c r="N933" s="120"/>
      <c r="O933" s="120"/>
      <c r="P933" s="120"/>
      <c r="Q933" s="120"/>
      <c r="R933" s="120"/>
      <c r="S933" s="120"/>
      <c r="T933" s="120"/>
      <c r="U933" s="120"/>
      <c r="V933" s="120"/>
      <c r="W933" s="120"/>
      <c r="X933" s="120"/>
      <c r="Y933" s="120"/>
      <c r="Z933" s="120"/>
      <c r="AA933" s="120"/>
      <c r="AB933" s="120"/>
      <c r="AC933" s="120"/>
    </row>
    <row r="934" spans="1:29" ht="12.5" x14ac:dyDescent="0.25">
      <c r="A934" s="12"/>
      <c r="B934" s="120"/>
      <c r="C934" s="120"/>
      <c r="D934" s="120"/>
      <c r="E934" s="120"/>
      <c r="F934" s="120"/>
      <c r="G934" s="120"/>
      <c r="H934" s="120"/>
      <c r="I934" s="120"/>
      <c r="J934" s="120"/>
      <c r="K934" s="120"/>
      <c r="L934" s="120"/>
      <c r="M934" s="120"/>
      <c r="N934" s="120"/>
      <c r="O934" s="120"/>
      <c r="P934" s="120"/>
      <c r="Q934" s="120"/>
      <c r="R934" s="120"/>
      <c r="S934" s="120"/>
      <c r="T934" s="120"/>
      <c r="U934" s="120"/>
      <c r="V934" s="120"/>
      <c r="W934" s="120"/>
      <c r="X934" s="120"/>
      <c r="Y934" s="120"/>
      <c r="Z934" s="120"/>
      <c r="AA934" s="120"/>
      <c r="AB934" s="120"/>
      <c r="AC934" s="120"/>
    </row>
    <row r="935" spans="1:29" ht="12.5" x14ac:dyDescent="0.25">
      <c r="A935" s="12"/>
      <c r="B935" s="120"/>
      <c r="C935" s="120"/>
      <c r="D935" s="120"/>
      <c r="E935" s="120"/>
      <c r="F935" s="120"/>
      <c r="G935" s="120"/>
      <c r="H935" s="120"/>
      <c r="I935" s="120"/>
      <c r="J935" s="120"/>
      <c r="K935" s="120"/>
      <c r="L935" s="120"/>
      <c r="M935" s="120"/>
      <c r="N935" s="120"/>
      <c r="O935" s="120"/>
      <c r="P935" s="120"/>
      <c r="Q935" s="120"/>
      <c r="R935" s="120"/>
      <c r="S935" s="120"/>
      <c r="T935" s="120"/>
      <c r="U935" s="120"/>
      <c r="V935" s="120"/>
      <c r="W935" s="120"/>
      <c r="X935" s="120"/>
      <c r="Y935" s="120"/>
      <c r="Z935" s="120"/>
      <c r="AA935" s="120"/>
      <c r="AB935" s="120"/>
      <c r="AC935" s="120"/>
    </row>
    <row r="936" spans="1:29" ht="12.5" x14ac:dyDescent="0.25">
      <c r="A936" s="12"/>
      <c r="B936" s="120"/>
      <c r="C936" s="120"/>
      <c r="D936" s="120"/>
      <c r="E936" s="120"/>
      <c r="F936" s="120"/>
      <c r="G936" s="120"/>
      <c r="H936" s="120"/>
      <c r="I936" s="120"/>
      <c r="J936" s="120"/>
      <c r="K936" s="120"/>
      <c r="L936" s="120"/>
      <c r="M936" s="120"/>
      <c r="N936" s="120"/>
      <c r="O936" s="120"/>
      <c r="P936" s="120"/>
      <c r="Q936" s="120"/>
      <c r="R936" s="120"/>
      <c r="S936" s="120"/>
      <c r="T936" s="120"/>
      <c r="U936" s="120"/>
      <c r="V936" s="120"/>
      <c r="W936" s="120"/>
      <c r="X936" s="120"/>
      <c r="Y936" s="120"/>
      <c r="Z936" s="120"/>
      <c r="AA936" s="120"/>
      <c r="AB936" s="120"/>
      <c r="AC936" s="120"/>
    </row>
    <row r="937" spans="1:29" ht="12.5" x14ac:dyDescent="0.25">
      <c r="A937" s="12"/>
      <c r="B937" s="120"/>
      <c r="C937" s="120"/>
      <c r="D937" s="120"/>
      <c r="E937" s="120"/>
      <c r="F937" s="120"/>
      <c r="G937" s="120"/>
      <c r="H937" s="120"/>
      <c r="I937" s="120"/>
      <c r="J937" s="120"/>
      <c r="K937" s="120"/>
      <c r="L937" s="120"/>
      <c r="M937" s="120"/>
      <c r="N937" s="120"/>
      <c r="O937" s="120"/>
      <c r="P937" s="120"/>
      <c r="Q937" s="120"/>
      <c r="R937" s="120"/>
      <c r="S937" s="120"/>
      <c r="T937" s="120"/>
      <c r="U937" s="120"/>
      <c r="V937" s="120"/>
      <c r="W937" s="120"/>
      <c r="X937" s="120"/>
      <c r="Y937" s="120"/>
      <c r="Z937" s="120"/>
      <c r="AA937" s="120"/>
      <c r="AB937" s="120"/>
      <c r="AC937" s="120"/>
    </row>
    <row r="938" spans="1:29" ht="12.5" x14ac:dyDescent="0.25">
      <c r="A938" s="12"/>
      <c r="B938" s="120"/>
      <c r="C938" s="120"/>
      <c r="D938" s="120"/>
      <c r="E938" s="120"/>
      <c r="F938" s="120"/>
      <c r="G938" s="120"/>
      <c r="H938" s="120"/>
      <c r="I938" s="120"/>
      <c r="J938" s="120"/>
      <c r="K938" s="120"/>
      <c r="L938" s="120"/>
      <c r="M938" s="120"/>
      <c r="N938" s="120"/>
      <c r="O938" s="120"/>
      <c r="P938" s="120"/>
      <c r="Q938" s="120"/>
      <c r="R938" s="120"/>
      <c r="S938" s="120"/>
      <c r="T938" s="120"/>
      <c r="U938" s="120"/>
      <c r="V938" s="120"/>
      <c r="W938" s="120"/>
      <c r="X938" s="120"/>
      <c r="Y938" s="120"/>
      <c r="Z938" s="120"/>
      <c r="AA938" s="120"/>
      <c r="AB938" s="120"/>
      <c r="AC938" s="120"/>
    </row>
    <row r="939" spans="1:29" ht="12.5" x14ac:dyDescent="0.25">
      <c r="A939" s="12"/>
      <c r="B939" s="120"/>
      <c r="C939" s="120"/>
      <c r="D939" s="120"/>
      <c r="E939" s="120"/>
      <c r="F939" s="120"/>
      <c r="G939" s="120"/>
      <c r="H939" s="120"/>
      <c r="I939" s="120"/>
      <c r="J939" s="120"/>
      <c r="K939" s="120"/>
      <c r="L939" s="120"/>
      <c r="M939" s="120"/>
      <c r="N939" s="120"/>
      <c r="O939" s="120"/>
      <c r="P939" s="120"/>
      <c r="Q939" s="120"/>
      <c r="R939" s="120"/>
      <c r="S939" s="120"/>
      <c r="T939" s="120"/>
      <c r="U939" s="120"/>
      <c r="V939" s="120"/>
      <c r="W939" s="120"/>
      <c r="X939" s="120"/>
      <c r="Y939" s="120"/>
      <c r="Z939" s="120"/>
      <c r="AA939" s="120"/>
      <c r="AB939" s="120"/>
      <c r="AC939" s="120"/>
    </row>
    <row r="940" spans="1:29" ht="12.5" x14ac:dyDescent="0.25">
      <c r="A940" s="12"/>
      <c r="B940" s="120"/>
      <c r="C940" s="120"/>
      <c r="D940" s="120"/>
      <c r="E940" s="120"/>
      <c r="F940" s="120"/>
      <c r="G940" s="120"/>
      <c r="H940" s="120"/>
      <c r="I940" s="120"/>
      <c r="J940" s="120"/>
      <c r="K940" s="120"/>
      <c r="L940" s="120"/>
      <c r="M940" s="120"/>
      <c r="N940" s="120"/>
      <c r="O940" s="120"/>
      <c r="P940" s="120"/>
      <c r="Q940" s="120"/>
      <c r="R940" s="120"/>
      <c r="S940" s="120"/>
      <c r="T940" s="120"/>
      <c r="U940" s="120"/>
      <c r="V940" s="120"/>
      <c r="W940" s="120"/>
      <c r="X940" s="120"/>
      <c r="Y940" s="120"/>
      <c r="Z940" s="120"/>
      <c r="AA940" s="120"/>
      <c r="AB940" s="120"/>
      <c r="AC940" s="120"/>
    </row>
    <row r="941" spans="1:29" ht="12.5" x14ac:dyDescent="0.25">
      <c r="A941" s="12"/>
      <c r="B941" s="120"/>
      <c r="C941" s="120"/>
      <c r="D941" s="120"/>
      <c r="E941" s="120"/>
      <c r="F941" s="120"/>
      <c r="G941" s="120"/>
      <c r="H941" s="120"/>
      <c r="I941" s="120"/>
      <c r="J941" s="120"/>
      <c r="K941" s="120"/>
      <c r="L941" s="120"/>
      <c r="M941" s="120"/>
      <c r="N941" s="120"/>
      <c r="O941" s="120"/>
      <c r="P941" s="120"/>
      <c r="Q941" s="120"/>
      <c r="R941" s="120"/>
      <c r="S941" s="120"/>
      <c r="T941" s="120"/>
      <c r="U941" s="120"/>
      <c r="V941" s="120"/>
      <c r="W941" s="120"/>
      <c r="X941" s="120"/>
      <c r="Y941" s="120"/>
      <c r="Z941" s="120"/>
      <c r="AA941" s="120"/>
      <c r="AB941" s="120"/>
      <c r="AC941" s="120"/>
    </row>
    <row r="942" spans="1:29" ht="12.5" x14ac:dyDescent="0.25">
      <c r="A942" s="12"/>
      <c r="B942" s="120"/>
      <c r="C942" s="120"/>
      <c r="D942" s="120"/>
      <c r="E942" s="120"/>
      <c r="F942" s="120"/>
      <c r="G942" s="120"/>
      <c r="H942" s="120"/>
      <c r="I942" s="120"/>
      <c r="J942" s="120"/>
      <c r="K942" s="120"/>
      <c r="L942" s="120"/>
      <c r="M942" s="120"/>
      <c r="N942" s="120"/>
      <c r="O942" s="120"/>
      <c r="P942" s="120"/>
      <c r="Q942" s="120"/>
      <c r="R942" s="120"/>
      <c r="S942" s="120"/>
      <c r="T942" s="120"/>
      <c r="U942" s="120"/>
      <c r="V942" s="120"/>
      <c r="W942" s="120"/>
      <c r="X942" s="120"/>
      <c r="Y942" s="120"/>
      <c r="Z942" s="120"/>
      <c r="AA942" s="120"/>
      <c r="AB942" s="120"/>
      <c r="AC942" s="120"/>
    </row>
    <row r="943" spans="1:29" ht="12.5" x14ac:dyDescent="0.25">
      <c r="A943" s="12"/>
      <c r="B943" s="120"/>
      <c r="C943" s="120"/>
      <c r="D943" s="120"/>
      <c r="E943" s="120"/>
      <c r="F943" s="120"/>
      <c r="G943" s="120"/>
      <c r="H943" s="120"/>
      <c r="I943" s="120"/>
      <c r="J943" s="120"/>
      <c r="K943" s="120"/>
      <c r="L943" s="120"/>
      <c r="M943" s="120"/>
      <c r="N943" s="120"/>
      <c r="O943" s="120"/>
      <c r="P943" s="120"/>
      <c r="Q943" s="120"/>
      <c r="R943" s="120"/>
      <c r="S943" s="120"/>
      <c r="T943" s="120"/>
      <c r="U943" s="120"/>
      <c r="V943" s="120"/>
      <c r="W943" s="120"/>
      <c r="X943" s="120"/>
      <c r="Y943" s="120"/>
      <c r="Z943" s="120"/>
      <c r="AA943" s="120"/>
      <c r="AB943" s="120"/>
      <c r="AC943" s="120"/>
    </row>
    <row r="944" spans="1:29" ht="12.5" x14ac:dyDescent="0.25">
      <c r="A944" s="12"/>
      <c r="B944" s="120"/>
      <c r="C944" s="120"/>
      <c r="D944" s="120"/>
      <c r="E944" s="120"/>
      <c r="F944" s="120"/>
      <c r="G944" s="120"/>
      <c r="H944" s="120"/>
      <c r="I944" s="120"/>
      <c r="J944" s="120"/>
      <c r="K944" s="120"/>
      <c r="L944" s="120"/>
      <c r="M944" s="120"/>
      <c r="N944" s="120"/>
      <c r="O944" s="120"/>
      <c r="P944" s="120"/>
      <c r="Q944" s="120"/>
      <c r="R944" s="120"/>
      <c r="S944" s="120"/>
      <c r="T944" s="120"/>
      <c r="U944" s="120"/>
      <c r="V944" s="120"/>
      <c r="W944" s="120"/>
      <c r="X944" s="120"/>
      <c r="Y944" s="120"/>
      <c r="Z944" s="120"/>
      <c r="AA944" s="120"/>
      <c r="AB944" s="120"/>
      <c r="AC944" s="120"/>
    </row>
    <row r="945" spans="1:29" ht="12.5" x14ac:dyDescent="0.25">
      <c r="A945" s="12"/>
      <c r="B945" s="120"/>
      <c r="C945" s="120"/>
      <c r="D945" s="120"/>
      <c r="E945" s="120"/>
      <c r="F945" s="120"/>
      <c r="G945" s="120"/>
      <c r="H945" s="120"/>
      <c r="I945" s="120"/>
      <c r="J945" s="120"/>
      <c r="K945" s="120"/>
      <c r="L945" s="120"/>
      <c r="M945" s="120"/>
      <c r="N945" s="120"/>
      <c r="O945" s="120"/>
      <c r="P945" s="120"/>
      <c r="Q945" s="120"/>
      <c r="R945" s="120"/>
      <c r="S945" s="120"/>
      <c r="T945" s="120"/>
      <c r="U945" s="120"/>
      <c r="V945" s="120"/>
      <c r="W945" s="120"/>
      <c r="X945" s="120"/>
      <c r="Y945" s="120"/>
      <c r="Z945" s="120"/>
      <c r="AA945" s="120"/>
      <c r="AB945" s="120"/>
      <c r="AC945" s="120"/>
    </row>
    <row r="946" spans="1:29" ht="12.5" x14ac:dyDescent="0.25">
      <c r="A946" s="12"/>
      <c r="B946" s="120"/>
      <c r="C946" s="120"/>
      <c r="D946" s="120"/>
      <c r="E946" s="120"/>
      <c r="F946" s="120"/>
      <c r="G946" s="120"/>
      <c r="H946" s="120"/>
      <c r="I946" s="120"/>
      <c r="J946" s="120"/>
      <c r="K946" s="120"/>
      <c r="L946" s="120"/>
      <c r="M946" s="120"/>
      <c r="N946" s="120"/>
      <c r="O946" s="120"/>
      <c r="P946" s="120"/>
      <c r="Q946" s="120"/>
      <c r="R946" s="120"/>
      <c r="S946" s="120"/>
      <c r="T946" s="120"/>
      <c r="U946" s="120"/>
      <c r="V946" s="120"/>
      <c r="W946" s="120"/>
      <c r="X946" s="120"/>
      <c r="Y946" s="120"/>
      <c r="Z946" s="120"/>
      <c r="AA946" s="120"/>
      <c r="AB946" s="120"/>
      <c r="AC946" s="120"/>
    </row>
    <row r="947" spans="1:29" ht="12.5" x14ac:dyDescent="0.25">
      <c r="A947" s="12"/>
      <c r="B947" s="120"/>
      <c r="C947" s="120"/>
      <c r="D947" s="120"/>
      <c r="E947" s="120"/>
      <c r="F947" s="120"/>
      <c r="G947" s="120"/>
      <c r="H947" s="120"/>
      <c r="I947" s="120"/>
      <c r="J947" s="120"/>
      <c r="K947" s="120"/>
      <c r="L947" s="120"/>
      <c r="M947" s="120"/>
      <c r="N947" s="120"/>
      <c r="O947" s="120"/>
      <c r="P947" s="120"/>
      <c r="Q947" s="120"/>
      <c r="R947" s="120"/>
      <c r="S947" s="120"/>
      <c r="T947" s="120"/>
      <c r="U947" s="120"/>
      <c r="V947" s="120"/>
      <c r="W947" s="120"/>
      <c r="X947" s="120"/>
      <c r="Y947" s="120"/>
      <c r="Z947" s="120"/>
      <c r="AA947" s="120"/>
      <c r="AB947" s="120"/>
      <c r="AC947" s="120"/>
    </row>
    <row r="948" spans="1:29" ht="12.5" x14ac:dyDescent="0.25">
      <c r="A948" s="12"/>
      <c r="B948" s="120"/>
      <c r="C948" s="120"/>
      <c r="D948" s="120"/>
      <c r="E948" s="120"/>
      <c r="F948" s="120"/>
      <c r="G948" s="120"/>
      <c r="H948" s="120"/>
      <c r="I948" s="120"/>
      <c r="J948" s="120"/>
      <c r="K948" s="120"/>
      <c r="L948" s="120"/>
      <c r="M948" s="120"/>
      <c r="N948" s="120"/>
      <c r="O948" s="120"/>
      <c r="P948" s="120"/>
      <c r="Q948" s="120"/>
      <c r="R948" s="120"/>
      <c r="S948" s="120"/>
      <c r="T948" s="120"/>
      <c r="U948" s="120"/>
      <c r="V948" s="120"/>
      <c r="W948" s="120"/>
      <c r="X948" s="120"/>
      <c r="Y948" s="120"/>
      <c r="Z948" s="120"/>
      <c r="AA948" s="120"/>
      <c r="AB948" s="120"/>
      <c r="AC948" s="120"/>
    </row>
    <row r="949" spans="1:29" ht="12.5" x14ac:dyDescent="0.25">
      <c r="A949" s="12"/>
      <c r="B949" s="120"/>
      <c r="C949" s="120"/>
      <c r="D949" s="120"/>
      <c r="E949" s="120"/>
      <c r="F949" s="120"/>
      <c r="G949" s="120"/>
      <c r="H949" s="120"/>
      <c r="I949" s="120"/>
      <c r="J949" s="120"/>
      <c r="K949" s="120"/>
      <c r="L949" s="120"/>
      <c r="M949" s="120"/>
      <c r="N949" s="120"/>
      <c r="O949" s="120"/>
      <c r="P949" s="120"/>
      <c r="Q949" s="120"/>
      <c r="R949" s="120"/>
      <c r="S949" s="120"/>
      <c r="T949" s="120"/>
      <c r="U949" s="120"/>
      <c r="V949" s="120"/>
      <c r="W949" s="120"/>
      <c r="X949" s="120"/>
      <c r="Y949" s="120"/>
      <c r="Z949" s="120"/>
      <c r="AA949" s="120"/>
      <c r="AB949" s="120"/>
      <c r="AC949" s="120"/>
    </row>
    <row r="950" spans="1:29" ht="12.5" x14ac:dyDescent="0.25">
      <c r="A950" s="12"/>
      <c r="B950" s="120"/>
      <c r="C950" s="120"/>
      <c r="D950" s="120"/>
      <c r="E950" s="120"/>
      <c r="F950" s="120"/>
      <c r="G950" s="120"/>
      <c r="H950" s="120"/>
      <c r="I950" s="120"/>
      <c r="J950" s="120"/>
      <c r="K950" s="120"/>
      <c r="L950" s="120"/>
      <c r="M950" s="120"/>
      <c r="N950" s="120"/>
      <c r="O950" s="120"/>
      <c r="P950" s="120"/>
      <c r="Q950" s="120"/>
      <c r="R950" s="120"/>
      <c r="S950" s="120"/>
      <c r="T950" s="120"/>
      <c r="U950" s="120"/>
      <c r="V950" s="120"/>
      <c r="W950" s="120"/>
      <c r="X950" s="120"/>
      <c r="Y950" s="120"/>
      <c r="Z950" s="120"/>
      <c r="AA950" s="120"/>
      <c r="AB950" s="120"/>
      <c r="AC950" s="120"/>
    </row>
  </sheetData>
  <mergeCells count="10">
    <mergeCell ref="A12:B12"/>
    <mergeCell ref="A13:B13"/>
    <mergeCell ref="A15:B15"/>
    <mergeCell ref="A2:B2"/>
    <mergeCell ref="A3:B3"/>
    <mergeCell ref="A4:B4"/>
    <mergeCell ref="A6:B6"/>
    <mergeCell ref="A7:B7"/>
    <mergeCell ref="A8:B8"/>
    <mergeCell ref="A11:B11"/>
  </mergeCells>
  <conditionalFormatting sqref="A18">
    <cfRule type="cellIs" dxfId="1" priority="1" operator="equal">
      <formula>"Yes"</formula>
    </cfRule>
    <cfRule type="cellIs" dxfId="0" priority="2" operator="equal">
      <formula>"No"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29"/>
  <sheetViews>
    <sheetView workbookViewId="0"/>
  </sheetViews>
  <sheetFormatPr defaultColWidth="12.6328125" defaultRowHeight="15.75" customHeight="1" x14ac:dyDescent="0.25"/>
  <sheetData>
    <row r="1" spans="1:17" ht="15.75" customHeight="1" x14ac:dyDescent="0.35">
      <c r="A1" s="2" t="s">
        <v>45</v>
      </c>
      <c r="B1" s="2" t="s">
        <v>47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28</v>
      </c>
      <c r="K1" s="2" t="s">
        <v>4</v>
      </c>
      <c r="L1" s="2" t="s">
        <v>30</v>
      </c>
      <c r="M1" s="2" t="s">
        <v>69</v>
      </c>
      <c r="N1" s="2" t="s">
        <v>70</v>
      </c>
      <c r="O1" s="2" t="s">
        <v>71</v>
      </c>
      <c r="P1" s="2" t="s">
        <v>72</v>
      </c>
      <c r="Q1" s="1" t="s">
        <v>73</v>
      </c>
    </row>
    <row r="2" spans="1:17" ht="15.75" customHeight="1" x14ac:dyDescent="0.35">
      <c r="A2" s="3">
        <v>2000</v>
      </c>
      <c r="B2" s="2" t="s">
        <v>74</v>
      </c>
      <c r="C2" s="2"/>
      <c r="D2" s="4">
        <v>-3900000</v>
      </c>
      <c r="E2" s="2"/>
      <c r="F2" s="2"/>
      <c r="G2" s="2"/>
      <c r="H2" s="2"/>
      <c r="I2" s="2"/>
      <c r="J2" s="2"/>
      <c r="K2" s="2"/>
      <c r="L2" s="2"/>
      <c r="M2" s="2"/>
      <c r="N2" s="4">
        <v>-3900000</v>
      </c>
      <c r="O2" s="5" t="s">
        <v>75</v>
      </c>
      <c r="P2" s="4">
        <v>-3900000</v>
      </c>
      <c r="Q2" s="5" t="s">
        <v>75</v>
      </c>
    </row>
    <row r="3" spans="1:17" ht="15.75" customHeight="1" x14ac:dyDescent="0.35">
      <c r="A3" s="3">
        <v>2001</v>
      </c>
      <c r="B3" s="2" t="s">
        <v>74</v>
      </c>
      <c r="C3" s="2"/>
      <c r="D3" s="4">
        <v>-3900000</v>
      </c>
      <c r="E3" s="2"/>
      <c r="F3" s="2"/>
      <c r="G3" s="2"/>
      <c r="H3" s="2"/>
      <c r="I3" s="2"/>
      <c r="J3" s="2"/>
      <c r="K3" s="2"/>
      <c r="L3" s="2"/>
      <c r="M3" s="2"/>
      <c r="N3" s="4">
        <v>-3900000</v>
      </c>
      <c r="O3" s="5" t="s">
        <v>76</v>
      </c>
      <c r="P3" s="4">
        <v>-3900000</v>
      </c>
      <c r="Q3" s="5" t="s">
        <v>76</v>
      </c>
    </row>
    <row r="4" spans="1:17" ht="15.75" customHeight="1" x14ac:dyDescent="0.35">
      <c r="A4" s="3">
        <v>2002</v>
      </c>
      <c r="B4" s="2" t="s">
        <v>74</v>
      </c>
      <c r="C4" s="2"/>
      <c r="D4" s="4">
        <v>-31200000</v>
      </c>
      <c r="E4" s="2"/>
      <c r="F4" s="2"/>
      <c r="G4" s="2"/>
      <c r="H4" s="2"/>
      <c r="I4" s="2"/>
      <c r="J4" s="2"/>
      <c r="K4" s="2"/>
      <c r="L4" s="2"/>
      <c r="M4" s="4">
        <v>-500000</v>
      </c>
      <c r="N4" s="4">
        <v>-31700000</v>
      </c>
      <c r="O4" s="4">
        <v>-26681256</v>
      </c>
      <c r="P4" s="4">
        <v>-31700000</v>
      </c>
      <c r="Q4" s="4">
        <v>-26681256</v>
      </c>
    </row>
    <row r="5" spans="1:17" ht="15.75" customHeight="1" x14ac:dyDescent="0.35">
      <c r="A5" s="3">
        <v>2003</v>
      </c>
      <c r="B5" s="3">
        <v>1</v>
      </c>
      <c r="C5" s="6">
        <v>20000</v>
      </c>
      <c r="D5" s="2"/>
      <c r="E5" s="3">
        <v>4000</v>
      </c>
      <c r="F5" s="3">
        <v>8</v>
      </c>
      <c r="G5" s="6">
        <v>7140000</v>
      </c>
      <c r="H5" s="3">
        <v>-1460000</v>
      </c>
      <c r="I5" s="3">
        <v>-1420000</v>
      </c>
      <c r="J5" s="7">
        <v>4260000</v>
      </c>
      <c r="K5" s="8">
        <v>-1491000</v>
      </c>
      <c r="L5" s="8">
        <v>2769000</v>
      </c>
      <c r="M5" s="3">
        <v>-15000</v>
      </c>
      <c r="N5" s="8">
        <v>5665000</v>
      </c>
      <c r="O5" s="8">
        <v>4374419</v>
      </c>
      <c r="P5" s="8">
        <v>4174000</v>
      </c>
      <c r="Q5" s="4">
        <v>3223094</v>
      </c>
    </row>
    <row r="6" spans="1:17" ht="15.75" customHeight="1" x14ac:dyDescent="0.35">
      <c r="A6" s="3">
        <v>2004</v>
      </c>
      <c r="B6" s="3">
        <v>2</v>
      </c>
      <c r="C6" s="6">
        <v>20200</v>
      </c>
      <c r="D6" s="2"/>
      <c r="E6" s="3">
        <v>4160</v>
      </c>
      <c r="F6" s="3">
        <v>8</v>
      </c>
      <c r="G6" s="6">
        <v>7211400</v>
      </c>
      <c r="H6" s="3">
        <v>-1518400</v>
      </c>
      <c r="I6" s="3">
        <v>-1420000</v>
      </c>
      <c r="J6" s="7">
        <v>4273000</v>
      </c>
      <c r="K6" s="3">
        <v>-1495550</v>
      </c>
      <c r="L6" s="3">
        <v>2777450</v>
      </c>
      <c r="M6" s="3">
        <v>-15450</v>
      </c>
      <c r="N6" s="3">
        <v>5677550</v>
      </c>
      <c r="O6" s="4">
        <v>4022120</v>
      </c>
      <c r="P6" s="3">
        <v>4182000</v>
      </c>
      <c r="Q6" s="4">
        <v>2962634</v>
      </c>
    </row>
    <row r="7" spans="1:17" ht="15.75" customHeight="1" x14ac:dyDescent="0.35">
      <c r="A7" s="3">
        <v>2005</v>
      </c>
      <c r="B7" s="3">
        <v>3</v>
      </c>
      <c r="C7" s="6">
        <v>20400</v>
      </c>
      <c r="D7" s="2"/>
      <c r="E7" s="3">
        <v>4326</v>
      </c>
      <c r="F7" s="3">
        <v>8</v>
      </c>
      <c r="G7" s="6">
        <v>7282800</v>
      </c>
      <c r="H7" s="3">
        <v>-1578990</v>
      </c>
      <c r="I7" s="3">
        <v>-1420000</v>
      </c>
      <c r="J7" s="7">
        <v>4283810</v>
      </c>
      <c r="K7" s="3">
        <v>-1499333.5</v>
      </c>
      <c r="L7" s="3">
        <v>2784476.5</v>
      </c>
      <c r="M7" s="3">
        <v>-15914</v>
      </c>
      <c r="N7" s="3">
        <v>5687896</v>
      </c>
      <c r="O7" s="4">
        <v>3696742</v>
      </c>
      <c r="P7" s="3">
        <v>4188562.5</v>
      </c>
      <c r="Q7" s="4">
        <v>2722278</v>
      </c>
    </row>
    <row r="8" spans="1:17" ht="15.75" customHeight="1" x14ac:dyDescent="0.35">
      <c r="A8" s="3">
        <v>2006</v>
      </c>
      <c r="B8" s="3">
        <v>4</v>
      </c>
      <c r="C8" s="6">
        <v>18714</v>
      </c>
      <c r="D8" s="2"/>
      <c r="E8" s="3">
        <v>4499</v>
      </c>
      <c r="F8" s="3">
        <v>8</v>
      </c>
      <c r="G8" s="6">
        <v>6680898</v>
      </c>
      <c r="H8" s="3">
        <v>-1642135</v>
      </c>
      <c r="I8" s="3">
        <v>-1420000</v>
      </c>
      <c r="J8" s="7">
        <v>3618763</v>
      </c>
      <c r="K8" s="3">
        <v>-1266567.05</v>
      </c>
      <c r="L8" s="3">
        <v>2352195.9500000002</v>
      </c>
      <c r="M8" s="3">
        <v>-16391</v>
      </c>
      <c r="N8" s="3">
        <v>5022372</v>
      </c>
      <c r="O8" s="4">
        <v>2994676</v>
      </c>
      <c r="P8" s="3">
        <v>3755804.95</v>
      </c>
      <c r="Q8" s="4">
        <v>2239464</v>
      </c>
    </row>
    <row r="9" spans="1:17" ht="15.75" customHeight="1" x14ac:dyDescent="0.35">
      <c r="A9" s="3">
        <v>2007</v>
      </c>
      <c r="B9" s="3">
        <v>5</v>
      </c>
      <c r="C9" s="6">
        <v>17283</v>
      </c>
      <c r="D9" s="4">
        <v>-300000</v>
      </c>
      <c r="E9" s="3">
        <v>4679</v>
      </c>
      <c r="F9" s="3">
        <v>8</v>
      </c>
      <c r="G9" s="6">
        <v>6170031</v>
      </c>
      <c r="H9" s="3">
        <v>-1707835</v>
      </c>
      <c r="I9" s="3">
        <v>-1480000</v>
      </c>
      <c r="J9" s="7">
        <v>2982196</v>
      </c>
      <c r="K9" s="3">
        <v>-1043768.6</v>
      </c>
      <c r="L9" s="3">
        <v>1938427.4</v>
      </c>
      <c r="M9" s="3">
        <v>-16883</v>
      </c>
      <c r="N9" s="3">
        <v>4145313</v>
      </c>
      <c r="O9" s="4">
        <v>2267628</v>
      </c>
      <c r="P9" s="3">
        <v>3101544.4</v>
      </c>
      <c r="Q9" s="4">
        <v>1696651</v>
      </c>
    </row>
    <row r="10" spans="1:17" ht="15.75" customHeight="1" x14ac:dyDescent="0.35">
      <c r="A10" s="3">
        <v>2008</v>
      </c>
      <c r="B10" s="3">
        <v>6</v>
      </c>
      <c r="C10" s="6">
        <v>17481</v>
      </c>
      <c r="D10" s="2"/>
      <c r="E10" s="3">
        <v>4867</v>
      </c>
      <c r="F10" s="3">
        <v>12</v>
      </c>
      <c r="G10" s="6">
        <v>6170793</v>
      </c>
      <c r="H10" s="3">
        <v>-1776455</v>
      </c>
      <c r="I10" s="3">
        <v>-1480000</v>
      </c>
      <c r="J10" s="7">
        <v>2914338</v>
      </c>
      <c r="K10" s="3">
        <v>-1020018.3</v>
      </c>
      <c r="L10" s="3">
        <v>1894319.7</v>
      </c>
      <c r="M10" s="3">
        <v>-17389</v>
      </c>
      <c r="N10" s="3">
        <v>4376949</v>
      </c>
      <c r="O10" s="4">
        <v>2196643</v>
      </c>
      <c r="P10" s="3">
        <v>3356930.7</v>
      </c>
      <c r="Q10" s="4">
        <v>1684730</v>
      </c>
    </row>
    <row r="11" spans="1:17" ht="15.75" customHeight="1" x14ac:dyDescent="0.35">
      <c r="A11" s="3">
        <v>2009</v>
      </c>
      <c r="B11" s="3">
        <v>7</v>
      </c>
      <c r="C11" s="6">
        <v>17682</v>
      </c>
      <c r="D11" s="2"/>
      <c r="E11" s="3">
        <v>5061</v>
      </c>
      <c r="F11" s="3">
        <v>12</v>
      </c>
      <c r="G11" s="6">
        <v>6241746</v>
      </c>
      <c r="H11" s="3">
        <v>-1847265</v>
      </c>
      <c r="I11" s="3">
        <v>-1480000</v>
      </c>
      <c r="J11" s="3">
        <v>2914481</v>
      </c>
      <c r="K11" s="3">
        <v>-1020068.35</v>
      </c>
      <c r="L11" s="3">
        <v>1894412.65</v>
      </c>
      <c r="M11" s="3">
        <v>-17911</v>
      </c>
      <c r="N11" s="3">
        <v>4376570</v>
      </c>
      <c r="O11" s="4">
        <v>2015094</v>
      </c>
      <c r="P11" s="3">
        <v>3356501.65</v>
      </c>
      <c r="Q11" s="4">
        <v>1545427</v>
      </c>
    </row>
    <row r="12" spans="1:17" ht="15.75" customHeight="1" x14ac:dyDescent="0.35">
      <c r="A12" s="3">
        <v>2010</v>
      </c>
      <c r="B12" s="3">
        <v>8</v>
      </c>
      <c r="C12" s="6">
        <v>17886</v>
      </c>
      <c r="D12" s="2"/>
      <c r="E12" s="3">
        <v>5264</v>
      </c>
      <c r="F12" s="3">
        <v>12</v>
      </c>
      <c r="G12" s="6">
        <v>6313758</v>
      </c>
      <c r="H12" s="3">
        <v>-1921360</v>
      </c>
      <c r="I12" s="3">
        <v>-1480000</v>
      </c>
      <c r="J12" s="3">
        <v>2912398</v>
      </c>
      <c r="K12" s="3">
        <v>-1019339.3</v>
      </c>
      <c r="L12" s="3">
        <v>1893058.7</v>
      </c>
      <c r="M12" s="3">
        <v>-18448</v>
      </c>
      <c r="N12" s="3">
        <v>4373950</v>
      </c>
      <c r="O12" s="4">
        <v>1847604</v>
      </c>
      <c r="P12" s="3">
        <v>3354610.7</v>
      </c>
      <c r="Q12" s="4">
        <v>1417024</v>
      </c>
    </row>
    <row r="13" spans="1:17" ht="15.75" customHeight="1" x14ac:dyDescent="0.35">
      <c r="A13" s="3">
        <v>2011</v>
      </c>
      <c r="B13" s="3">
        <v>9</v>
      </c>
      <c r="C13" s="6">
        <v>18092</v>
      </c>
      <c r="D13" s="2"/>
      <c r="E13" s="3">
        <v>5474</v>
      </c>
      <c r="F13" s="3">
        <v>12</v>
      </c>
      <c r="G13" s="6">
        <v>6386476</v>
      </c>
      <c r="H13" s="3">
        <v>-1998010</v>
      </c>
      <c r="I13" s="3">
        <v>-1480000</v>
      </c>
      <c r="J13" s="3">
        <v>2908466</v>
      </c>
      <c r="K13" s="3">
        <v>-1017963.1</v>
      </c>
      <c r="L13" s="3">
        <v>1890502.9</v>
      </c>
      <c r="M13" s="3">
        <v>-19002</v>
      </c>
      <c r="N13" s="3">
        <v>4369464</v>
      </c>
      <c r="O13" s="4">
        <v>1693311</v>
      </c>
      <c r="P13" s="3">
        <v>3351500.9</v>
      </c>
      <c r="Q13" s="4">
        <v>1298817</v>
      </c>
    </row>
    <row r="14" spans="1:17" ht="15.75" customHeight="1" x14ac:dyDescent="0.35">
      <c r="A14" s="3">
        <v>2012</v>
      </c>
      <c r="B14" s="3">
        <v>10</v>
      </c>
      <c r="C14" s="6">
        <v>17428</v>
      </c>
      <c r="D14" s="4">
        <v>-350000</v>
      </c>
      <c r="E14" s="3">
        <v>5693</v>
      </c>
      <c r="F14" s="3">
        <v>12</v>
      </c>
      <c r="G14" s="6">
        <v>6152084</v>
      </c>
      <c r="H14" s="3">
        <v>-2077945</v>
      </c>
      <c r="I14" s="3">
        <v>-1490000</v>
      </c>
      <c r="J14" s="3">
        <v>2584139</v>
      </c>
      <c r="K14" s="3">
        <v>-904448.65</v>
      </c>
      <c r="L14" s="3">
        <v>1679690.35</v>
      </c>
      <c r="M14" s="3">
        <v>-19572</v>
      </c>
      <c r="N14" s="3">
        <v>3704567</v>
      </c>
      <c r="O14" s="4">
        <v>1317102</v>
      </c>
      <c r="P14" s="3">
        <v>2800118.35</v>
      </c>
      <c r="Q14" s="4">
        <v>995539</v>
      </c>
    </row>
    <row r="15" spans="1:17" ht="15.75" customHeight="1" x14ac:dyDescent="0.35">
      <c r="A15" s="3">
        <v>2013</v>
      </c>
      <c r="B15" s="3">
        <v>11</v>
      </c>
      <c r="C15" s="6">
        <v>17628</v>
      </c>
      <c r="D15" s="2"/>
      <c r="E15" s="3">
        <v>5921</v>
      </c>
      <c r="F15" s="3">
        <v>16</v>
      </c>
      <c r="G15" s="6">
        <v>6152172</v>
      </c>
      <c r="H15" s="3">
        <v>-2161165</v>
      </c>
      <c r="I15" s="3">
        <v>-1490000</v>
      </c>
      <c r="J15" s="3">
        <v>2501007</v>
      </c>
      <c r="K15" s="3">
        <v>-875352.45</v>
      </c>
      <c r="L15" s="3">
        <v>1625654.55</v>
      </c>
      <c r="M15" s="3">
        <v>-20159</v>
      </c>
      <c r="N15" s="3">
        <v>3970848</v>
      </c>
      <c r="O15" s="4">
        <v>1295206</v>
      </c>
      <c r="P15" s="3">
        <v>3095495.55</v>
      </c>
      <c r="Q15" s="4">
        <v>1009685</v>
      </c>
    </row>
    <row r="16" spans="1:17" ht="15.75" customHeight="1" x14ac:dyDescent="0.35">
      <c r="A16" s="3">
        <v>2014</v>
      </c>
      <c r="B16" s="3">
        <v>12</v>
      </c>
      <c r="C16" s="6">
        <v>17831</v>
      </c>
      <c r="D16" s="2"/>
      <c r="E16" s="3">
        <v>6158</v>
      </c>
      <c r="F16" s="3">
        <v>16</v>
      </c>
      <c r="G16" s="6">
        <v>6223019</v>
      </c>
      <c r="H16" s="3">
        <v>-2247670</v>
      </c>
      <c r="I16" s="3">
        <v>-1490000</v>
      </c>
      <c r="J16" s="3">
        <v>2485349</v>
      </c>
      <c r="K16" s="3">
        <v>-869872.15</v>
      </c>
      <c r="L16" s="3">
        <v>1615476.85</v>
      </c>
      <c r="M16" s="3">
        <v>-20764</v>
      </c>
      <c r="N16" s="3">
        <v>3954585</v>
      </c>
      <c r="O16" s="4">
        <v>1183396</v>
      </c>
      <c r="P16" s="3">
        <v>3084712.85</v>
      </c>
      <c r="Q16" s="4">
        <v>923089</v>
      </c>
    </row>
    <row r="17" spans="1:17" ht="15.75" customHeight="1" x14ac:dyDescent="0.35">
      <c r="A17" s="3">
        <v>2015</v>
      </c>
      <c r="B17" s="3">
        <v>13</v>
      </c>
      <c r="C17" s="6">
        <v>18036</v>
      </c>
      <c r="D17" s="2"/>
      <c r="E17" s="3">
        <v>6404</v>
      </c>
      <c r="F17" s="3">
        <v>16</v>
      </c>
      <c r="G17" s="6">
        <v>6294564</v>
      </c>
      <c r="H17" s="3">
        <v>-2337460</v>
      </c>
      <c r="I17" s="3">
        <v>-1490000</v>
      </c>
      <c r="J17" s="3">
        <v>2467104</v>
      </c>
      <c r="K17" s="3">
        <v>-863486.4</v>
      </c>
      <c r="L17" s="3">
        <v>1603617.6</v>
      </c>
      <c r="M17" s="3">
        <v>-21386</v>
      </c>
      <c r="N17" s="3">
        <v>3935718</v>
      </c>
      <c r="O17" s="4">
        <v>1080504</v>
      </c>
      <c r="P17" s="3">
        <v>3072231.6</v>
      </c>
      <c r="Q17" s="4">
        <v>843444</v>
      </c>
    </row>
    <row r="18" spans="1:17" ht="14.5" x14ac:dyDescent="0.35">
      <c r="A18" s="3">
        <v>2016</v>
      </c>
      <c r="B18" s="3">
        <v>14</v>
      </c>
      <c r="C18" s="6">
        <v>18243</v>
      </c>
      <c r="D18" s="2"/>
      <c r="E18" s="3">
        <v>6660</v>
      </c>
      <c r="F18" s="3">
        <v>16</v>
      </c>
      <c r="G18" s="6">
        <v>6366807</v>
      </c>
      <c r="H18" s="3">
        <v>-2430900</v>
      </c>
      <c r="I18" s="3">
        <v>-1490000</v>
      </c>
      <c r="J18" s="3">
        <v>2445907</v>
      </c>
      <c r="K18" s="3">
        <v>-856067.45</v>
      </c>
      <c r="L18" s="3">
        <v>1589839.55</v>
      </c>
      <c r="M18" s="3">
        <v>-22028</v>
      </c>
      <c r="N18" s="3">
        <v>3913879</v>
      </c>
      <c r="O18" s="4">
        <v>985788</v>
      </c>
      <c r="P18" s="3">
        <v>3057811.55</v>
      </c>
      <c r="Q18" s="4">
        <v>770170</v>
      </c>
    </row>
    <row r="19" spans="1:17" ht="14.5" x14ac:dyDescent="0.35">
      <c r="A19" s="3">
        <v>2017</v>
      </c>
      <c r="B19" s="3">
        <v>15</v>
      </c>
      <c r="C19" s="6">
        <v>14762</v>
      </c>
      <c r="D19" s="4">
        <v>-750000</v>
      </c>
      <c r="E19" s="3">
        <v>6927</v>
      </c>
      <c r="F19" s="3">
        <v>16</v>
      </c>
      <c r="G19" s="6">
        <v>5151938</v>
      </c>
      <c r="H19" s="3">
        <v>-2528355</v>
      </c>
      <c r="I19" s="3">
        <v>-1570000</v>
      </c>
      <c r="J19" s="3">
        <v>1053583</v>
      </c>
      <c r="K19" s="3">
        <v>-368754.05</v>
      </c>
      <c r="L19" s="3">
        <v>684828.95</v>
      </c>
      <c r="M19" s="3">
        <v>-22689</v>
      </c>
      <c r="N19" s="3">
        <v>1850894</v>
      </c>
      <c r="O19" s="4">
        <v>427692</v>
      </c>
      <c r="P19" s="3">
        <v>1482139.95</v>
      </c>
      <c r="Q19" s="4">
        <v>342483</v>
      </c>
    </row>
    <row r="20" spans="1:17" ht="14.5" x14ac:dyDescent="0.35">
      <c r="A20" s="3">
        <v>2018</v>
      </c>
      <c r="B20" s="3">
        <v>16</v>
      </c>
      <c r="C20" s="6">
        <v>14932</v>
      </c>
      <c r="D20" s="2"/>
      <c r="E20" s="3">
        <v>7204</v>
      </c>
      <c r="F20" s="3">
        <v>16</v>
      </c>
      <c r="G20" s="6">
        <v>5211268</v>
      </c>
      <c r="H20" s="3">
        <v>-2629460</v>
      </c>
      <c r="I20" s="3">
        <v>-1570000</v>
      </c>
      <c r="J20" s="3">
        <v>1011808</v>
      </c>
      <c r="K20" s="3">
        <v>-354132.8</v>
      </c>
      <c r="L20" s="3">
        <v>657675.19999999995</v>
      </c>
      <c r="M20" s="3">
        <v>-23370</v>
      </c>
      <c r="N20" s="3">
        <v>2558438</v>
      </c>
      <c r="O20" s="4">
        <v>542373</v>
      </c>
      <c r="P20" s="3">
        <v>2204305.2000000002</v>
      </c>
      <c r="Q20" s="4">
        <v>467299</v>
      </c>
    </row>
    <row r="21" spans="1:17" ht="14.5" x14ac:dyDescent="0.35">
      <c r="A21" s="3">
        <v>2019</v>
      </c>
      <c r="B21" s="3">
        <v>17</v>
      </c>
      <c r="C21" s="6">
        <v>15104</v>
      </c>
      <c r="D21" s="2"/>
      <c r="E21" s="3">
        <v>7492</v>
      </c>
      <c r="F21" s="3">
        <v>16</v>
      </c>
      <c r="G21" s="6">
        <v>5271296</v>
      </c>
      <c r="H21" s="3">
        <v>-2734580</v>
      </c>
      <c r="I21" s="3">
        <v>-1570000</v>
      </c>
      <c r="J21" s="3">
        <v>966716</v>
      </c>
      <c r="K21" s="3">
        <v>-338350.6</v>
      </c>
      <c r="L21" s="3">
        <v>628365.4</v>
      </c>
      <c r="M21" s="3">
        <v>-24071</v>
      </c>
      <c r="N21" s="3">
        <v>2512645</v>
      </c>
      <c r="O21" s="4">
        <v>488683</v>
      </c>
      <c r="P21" s="3">
        <v>2174294.4</v>
      </c>
      <c r="Q21" s="4">
        <v>422878</v>
      </c>
    </row>
    <row r="22" spans="1:17" ht="14.5" x14ac:dyDescent="0.35">
      <c r="A22" s="3">
        <v>2020</v>
      </c>
      <c r="B22" s="3">
        <v>18</v>
      </c>
      <c r="C22" s="6">
        <v>15278</v>
      </c>
      <c r="D22" s="2"/>
      <c r="E22" s="3">
        <v>7792</v>
      </c>
      <c r="F22" s="3">
        <v>16</v>
      </c>
      <c r="G22" s="6">
        <v>5332022</v>
      </c>
      <c r="H22" s="3">
        <v>-2844080</v>
      </c>
      <c r="I22" s="3">
        <v>-1570000</v>
      </c>
      <c r="J22" s="3">
        <v>917942</v>
      </c>
      <c r="K22" s="3">
        <v>-321279.7</v>
      </c>
      <c r="L22" s="3">
        <v>596662.30000000005</v>
      </c>
      <c r="M22" s="3">
        <v>-24793</v>
      </c>
      <c r="N22" s="3">
        <v>2463149</v>
      </c>
      <c r="O22" s="4">
        <v>439502</v>
      </c>
      <c r="P22" s="3">
        <v>2141869.2999999998</v>
      </c>
      <c r="Q22" s="4">
        <v>382176</v>
      </c>
    </row>
    <row r="23" spans="1:17" ht="14.5" x14ac:dyDescent="0.35">
      <c r="A23" s="3">
        <v>2021</v>
      </c>
      <c r="B23" s="3">
        <v>19</v>
      </c>
      <c r="C23" s="6">
        <v>15454</v>
      </c>
      <c r="D23" s="2"/>
      <c r="E23" s="3">
        <v>8103</v>
      </c>
      <c r="F23" s="3">
        <v>16</v>
      </c>
      <c r="G23" s="6">
        <v>5393446</v>
      </c>
      <c r="H23" s="3">
        <v>-2957595</v>
      </c>
      <c r="I23" s="3">
        <v>-1570000</v>
      </c>
      <c r="J23" s="3">
        <v>865851</v>
      </c>
      <c r="K23" s="3">
        <v>-303047.84999999998</v>
      </c>
      <c r="L23" s="3">
        <v>562803.15</v>
      </c>
      <c r="M23" s="3">
        <v>-25536</v>
      </c>
      <c r="N23" s="3">
        <v>2410315</v>
      </c>
      <c r="O23" s="4">
        <v>394564</v>
      </c>
      <c r="P23" s="3">
        <v>2107267.15</v>
      </c>
      <c r="Q23" s="4">
        <v>344956</v>
      </c>
    </row>
    <row r="24" spans="1:17" ht="14.5" x14ac:dyDescent="0.35">
      <c r="A24" s="3">
        <v>2022</v>
      </c>
      <c r="B24" s="3">
        <v>20</v>
      </c>
      <c r="C24" s="6">
        <v>14654</v>
      </c>
      <c r="D24" s="4">
        <v>-850000</v>
      </c>
      <c r="E24" s="3">
        <v>8427</v>
      </c>
      <c r="F24" s="3">
        <v>16</v>
      </c>
      <c r="G24" s="6">
        <v>5114246</v>
      </c>
      <c r="H24" s="3">
        <v>-3075855</v>
      </c>
      <c r="I24" s="3">
        <v>-1590000</v>
      </c>
      <c r="J24" s="3">
        <v>448391</v>
      </c>
      <c r="K24" s="3">
        <v>-156936.85</v>
      </c>
      <c r="L24" s="3">
        <v>291454.15000000002</v>
      </c>
      <c r="M24" s="3">
        <v>-26303</v>
      </c>
      <c r="N24" s="3">
        <v>1162088</v>
      </c>
      <c r="O24" s="4">
        <v>174524</v>
      </c>
      <c r="P24" s="3">
        <v>1005151.15</v>
      </c>
      <c r="Q24" s="4">
        <v>150955</v>
      </c>
    </row>
    <row r="25" spans="1:17" ht="14.5" x14ac:dyDescent="0.35">
      <c r="A25" s="3">
        <v>2023</v>
      </c>
      <c r="B25" s="3">
        <v>21</v>
      </c>
      <c r="C25" s="6">
        <v>14823</v>
      </c>
      <c r="D25" s="2"/>
      <c r="E25" s="3">
        <v>8764</v>
      </c>
      <c r="F25" s="3">
        <v>16</v>
      </c>
      <c r="G25" s="6">
        <v>5173227</v>
      </c>
      <c r="H25" s="3">
        <v>-3198860</v>
      </c>
      <c r="I25" s="3">
        <v>-1590000</v>
      </c>
      <c r="J25" s="3">
        <v>384367</v>
      </c>
      <c r="K25" s="3">
        <v>-134528.45000000001</v>
      </c>
      <c r="L25" s="3">
        <v>249838.55</v>
      </c>
      <c r="M25" s="3">
        <v>-27092</v>
      </c>
      <c r="N25" s="3">
        <v>1947275</v>
      </c>
      <c r="O25" s="4">
        <v>268298</v>
      </c>
      <c r="P25" s="3">
        <v>1812746.55</v>
      </c>
      <c r="Q25" s="4">
        <v>249763</v>
      </c>
    </row>
    <row r="26" spans="1:17" ht="14.5" x14ac:dyDescent="0.35">
      <c r="A26" s="3">
        <v>2024</v>
      </c>
      <c r="B26" s="3">
        <v>22</v>
      </c>
      <c r="C26" s="6">
        <v>14993</v>
      </c>
      <c r="D26" s="2"/>
      <c r="E26" s="3">
        <v>9115</v>
      </c>
      <c r="F26" s="3">
        <v>16</v>
      </c>
      <c r="G26" s="6">
        <v>5232557</v>
      </c>
      <c r="H26" s="3">
        <v>-3326975</v>
      </c>
      <c r="I26" s="3">
        <v>-1590000</v>
      </c>
      <c r="J26" s="3">
        <v>315582</v>
      </c>
      <c r="K26" s="3">
        <v>-110453.7</v>
      </c>
      <c r="L26" s="3">
        <v>205128.3</v>
      </c>
      <c r="M26" s="3">
        <v>-27904</v>
      </c>
      <c r="N26" s="3">
        <v>1877678</v>
      </c>
      <c r="O26" s="4">
        <v>237348</v>
      </c>
      <c r="P26" s="3">
        <v>1767224.3</v>
      </c>
      <c r="Q26" s="4">
        <v>223386</v>
      </c>
    </row>
    <row r="27" spans="1:17" ht="14.5" x14ac:dyDescent="0.35">
      <c r="A27" s="3">
        <v>2025</v>
      </c>
      <c r="B27" s="3">
        <v>23</v>
      </c>
      <c r="C27" s="6">
        <v>15166</v>
      </c>
      <c r="D27" s="2"/>
      <c r="E27" s="3">
        <v>9480</v>
      </c>
      <c r="F27" s="3">
        <v>16</v>
      </c>
      <c r="G27" s="6">
        <v>5292934</v>
      </c>
      <c r="H27" s="3">
        <v>-3460200</v>
      </c>
      <c r="I27" s="3">
        <v>-1590000</v>
      </c>
      <c r="J27" s="3">
        <v>242734</v>
      </c>
      <c r="K27" s="3">
        <v>-84956.9</v>
      </c>
      <c r="L27" s="3">
        <v>157777.1</v>
      </c>
      <c r="M27" s="3">
        <v>-28742</v>
      </c>
      <c r="N27" s="3">
        <v>1803992</v>
      </c>
      <c r="O27" s="4">
        <v>209205</v>
      </c>
      <c r="P27" s="3">
        <v>1719035.1</v>
      </c>
      <c r="Q27" s="4">
        <v>199353</v>
      </c>
    </row>
    <row r="28" spans="1:17" ht="14.5" x14ac:dyDescent="0.35">
      <c r="A28" s="3">
        <v>2026</v>
      </c>
      <c r="B28" s="3">
        <v>24</v>
      </c>
      <c r="C28" s="6">
        <v>15341</v>
      </c>
      <c r="D28" s="2"/>
      <c r="E28" s="3">
        <v>9859</v>
      </c>
      <c r="F28" s="3">
        <v>16</v>
      </c>
      <c r="G28" s="6">
        <v>5354009</v>
      </c>
      <c r="H28" s="3">
        <v>-3598535</v>
      </c>
      <c r="I28" s="3">
        <v>-1590000</v>
      </c>
      <c r="J28" s="3">
        <v>165474</v>
      </c>
      <c r="K28" s="3">
        <v>-57915.9</v>
      </c>
      <c r="L28" s="3">
        <v>107558.1</v>
      </c>
      <c r="M28" s="3">
        <v>-29604</v>
      </c>
      <c r="N28" s="3">
        <v>1725870</v>
      </c>
      <c r="O28" s="4">
        <v>183620</v>
      </c>
      <c r="P28" s="3">
        <v>1667954.1</v>
      </c>
      <c r="Q28" s="4">
        <v>177458</v>
      </c>
    </row>
    <row r="29" spans="1:17" ht="14.5" x14ac:dyDescent="0.35">
      <c r="A29" s="3">
        <v>2027</v>
      </c>
      <c r="B29" s="3">
        <v>25</v>
      </c>
      <c r="C29" s="9">
        <v>13448</v>
      </c>
      <c r="D29" s="7">
        <v>3500000</v>
      </c>
      <c r="E29" s="4">
        <v>10253</v>
      </c>
      <c r="F29" s="3">
        <v>16</v>
      </c>
      <c r="G29" s="9">
        <v>4693352</v>
      </c>
      <c r="H29" s="3">
        <v>-3742345</v>
      </c>
      <c r="I29" s="3">
        <v>-1420000</v>
      </c>
      <c r="J29" s="3">
        <v>-468993</v>
      </c>
      <c r="K29" s="3">
        <v>0</v>
      </c>
      <c r="L29" s="3">
        <v>-468993</v>
      </c>
      <c r="M29" s="3">
        <v>1016401</v>
      </c>
      <c r="N29" s="3">
        <v>5467408</v>
      </c>
      <c r="O29" s="4">
        <v>533662</v>
      </c>
      <c r="P29" s="3">
        <v>5467408</v>
      </c>
      <c r="Q29" s="4">
        <v>533662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OC.CTRL</vt:lpstr>
      <vt:lpstr>OC.DCF</vt:lpstr>
      <vt:lpstr>OC.GI</vt:lpstr>
      <vt:lpstr>Hand Workings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Mooney</dc:creator>
  <cp:lastModifiedBy>Alex Mooney</cp:lastModifiedBy>
  <dcterms:created xsi:type="dcterms:W3CDTF">2023-11-14T00:10:26Z</dcterms:created>
  <dcterms:modified xsi:type="dcterms:W3CDTF">2024-09-03T20:05:41Z</dcterms:modified>
</cp:coreProperties>
</file>