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drea\OneDrive - University College London\S4CE\GSA\Geothermal\data_and_models\"/>
    </mc:Choice>
  </mc:AlternateContent>
  <bookViews>
    <workbookView minimized="1" xWindow="-105" yWindow="-105" windowWidth="19425" windowHeight="10425"/>
  </bookViews>
  <sheets>
    <sheet name="Carbon footprint and params" sheetId="1" r:id="rId1"/>
    <sheet name="Buonocore" sheetId="2" r:id="rId2"/>
    <sheet name="IPCC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1" l="1"/>
  <c r="C26" i="1"/>
  <c r="E25" i="1" l="1"/>
  <c r="E14" i="1" l="1"/>
  <c r="E13" i="1"/>
  <c r="E5" i="1" l="1"/>
  <c r="D12" i="2" l="1"/>
  <c r="G9" i="2"/>
  <c r="G8" i="2"/>
  <c r="G7" i="2"/>
  <c r="G6" i="2"/>
  <c r="G10" i="2"/>
  <c r="G5" i="2"/>
  <c r="F11" i="2"/>
  <c r="C8" i="1" s="1"/>
  <c r="E11" i="2"/>
  <c r="C7" i="1" s="1"/>
  <c r="G4" i="2"/>
  <c r="G11" i="2" s="1"/>
  <c r="D11" i="2"/>
  <c r="C6" i="1" s="1"/>
  <c r="C11" i="2"/>
  <c r="C5" i="1" s="1"/>
</calcChain>
</file>

<file path=xl/comments1.xml><?xml version="1.0" encoding="utf-8"?>
<comments xmlns="http://schemas.openxmlformats.org/spreadsheetml/2006/main">
  <authors>
    <author>Andrea Paulillo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Andrea Paulillo:</t>
        </r>
        <r>
          <rPr>
            <sz val="9"/>
            <color indexed="81"/>
            <rFont val="Tahoma"/>
            <charset val="1"/>
          </rPr>
          <t xml:space="preserve">
Including both EGS and conventional</t>
        </r>
      </text>
    </comment>
  </commentList>
</comments>
</file>

<file path=xl/sharedStrings.xml><?xml version="1.0" encoding="utf-8"?>
<sst xmlns="http://schemas.openxmlformats.org/spreadsheetml/2006/main" count="135" uniqueCount="65">
  <si>
    <t>Technology</t>
  </si>
  <si>
    <t>Study</t>
  </si>
  <si>
    <t>Notes</t>
  </si>
  <si>
    <t>Dry steam</t>
  </si>
  <si>
    <t>Buonocore et al., 2015</t>
  </si>
  <si>
    <t>Single Flash</t>
  </si>
  <si>
    <t>Bravi and Basosi, 2014</t>
  </si>
  <si>
    <t>Double flash</t>
  </si>
  <si>
    <t>Hondo, 2005</t>
  </si>
  <si>
    <t>Atilgan and Azapagic, 2016</t>
  </si>
  <si>
    <t>Marchand et al., 2015</t>
  </si>
  <si>
    <t>Binary</t>
  </si>
  <si>
    <t>Martin Gamboa et al., 2015</t>
  </si>
  <si>
    <t>Frick et al., 2010</t>
  </si>
  <si>
    <t>A1, average from chart</t>
  </si>
  <si>
    <t>Lacirignola and Blanc, 2013</t>
  </si>
  <si>
    <t>Base case (S6)</t>
  </si>
  <si>
    <t>Pratiwi et al., 2018</t>
  </si>
  <si>
    <t>Rule et al., 2009</t>
  </si>
  <si>
    <t>Year</t>
  </si>
  <si>
    <t>Unit</t>
  </si>
  <si>
    <t>BG3</t>
  </si>
  <si>
    <t>PC3</t>
  </si>
  <si>
    <t>PC4</t>
  </si>
  <si>
    <t>PC5</t>
  </si>
  <si>
    <t>Average</t>
  </si>
  <si>
    <t>N/A</t>
  </si>
  <si>
    <t>Average SF</t>
  </si>
  <si>
    <t>GHG (g CO2 eq./kWh)</t>
  </si>
  <si>
    <t>Functional unit</t>
  </si>
  <si>
    <t>1MWh</t>
  </si>
  <si>
    <t>Global warming, kg CO2 eq.</t>
  </si>
  <si>
    <t>Double Flash</t>
  </si>
  <si>
    <t>Paulillo et al. 2019</t>
  </si>
  <si>
    <t>Part I</t>
  </si>
  <si>
    <t>Sullivan et al. 2010</t>
  </si>
  <si>
    <t>Conventional</t>
  </si>
  <si>
    <t>Enhanced</t>
  </si>
  <si>
    <t>Paulillo et al., 2019a, b</t>
  </si>
  <si>
    <t>Base case</t>
  </si>
  <si>
    <t>Binary from high-enthalpy reservoir with wells depths of ~ 400-700m, in a cogeneration plant</t>
  </si>
  <si>
    <t>Geothermal</t>
  </si>
  <si>
    <t>Minimum</t>
  </si>
  <si>
    <t>25th perc</t>
  </si>
  <si>
    <t>50th perc</t>
  </si>
  <si>
    <t>75th perc</t>
  </si>
  <si>
    <t>Maximum</t>
  </si>
  <si>
    <t>Ref: Moomaw, W., P. Burgherr, G. Heath, M. Lenzen, J. Nyboer, A. Verbruggen, 2011: Annex II: Methodology. In IPCC
Special Report on Renewable Energy Sources and Climate Change Mitigation [O. Edenhofer,
R. Pichs-Madruga, Y. Sokona, K. Seyboth, P. Matschoss, S. Kadner, T. Zwickel, P. Eickemeier, G. Hansen,
S. Schlömer, C. von Stechow (eds)], Cambridge University Press, Cambridge, United Kingdom and New York,
NY, USA.</t>
  </si>
  <si>
    <t>CO2 emissions</t>
  </si>
  <si>
    <t>kg/MWh</t>
  </si>
  <si>
    <t>g/kWh</t>
  </si>
  <si>
    <t>Diesel</t>
  </si>
  <si>
    <t>Installed capacity</t>
  </si>
  <si>
    <t>B1</t>
  </si>
  <si>
    <t>MW</t>
  </si>
  <si>
    <t>C1</t>
  </si>
  <si>
    <t>D1</t>
  </si>
  <si>
    <t>Case 8</t>
  </si>
  <si>
    <t>Case 2</t>
  </si>
  <si>
    <t>S2 (Installed power is not reported for other scenarios)</t>
  </si>
  <si>
    <t>GJ/m</t>
  </si>
  <si>
    <t>Cannot be used; inventory is aggregated and only net installed power is reported</t>
  </si>
  <si>
    <t>Not much info on this.</t>
  </si>
  <si>
    <t>Parameters for simplified models</t>
  </si>
  <si>
    <t>Other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</si>
</sst>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ont="1"/>
    <xf numFmtId="0" fontId="0" fillId="0" borderId="0" xfId="0" applyAlignment="1">
      <alignment horizontal="left" indent="1"/>
    </xf>
    <xf numFmtId="1" fontId="0" fillId="0" borderId="0" xfId="0" applyNumberFormat="1"/>
    <xf numFmtId="0" fontId="0" fillId="0" borderId="0" xfId="0" applyFont="1" applyAlignment="1">
      <alignment horizontal="left" indent="1"/>
    </xf>
    <xf numFmtId="2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left"/>
    </xf>
    <xf numFmtId="1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1" fontId="0" fillId="0" borderId="2" xfId="0" applyNumberForma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3" borderId="0" xfId="2" applyAlignment="1">
      <alignment horizontal="center"/>
    </xf>
    <xf numFmtId="0" fontId="1" fillId="2" borderId="0" xfId="1" applyAlignment="1">
      <alignment horizontal="center"/>
    </xf>
    <xf numFmtId="0" fontId="1" fillId="3" borderId="3" xfId="2" applyBorder="1" applyAlignment="1">
      <alignment horizontal="center"/>
    </xf>
    <xf numFmtId="0" fontId="2" fillId="0" borderId="0" xfId="0" applyFont="1" applyAlignment="1"/>
    <xf numFmtId="0" fontId="0" fillId="0" borderId="0" xfId="0" applyNumberFormat="1"/>
    <xf numFmtId="0" fontId="0" fillId="0" borderId="0" xfId="0" applyAlignment="1"/>
    <xf numFmtId="0" fontId="2" fillId="4" borderId="0" xfId="0" applyFont="1" applyFill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Font="1" applyAlignment="1">
      <alignment horizontal="center"/>
    </xf>
    <xf numFmtId="169" fontId="0" fillId="0" borderId="0" xfId="0" applyNumberFormat="1"/>
    <xf numFmtId="0" fontId="5" fillId="0" borderId="0" xfId="0" applyFont="1" applyFill="1" applyAlignment="1">
      <alignment horizontal="left" indent="1"/>
    </xf>
    <xf numFmtId="0" fontId="5" fillId="0" borderId="0" xfId="0" applyFont="1" applyFill="1"/>
    <xf numFmtId="2" fontId="5" fillId="0" borderId="0" xfId="0" applyNumberFormat="1" applyFont="1" applyFill="1"/>
    <xf numFmtId="0" fontId="2" fillId="5" borderId="0" xfId="0" applyFont="1" applyFill="1" applyAlignment="1">
      <alignment horizontal="center"/>
    </xf>
    <xf numFmtId="0" fontId="2" fillId="4" borderId="0" xfId="0" applyFont="1" applyFill="1" applyAlignment="1"/>
    <xf numFmtId="0" fontId="2" fillId="5" borderId="0" xfId="0" applyFont="1" applyFill="1" applyAlignment="1">
      <alignment horizontal="left"/>
    </xf>
    <xf numFmtId="0" fontId="2" fillId="5" borderId="0" xfId="0" applyFont="1" applyFill="1" applyAlignment="1"/>
    <xf numFmtId="0" fontId="0" fillId="5" borderId="0" xfId="0" applyFont="1" applyFill="1" applyAlignment="1">
      <alignment horizontal="center"/>
    </xf>
  </cellXfs>
  <cellStyles count="3">
    <cellStyle name="40% - Accent1" xfId="1" builtinId="31"/>
    <cellStyle name="40% - Accent2" xfId="2" builtinId="3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D27" sqref="D27"/>
    </sheetView>
  </sheetViews>
  <sheetFormatPr defaultRowHeight="15" x14ac:dyDescent="0.25"/>
  <cols>
    <col min="1" max="1" width="38.5703125" customWidth="1"/>
    <col min="2" max="2" width="21.140625" customWidth="1"/>
    <col min="3" max="3" width="19.7109375" customWidth="1"/>
    <col min="4" max="4" width="62" customWidth="1"/>
    <col min="5" max="5" width="13.7109375" customWidth="1"/>
    <col min="6" max="6" width="10.42578125" customWidth="1"/>
    <col min="7" max="7" width="11.7109375" customWidth="1"/>
    <col min="8" max="8" width="12" customWidth="1"/>
  </cols>
  <sheetData>
    <row r="1" spans="1:8" x14ac:dyDescent="0.25">
      <c r="A1" s="32" t="s">
        <v>36</v>
      </c>
      <c r="B1" s="32"/>
      <c r="C1" s="32"/>
      <c r="D1" s="32"/>
      <c r="E1" s="32"/>
      <c r="F1" s="32"/>
      <c r="G1" s="32"/>
      <c r="H1" s="32"/>
    </row>
    <row r="2" spans="1:8" x14ac:dyDescent="0.25">
      <c r="A2" s="33"/>
      <c r="B2" s="33"/>
      <c r="C2" s="33"/>
      <c r="D2" s="33"/>
      <c r="E2" s="31" t="s">
        <v>63</v>
      </c>
      <c r="F2" s="31"/>
      <c r="G2" s="31"/>
      <c r="H2" s="31"/>
    </row>
    <row r="3" spans="1:8" x14ac:dyDescent="0.25">
      <c r="A3" s="33" t="s">
        <v>1</v>
      </c>
      <c r="B3" s="33" t="s">
        <v>0</v>
      </c>
      <c r="C3" s="34" t="s">
        <v>28</v>
      </c>
      <c r="D3" s="33" t="s">
        <v>2</v>
      </c>
      <c r="E3" s="35" t="s">
        <v>48</v>
      </c>
      <c r="F3" s="35"/>
    </row>
    <row r="4" spans="1:8" x14ac:dyDescent="0.25">
      <c r="A4" s="3" t="s">
        <v>4</v>
      </c>
      <c r="B4" s="2" t="s">
        <v>3</v>
      </c>
      <c r="C4" s="4">
        <v>248</v>
      </c>
      <c r="E4" t="s">
        <v>26</v>
      </c>
    </row>
    <row r="5" spans="1:8" x14ac:dyDescent="0.25">
      <c r="A5" s="3" t="s">
        <v>6</v>
      </c>
      <c r="B5" t="s">
        <v>3</v>
      </c>
      <c r="C5" s="4">
        <f>Buonocore!C11</f>
        <v>591.57142857142856</v>
      </c>
      <c r="D5" t="s">
        <v>21</v>
      </c>
      <c r="E5">
        <f>398</f>
        <v>398</v>
      </c>
      <c r="F5" t="s">
        <v>49</v>
      </c>
    </row>
    <row r="6" spans="1:8" x14ac:dyDescent="0.25">
      <c r="A6" s="3" t="s">
        <v>6</v>
      </c>
      <c r="B6" s="2" t="s">
        <v>5</v>
      </c>
      <c r="C6" s="4">
        <f>Buonocore!D11</f>
        <v>603</v>
      </c>
      <c r="D6" t="s">
        <v>22</v>
      </c>
      <c r="E6">
        <v>465</v>
      </c>
      <c r="F6" t="s">
        <v>49</v>
      </c>
    </row>
    <row r="7" spans="1:8" x14ac:dyDescent="0.25">
      <c r="A7" s="3" t="s">
        <v>6</v>
      </c>
      <c r="B7" s="2" t="s">
        <v>5</v>
      </c>
      <c r="C7" s="4">
        <f>Buonocore!E11</f>
        <v>717.5</v>
      </c>
      <c r="D7" t="s">
        <v>23</v>
      </c>
      <c r="E7">
        <v>529</v>
      </c>
      <c r="F7" t="s">
        <v>49</v>
      </c>
    </row>
    <row r="8" spans="1:8" x14ac:dyDescent="0.25">
      <c r="A8" s="3" t="s">
        <v>6</v>
      </c>
      <c r="B8" s="2" t="s">
        <v>5</v>
      </c>
      <c r="C8" s="4">
        <f>Buonocore!F11</f>
        <v>795.33333333333337</v>
      </c>
      <c r="D8" t="s">
        <v>24</v>
      </c>
      <c r="E8">
        <v>677</v>
      </c>
      <c r="F8" t="s">
        <v>49</v>
      </c>
    </row>
    <row r="9" spans="1:8" x14ac:dyDescent="0.25">
      <c r="A9" s="3" t="s">
        <v>8</v>
      </c>
      <c r="B9" s="2" t="s">
        <v>7</v>
      </c>
      <c r="C9">
        <v>15</v>
      </c>
      <c r="E9" t="s">
        <v>26</v>
      </c>
    </row>
    <row r="10" spans="1:8" x14ac:dyDescent="0.25">
      <c r="A10" s="3" t="s">
        <v>9</v>
      </c>
      <c r="B10" s="2" t="s">
        <v>7</v>
      </c>
      <c r="C10">
        <v>63</v>
      </c>
      <c r="E10" t="s">
        <v>26</v>
      </c>
    </row>
    <row r="11" spans="1:8" x14ac:dyDescent="0.25">
      <c r="A11" s="3" t="s">
        <v>10</v>
      </c>
      <c r="B11" s="2" t="s">
        <v>7</v>
      </c>
      <c r="C11">
        <v>47</v>
      </c>
      <c r="E11">
        <v>41.6</v>
      </c>
      <c r="F11" t="s">
        <v>50</v>
      </c>
    </row>
    <row r="12" spans="1:8" x14ac:dyDescent="0.25">
      <c r="A12" s="3" t="s">
        <v>35</v>
      </c>
      <c r="B12" s="2" t="s">
        <v>5</v>
      </c>
      <c r="C12">
        <v>103</v>
      </c>
      <c r="D12" t="s">
        <v>34</v>
      </c>
      <c r="E12">
        <v>98.9</v>
      </c>
      <c r="F12" t="s">
        <v>50</v>
      </c>
    </row>
    <row r="13" spans="1:8" x14ac:dyDescent="0.25">
      <c r="A13" s="3" t="s">
        <v>38</v>
      </c>
      <c r="B13" s="2" t="s">
        <v>5</v>
      </c>
      <c r="C13">
        <v>26.8</v>
      </c>
      <c r="E13" s="27">
        <f>1470/225.5*3.6</f>
        <v>23.467849223946786</v>
      </c>
      <c r="F13" t="s">
        <v>50</v>
      </c>
    </row>
    <row r="14" spans="1:8" x14ac:dyDescent="0.25">
      <c r="A14" s="3" t="s">
        <v>38</v>
      </c>
      <c r="B14" s="2" t="s">
        <v>32</v>
      </c>
      <c r="C14">
        <v>23.7</v>
      </c>
      <c r="E14" s="27">
        <f>1470/253.3*3.6</f>
        <v>20.892222660876431</v>
      </c>
      <c r="F14" t="s">
        <v>50</v>
      </c>
    </row>
    <row r="15" spans="1:8" x14ac:dyDescent="0.25">
      <c r="A15" s="3"/>
      <c r="B15" s="2"/>
    </row>
    <row r="16" spans="1:8" x14ac:dyDescent="0.25">
      <c r="A16" s="23" t="s">
        <v>37</v>
      </c>
      <c r="B16" s="23"/>
      <c r="C16" s="23"/>
      <c r="D16" s="23"/>
      <c r="E16" s="23"/>
      <c r="F16" s="23"/>
      <c r="G16" s="23"/>
      <c r="H16" s="23"/>
    </row>
    <row r="17" spans="1:8" x14ac:dyDescent="0.25">
      <c r="A17" s="1" t="s">
        <v>1</v>
      </c>
      <c r="B17" s="1" t="s">
        <v>0</v>
      </c>
      <c r="C17" s="20" t="s">
        <v>28</v>
      </c>
      <c r="D17" s="1" t="s">
        <v>2</v>
      </c>
      <c r="E17" s="35" t="s">
        <v>51</v>
      </c>
      <c r="F17" s="35"/>
      <c r="G17" s="35" t="s">
        <v>52</v>
      </c>
      <c r="H17" s="35"/>
    </row>
    <row r="18" spans="1:8" x14ac:dyDescent="0.25">
      <c r="A18" s="5" t="s">
        <v>13</v>
      </c>
      <c r="B18" s="2" t="s">
        <v>11</v>
      </c>
      <c r="C18">
        <v>54</v>
      </c>
      <c r="D18" t="s">
        <v>14</v>
      </c>
      <c r="E18">
        <v>7.5</v>
      </c>
      <c r="F18" t="s">
        <v>60</v>
      </c>
      <c r="G18">
        <v>1.24</v>
      </c>
      <c r="H18" t="s">
        <v>54</v>
      </c>
    </row>
    <row r="19" spans="1:8" x14ac:dyDescent="0.25">
      <c r="A19" s="5"/>
      <c r="B19" s="2"/>
      <c r="C19">
        <v>53</v>
      </c>
      <c r="D19" t="s">
        <v>53</v>
      </c>
      <c r="E19">
        <v>7.5</v>
      </c>
      <c r="F19" t="s">
        <v>60</v>
      </c>
      <c r="G19">
        <v>1.29</v>
      </c>
      <c r="H19" t="s">
        <v>54</v>
      </c>
    </row>
    <row r="20" spans="1:8" x14ac:dyDescent="0.25">
      <c r="A20" s="5"/>
      <c r="B20" s="2"/>
      <c r="C20">
        <v>7</v>
      </c>
      <c r="D20" t="s">
        <v>55</v>
      </c>
      <c r="E20">
        <v>8.5</v>
      </c>
      <c r="F20" t="s">
        <v>60</v>
      </c>
      <c r="G20">
        <v>11.1</v>
      </c>
      <c r="H20" t="s">
        <v>54</v>
      </c>
    </row>
    <row r="21" spans="1:8" x14ac:dyDescent="0.25">
      <c r="A21" s="5"/>
      <c r="B21" s="2"/>
      <c r="C21">
        <v>750</v>
      </c>
      <c r="D21" t="s">
        <v>56</v>
      </c>
      <c r="E21">
        <v>9.5</v>
      </c>
      <c r="F21" t="s">
        <v>60</v>
      </c>
      <c r="G21">
        <v>0.46</v>
      </c>
      <c r="H21" t="s">
        <v>54</v>
      </c>
    </row>
    <row r="22" spans="1:8" x14ac:dyDescent="0.25">
      <c r="A22" s="5" t="s">
        <v>15</v>
      </c>
      <c r="B22" s="2" t="s">
        <v>11</v>
      </c>
      <c r="C22" s="4">
        <v>36.700000000000003</v>
      </c>
      <c r="D22" t="s">
        <v>16</v>
      </c>
      <c r="E22">
        <v>4</v>
      </c>
      <c r="F22" t="s">
        <v>60</v>
      </c>
      <c r="G22">
        <v>2.2799999999999998</v>
      </c>
      <c r="H22" t="s">
        <v>54</v>
      </c>
    </row>
    <row r="23" spans="1:8" x14ac:dyDescent="0.25">
      <c r="A23" s="5"/>
      <c r="B23" s="2"/>
      <c r="C23" s="4">
        <v>16.899999999999999</v>
      </c>
      <c r="D23" t="s">
        <v>57</v>
      </c>
      <c r="E23">
        <v>5</v>
      </c>
      <c r="F23" t="s">
        <v>60</v>
      </c>
      <c r="G23">
        <v>5.46</v>
      </c>
      <c r="H23" t="s">
        <v>54</v>
      </c>
    </row>
    <row r="24" spans="1:8" x14ac:dyDescent="0.25">
      <c r="A24" s="5"/>
      <c r="B24" s="2"/>
      <c r="C24" s="4">
        <v>49.8</v>
      </c>
      <c r="D24" t="s">
        <v>58</v>
      </c>
      <c r="E24">
        <v>6</v>
      </c>
      <c r="F24" t="s">
        <v>60</v>
      </c>
      <c r="G24">
        <v>1.1399999999999999</v>
      </c>
      <c r="H24" t="s">
        <v>54</v>
      </c>
    </row>
    <row r="25" spans="1:8" x14ac:dyDescent="0.25">
      <c r="A25" s="5" t="s">
        <v>17</v>
      </c>
      <c r="B25" s="2" t="s">
        <v>11</v>
      </c>
      <c r="C25" s="6">
        <v>24.73</v>
      </c>
      <c r="D25" t="s">
        <v>59</v>
      </c>
      <c r="E25" s="27">
        <f>((4.21*2580)+(3196*7.08))/(2580+3196)</f>
        <v>5.7980401662049852</v>
      </c>
      <c r="F25" t="s">
        <v>60</v>
      </c>
      <c r="G25">
        <v>4.9429999999999996</v>
      </c>
      <c r="H25" t="s">
        <v>54</v>
      </c>
    </row>
    <row r="26" spans="1:8" x14ac:dyDescent="0.25">
      <c r="A26" s="5" t="s">
        <v>33</v>
      </c>
      <c r="B26" s="2" t="s">
        <v>11</v>
      </c>
      <c r="C26" s="27">
        <f>46.6/3.6</f>
        <v>12.944444444444445</v>
      </c>
      <c r="D26" t="s">
        <v>39</v>
      </c>
      <c r="E26" s="27">
        <v>7.23</v>
      </c>
      <c r="F26" t="s">
        <v>60</v>
      </c>
      <c r="G26">
        <v>1</v>
      </c>
      <c r="H26" t="s">
        <v>54</v>
      </c>
    </row>
    <row r="27" spans="1:8" x14ac:dyDescent="0.25">
      <c r="A27" s="5"/>
      <c r="B27" s="2"/>
      <c r="C27" s="6">
        <f>17.5/3.6</f>
        <v>4.8611111111111107</v>
      </c>
      <c r="E27" s="27">
        <v>7.23</v>
      </c>
      <c r="F27" t="s">
        <v>60</v>
      </c>
      <c r="G27">
        <v>3</v>
      </c>
      <c r="H27" t="s">
        <v>54</v>
      </c>
    </row>
    <row r="28" spans="1:8" x14ac:dyDescent="0.25">
      <c r="A28" s="5" t="s">
        <v>35</v>
      </c>
      <c r="B28" s="2" t="s">
        <v>11</v>
      </c>
      <c r="D28" t="s">
        <v>61</v>
      </c>
    </row>
    <row r="30" spans="1:8" x14ac:dyDescent="0.25">
      <c r="A30" s="23" t="s">
        <v>64</v>
      </c>
      <c r="B30" s="23"/>
      <c r="C30" s="23"/>
      <c r="D30" s="23"/>
      <c r="E30" s="35" t="s">
        <v>48</v>
      </c>
      <c r="F30" s="35"/>
    </row>
    <row r="31" spans="1:8" s="29" customFormat="1" x14ac:dyDescent="0.25">
      <c r="A31" s="28" t="s">
        <v>12</v>
      </c>
      <c r="B31" s="29" t="s">
        <v>11</v>
      </c>
      <c r="C31" s="29">
        <v>2.25</v>
      </c>
      <c r="D31" s="29" t="s">
        <v>40</v>
      </c>
      <c r="E31" s="29">
        <v>0</v>
      </c>
      <c r="F31" t="s">
        <v>50</v>
      </c>
    </row>
    <row r="32" spans="1:8" s="29" customFormat="1" x14ac:dyDescent="0.25">
      <c r="A32" s="28" t="s">
        <v>18</v>
      </c>
      <c r="B32" s="29" t="s">
        <v>11</v>
      </c>
      <c r="C32" s="30">
        <v>5.6</v>
      </c>
      <c r="D32" s="29" t="s">
        <v>62</v>
      </c>
      <c r="E32" s="29">
        <v>0</v>
      </c>
      <c r="F32" t="s">
        <v>50</v>
      </c>
    </row>
    <row r="33" spans="1:6" x14ac:dyDescent="0.25">
      <c r="A33" s="3" t="s">
        <v>35</v>
      </c>
      <c r="B33" s="2" t="s">
        <v>11</v>
      </c>
      <c r="C33">
        <v>5.7</v>
      </c>
      <c r="D33" t="s">
        <v>34</v>
      </c>
      <c r="E33">
        <v>0</v>
      </c>
      <c r="F33" t="s">
        <v>50</v>
      </c>
    </row>
  </sheetData>
  <mergeCells count="7">
    <mergeCell ref="A30:D30"/>
    <mergeCell ref="E3:F3"/>
    <mergeCell ref="E2:H2"/>
    <mergeCell ref="A16:H16"/>
    <mergeCell ref="E17:F17"/>
    <mergeCell ref="G17:H17"/>
    <mergeCell ref="E30:F30"/>
  </mergeCells>
  <pageMargins left="0.7" right="0.7" top="0.75" bottom="0.75" header="0.3" footer="0.3"/>
  <pageSetup paperSize="9" scale="82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G21" sqref="G21"/>
    </sheetView>
  </sheetViews>
  <sheetFormatPr defaultRowHeight="15" x14ac:dyDescent="0.25"/>
  <cols>
    <col min="2" max="2" width="13.140625" customWidth="1"/>
    <col min="3" max="3" width="12.42578125" customWidth="1"/>
    <col min="4" max="4" width="13" customWidth="1"/>
    <col min="5" max="5" width="10.5703125" customWidth="1"/>
    <col min="6" max="6" width="13" customWidth="1"/>
  </cols>
  <sheetData>
    <row r="1" spans="1:7" x14ac:dyDescent="0.25">
      <c r="A1" t="s">
        <v>31</v>
      </c>
    </row>
    <row r="2" spans="1:7" x14ac:dyDescent="0.25">
      <c r="C2" s="25" t="s">
        <v>20</v>
      </c>
      <c r="D2" s="25"/>
      <c r="E2" s="25"/>
      <c r="F2" s="25"/>
    </row>
    <row r="3" spans="1:7" x14ac:dyDescent="0.25">
      <c r="C3" s="18" t="s">
        <v>21</v>
      </c>
      <c r="D3" s="17" t="s">
        <v>22</v>
      </c>
      <c r="E3" s="17" t="s">
        <v>23</v>
      </c>
      <c r="F3" s="19" t="s">
        <v>24</v>
      </c>
      <c r="G3" s="16" t="s">
        <v>25</v>
      </c>
    </row>
    <row r="4" spans="1:7" x14ac:dyDescent="0.25">
      <c r="A4" s="24" t="s">
        <v>19</v>
      </c>
      <c r="B4" s="1">
        <v>2002</v>
      </c>
      <c r="C4" s="9">
        <v>452</v>
      </c>
      <c r="D4" s="9">
        <v>618</v>
      </c>
      <c r="E4" s="9">
        <v>682</v>
      </c>
      <c r="F4" s="13">
        <v>814</v>
      </c>
      <c r="G4" s="8">
        <f>SUMIF(C4:F4,"&lt;&gt;N/A")/4</f>
        <v>641.5</v>
      </c>
    </row>
    <row r="5" spans="1:7" x14ac:dyDescent="0.25">
      <c r="A5" s="24"/>
      <c r="B5" s="1">
        <v>2004</v>
      </c>
      <c r="C5" s="9">
        <v>381</v>
      </c>
      <c r="D5" s="9">
        <v>572</v>
      </c>
      <c r="E5" s="7" t="s">
        <v>26</v>
      </c>
      <c r="F5" s="14" t="s">
        <v>26</v>
      </c>
      <c r="G5" s="8">
        <f>SUMIF(C5:F5,"&lt;&gt;N/A")/2</f>
        <v>476.5</v>
      </c>
    </row>
    <row r="6" spans="1:7" x14ac:dyDescent="0.25">
      <c r="A6" s="24"/>
      <c r="B6" s="1">
        <v>2005</v>
      </c>
      <c r="C6" s="9">
        <v>864</v>
      </c>
      <c r="D6" s="9">
        <v>550</v>
      </c>
      <c r="E6" s="7" t="s">
        <v>26</v>
      </c>
      <c r="F6" s="14" t="s">
        <v>26</v>
      </c>
      <c r="G6" s="8">
        <f>SUMIF(C6:F6,"&lt;&gt;N/A")/2</f>
        <v>707</v>
      </c>
    </row>
    <row r="7" spans="1:7" x14ac:dyDescent="0.25">
      <c r="A7" s="24"/>
      <c r="B7" s="1">
        <v>2006</v>
      </c>
      <c r="C7" s="9">
        <v>608</v>
      </c>
      <c r="D7" s="9">
        <v>683</v>
      </c>
      <c r="E7" s="7" t="s">
        <v>26</v>
      </c>
      <c r="F7" s="14" t="s">
        <v>26</v>
      </c>
      <c r="G7" s="8">
        <f>SUMIF(C7:F7,"&lt;&gt;N/A")/2</f>
        <v>645.5</v>
      </c>
    </row>
    <row r="8" spans="1:7" x14ac:dyDescent="0.25">
      <c r="A8" s="24"/>
      <c r="B8" s="1">
        <v>2007</v>
      </c>
      <c r="C8" s="7" t="s">
        <v>26</v>
      </c>
      <c r="D8" s="9">
        <v>528</v>
      </c>
      <c r="E8" s="7" t="s">
        <v>26</v>
      </c>
      <c r="F8" s="14" t="s">
        <v>26</v>
      </c>
      <c r="G8" s="8">
        <f>SUMIF(C8:F8,"&lt;&gt;N/A")/1</f>
        <v>528</v>
      </c>
    </row>
    <row r="9" spans="1:7" x14ac:dyDescent="0.25">
      <c r="A9" s="24"/>
      <c r="B9" s="1">
        <v>2008</v>
      </c>
      <c r="C9" s="9">
        <v>1040</v>
      </c>
      <c r="D9" s="9">
        <v>588</v>
      </c>
      <c r="E9" s="9">
        <v>753</v>
      </c>
      <c r="F9" s="13">
        <v>722</v>
      </c>
      <c r="G9" s="8">
        <f>SUMIF(C9:F9,"&lt;&gt;N/A")/4</f>
        <v>775.75</v>
      </c>
    </row>
    <row r="10" spans="1:7" x14ac:dyDescent="0.25">
      <c r="A10" s="24"/>
      <c r="B10" s="10">
        <v>2009</v>
      </c>
      <c r="C10" s="11">
        <v>796</v>
      </c>
      <c r="D10" s="11">
        <v>682</v>
      </c>
      <c r="E10" s="12" t="s">
        <v>26</v>
      </c>
      <c r="F10" s="15">
        <v>850</v>
      </c>
      <c r="G10" s="8">
        <f>SUMIF(C10:F10,"&lt;&gt;N/A")/3</f>
        <v>776</v>
      </c>
    </row>
    <row r="11" spans="1:7" x14ac:dyDescent="0.25">
      <c r="B11" t="s">
        <v>25</v>
      </c>
      <c r="C11" s="9">
        <f>SUMIF(C4:C10, "&lt;&gt; N/A")/7</f>
        <v>591.57142857142856</v>
      </c>
      <c r="D11" s="9">
        <f t="shared" ref="D11" si="0">SUMIF(D4:D10, "&lt;&gt; N/A")/7</f>
        <v>603</v>
      </c>
      <c r="E11" s="9">
        <f>SUMIF(E4:E10, "&lt;&gt; N/A")/2</f>
        <v>717.5</v>
      </c>
      <c r="F11" s="9">
        <f>SUMIF(F4:F10, "&lt;&gt; N/A")/3</f>
        <v>795.33333333333337</v>
      </c>
      <c r="G11" s="8">
        <f>AVERAGE(G4:G10)</f>
        <v>650.03571428571433</v>
      </c>
    </row>
    <row r="12" spans="1:7" x14ac:dyDescent="0.25">
      <c r="B12" t="s">
        <v>27</v>
      </c>
      <c r="D12" s="26">
        <f>SUMIF(D4:F10,"&lt;&gt;N/A")/12</f>
        <v>670.16666666666663</v>
      </c>
      <c r="E12" s="26"/>
      <c r="F12" s="26"/>
    </row>
    <row r="14" spans="1:7" x14ac:dyDescent="0.25">
      <c r="A14" t="s">
        <v>29</v>
      </c>
    </row>
    <row r="15" spans="1:7" x14ac:dyDescent="0.25">
      <c r="A15" t="s">
        <v>30</v>
      </c>
    </row>
    <row r="19" spans="2:7" x14ac:dyDescent="0.25">
      <c r="G19" s="8"/>
    </row>
    <row r="23" spans="2:7" x14ac:dyDescent="0.25">
      <c r="B23" s="8"/>
    </row>
    <row r="26" spans="2:7" x14ac:dyDescent="0.25">
      <c r="B26" s="21"/>
    </row>
  </sheetData>
  <mergeCells count="3">
    <mergeCell ref="A4:A10"/>
    <mergeCell ref="C2:F2"/>
    <mergeCell ref="D12:F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"/>
  <sheetViews>
    <sheetView workbookViewId="0">
      <selection activeCell="C15" sqref="C15"/>
    </sheetView>
  </sheetViews>
  <sheetFormatPr defaultRowHeight="15" x14ac:dyDescent="0.25"/>
  <cols>
    <col min="1" max="1" width="12.5703125" customWidth="1"/>
  </cols>
  <sheetData>
    <row r="1" spans="1:13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13" x14ac:dyDescent="0.25">
      <c r="A2" t="s">
        <v>41</v>
      </c>
      <c r="B2">
        <v>6</v>
      </c>
      <c r="C2">
        <v>20</v>
      </c>
      <c r="D2">
        <v>45</v>
      </c>
      <c r="E2">
        <v>57</v>
      </c>
      <c r="F2">
        <v>79</v>
      </c>
    </row>
    <row r="5" spans="1:13" x14ac:dyDescent="0.25">
      <c r="A5" s="22" t="s">
        <v>47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</sheetData>
  <sortState ref="A2:F2">
    <sortCondition ref="A2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Carbon footprint and params</vt:lpstr>
      <vt:lpstr>Buonocore</vt:lpstr>
      <vt:lpstr>IPCC</vt:lpstr>
    </vt:vector>
  </TitlesOfParts>
  <Company>UCL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</cp:lastModifiedBy>
  <dcterms:created xsi:type="dcterms:W3CDTF">2019-10-30T11:25:09Z</dcterms:created>
  <dcterms:modified xsi:type="dcterms:W3CDTF">2019-11-19T17:32:54Z</dcterms:modified>
</cp:coreProperties>
</file>