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pa_ucl_ac_uk/Documents/Projects/S4CE/GSA/Geothermal_before refactoring/data_and_models/"/>
    </mc:Choice>
  </mc:AlternateContent>
  <xr:revisionPtr revIDLastSave="29" documentId="11_98EFB0EE526452F33E22C7C7DA19AEC8B0439672" xr6:coauthVersionLast="47" xr6:coauthVersionMax="47" xr10:uidLastSave="{2987EB41-5B1E-4F91-A528-C3428D07E60B}"/>
  <bookViews>
    <workbookView xWindow="-108" yWindow="-108" windowWidth="23256" windowHeight="14016" xr2:uid="{00000000-000D-0000-FFFF-FFFF00000000}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  <sheet name="De Rose et al. 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C13" i="6"/>
  <c r="C12" i="6"/>
  <c r="H9" i="6"/>
  <c r="H8" i="6"/>
  <c r="E10" i="1"/>
  <c r="C11" i="2"/>
  <c r="D3" i="1"/>
  <c r="E3" i="1"/>
  <c r="D13" i="4" l="1"/>
  <c r="D15" i="4"/>
  <c r="D14" i="4"/>
  <c r="C12" i="4" l="1"/>
  <c r="C11" i="4"/>
  <c r="D10" i="4" l="1"/>
  <c r="D13" i="1" l="1"/>
  <c r="D12" i="1"/>
  <c r="D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D11" i="2"/>
  <c r="C5" i="1" s="1"/>
  <c r="C4" i="1"/>
  <c r="G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<sst xmlns="http://schemas.openxmlformats.org/spreadsheetml/2006/main" count="201" uniqueCount="96">
  <si>
    <t>Technology</t>
  </si>
  <si>
    <t>Study</t>
  </si>
  <si>
    <t>Notes</t>
  </si>
  <si>
    <t>Dry steam</t>
  </si>
  <si>
    <t>Single Flash</t>
  </si>
  <si>
    <t>Binary</t>
  </si>
  <si>
    <t>Martin Gamboa et al., 2015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</si>
  <si>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</si>
  <si>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</si>
  <si>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</si>
  <si>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</si>
  <si>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</si>
  <si>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</si>
  <si>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</si>
  <si>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</si>
  <si>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</si>
  <si>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</si>
  <si>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</si>
  <si>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</si>
  <si>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</si>
  <si>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</si>
  <si>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</si>
  <si>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</si>
  <si>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</si>
  <si>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</si>
  <si>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</si>
  <si>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</si>
  <si>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</si>
  <si>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</si>
  <si>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</si>
  <si>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</si>
  <si>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</si>
  <si>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</si>
  <si>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</si>
  <si>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</si>
  <si>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</si>
  <si>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</si>
  <si>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</si>
  <si>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</si>
  <si>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</si>
  <si>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</si>
  <si>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</si>
  <si>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</si>
  <si>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</si>
  <si>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</si>
  <si>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</si>
  <si>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</si>
  <si>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</si>
  <si>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</si>
  <si>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</si>
  <si>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</si>
  <si>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</si>
  <si>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</si>
  <si>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</si>
  <si>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</si>
  <si>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</si>
  <si>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</si>
  <si>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</si>
  <si>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</si>
  <si>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</si>
  <si>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</si>
  <si>
    <t>Depth of wells (m)</t>
  </si>
  <si>
    <t>Success rate (%)</t>
  </si>
  <si>
    <t>Bauer et al. 2017 (D-M)</t>
  </si>
  <si>
    <t>Bauer et al. 2017 (T-M)</t>
  </si>
  <si>
    <t>Triple, medium case</t>
  </si>
  <si>
    <t>Double, medium case</t>
  </si>
  <si>
    <t>Installed power is not reported for other scenarios</t>
  </si>
  <si>
    <t>Operational CH4 emissions (g/kWh)</t>
  </si>
  <si>
    <t>Treyer et al. 2015 (base)</t>
  </si>
  <si>
    <t>Type</t>
  </si>
  <si>
    <t>site-specific</t>
  </si>
  <si>
    <t>generic</t>
  </si>
  <si>
    <t>Single/Double Flash</t>
  </si>
  <si>
    <t>De Rose et al. 2020 (F)</t>
  </si>
  <si>
    <t>De Rose et al. 2020 (DS)</t>
  </si>
  <si>
    <t>5P, 5P CHP - median value</t>
  </si>
  <si>
    <t>1P and 4P - median value (the average is 215.45).</t>
  </si>
  <si>
    <t>CONVENTIONAL</t>
  </si>
  <si>
    <t>ENHANCED</t>
  </si>
  <si>
    <t>Carbon footprint (g CO2-eq.)</t>
  </si>
  <si>
    <t>1P</t>
  </si>
  <si>
    <t>low</t>
  </si>
  <si>
    <t>5P</t>
  </si>
  <si>
    <t>high</t>
  </si>
  <si>
    <t>1P CHP a</t>
  </si>
  <si>
    <t>5P CHP</t>
  </si>
  <si>
    <t>1P CHP b</t>
  </si>
  <si>
    <t>Median</t>
  </si>
  <si>
    <t>4P</t>
  </si>
  <si>
    <t>GEO_NA</t>
  </si>
  <si>
    <t xml:space="preserve">Menberg et al. 2021 </t>
  </si>
  <si>
    <t>Note, this assumes leakage of high GWP working fluid</t>
  </si>
  <si>
    <t>Basosi et al. 2020</t>
  </si>
  <si>
    <t>De Rose et al. 2020</t>
  </si>
  <si>
    <t>3P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</si>
</sst>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2" fillId="5" borderId="0" xfId="0" applyFont="1" applyFill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2" fontId="8" fillId="0" borderId="0" xfId="0" applyNumberFormat="1" applyFont="1"/>
    <xf numFmtId="166" fontId="0" fillId="0" borderId="0" xfId="0" applyNumberFormat="1"/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24" sqref="D24"/>
    </sheetView>
  </sheetViews>
  <sheetFormatPr defaultRowHeight="14.4" x14ac:dyDescent="0.3"/>
  <cols>
    <col min="1" max="1" width="38.5546875" customWidth="1"/>
    <col min="2" max="2" width="21.21875" customWidth="1"/>
    <col min="3" max="3" width="16.77734375" customWidth="1"/>
    <col min="4" max="5" width="23" customWidth="1"/>
    <col min="6" max="6" width="39.5546875" customWidth="1"/>
    <col min="7" max="7" width="20.21875" customWidth="1"/>
    <col min="8" max="8" width="12" customWidth="1"/>
  </cols>
  <sheetData>
    <row r="1" spans="1:8" s="27" customFormat="1" x14ac:dyDescent="0.3">
      <c r="D1" s="28" t="s">
        <v>35</v>
      </c>
      <c r="E1" s="28"/>
      <c r="H1" s="26"/>
    </row>
    <row r="2" spans="1:8" s="30" customFormat="1" ht="28.8" x14ac:dyDescent="0.3">
      <c r="A2" s="29" t="s">
        <v>1</v>
      </c>
      <c r="B2" s="29" t="s">
        <v>0</v>
      </c>
      <c r="C2" s="29" t="s">
        <v>36</v>
      </c>
      <c r="D2" s="36" t="s">
        <v>37</v>
      </c>
      <c r="E2" s="36" t="s">
        <v>68</v>
      </c>
      <c r="F2" s="29" t="s">
        <v>2</v>
      </c>
      <c r="G2" s="29" t="s">
        <v>70</v>
      </c>
    </row>
    <row r="3" spans="1:8" x14ac:dyDescent="0.3">
      <c r="A3" s="3" t="s">
        <v>51</v>
      </c>
      <c r="B3" s="2" t="s">
        <v>3</v>
      </c>
      <c r="C3" s="4">
        <v>248</v>
      </c>
      <c r="D3" s="4">
        <f>14900000000/(328000000000000/(1000000 *3.6))</f>
        <v>163.53658536585368</v>
      </c>
      <c r="E3" s="38">
        <f>84600000/(328000000000000/(1000000 *3.6))</f>
        <v>0.92853658536585371</v>
      </c>
      <c r="G3" t="s">
        <v>71</v>
      </c>
    </row>
    <row r="4" spans="1:8" x14ac:dyDescent="0.3">
      <c r="A4" s="3" t="s">
        <v>52</v>
      </c>
      <c r="B4" s="2" t="s">
        <v>4</v>
      </c>
      <c r="C4" s="4">
        <f>'Bravi&amp;Basosi'!C11</f>
        <v>690.16666666666663</v>
      </c>
      <c r="D4">
        <f>398</f>
        <v>398</v>
      </c>
      <c r="E4" s="38">
        <v>9.81</v>
      </c>
      <c r="G4" t="s">
        <v>71</v>
      </c>
    </row>
    <row r="5" spans="1:8" x14ac:dyDescent="0.3">
      <c r="A5" s="3" t="s">
        <v>53</v>
      </c>
      <c r="B5" t="s">
        <v>3</v>
      </c>
      <c r="C5" s="4">
        <f>'Bravi&amp;Basosi'!D11</f>
        <v>603</v>
      </c>
      <c r="D5">
        <v>465</v>
      </c>
      <c r="E5" s="38">
        <v>5.45</v>
      </c>
      <c r="G5" t="s">
        <v>71</v>
      </c>
    </row>
    <row r="6" spans="1:8" x14ac:dyDescent="0.3">
      <c r="A6" s="3" t="s">
        <v>54</v>
      </c>
      <c r="B6" t="s">
        <v>3</v>
      </c>
      <c r="C6" s="4">
        <f>'Bravi&amp;Basosi'!E11</f>
        <v>717.5</v>
      </c>
      <c r="D6">
        <v>529</v>
      </c>
      <c r="E6" s="38">
        <v>8.1999999999999993</v>
      </c>
      <c r="G6" t="s">
        <v>71</v>
      </c>
    </row>
    <row r="7" spans="1:8" x14ac:dyDescent="0.3">
      <c r="A7" s="3" t="s">
        <v>55</v>
      </c>
      <c r="B7" t="s">
        <v>3</v>
      </c>
      <c r="C7" s="4">
        <f>'Bravi&amp;Basosi'!F11</f>
        <v>795.33333333333337</v>
      </c>
      <c r="D7">
        <v>677</v>
      </c>
      <c r="E7" s="38">
        <v>6.95</v>
      </c>
      <c r="G7" t="s">
        <v>71</v>
      </c>
    </row>
    <row r="8" spans="1:8" x14ac:dyDescent="0.3">
      <c r="A8" s="3" t="s">
        <v>56</v>
      </c>
      <c r="B8" s="2" t="s">
        <v>20</v>
      </c>
      <c r="C8">
        <v>15</v>
      </c>
      <c r="D8" t="s">
        <v>15</v>
      </c>
      <c r="E8" t="s">
        <v>15</v>
      </c>
      <c r="G8" t="s">
        <v>72</v>
      </c>
    </row>
    <row r="9" spans="1:8" x14ac:dyDescent="0.3">
      <c r="A9" s="3" t="s">
        <v>57</v>
      </c>
      <c r="B9" s="2" t="s">
        <v>20</v>
      </c>
      <c r="C9">
        <v>63</v>
      </c>
      <c r="D9" t="s">
        <v>15</v>
      </c>
      <c r="E9" t="s">
        <v>15</v>
      </c>
      <c r="G9" t="s">
        <v>72</v>
      </c>
    </row>
    <row r="10" spans="1:8" x14ac:dyDescent="0.3">
      <c r="A10" s="3" t="s">
        <v>58</v>
      </c>
      <c r="B10" s="2" t="s">
        <v>20</v>
      </c>
      <c r="C10">
        <v>47</v>
      </c>
      <c r="D10">
        <v>41.6</v>
      </c>
      <c r="E10" s="37">
        <f>0.00000326*1000</f>
        <v>3.2600000000000003E-3</v>
      </c>
      <c r="G10" t="s">
        <v>71</v>
      </c>
    </row>
    <row r="11" spans="1:8" x14ac:dyDescent="0.3">
      <c r="A11" s="3" t="s">
        <v>22</v>
      </c>
      <c r="B11" s="2" t="s">
        <v>4</v>
      </c>
      <c r="C11">
        <v>103</v>
      </c>
      <c r="D11">
        <v>98.9</v>
      </c>
      <c r="E11" s="39">
        <v>0</v>
      </c>
      <c r="F11" t="s">
        <v>21</v>
      </c>
      <c r="G11" t="s">
        <v>72</v>
      </c>
    </row>
    <row r="12" spans="1:8" x14ac:dyDescent="0.3">
      <c r="A12" s="3" t="s">
        <v>59</v>
      </c>
      <c r="B12" s="2" t="s">
        <v>4</v>
      </c>
      <c r="C12">
        <v>26.8</v>
      </c>
      <c r="D12" s="21">
        <f>1470/225.5*3.6</f>
        <v>23.467849223946786</v>
      </c>
      <c r="E12" s="40">
        <v>3.5000000000000003E-2</v>
      </c>
      <c r="G12" t="s">
        <v>71</v>
      </c>
    </row>
    <row r="13" spans="1:8" x14ac:dyDescent="0.3">
      <c r="A13" s="3" t="s">
        <v>60</v>
      </c>
      <c r="B13" s="2" t="s">
        <v>20</v>
      </c>
      <c r="C13">
        <v>23.7</v>
      </c>
      <c r="D13" s="21">
        <f>1470/253.3*3.6</f>
        <v>20.892222660876431</v>
      </c>
      <c r="E13" s="40">
        <v>3.1E-2</v>
      </c>
      <c r="G13" t="s">
        <v>71</v>
      </c>
    </row>
    <row r="14" spans="1:8" x14ac:dyDescent="0.3">
      <c r="A14" s="3" t="s">
        <v>74</v>
      </c>
      <c r="B14" s="2" t="s">
        <v>73</v>
      </c>
      <c r="C14" s="4">
        <v>35.1</v>
      </c>
      <c r="D14" t="s">
        <v>15</v>
      </c>
      <c r="E14" t="s">
        <v>15</v>
      </c>
      <c r="F14" t="s">
        <v>77</v>
      </c>
      <c r="G14" t="s">
        <v>72</v>
      </c>
    </row>
    <row r="15" spans="1:8" x14ac:dyDescent="0.3">
      <c r="A15" s="3" t="s">
        <v>75</v>
      </c>
      <c r="B15" s="2" t="s">
        <v>3</v>
      </c>
      <c r="C15" s="4">
        <v>22.75</v>
      </c>
      <c r="D15" t="s">
        <v>15</v>
      </c>
      <c r="E15" t="s">
        <v>15</v>
      </c>
      <c r="F15" t="s">
        <v>95</v>
      </c>
      <c r="G15" t="s">
        <v>72</v>
      </c>
    </row>
    <row r="16" spans="1:8" x14ac:dyDescent="0.3">
      <c r="A16" s="3" t="s">
        <v>93</v>
      </c>
      <c r="B16" s="2" t="s">
        <v>3</v>
      </c>
      <c r="C16" s="4">
        <v>477</v>
      </c>
      <c r="D16">
        <v>260</v>
      </c>
      <c r="E16" s="4">
        <v>4</v>
      </c>
      <c r="F16" t="s">
        <v>90</v>
      </c>
      <c r="G16" t="s">
        <v>71</v>
      </c>
    </row>
    <row r="18" spans="4:5" x14ac:dyDescent="0.3">
      <c r="D18" s="7"/>
    </row>
    <row r="19" spans="4:5" x14ac:dyDescent="0.3">
      <c r="D19" s="7"/>
    </row>
    <row r="20" spans="4:5" x14ac:dyDescent="0.3">
      <c r="D20" s="7"/>
    </row>
    <row r="22" spans="4:5" x14ac:dyDescent="0.3">
      <c r="D22" s="7"/>
      <c r="E22" s="7"/>
    </row>
    <row r="23" spans="4:5" x14ac:dyDescent="0.3">
      <c r="D23" s="7"/>
      <c r="E23" s="7"/>
    </row>
    <row r="30" spans="4:5" s="23" customFormat="1" x14ac:dyDescent="0.3"/>
    <row r="31" spans="4:5" s="23" customFormat="1" x14ac:dyDescent="0.3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>
      <selection activeCell="G27" sqref="G27"/>
    </sheetView>
  </sheetViews>
  <sheetFormatPr defaultRowHeight="14.4" x14ac:dyDescent="0.3"/>
  <cols>
    <col min="1" max="1" width="32.5546875" customWidth="1"/>
    <col min="2" max="2" width="15.77734375" customWidth="1"/>
    <col min="3" max="3" width="20.5546875" bestFit="1" customWidth="1"/>
    <col min="4" max="4" width="15.77734375" customWidth="1"/>
    <col min="5" max="5" width="13.5546875" customWidth="1"/>
    <col min="6" max="6" width="11.21875" customWidth="1"/>
    <col min="8" max="8" width="42.77734375" customWidth="1"/>
    <col min="9" max="9" width="10.77734375" customWidth="1"/>
  </cols>
  <sheetData>
    <row r="1" spans="1:9" x14ac:dyDescent="0.3">
      <c r="A1" s="27"/>
      <c r="B1" s="27"/>
      <c r="C1" s="27"/>
      <c r="D1" s="41" t="s">
        <v>35</v>
      </c>
      <c r="E1" s="41"/>
      <c r="F1" s="41"/>
      <c r="G1" s="41"/>
      <c r="H1" s="27"/>
    </row>
    <row r="2" spans="1:9" s="30" customFormat="1" ht="43.2" x14ac:dyDescent="0.3">
      <c r="A2" s="29" t="s">
        <v>1</v>
      </c>
      <c r="B2" s="29" t="s">
        <v>0</v>
      </c>
      <c r="C2" s="29" t="s">
        <v>36</v>
      </c>
      <c r="D2" s="29" t="s">
        <v>39</v>
      </c>
      <c r="E2" s="29" t="s">
        <v>40</v>
      </c>
      <c r="F2" s="29" t="s">
        <v>61</v>
      </c>
      <c r="G2" s="29" t="s">
        <v>62</v>
      </c>
      <c r="H2" s="29" t="s">
        <v>2</v>
      </c>
      <c r="I2" s="29" t="s">
        <v>70</v>
      </c>
    </row>
    <row r="3" spans="1:9" x14ac:dyDescent="0.3">
      <c r="A3" s="5" t="s">
        <v>43</v>
      </c>
      <c r="B3" s="2" t="s">
        <v>5</v>
      </c>
      <c r="C3" s="25">
        <v>54</v>
      </c>
      <c r="D3">
        <v>7.5</v>
      </c>
      <c r="E3">
        <v>1.75</v>
      </c>
      <c r="F3">
        <v>3800</v>
      </c>
      <c r="G3">
        <v>100</v>
      </c>
      <c r="I3" t="s">
        <v>72</v>
      </c>
    </row>
    <row r="4" spans="1:9" x14ac:dyDescent="0.3">
      <c r="A4" s="5" t="s">
        <v>44</v>
      </c>
      <c r="B4" s="2" t="s">
        <v>5</v>
      </c>
      <c r="C4" s="25">
        <v>53</v>
      </c>
      <c r="D4">
        <v>7.5</v>
      </c>
      <c r="E4">
        <v>1.75</v>
      </c>
      <c r="F4">
        <v>4700</v>
      </c>
      <c r="G4">
        <v>100</v>
      </c>
      <c r="I4" t="s">
        <v>72</v>
      </c>
    </row>
    <row r="5" spans="1:9" x14ac:dyDescent="0.3">
      <c r="A5" s="5" t="s">
        <v>45</v>
      </c>
      <c r="B5" s="2" t="s">
        <v>5</v>
      </c>
      <c r="C5" s="25">
        <v>7</v>
      </c>
      <c r="D5">
        <v>8.5</v>
      </c>
      <c r="E5">
        <v>11.1</v>
      </c>
      <c r="F5">
        <v>4800</v>
      </c>
      <c r="G5">
        <v>100</v>
      </c>
      <c r="I5" t="s">
        <v>72</v>
      </c>
    </row>
    <row r="6" spans="1:9" x14ac:dyDescent="0.3">
      <c r="A6" s="5" t="s">
        <v>46</v>
      </c>
      <c r="B6" s="2" t="s">
        <v>5</v>
      </c>
      <c r="C6" s="25">
        <v>750</v>
      </c>
      <c r="D6">
        <v>9.5</v>
      </c>
      <c r="E6">
        <v>0.46</v>
      </c>
      <c r="F6">
        <v>5000</v>
      </c>
      <c r="G6">
        <v>100</v>
      </c>
      <c r="I6" t="s">
        <v>72</v>
      </c>
    </row>
    <row r="7" spans="1:9" x14ac:dyDescent="0.3">
      <c r="A7" s="5" t="s">
        <v>47</v>
      </c>
      <c r="B7" s="2" t="s">
        <v>5</v>
      </c>
      <c r="C7" s="31">
        <v>36.700000000000003</v>
      </c>
      <c r="D7">
        <v>4</v>
      </c>
      <c r="E7">
        <v>2.2799999999999998</v>
      </c>
      <c r="F7">
        <v>4000</v>
      </c>
      <c r="G7">
        <v>100</v>
      </c>
      <c r="I7" t="s">
        <v>71</v>
      </c>
    </row>
    <row r="8" spans="1:9" x14ac:dyDescent="0.3">
      <c r="A8" s="5" t="s">
        <v>48</v>
      </c>
      <c r="B8" s="2" t="s">
        <v>5</v>
      </c>
      <c r="C8" s="31">
        <v>16.899999999999999</v>
      </c>
      <c r="D8">
        <v>5</v>
      </c>
      <c r="E8">
        <v>5.46</v>
      </c>
      <c r="F8">
        <v>2500</v>
      </c>
      <c r="G8">
        <v>100</v>
      </c>
      <c r="I8" t="s">
        <v>71</v>
      </c>
    </row>
    <row r="9" spans="1:9" x14ac:dyDescent="0.3">
      <c r="A9" s="5" t="s">
        <v>49</v>
      </c>
      <c r="B9" s="2" t="s">
        <v>5</v>
      </c>
      <c r="C9" s="31">
        <v>49.8</v>
      </c>
      <c r="D9">
        <v>6</v>
      </c>
      <c r="E9">
        <v>1.1399999999999999</v>
      </c>
      <c r="F9">
        <v>4000</v>
      </c>
      <c r="G9">
        <v>100</v>
      </c>
      <c r="I9" t="s">
        <v>71</v>
      </c>
    </row>
    <row r="10" spans="1:9" x14ac:dyDescent="0.3">
      <c r="A10" s="5" t="s">
        <v>50</v>
      </c>
      <c r="B10" s="2" t="s">
        <v>5</v>
      </c>
      <c r="C10" s="32">
        <v>24.73</v>
      </c>
      <c r="D10" s="21">
        <f>((4.21*2580)+(3196*7.08))/(2580+3196)</f>
        <v>5.7980401662049852</v>
      </c>
      <c r="E10">
        <v>4.9429999999999996</v>
      </c>
      <c r="F10">
        <v>5704</v>
      </c>
      <c r="G10">
        <v>100</v>
      </c>
      <c r="H10" t="s">
        <v>67</v>
      </c>
      <c r="I10" t="s">
        <v>71</v>
      </c>
    </row>
    <row r="11" spans="1:9" x14ac:dyDescent="0.3">
      <c r="A11" s="5" t="s">
        <v>41</v>
      </c>
      <c r="B11" s="2" t="s">
        <v>5</v>
      </c>
      <c r="C11" s="33">
        <f>46.6</f>
        <v>46.6</v>
      </c>
      <c r="D11" s="21">
        <v>7.23</v>
      </c>
      <c r="E11">
        <v>1</v>
      </c>
      <c r="F11">
        <v>4025</v>
      </c>
      <c r="G11">
        <v>100</v>
      </c>
      <c r="I11" t="s">
        <v>71</v>
      </c>
    </row>
    <row r="12" spans="1:9" x14ac:dyDescent="0.3">
      <c r="A12" s="5" t="s">
        <v>42</v>
      </c>
      <c r="B12" s="2" t="s">
        <v>5</v>
      </c>
      <c r="C12" s="32">
        <f>17.5</f>
        <v>17.5</v>
      </c>
      <c r="D12" s="21">
        <v>7.23</v>
      </c>
      <c r="E12">
        <v>3</v>
      </c>
      <c r="F12">
        <v>4025</v>
      </c>
      <c r="G12">
        <v>100</v>
      </c>
      <c r="I12" t="s">
        <v>71</v>
      </c>
    </row>
    <row r="13" spans="1:9" x14ac:dyDescent="0.3">
      <c r="A13" s="5" t="s">
        <v>69</v>
      </c>
      <c r="B13" s="2" t="s">
        <v>5</v>
      </c>
      <c r="C13" s="32">
        <v>63.5</v>
      </c>
      <c r="D13" s="21">
        <f>3934*3.6/1000</f>
        <v>14.1624</v>
      </c>
      <c r="E13">
        <v>8.9</v>
      </c>
      <c r="F13">
        <v>5000</v>
      </c>
      <c r="G13">
        <v>100</v>
      </c>
      <c r="I13" t="s">
        <v>72</v>
      </c>
    </row>
    <row r="14" spans="1:9" x14ac:dyDescent="0.3">
      <c r="A14" s="5" t="s">
        <v>63</v>
      </c>
      <c r="B14" s="2" t="s">
        <v>5</v>
      </c>
      <c r="C14" s="32">
        <v>67.3</v>
      </c>
      <c r="D14" s="21">
        <f>2713*3.6/1000</f>
        <v>9.7668000000000017</v>
      </c>
      <c r="E14">
        <v>2.2000000000000002</v>
      </c>
      <c r="F14">
        <v>5000</v>
      </c>
      <c r="G14">
        <v>100</v>
      </c>
      <c r="H14" t="s">
        <v>66</v>
      </c>
      <c r="I14" t="s">
        <v>72</v>
      </c>
    </row>
    <row r="15" spans="1:9" x14ac:dyDescent="0.3">
      <c r="A15" s="5" t="s">
        <v>64</v>
      </c>
      <c r="B15" s="2" t="s">
        <v>5</v>
      </c>
      <c r="C15" s="32">
        <v>51.9</v>
      </c>
      <c r="D15" s="21">
        <f>2713*3.6/1000</f>
        <v>9.7668000000000017</v>
      </c>
      <c r="E15">
        <v>4.4000000000000004</v>
      </c>
      <c r="F15">
        <v>5000</v>
      </c>
      <c r="G15">
        <v>100</v>
      </c>
      <c r="H15" t="s">
        <v>65</v>
      </c>
      <c r="I15" t="s">
        <v>72</v>
      </c>
    </row>
    <row r="16" spans="1:9" x14ac:dyDescent="0.3">
      <c r="A16" s="3" t="s">
        <v>94</v>
      </c>
      <c r="B16" s="2" t="s">
        <v>5</v>
      </c>
      <c r="C16" s="31">
        <v>6.05</v>
      </c>
      <c r="D16" s="21" t="s">
        <v>15</v>
      </c>
      <c r="E16" t="s">
        <v>15</v>
      </c>
      <c r="F16" t="s">
        <v>15</v>
      </c>
      <c r="H16" t="s">
        <v>76</v>
      </c>
      <c r="I16" t="s">
        <v>72</v>
      </c>
    </row>
    <row r="17" spans="1:9" x14ac:dyDescent="0.3">
      <c r="A17" s="3" t="s">
        <v>91</v>
      </c>
      <c r="B17" s="2" t="s">
        <v>5</v>
      </c>
      <c r="C17" s="31">
        <v>38.200000000000003</v>
      </c>
      <c r="D17" s="21">
        <v>2.63</v>
      </c>
      <c r="E17">
        <v>5.5</v>
      </c>
      <c r="F17">
        <f>8664/2</f>
        <v>4332</v>
      </c>
      <c r="G17">
        <v>100</v>
      </c>
      <c r="H17" t="s">
        <v>92</v>
      </c>
      <c r="I17" t="s">
        <v>71</v>
      </c>
    </row>
    <row r="18" spans="1:9" x14ac:dyDescent="0.3">
      <c r="D18" s="35"/>
      <c r="E18" s="35"/>
      <c r="F18" s="35"/>
    </row>
    <row r="19" spans="1:9" x14ac:dyDescent="0.3">
      <c r="A19" s="34" t="s">
        <v>22</v>
      </c>
      <c r="B19" s="35" t="s">
        <v>5</v>
      </c>
      <c r="C19" s="35" t="s">
        <v>33</v>
      </c>
    </row>
  </sheetData>
  <mergeCells count="1">
    <mergeCell ref="D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E4" sqref="E4"/>
    </sheetView>
  </sheetViews>
  <sheetFormatPr defaultRowHeight="14.4" x14ac:dyDescent="0.3"/>
  <cols>
    <col min="1" max="1" width="28.77734375" customWidth="1"/>
    <col min="2" max="2" width="23.21875" customWidth="1"/>
    <col min="3" max="3" width="19.77734375" customWidth="1"/>
    <col min="4" max="4" width="32.5546875" customWidth="1"/>
    <col min="5" max="5" width="20.77734375" customWidth="1"/>
    <col min="6" max="6" width="12.21875" customWidth="1"/>
  </cols>
  <sheetData>
    <row r="1" spans="1:6" x14ac:dyDescent="0.3">
      <c r="A1" s="43" t="s">
        <v>1</v>
      </c>
      <c r="B1" s="43" t="s">
        <v>0</v>
      </c>
      <c r="C1" s="43" t="s">
        <v>17</v>
      </c>
      <c r="D1" s="43" t="s">
        <v>2</v>
      </c>
      <c r="E1" s="44" t="s">
        <v>35</v>
      </c>
      <c r="F1" s="44"/>
    </row>
    <row r="2" spans="1:6" x14ac:dyDescent="0.3">
      <c r="A2" s="43"/>
      <c r="B2" s="43"/>
      <c r="C2" s="43"/>
      <c r="D2" s="43"/>
      <c r="E2" s="42" t="s">
        <v>31</v>
      </c>
      <c r="F2" s="42"/>
    </row>
    <row r="3" spans="1:6" x14ac:dyDescent="0.3">
      <c r="A3" s="22" t="s">
        <v>6</v>
      </c>
      <c r="B3" s="23" t="s">
        <v>5</v>
      </c>
      <c r="C3" s="23">
        <v>2.25</v>
      </c>
      <c r="D3" s="23" t="s">
        <v>23</v>
      </c>
      <c r="E3" s="23">
        <v>0</v>
      </c>
      <c r="F3" t="s">
        <v>32</v>
      </c>
    </row>
    <row r="4" spans="1:6" x14ac:dyDescent="0.3">
      <c r="A4" s="22" t="s">
        <v>7</v>
      </c>
      <c r="B4" s="23" t="s">
        <v>5</v>
      </c>
      <c r="C4" s="24">
        <v>5.6</v>
      </c>
      <c r="D4" s="23" t="s">
        <v>34</v>
      </c>
      <c r="E4" s="23">
        <v>0</v>
      </c>
      <c r="F4" t="s">
        <v>32</v>
      </c>
    </row>
    <row r="5" spans="1:6" x14ac:dyDescent="0.3">
      <c r="A5" s="3" t="s">
        <v>22</v>
      </c>
      <c r="B5" s="2" t="s">
        <v>5</v>
      </c>
      <c r="C5">
        <v>5.7</v>
      </c>
      <c r="D5" t="s">
        <v>21</v>
      </c>
      <c r="E5">
        <v>0</v>
      </c>
      <c r="F5" t="s">
        <v>32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F11" sqref="F11"/>
    </sheetView>
  </sheetViews>
  <sheetFormatPr defaultRowHeight="14.4" x14ac:dyDescent="0.3"/>
  <cols>
    <col min="2" max="2" width="13.21875" customWidth="1"/>
    <col min="3" max="3" width="12.44140625" customWidth="1"/>
    <col min="4" max="4" width="13" customWidth="1"/>
    <col min="5" max="5" width="10.5546875" customWidth="1"/>
    <col min="6" max="6" width="13" customWidth="1"/>
  </cols>
  <sheetData>
    <row r="1" spans="1:7" x14ac:dyDescent="0.3">
      <c r="A1" t="s">
        <v>38</v>
      </c>
    </row>
    <row r="2" spans="1:7" x14ac:dyDescent="0.3">
      <c r="C2" s="46" t="s">
        <v>9</v>
      </c>
      <c r="D2" s="46"/>
      <c r="E2" s="46"/>
      <c r="F2" s="46"/>
    </row>
    <row r="3" spans="1:7" x14ac:dyDescent="0.3">
      <c r="C3" s="17" t="s">
        <v>10</v>
      </c>
      <c r="D3" s="16" t="s">
        <v>11</v>
      </c>
      <c r="E3" s="16" t="s">
        <v>12</v>
      </c>
      <c r="F3" s="18" t="s">
        <v>13</v>
      </c>
      <c r="G3" s="15" t="s">
        <v>14</v>
      </c>
    </row>
    <row r="4" spans="1:7" x14ac:dyDescent="0.3">
      <c r="A4" s="45" t="s">
        <v>8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3">
      <c r="A5" s="45"/>
      <c r="B5" s="1">
        <v>2004</v>
      </c>
      <c r="C5" s="8">
        <v>381</v>
      </c>
      <c r="D5" s="8">
        <v>572</v>
      </c>
      <c r="E5" s="6" t="s">
        <v>15</v>
      </c>
      <c r="F5" s="13" t="s">
        <v>15</v>
      </c>
      <c r="G5" s="7">
        <f>SUMIF(C5:F5,"&lt;&gt;N/A")/2</f>
        <v>476.5</v>
      </c>
    </row>
    <row r="6" spans="1:7" x14ac:dyDescent="0.3">
      <c r="A6" s="45"/>
      <c r="B6" s="1">
        <v>2005</v>
      </c>
      <c r="C6" s="8">
        <v>864</v>
      </c>
      <c r="D6" s="8">
        <v>550</v>
      </c>
      <c r="E6" s="6" t="s">
        <v>15</v>
      </c>
      <c r="F6" s="13" t="s">
        <v>15</v>
      </c>
      <c r="G6" s="7">
        <f>SUMIF(C6:F6,"&lt;&gt;N/A")/2</f>
        <v>707</v>
      </c>
    </row>
    <row r="7" spans="1:7" x14ac:dyDescent="0.3">
      <c r="A7" s="45"/>
      <c r="B7" s="1">
        <v>2006</v>
      </c>
      <c r="C7" s="8">
        <v>608</v>
      </c>
      <c r="D7" s="8">
        <v>683</v>
      </c>
      <c r="E7" s="6" t="s">
        <v>15</v>
      </c>
      <c r="F7" s="13" t="s">
        <v>15</v>
      </c>
      <c r="G7" s="7">
        <f>SUMIF(C7:F7,"&lt;&gt;N/A")/2</f>
        <v>645.5</v>
      </c>
    </row>
    <row r="8" spans="1:7" x14ac:dyDescent="0.3">
      <c r="A8" s="45"/>
      <c r="B8" s="1">
        <v>2007</v>
      </c>
      <c r="C8" s="6" t="s">
        <v>15</v>
      </c>
      <c r="D8" s="8">
        <v>528</v>
      </c>
      <c r="E8" s="6" t="s">
        <v>15</v>
      </c>
      <c r="F8" s="13" t="s">
        <v>15</v>
      </c>
      <c r="G8" s="7">
        <f>SUMIF(C8:F8,"&lt;&gt;N/A")/1</f>
        <v>528</v>
      </c>
    </row>
    <row r="9" spans="1:7" x14ac:dyDescent="0.3">
      <c r="A9" s="45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3">
      <c r="A10" s="45"/>
      <c r="B10" s="9">
        <v>2009</v>
      </c>
      <c r="C10" s="10">
        <v>796</v>
      </c>
      <c r="D10" s="10">
        <v>682</v>
      </c>
      <c r="E10" s="11" t="s">
        <v>15</v>
      </c>
      <c r="F10" s="14">
        <v>850</v>
      </c>
      <c r="G10" s="7">
        <f>SUMIF(C10:F10,"&lt;&gt;N/A")/3</f>
        <v>776</v>
      </c>
    </row>
    <row r="11" spans="1:7" x14ac:dyDescent="0.3">
      <c r="B11" t="s">
        <v>14</v>
      </c>
      <c r="C11" s="8">
        <f>SUMIF(C4:C10, "&lt;&gt; N/A")/6</f>
        <v>690.16666666666663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3">
      <c r="B12" t="s">
        <v>16</v>
      </c>
      <c r="D12" s="47">
        <f>SUMIF(D4:F10,"&lt;&gt;N/A")/12</f>
        <v>670.16666666666663</v>
      </c>
      <c r="E12" s="47"/>
      <c r="F12" s="47"/>
    </row>
    <row r="14" spans="1:7" x14ac:dyDescent="0.3">
      <c r="A14" t="s">
        <v>18</v>
      </c>
    </row>
    <row r="15" spans="1:7" x14ac:dyDescent="0.3">
      <c r="A15" t="s">
        <v>19</v>
      </c>
    </row>
    <row r="19" spans="2:7" x14ac:dyDescent="0.3">
      <c r="G19" s="7"/>
    </row>
    <row r="23" spans="2:7" x14ac:dyDescent="0.3">
      <c r="B23" s="7"/>
    </row>
    <row r="26" spans="2:7" x14ac:dyDescent="0.3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15" sqref="C15"/>
    </sheetView>
  </sheetViews>
  <sheetFormatPr defaultRowHeight="14.4" x14ac:dyDescent="0.3"/>
  <cols>
    <col min="1" max="1" width="12.5546875" customWidth="1"/>
  </cols>
  <sheetData>
    <row r="1" spans="1:13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3" x14ac:dyDescent="0.3">
      <c r="A2" t="s">
        <v>24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3">
      <c r="A5" s="20" t="s">
        <v>30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xmlns:xlrd2="http://schemas.microsoft.com/office/spreadsheetml/2017/richdata2" ref="A2:F2">
    <sortCondition ref="A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H16" sqref="H16"/>
    </sheetView>
  </sheetViews>
  <sheetFormatPr defaultRowHeight="14.4" x14ac:dyDescent="0.3"/>
  <sheetData>
    <row r="1" spans="1:8" x14ac:dyDescent="0.3">
      <c r="B1" t="s">
        <v>78</v>
      </c>
      <c r="G1" t="s">
        <v>79</v>
      </c>
    </row>
    <row r="2" spans="1:8" x14ac:dyDescent="0.3">
      <c r="B2" t="s">
        <v>80</v>
      </c>
      <c r="G2" t="s">
        <v>80</v>
      </c>
    </row>
    <row r="3" spans="1:8" x14ac:dyDescent="0.3">
      <c r="A3" s="45" t="s">
        <v>81</v>
      </c>
      <c r="B3" t="s">
        <v>82</v>
      </c>
      <c r="C3">
        <v>15</v>
      </c>
      <c r="F3" s="45" t="s">
        <v>83</v>
      </c>
      <c r="G3" t="s">
        <v>82</v>
      </c>
      <c r="H3">
        <v>6.2</v>
      </c>
    </row>
    <row r="4" spans="1:8" x14ac:dyDescent="0.3">
      <c r="A4" s="45"/>
      <c r="B4" t="s">
        <v>84</v>
      </c>
      <c r="C4">
        <v>52</v>
      </c>
      <c r="F4" s="45"/>
      <c r="G4" t="s">
        <v>84</v>
      </c>
      <c r="H4">
        <v>8.3000000000000007</v>
      </c>
    </row>
    <row r="5" spans="1:8" x14ac:dyDescent="0.3">
      <c r="A5" s="45" t="s">
        <v>85</v>
      </c>
      <c r="B5" t="s">
        <v>82</v>
      </c>
      <c r="C5">
        <v>9</v>
      </c>
      <c r="F5" s="45" t="s">
        <v>86</v>
      </c>
      <c r="G5" t="s">
        <v>82</v>
      </c>
      <c r="H5">
        <v>5</v>
      </c>
    </row>
    <row r="6" spans="1:8" x14ac:dyDescent="0.3">
      <c r="A6" s="45"/>
      <c r="B6" t="s">
        <v>84</v>
      </c>
      <c r="C6">
        <v>15</v>
      </c>
      <c r="F6" s="45"/>
      <c r="G6" t="s">
        <v>84</v>
      </c>
      <c r="H6">
        <v>5.9</v>
      </c>
    </row>
    <row r="7" spans="1:8" x14ac:dyDescent="0.3">
      <c r="A7" s="45" t="s">
        <v>87</v>
      </c>
      <c r="B7" t="s">
        <v>82</v>
      </c>
      <c r="C7">
        <v>9.6</v>
      </c>
    </row>
    <row r="8" spans="1:8" x14ac:dyDescent="0.3">
      <c r="A8" s="45"/>
      <c r="B8" t="s">
        <v>84</v>
      </c>
      <c r="C8">
        <v>13</v>
      </c>
      <c r="G8" t="s">
        <v>88</v>
      </c>
      <c r="H8">
        <f>MEDIAN(H3:H6)</f>
        <v>6.0500000000000007</v>
      </c>
    </row>
    <row r="9" spans="1:8" x14ac:dyDescent="0.3">
      <c r="A9" s="46" t="s">
        <v>89</v>
      </c>
      <c r="B9" t="s">
        <v>82</v>
      </c>
      <c r="C9">
        <v>510</v>
      </c>
      <c r="G9" t="s">
        <v>14</v>
      </c>
      <c r="H9">
        <f>AVERAGE(H3:H6)</f>
        <v>6.35</v>
      </c>
    </row>
    <row r="10" spans="1:8" x14ac:dyDescent="0.3">
      <c r="A10" s="46"/>
      <c r="B10" t="s">
        <v>84</v>
      </c>
      <c r="C10">
        <v>1100</v>
      </c>
    </row>
    <row r="12" spans="1:8" x14ac:dyDescent="0.3">
      <c r="B12" t="s">
        <v>88</v>
      </c>
      <c r="C12">
        <f>MEDIAN(C3:C10)</f>
        <v>15</v>
      </c>
    </row>
    <row r="13" spans="1:8" x14ac:dyDescent="0.3">
      <c r="B13" t="s">
        <v>14</v>
      </c>
      <c r="C13">
        <f>AVERAGE(C3:C10)</f>
        <v>215.45</v>
      </c>
    </row>
  </sheetData>
  <mergeCells count="6">
    <mergeCell ref="A9:A10"/>
    <mergeCell ref="A3:A4"/>
    <mergeCell ref="F3:F4"/>
    <mergeCell ref="A5:A6"/>
    <mergeCell ref="F5:F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Conventional</vt:lpstr>
      <vt:lpstr>Enhanced</vt:lpstr>
      <vt:lpstr>Binary</vt:lpstr>
      <vt:lpstr>Bravi&amp;Basosi</vt:lpstr>
      <vt:lpstr>IPCC</vt:lpstr>
      <vt:lpstr>De Rose et al.  data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Paulillo, Andrea</cp:lastModifiedBy>
  <dcterms:created xsi:type="dcterms:W3CDTF">2019-10-30T11:25:09Z</dcterms:created>
  <dcterms:modified xsi:type="dcterms:W3CDTF">2021-12-03T13:02:47Z</dcterms:modified>
</cp:coreProperties>
</file>