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ushapraveen/Documents/MSBA/sem_2/BAN_630/Assignment/"/>
    </mc:Choice>
  </mc:AlternateContent>
  <xr:revisionPtr revIDLastSave="0" documentId="13_ncr:1_{A89A44C4-BC1F-9F4C-A496-C178EEACCACF}" xr6:coauthVersionLast="45" xr6:coauthVersionMax="45" xr10:uidLastSave="{00000000-0000-0000-0000-000000000000}"/>
  <bookViews>
    <workbookView xWindow="-24920" yWindow="7280" windowWidth="28800" windowHeight="15920" xr2:uid="{902E84AD-15F7-E649-8D70-F708C7EAAC42}"/>
  </bookViews>
  <sheets>
    <sheet name="Q1-Formulation" sheetId="1" r:id="rId1"/>
    <sheet name="Q2-LP solution" sheetId="2" r:id="rId2"/>
    <sheet name="Q3-Sensitivity Report 1" sheetId="7" r:id="rId3"/>
    <sheet name="Q4-Supplier4 constraint" sheetId="4" r:id="rId4"/>
    <sheet name="Q4- new constraint_STS" sheetId="6" state="veryHidden" r:id="rId5"/>
    <sheet name="Q5-one-way solver table" sheetId="13" r:id="rId6"/>
  </sheets>
  <definedNames>
    <definedName name="ChartData" localSheetId="5">'Q5-one-way solver table'!$K$5:$K$25</definedName>
    <definedName name="InputValues" localSheetId="5">'Q5-one-way solver table'!$A$5:$A$25</definedName>
    <definedName name="OutputAddresses" localSheetId="5">'Q5-one-way solver table'!$B$4:$H$4</definedName>
    <definedName name="OutputValues" localSheetId="5">'Q5-one-way solver table'!$B$5:$H$25</definedName>
    <definedName name="solver_adj" localSheetId="1" hidden="1">'Q2-LP solution'!$F$6:$F$11</definedName>
    <definedName name="solver_adj" localSheetId="3" hidden="1">'Q4-Supplier4 constraint'!$F$4:$F$9</definedName>
    <definedName name="solver_cvg" localSheetId="1" hidden="1">0.0001</definedName>
    <definedName name="solver_cvg" localSheetId="3" hidden="1">0.0001</definedName>
    <definedName name="solver_drv" localSheetId="1" hidden="1">1</definedName>
    <definedName name="solver_drv" localSheetId="3" hidden="1">1</definedName>
    <definedName name="solver_eng" localSheetId="1" hidden="1">2</definedName>
    <definedName name="solver_eng" localSheetId="3" hidden="1">2</definedName>
    <definedName name="solver_itr" localSheetId="1" hidden="1">2147483647</definedName>
    <definedName name="solver_itr" localSheetId="3" hidden="1">2147483647</definedName>
    <definedName name="solver_lhs1" localSheetId="1" hidden="1">'Q2-LP solution'!$E$23</definedName>
    <definedName name="solver_lhs1" localSheetId="3" hidden="1">'Q4-Supplier4 constraint'!$E$21</definedName>
    <definedName name="solver_lhs2" localSheetId="1" hidden="1">'Q2-LP solution'!$E$24</definedName>
    <definedName name="solver_lhs2" localSheetId="3" hidden="1">'Q4-Supplier4 constraint'!$E$22</definedName>
    <definedName name="solver_lhs3" localSheetId="1" hidden="1">'Q2-LP solution'!$E$25</definedName>
    <definedName name="solver_lhs3" localSheetId="3" hidden="1">'Q4-Supplier4 constraint'!$E$23</definedName>
    <definedName name="solver_lhs4" localSheetId="1" hidden="1">'Q2-LP solution'!$E$26:$E$27</definedName>
    <definedName name="solver_lhs4" localSheetId="3" hidden="1">'Q4-Supplier4 constraint'!$E$24:$E$29</definedName>
    <definedName name="solver_lhs5" localSheetId="1" hidden="1">'Q2-LP solution'!$E$28</definedName>
    <definedName name="solver_lhs5" localSheetId="3" hidden="1">'Q4-Supplier4 constraint'!$E$30:$E$31</definedName>
    <definedName name="solver_lhs6" localSheetId="1" hidden="1">'Q2-LP solution'!$E$29:$E$31</definedName>
    <definedName name="solver_lhs6" localSheetId="3" hidden="1">'Q4-Supplier4 constraint'!$E$32</definedName>
    <definedName name="solver_lhs7" localSheetId="1" hidden="1">'Q2-LP solution'!$E$32:$E$33</definedName>
    <definedName name="solver_lin" localSheetId="1" hidden="1">1</definedName>
    <definedName name="solver_lin" localSheetId="3" hidden="1">1</definedName>
    <definedName name="solver_mip" localSheetId="1" hidden="1">2147483647</definedName>
    <definedName name="solver_mip" localSheetId="3" hidden="1">2147483647</definedName>
    <definedName name="solver_mni" localSheetId="1" hidden="1">30</definedName>
    <definedName name="solver_mni" localSheetId="3" hidden="1">30</definedName>
    <definedName name="solver_mrt" localSheetId="1" hidden="1">0.075</definedName>
    <definedName name="solver_mrt" localSheetId="3" hidden="1">0.075</definedName>
    <definedName name="solver_msl" localSheetId="1" hidden="1">2</definedName>
    <definedName name="solver_msl" localSheetId="3" hidden="1">2</definedName>
    <definedName name="solver_neg" localSheetId="1" hidden="1">1</definedName>
    <definedName name="solver_neg" localSheetId="3" hidden="1">1</definedName>
    <definedName name="solver_nod" localSheetId="1" hidden="1">2147483647</definedName>
    <definedName name="solver_nod" localSheetId="3" hidden="1">2147483647</definedName>
    <definedName name="solver_num" localSheetId="1" hidden="1">7</definedName>
    <definedName name="solver_num" localSheetId="3" hidden="1">6</definedName>
    <definedName name="solver_opt" localSheetId="1" hidden="1">'Q2-LP solution'!$G$20</definedName>
    <definedName name="solver_opt" localSheetId="3" hidden="1">'Q4-Supplier4 constraint'!$G$18</definedName>
    <definedName name="solver_pre" localSheetId="1" hidden="1">0.000001</definedName>
    <definedName name="solver_pre" localSheetId="3" hidden="1">0.000001</definedName>
    <definedName name="solver_rbv" localSheetId="1" hidden="1">1</definedName>
    <definedName name="solver_rbv" localSheetId="3" hidden="1">1</definedName>
    <definedName name="solver_rel1" localSheetId="1" hidden="1">3</definedName>
    <definedName name="solver_rel1" localSheetId="3" hidden="1">3</definedName>
    <definedName name="solver_rel2" localSheetId="1" hidden="1">3</definedName>
    <definedName name="solver_rel2" localSheetId="3" hidden="1">3</definedName>
    <definedName name="solver_rel3" localSheetId="1" hidden="1">3</definedName>
    <definedName name="solver_rel3" localSheetId="3" hidden="1">3</definedName>
    <definedName name="solver_rel4" localSheetId="1" hidden="1">1</definedName>
    <definedName name="solver_rel4" localSheetId="3" hidden="1">1</definedName>
    <definedName name="solver_rel5" localSheetId="1" hidden="1">1</definedName>
    <definedName name="solver_rel5" localSheetId="3" hidden="1">3</definedName>
    <definedName name="solver_rel6" localSheetId="1" hidden="1">1</definedName>
    <definedName name="solver_rel6" localSheetId="3" hidden="1">3</definedName>
    <definedName name="solver_rel7" localSheetId="1" hidden="1">3</definedName>
    <definedName name="solver_rhs1" localSheetId="1" hidden="1">500</definedName>
    <definedName name="solver_rhs1" localSheetId="3" hidden="1">500</definedName>
    <definedName name="solver_rhs2" localSheetId="1" hidden="1">400</definedName>
    <definedName name="solver_rhs2" localSheetId="3" hidden="1">400</definedName>
    <definedName name="solver_rhs3" localSheetId="1" hidden="1">300</definedName>
    <definedName name="solver_rhs3" localSheetId="3" hidden="1">300</definedName>
    <definedName name="solver_rhs4" localSheetId="1" hidden="1">600</definedName>
    <definedName name="solver_rhs4" localSheetId="3" hidden="1">'Q4-Supplier4 constraint'!$G$24:$G$29</definedName>
    <definedName name="solver_rhs5" localSheetId="1" hidden="1">600</definedName>
    <definedName name="solver_rhs5" localSheetId="3" hidden="1">'Q4-Supplier4 constraint'!$G$30:$G$31</definedName>
    <definedName name="solver_rhs6" localSheetId="1" hidden="1">600</definedName>
    <definedName name="solver_rhs6" localSheetId="3" hidden="1">'Q4-Supplier4 constraint'!$G$32</definedName>
    <definedName name="solver_rhs7" localSheetId="1" hidden="1">100</definedName>
    <definedName name="solver_rlx" localSheetId="1" hidden="1">2</definedName>
    <definedName name="solver_rlx" localSheetId="3" hidden="1">2</definedName>
    <definedName name="solver_rsd" localSheetId="1" hidden="1">0</definedName>
    <definedName name="solver_rsd" localSheetId="3" hidden="1">0</definedName>
    <definedName name="solver_scl" localSheetId="1" hidden="1">1</definedName>
    <definedName name="solver_scl" localSheetId="3" hidden="1">1</definedName>
    <definedName name="solver_sho" localSheetId="1" hidden="1">2</definedName>
    <definedName name="solver_sho" localSheetId="3" hidden="1">2</definedName>
    <definedName name="solver_ssz" localSheetId="1" hidden="1">100</definedName>
    <definedName name="solver_ssz" localSheetId="3" hidden="1">100</definedName>
    <definedName name="solver_tim" localSheetId="1" hidden="1">2147483647</definedName>
    <definedName name="solver_tim" localSheetId="3" hidden="1">2147483647</definedName>
    <definedName name="solver_tol" localSheetId="1" hidden="1">0.01</definedName>
    <definedName name="solver_tol" localSheetId="3" hidden="1">0.01</definedName>
    <definedName name="solver_typ" localSheetId="1" hidden="1">2</definedName>
    <definedName name="solver_typ" localSheetId="3" hidden="1">2</definedName>
    <definedName name="solver_val" localSheetId="1" hidden="1">0</definedName>
    <definedName name="solver_val" localSheetId="3" hidden="1">0</definedName>
    <definedName name="solver_ver" localSheetId="1" hidden="1">2</definedName>
    <definedName name="solver_ver" localSheetId="3"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2" i="4" l="1"/>
  <c r="J32" i="4"/>
  <c r="E28" i="2"/>
  <c r="E33" i="2"/>
  <c r="E32" i="2"/>
  <c r="E31" i="2"/>
  <c r="E30" i="2"/>
  <c r="E29" i="2"/>
  <c r="E27" i="2"/>
  <c r="E26" i="2"/>
  <c r="E25" i="2"/>
  <c r="E24" i="2"/>
  <c r="E23" i="2"/>
  <c r="G20" i="2"/>
  <c r="K1" i="13" l="1"/>
  <c r="J4" i="13"/>
  <c r="K25" i="13" s="1"/>
  <c r="K5" i="13" l="1"/>
  <c r="K6" i="13"/>
  <c r="K7" i="13"/>
  <c r="K8" i="13"/>
  <c r="K9" i="13"/>
  <c r="K10" i="13"/>
  <c r="K11" i="13"/>
  <c r="K12" i="13"/>
  <c r="K13" i="13"/>
  <c r="K14" i="13"/>
  <c r="K15" i="13"/>
  <c r="K16" i="13"/>
  <c r="K17" i="13"/>
  <c r="K18" i="13"/>
  <c r="K19" i="13"/>
  <c r="K20" i="13"/>
  <c r="K21" i="13"/>
  <c r="K22" i="13"/>
  <c r="K23" i="13"/>
  <c r="K24" i="13"/>
  <c r="E32" i="4"/>
  <c r="E31" i="4"/>
  <c r="E30" i="4"/>
  <c r="E29" i="4"/>
  <c r="E28" i="4"/>
  <c r="E27" i="4"/>
  <c r="E26" i="4"/>
  <c r="E25" i="4"/>
  <c r="E24" i="4"/>
  <c r="E23" i="4"/>
  <c r="E22" i="4"/>
  <c r="E21" i="4"/>
  <c r="G1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Usha Praveen</author>
  </authors>
  <commentList>
    <comment ref="B5" authorId="0" shapeId="0" xr:uid="{A950F5A8-D20E-46F5-887F-1897EB551839}">
      <text>
        <r>
          <rPr>
            <sz val="9"/>
            <color indexed="81"/>
            <rFont val="Tahoma"/>
            <family val="2"/>
          </rPr>
          <t>Solver could not find a feasible solution.</t>
        </r>
      </text>
    </comment>
    <comment ref="B6" authorId="0" shapeId="0" xr:uid="{632DFCBF-C2A8-45B0-85DE-11A70F24F9F9}">
      <text>
        <r>
          <rPr>
            <sz val="9"/>
            <color indexed="81"/>
            <rFont val="Tahoma"/>
            <family val="2"/>
          </rPr>
          <t>Solver could not find a feasible solution.</t>
        </r>
      </text>
    </comment>
    <comment ref="B7" authorId="0" shapeId="0" xr:uid="{E100A943-6533-44DF-84C7-BFFEB2D8AFD8}">
      <text>
        <r>
          <rPr>
            <sz val="9"/>
            <color indexed="81"/>
            <rFont val="Tahoma"/>
            <family val="2"/>
          </rPr>
          <t>Solver could not find a feasible solution.</t>
        </r>
      </text>
    </comment>
    <comment ref="B8" authorId="0" shapeId="0" xr:uid="{1A7C999A-8892-4044-AF1D-0983AE4A1799}">
      <text>
        <r>
          <rPr>
            <sz val="9"/>
            <color indexed="81"/>
            <rFont val="Tahoma"/>
            <family val="2"/>
          </rPr>
          <t>Solver could not find a feasible solution.</t>
        </r>
      </text>
    </comment>
    <comment ref="B9" authorId="0" shapeId="0" xr:uid="{AFEC3E60-A2D5-4CD9-A92D-17A1CD9A6B64}">
      <text>
        <r>
          <rPr>
            <sz val="9"/>
            <color indexed="81"/>
            <rFont val="Tahoma"/>
            <family val="2"/>
          </rPr>
          <t>Solver could not find a feasible solution.</t>
        </r>
      </text>
    </comment>
    <comment ref="B10" authorId="0" shapeId="0" xr:uid="{D99A78EF-4FB4-4F4B-9737-F548312BC443}">
      <text>
        <r>
          <rPr>
            <sz val="9"/>
            <color indexed="81"/>
            <rFont val="Tahoma"/>
            <family val="2"/>
          </rPr>
          <t>Solver could not find a feasible solution.</t>
        </r>
      </text>
    </comment>
    <comment ref="B11" authorId="0" shapeId="0" xr:uid="{645EED05-A928-446E-AFA4-4CA5D5D71BE7}">
      <text>
        <r>
          <rPr>
            <sz val="9"/>
            <color indexed="81"/>
            <rFont val="Tahoma"/>
            <family val="2"/>
          </rPr>
          <t>Solver could not find a feasible solution.</t>
        </r>
      </text>
    </comment>
    <comment ref="B12" authorId="0" shapeId="0" xr:uid="{32ECF9F2-D1B7-4ADF-9C7E-F17496C17167}">
      <text>
        <r>
          <rPr>
            <sz val="9"/>
            <color indexed="81"/>
            <rFont val="Tahoma"/>
            <family val="2"/>
          </rPr>
          <t>Solver could not find a feasible solution.</t>
        </r>
      </text>
    </comment>
    <comment ref="B13" authorId="0" shapeId="0" xr:uid="{CB81EA45-D0DF-4F2D-B10E-D797047190AE}">
      <text>
        <r>
          <rPr>
            <sz val="9"/>
            <color indexed="81"/>
            <rFont val="Tahoma"/>
            <family val="2"/>
          </rPr>
          <t>Solver could not find a feasible solution.</t>
        </r>
      </text>
    </comment>
    <comment ref="B14" authorId="0" shapeId="0" xr:uid="{DBC79F92-A026-443B-ADF9-6B23225DF739}">
      <text>
        <r>
          <rPr>
            <sz val="9"/>
            <color indexed="81"/>
            <rFont val="Tahoma"/>
            <family val="2"/>
          </rPr>
          <t>Solver could not find a feasible solution.</t>
        </r>
      </text>
    </comment>
    <comment ref="B15" authorId="0" shapeId="0" xr:uid="{BB23A10E-35B1-431C-9431-330A86354F1E}">
      <text>
        <r>
          <rPr>
            <sz val="9"/>
            <color indexed="81"/>
            <rFont val="Tahoma"/>
            <family val="2"/>
          </rPr>
          <t>Solver could not find a feasible solution.</t>
        </r>
      </text>
    </comment>
    <comment ref="B16" authorId="0" shapeId="0" xr:uid="{AEA37CD4-FB30-4FE3-ACD1-153373C8387E}">
      <text>
        <r>
          <rPr>
            <sz val="9"/>
            <color indexed="81"/>
            <rFont val="Tahoma"/>
            <family val="2"/>
          </rPr>
          <t>Solver could not find a feasible solution.</t>
        </r>
      </text>
    </comment>
    <comment ref="B17" authorId="0" shapeId="0" xr:uid="{429CD4DF-857E-492D-A6AD-7766D8BEF570}">
      <text>
        <r>
          <rPr>
            <sz val="9"/>
            <color indexed="81"/>
            <rFont val="Tahoma"/>
            <family val="2"/>
          </rPr>
          <t>Solver could not find a feasible solution.</t>
        </r>
      </text>
    </comment>
    <comment ref="B18" authorId="0" shapeId="0" xr:uid="{2C0943ED-5AAD-4FD5-9A8A-B57343E54676}">
      <text>
        <r>
          <rPr>
            <sz val="9"/>
            <color indexed="81"/>
            <rFont val="Tahoma"/>
            <family val="2"/>
          </rPr>
          <t>Solver could not find a feasible solution.</t>
        </r>
      </text>
    </comment>
    <comment ref="B19" authorId="0" shapeId="0" xr:uid="{191306EE-62A2-44AF-9B4A-A3BF3A2F71AF}">
      <text>
        <r>
          <rPr>
            <sz val="9"/>
            <color indexed="81"/>
            <rFont val="Tahoma"/>
            <family val="2"/>
          </rPr>
          <t>Solver could not find a feasible solution.</t>
        </r>
      </text>
    </comment>
    <comment ref="B20" authorId="0" shapeId="0" xr:uid="{99129F53-67B1-4191-AAC2-016C4052BE38}">
      <text>
        <r>
          <rPr>
            <sz val="9"/>
            <color rgb="FF000000"/>
            <rFont val="Tahoma"/>
            <family val="2"/>
          </rPr>
          <t>Solver found a solution. All constraints and optimality conditions are satisfied.</t>
        </r>
      </text>
    </comment>
    <comment ref="B21" authorId="0" shapeId="0" xr:uid="{24951640-F187-4E35-8AC1-BF58300C1091}">
      <text>
        <r>
          <rPr>
            <sz val="9"/>
            <color indexed="81"/>
            <rFont val="Tahoma"/>
            <family val="2"/>
          </rPr>
          <t>Solver found a solution. All constraints and optimality conditions are satisfied.</t>
        </r>
      </text>
    </comment>
    <comment ref="B22" authorId="0" shapeId="0" xr:uid="{165CCA4B-3B75-4D8F-B0E9-F531158DB7A1}">
      <text>
        <r>
          <rPr>
            <sz val="9"/>
            <color indexed="81"/>
            <rFont val="Tahoma"/>
            <family val="2"/>
          </rPr>
          <t>Solver found a solution. All constraints and optimality conditions are satisfied.</t>
        </r>
      </text>
    </comment>
    <comment ref="B23" authorId="0" shapeId="0" xr:uid="{453659D7-5ED3-419F-8CB7-E9A6CF99A9D7}">
      <text>
        <r>
          <rPr>
            <sz val="9"/>
            <color indexed="81"/>
            <rFont val="Tahoma"/>
            <family val="2"/>
          </rPr>
          <t>Solver found a solution. All constraints and optimality conditions are satisfied.</t>
        </r>
      </text>
    </comment>
    <comment ref="B24" authorId="0" shapeId="0" xr:uid="{640B6CDD-E5D7-4C7E-861D-40B29F7D352F}">
      <text>
        <r>
          <rPr>
            <sz val="9"/>
            <color indexed="81"/>
            <rFont val="Tahoma"/>
            <family val="2"/>
          </rPr>
          <t>Solver found a solution. All constraints and optimality conditions are satisfied.</t>
        </r>
      </text>
    </comment>
    <comment ref="B25" authorId="0" shapeId="0" xr:uid="{58B3CE7D-0392-4F91-9A6F-B2582E5A3CAD}">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<sst xmlns="http://schemas.openxmlformats.org/spreadsheetml/2006/main" count="278" uniqueCount="166">
  <si>
    <t>Decision Variables:</t>
  </si>
  <si>
    <t>T1=</t>
  </si>
  <si>
    <t>T2=</t>
  </si>
  <si>
    <t>T3=</t>
  </si>
  <si>
    <t>T4=</t>
  </si>
  <si>
    <t>T5=</t>
  </si>
  <si>
    <t>T6=</t>
  </si>
  <si>
    <t>Total valves from supplier-1</t>
  </si>
  <si>
    <t>Total valves from supplier-2</t>
  </si>
  <si>
    <t>Total valves from supplier-3</t>
  </si>
  <si>
    <t>Total valves from supplier-4</t>
  </si>
  <si>
    <t>Total valves from supplier-5</t>
  </si>
  <si>
    <t>Total valves from supplier-6</t>
  </si>
  <si>
    <t>Objective function:</t>
  </si>
  <si>
    <t>Minimize:</t>
  </si>
  <si>
    <t>195T1 + 198T2 +195T3 +190T4 +200T5 +210T6</t>
  </si>
  <si>
    <t>Constraints:</t>
  </si>
  <si>
    <t>Total number of large valves</t>
  </si>
  <si>
    <t>Constraints by size:</t>
  </si>
  <si>
    <t>Total number of small valves</t>
  </si>
  <si>
    <t>Total number of medium valves</t>
  </si>
  <si>
    <t>Quantity</t>
  </si>
  <si>
    <t>&gt;=500</t>
  </si>
  <si>
    <t>&gt;=400</t>
  </si>
  <si>
    <t>&gt;=300</t>
  </si>
  <si>
    <t>0.25T1 + 0.20T2 + 0.40T3 + 0.20T4 + 0.30T5 + 0.40T6</t>
  </si>
  <si>
    <t>0.50T1 + 0.30T2 + 0.40T3 + 0.50T4 + 0.30T5 + 0.20T6</t>
  </si>
  <si>
    <t>0.25T1 + 0.50T2 + 0.20T3 + 0.30T4 + 0.40T5 + 0.40T6</t>
  </si>
  <si>
    <t>constraints by supplier:</t>
  </si>
  <si>
    <t>&lt;=</t>
  </si>
  <si>
    <t>&lt;=600</t>
  </si>
  <si>
    <t>Total valves from supplier-1: T1</t>
  </si>
  <si>
    <t>Total valves from supplier-2: T2</t>
  </si>
  <si>
    <t>Total valves from supplier-3: T3</t>
  </si>
  <si>
    <t>Total valves from supplier-4: T4</t>
  </si>
  <si>
    <t>Total valves from supplier-5: T5</t>
  </si>
  <si>
    <t>Total valves from supplier-6: T6</t>
  </si>
  <si>
    <t>&gt;=100</t>
  </si>
  <si>
    <t>Non-negativity constraints:</t>
  </si>
  <si>
    <t>T1,T2,T3,T4,T5,T6 &gt;= 0</t>
  </si>
  <si>
    <t>Applicable to all total order quantities</t>
  </si>
  <si>
    <t>Decision variables</t>
  </si>
  <si>
    <t>Required proportions of valves
to be purchased.</t>
  </si>
  <si>
    <t>Small</t>
  </si>
  <si>
    <t xml:space="preserve">Medium </t>
  </si>
  <si>
    <t>Large</t>
  </si>
  <si>
    <t>Total quantity of small valves</t>
  </si>
  <si>
    <t>Total quantity of Medium valves</t>
  </si>
  <si>
    <t>Total quantity of Large valves</t>
  </si>
  <si>
    <t>Total order quantity for each supplier</t>
  </si>
  <si>
    <t>Min order quantity for supplier 3</t>
  </si>
  <si>
    <t>Min order quantity for supplier 5</t>
  </si>
  <si>
    <t>Objective function</t>
  </si>
  <si>
    <t>Total Large valves quantity≥ 300</t>
  </si>
  <si>
    <t>Total small valves quantity≥ 500</t>
  </si>
  <si>
    <t>Total Medium valves quantity ≥ 400</t>
  </si>
  <si>
    <t>Total order quantity for supplier 1 ≤ 600</t>
  </si>
  <si>
    <t>Total order quantity for supplier 2 ≤ 600</t>
  </si>
  <si>
    <t>Total order quantity for supplier 3 ≤ 600</t>
  </si>
  <si>
    <t>Total order quantity for supplier 4 ≤ 600</t>
  </si>
  <si>
    <t>Total order quantity for supplier 5 ≤ 600</t>
  </si>
  <si>
    <t>Total order quantity for supplier 6 ≤ 600</t>
  </si>
  <si>
    <t>Min order quantity for supplier 3 ≥ 100</t>
  </si>
  <si>
    <t>Min order quantity for supplier 5 ≥ 100</t>
  </si>
  <si>
    <t>L.H.S</t>
  </si>
  <si>
    <t>R.H.S</t>
  </si>
  <si>
    <t>&gt;=</t>
  </si>
  <si>
    <t>Microsoft Excel 16.40 Sensitivity Report</t>
  </si>
  <si>
    <t>Worksheet: [630_CS1_TJ6723.xlsx]Q2-LP solution</t>
  </si>
  <si>
    <t>Variable Cells</t>
  </si>
  <si>
    <t>Cell</t>
  </si>
  <si>
    <t>Name</t>
  </si>
  <si>
    <t>Final</t>
  </si>
  <si>
    <t>Value</t>
  </si>
  <si>
    <t>Reduced</t>
  </si>
  <si>
    <t>Cost</t>
  </si>
  <si>
    <t>Objective</t>
  </si>
  <si>
    <t>Coefficient</t>
  </si>
  <si>
    <t>Allowable</t>
  </si>
  <si>
    <t>Increase</t>
  </si>
  <si>
    <t>Decrease</t>
  </si>
  <si>
    <t>Constraints</t>
  </si>
  <si>
    <t>Shadow</t>
  </si>
  <si>
    <t>Price</t>
  </si>
  <si>
    <t>Constraint</t>
  </si>
  <si>
    <t>R.H. Side</t>
  </si>
  <si>
    <t>$F$4</t>
  </si>
  <si>
    <t>T1= Order quantity</t>
  </si>
  <si>
    <t>$F$5</t>
  </si>
  <si>
    <t>T2= Order quantity</t>
  </si>
  <si>
    <t>$F$6</t>
  </si>
  <si>
    <t>T3= Order quantity</t>
  </si>
  <si>
    <t>$F$7</t>
  </si>
  <si>
    <t>T4= Order quantity</t>
  </si>
  <si>
    <t>$F$8</t>
  </si>
  <si>
    <t>T5= Order quantity</t>
  </si>
  <si>
    <t>$F$9</t>
  </si>
  <si>
    <t>T6= Order quantity</t>
  </si>
  <si>
    <t>$E$21</t>
  </si>
  <si>
    <t>Total small valves quantity≥ 500 L.H.S</t>
  </si>
  <si>
    <t>$E$22</t>
  </si>
  <si>
    <t>Total Medium valves quantity ≥ 400 L.H.S</t>
  </si>
  <si>
    <t>$E$23</t>
  </si>
  <si>
    <t>Total Large valves quantity≥ 300 L.H.S</t>
  </si>
  <si>
    <t>$E$24</t>
  </si>
  <si>
    <t>Total order quantity for supplier 1 ≤ 600 L.H.S</t>
  </si>
  <si>
    <t>$E$25</t>
  </si>
  <si>
    <t>Total order quantity for supplier 2 ≤ 600 L.H.S</t>
  </si>
  <si>
    <t>$E$26</t>
  </si>
  <si>
    <t>Total order quantity for supplier 3 ≤ 600 L.H.S</t>
  </si>
  <si>
    <t>$E$27</t>
  </si>
  <si>
    <t>Total order quantity for supplier 4 ≤ 600 L.H.S</t>
  </si>
  <si>
    <t>$E$28</t>
  </si>
  <si>
    <t>Total order quantity for supplier 5 ≤ 600 L.H.S</t>
  </si>
  <si>
    <t>$E$29</t>
  </si>
  <si>
    <t>Total order quantity for supplier 6 ≤ 600 L.H.S</t>
  </si>
  <si>
    <t>$E$30</t>
  </si>
  <si>
    <t>Min order quantity for supplier 3 ≥ 100 L.H.S</t>
  </si>
  <si>
    <t>$E$31</t>
  </si>
  <si>
    <t>Min order quantity for supplier 5 ≥ 100 L.H.S</t>
  </si>
  <si>
    <t>Min order quantity for supplier 4  ≥ 300</t>
  </si>
  <si>
    <t>Input</t>
  </si>
  <si>
    <t>Report Created: 8/31/20 2:57:44 PM</t>
  </si>
  <si>
    <t>Oneway analysis for Solver model in Q4- new constraint worksheet</t>
  </si>
  <si>
    <t>Data for chart</t>
  </si>
  <si>
    <t>$G$27</t>
  </si>
  <si>
    <t>$F$4:$F$9,$G$18</t>
  </si>
  <si>
    <t>Input (cell $G$27) values along side, output cell(s) along top</t>
  </si>
  <si>
    <t>Not feasible</t>
  </si>
  <si>
    <t>contractual obligations to Supplier-3 and supplier-5:</t>
  </si>
  <si>
    <t>Denoted
by</t>
  </si>
  <si>
    <t>Order 
quantity</t>
  </si>
  <si>
    <t>Hayward care - outsouring heart valves - Linear Programming model formulation</t>
  </si>
  <si>
    <t>T1</t>
  </si>
  <si>
    <t>T2</t>
  </si>
  <si>
    <t>T3</t>
  </si>
  <si>
    <t>T4</t>
  </si>
  <si>
    <t>T5</t>
  </si>
  <si>
    <t>T6</t>
  </si>
  <si>
    <t>Constraint equation</t>
  </si>
  <si>
    <t>Maximum
order quantity</t>
  </si>
  <si>
    <t>T1&lt;=600</t>
  </si>
  <si>
    <t>T2&lt;=600</t>
  </si>
  <si>
    <t>T3&lt;=600</t>
  </si>
  <si>
    <t>T4&lt;=600</t>
  </si>
  <si>
    <t>T5&lt;=600</t>
  </si>
  <si>
    <t>T6&lt;=600</t>
  </si>
  <si>
    <t>Minimum
order quantity</t>
  </si>
  <si>
    <t>T3&gt;=100</t>
  </si>
  <si>
    <t>T5&gt;=100</t>
  </si>
  <si>
    <t>Denoted by</t>
  </si>
  <si>
    <t>Decision</t>
  </si>
  <si>
    <t>Linear programming model formulations with Index Notations:</t>
  </si>
  <si>
    <t>Cost
 per valve</t>
  </si>
  <si>
    <t>Hayward care - outsouring heart valves - Linear Programming solution</t>
  </si>
  <si>
    <t>Comparison of optimal solutions before and after the addition of new constraint for supplier 4:</t>
  </si>
  <si>
    <t>Total order quantity</t>
  </si>
  <si>
    <t>Without constraint for supplier-4</t>
  </si>
  <si>
    <t>With constraint for supplier-4</t>
  </si>
  <si>
    <t>Total order quantity
from all suppliers</t>
  </si>
  <si>
    <t>Supplier-1</t>
  </si>
  <si>
    <t>Supplier-2</t>
  </si>
  <si>
    <t>Supplier-3</t>
  </si>
  <si>
    <t>Supplier-4</t>
  </si>
  <si>
    <t>Supplier-5</t>
  </si>
  <si>
    <t>Supplier-6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</si>
</sst>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44" formatCode="_(&quot;$&quot;* #,##0.00_);_(&quot;$&quot;* \(#,##0.00\);_(&quot;$&quot;* &quot;-&quot;??_);_(@_)"/>
  </numFmts>
  <fonts count="23">
    <font>
      <sz val="12"/>
      <color theme="1"/>
      <name val="Calibri"/>
      <family val="2"/>
      <scheme val="minor"/>
    </font>
    <font>
      <sz val="12"/>
      <color theme="1"/>
      <name val="Calibri"/>
      <family val="2"/>
      <scheme val="minor"/>
    </font>
    <font>
      <b/>
      <sz val="12"/>
      <color theme="1"/>
      <name val="Calibri"/>
      <family val="2"/>
      <scheme val="minor"/>
    </font>
    <font>
      <sz val="14"/>
      <color rgb="FF000000"/>
      <name val="Calibri"/>
      <family val="2"/>
      <scheme val="minor"/>
    </font>
    <font>
      <sz val="8"/>
      <name val="Calibri"/>
      <family val="2"/>
      <scheme val="minor"/>
    </font>
    <font>
      <sz val="14"/>
      <color theme="1"/>
      <name val="Calibri"/>
      <family val="2"/>
      <scheme val="minor"/>
    </font>
    <font>
      <i/>
      <sz val="14"/>
      <color theme="1"/>
      <name val="Calibri"/>
      <family val="2"/>
      <scheme val="minor"/>
    </font>
    <font>
      <b/>
      <sz val="12"/>
      <color indexed="18"/>
      <name val="Calibri"/>
      <family val="2"/>
      <scheme val="minor"/>
    </font>
    <font>
      <sz val="12"/>
      <color rgb="FFFFFFFF"/>
      <name val="Calibri"/>
      <family val="2"/>
      <scheme val="minor"/>
    </font>
    <font>
      <sz val="9"/>
      <color indexed="81"/>
      <name val="Tahoma"/>
      <family val="2"/>
    </font>
    <font>
      <b/>
      <sz val="14"/>
      <color theme="1"/>
      <name val="Calibri"/>
      <family val="2"/>
      <scheme val="minor"/>
    </font>
    <font>
      <b/>
      <i/>
      <sz val="14"/>
      <color theme="1"/>
      <name val="Calibri"/>
      <family val="2"/>
      <scheme val="minor"/>
    </font>
    <font>
      <sz val="16"/>
      <color theme="1"/>
      <name val="Calibri"/>
      <family val="2"/>
      <scheme val="minor"/>
    </font>
    <font>
      <i/>
      <u val="double"/>
      <sz val="18"/>
      <color theme="9" tint="-0.499984740745262"/>
      <name val="Calibri (Body)"/>
    </font>
    <font>
      <u val="double"/>
      <sz val="14"/>
      <color theme="9" tint="-0.499984740745262"/>
      <name val="Calibri"/>
      <family val="2"/>
      <scheme val="minor"/>
    </font>
    <font>
      <u val="double"/>
      <sz val="12"/>
      <color theme="9" tint="-0.499984740745262"/>
      <name val="Calibri"/>
      <family val="2"/>
      <scheme val="minor"/>
    </font>
    <font>
      <b/>
      <i/>
      <u val="double"/>
      <sz val="18"/>
      <color theme="1"/>
      <name val="Calibri"/>
      <family val="2"/>
      <scheme val="minor"/>
    </font>
    <font>
      <u val="double"/>
      <sz val="18"/>
      <color theme="1"/>
      <name val="Calibri"/>
      <family val="2"/>
      <scheme val="minor"/>
    </font>
    <font>
      <sz val="9"/>
      <color rgb="FF000000"/>
      <name val="Tahoma"/>
      <family val="2"/>
    </font>
    <font>
      <u/>
      <sz val="16"/>
      <color theme="1"/>
      <name val="Calibri"/>
      <family val="2"/>
      <scheme val="minor"/>
    </font>
    <font>
      <sz val="14"/>
      <color theme="1"/>
      <name val="Calibri (Body)"/>
    </font>
    <font>
      <u/>
      <sz val="14"/>
      <color theme="1"/>
      <name val="Calibri (Body)"/>
    </font>
    <font>
      <u/>
      <sz val="14"/>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indexed="47"/>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39997558519241921"/>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s>
  <cellStyleXfs count="2">
    <xf numFmtId="0" fontId="0" fillId="0" borderId="0"/>
    <xf numFmtId="44" fontId="1" fillId="0" borderId="0" applyFont="0" applyFill="0" applyBorder="0" applyAlignment="0" applyProtection="0"/>
  </cellStyleXfs>
  <cellXfs count="183">
    <xf numFmtId="0" fontId="0" fillId="0" borderId="0" xfId="0"/>
    <xf numFmtId="0" fontId="5" fillId="0" borderId="0" xfId="0" applyFont="1"/>
    <xf numFmtId="0" fontId="5" fillId="0" borderId="1" xfId="0" applyFont="1" applyBorder="1"/>
    <xf numFmtId="0" fontId="5" fillId="0" borderId="0" xfId="0" applyFont="1" applyAlignment="1">
      <alignment wrapText="1"/>
    </xf>
    <xf numFmtId="0" fontId="5" fillId="0" borderId="0" xfId="0" applyFont="1" applyBorder="1"/>
    <xf numFmtId="2" fontId="5" fillId="0" borderId="1" xfId="1" applyNumberFormat="1" applyFont="1" applyFill="1" applyBorder="1" applyAlignment="1">
      <alignment horizontal="left" vertical="center"/>
    </xf>
    <xf numFmtId="0" fontId="5" fillId="0" borderId="0" xfId="0" applyFont="1" applyAlignment="1">
      <alignment horizontal="left"/>
    </xf>
    <xf numFmtId="0" fontId="2" fillId="0" borderId="0" xfId="0" applyFont="1"/>
    <xf numFmtId="0" fontId="0" fillId="0" borderId="6" xfId="0" applyFill="1" applyBorder="1" applyAlignment="1"/>
    <xf numFmtId="0" fontId="0" fillId="0" borderId="7" xfId="0" applyFill="1" applyBorder="1" applyAlignment="1"/>
    <xf numFmtId="49" fontId="0" fillId="0" borderId="0" xfId="0" applyNumberFormat="1"/>
    <xf numFmtId="0" fontId="7" fillId="0" borderId="4" xfId="0" applyFont="1" applyFill="1" applyBorder="1" applyAlignment="1">
      <alignment horizontal="center"/>
    </xf>
    <xf numFmtId="0" fontId="7" fillId="0" borderId="5" xfId="0" applyFont="1" applyFill="1" applyBorder="1" applyAlignment="1">
      <alignment horizontal="center"/>
    </xf>
    <xf numFmtId="0" fontId="5" fillId="0" borderId="0" xfId="0" applyFont="1" applyAlignment="1">
      <alignment horizontal="center"/>
    </xf>
    <xf numFmtId="0" fontId="5" fillId="0" borderId="0" xfId="0" applyFont="1" applyAlignment="1">
      <alignment horizontal="left"/>
    </xf>
    <xf numFmtId="0" fontId="5" fillId="0" borderId="1" xfId="0" applyFont="1" applyBorder="1" applyAlignment="1">
      <alignment horizontal="left" wrapText="1"/>
    </xf>
    <xf numFmtId="0" fontId="5" fillId="0" borderId="1" xfId="0" applyFont="1" applyBorder="1" applyAlignment="1">
      <alignment horizontal="left"/>
    </xf>
    <xf numFmtId="0" fontId="0" fillId="0" borderId="0" xfId="0" applyNumberFormat="1"/>
    <xf numFmtId="0" fontId="0" fillId="0" borderId="0" xfId="0" applyAlignment="1">
      <alignment horizontal="right" textRotation="90"/>
    </xf>
    <xf numFmtId="0" fontId="0" fillId="0" borderId="3" xfId="0" applyBorder="1"/>
    <xf numFmtId="0" fontId="0" fillId="0" borderId="9" xfId="0" applyBorder="1"/>
    <xf numFmtId="0" fontId="0" fillId="0" borderId="0" xfId="0" applyBorder="1"/>
    <xf numFmtId="0" fontId="0" fillId="0" borderId="11" xfId="0" applyBorder="1"/>
    <xf numFmtId="0" fontId="0" fillId="3" borderId="0" xfId="0" applyFill="1" applyAlignment="1">
      <alignment horizontal="right" textRotation="90"/>
    </xf>
    <xf numFmtId="0" fontId="8" fillId="0" borderId="0" xfId="0" applyFont="1"/>
    <xf numFmtId="0" fontId="0" fillId="0" borderId="10" xfId="0" applyNumberFormat="1" applyBorder="1"/>
    <xf numFmtId="0" fontId="0" fillId="0" borderId="0" xfId="0" applyNumberFormat="1" applyBorder="1"/>
    <xf numFmtId="44" fontId="0" fillId="0" borderId="11" xfId="0" applyNumberFormat="1" applyBorder="1"/>
    <xf numFmtId="0" fontId="0" fillId="0" borderId="12" xfId="0" applyNumberFormat="1" applyBorder="1"/>
    <xf numFmtId="0" fontId="0" fillId="0" borderId="13" xfId="0" applyNumberFormat="1" applyBorder="1"/>
    <xf numFmtId="44" fontId="0" fillId="0" borderId="14" xfId="0" applyNumberFormat="1" applyBorder="1"/>
    <xf numFmtId="0" fontId="0" fillId="4" borderId="8" xfId="0" applyFill="1" applyBorder="1"/>
    <xf numFmtId="0" fontId="0" fillId="4" borderId="10" xfId="0" applyFill="1" applyBorder="1"/>
    <xf numFmtId="0" fontId="3" fillId="0" borderId="22" xfId="0" applyFont="1" applyBorder="1" applyAlignment="1">
      <alignment horizontal="left"/>
    </xf>
    <xf numFmtId="2" fontId="5" fillId="0" borderId="21" xfId="1" applyNumberFormat="1" applyFont="1" applyFill="1" applyBorder="1" applyAlignment="1">
      <alignment horizontal="left" vertical="center"/>
    </xf>
    <xf numFmtId="0" fontId="3" fillId="0" borderId="23" xfId="0" applyFont="1" applyBorder="1" applyAlignment="1">
      <alignment horizontal="left"/>
    </xf>
    <xf numFmtId="0" fontId="5" fillId="0" borderId="24" xfId="0" applyFont="1" applyBorder="1" applyAlignment="1">
      <alignment horizontal="left"/>
    </xf>
    <xf numFmtId="2" fontId="5" fillId="0" borderId="24" xfId="1" applyNumberFormat="1" applyFont="1" applyFill="1" applyBorder="1" applyAlignment="1">
      <alignment horizontal="left" vertical="center"/>
    </xf>
    <xf numFmtId="2" fontId="5" fillId="0" borderId="25" xfId="1" applyNumberFormat="1" applyFont="1" applyFill="1" applyBorder="1" applyAlignment="1">
      <alignment horizontal="left" vertical="center"/>
    </xf>
    <xf numFmtId="0" fontId="5" fillId="0" borderId="27" xfId="0" applyFont="1" applyBorder="1" applyAlignment="1">
      <alignment horizontal="left"/>
    </xf>
    <xf numFmtId="0" fontId="3" fillId="0" borderId="30" xfId="0" applyFont="1" applyBorder="1" applyAlignment="1">
      <alignment horizontal="left"/>
    </xf>
    <xf numFmtId="0" fontId="5" fillId="0" borderId="34" xfId="0" applyFont="1" applyBorder="1" applyAlignment="1">
      <alignment horizontal="left" vertical="center"/>
    </xf>
    <xf numFmtId="0" fontId="5" fillId="0" borderId="35" xfId="0" applyFont="1" applyBorder="1" applyAlignment="1">
      <alignment horizontal="left" vertical="center"/>
    </xf>
    <xf numFmtId="0" fontId="5" fillId="0" borderId="36" xfId="0" applyFont="1" applyBorder="1" applyAlignment="1">
      <alignment horizontal="left" vertical="center"/>
    </xf>
    <xf numFmtId="0" fontId="5" fillId="0" borderId="17" xfId="0" applyFont="1" applyBorder="1" applyAlignment="1">
      <alignment horizontal="left"/>
    </xf>
    <xf numFmtId="0" fontId="5" fillId="0" borderId="38" xfId="0" applyFont="1" applyBorder="1" applyAlignment="1">
      <alignment horizontal="left"/>
    </xf>
    <xf numFmtId="0" fontId="5" fillId="0" borderId="39" xfId="0" applyFont="1" applyBorder="1" applyAlignment="1">
      <alignment horizontal="left"/>
    </xf>
    <xf numFmtId="0" fontId="5" fillId="0" borderId="0" xfId="0" applyFont="1" applyBorder="1" applyAlignment="1">
      <alignment horizontal="left"/>
    </xf>
    <xf numFmtId="0" fontId="5" fillId="0" borderId="40" xfId="0" applyFont="1" applyBorder="1" applyAlignment="1">
      <alignment horizontal="left"/>
    </xf>
    <xf numFmtId="0" fontId="5" fillId="0" borderId="42" xfId="0" applyFont="1" applyBorder="1" applyAlignment="1">
      <alignment horizontal="left"/>
    </xf>
    <xf numFmtId="0" fontId="5" fillId="0" borderId="11" xfId="0" applyFont="1" applyBorder="1" applyAlignment="1">
      <alignment horizontal="left"/>
    </xf>
    <xf numFmtId="44" fontId="5" fillId="2" borderId="12" xfId="1" applyFont="1" applyFill="1" applyBorder="1" applyAlignment="1">
      <alignment horizontal="left" vertical="center"/>
    </xf>
    <xf numFmtId="44" fontId="5" fillId="0" borderId="2" xfId="1" applyFont="1" applyFill="1" applyBorder="1" applyAlignment="1">
      <alignment horizontal="left" vertical="center"/>
    </xf>
    <xf numFmtId="44" fontId="5" fillId="0" borderId="37" xfId="1" applyFont="1" applyFill="1" applyBorder="1" applyAlignment="1">
      <alignment horizontal="left" vertical="center"/>
    </xf>
    <xf numFmtId="2" fontId="5" fillId="0" borderId="26" xfId="1" applyNumberFormat="1" applyFont="1" applyFill="1" applyBorder="1" applyAlignment="1">
      <alignment horizontal="left" vertical="center"/>
    </xf>
    <xf numFmtId="2" fontId="5" fillId="0" borderId="19" xfId="1" applyNumberFormat="1" applyFont="1" applyFill="1" applyBorder="1" applyAlignment="1">
      <alignment horizontal="left" vertical="center"/>
    </xf>
    <xf numFmtId="2" fontId="5" fillId="0" borderId="20" xfId="1" applyNumberFormat="1" applyFont="1" applyFill="1" applyBorder="1" applyAlignment="1">
      <alignment horizontal="left" vertical="center"/>
    </xf>
    <xf numFmtId="2" fontId="5" fillId="0" borderId="22" xfId="1" applyNumberFormat="1" applyFont="1" applyFill="1" applyBorder="1" applyAlignment="1">
      <alignment horizontal="left" vertical="center"/>
    </xf>
    <xf numFmtId="2" fontId="5" fillId="0" borderId="23" xfId="1" applyNumberFormat="1" applyFont="1" applyFill="1" applyBorder="1" applyAlignment="1">
      <alignment horizontal="left" vertical="center"/>
    </xf>
    <xf numFmtId="0" fontId="5" fillId="0" borderId="47" xfId="0" applyFont="1" applyBorder="1" applyAlignment="1">
      <alignment horizontal="left" vertical="center" indent="1"/>
    </xf>
    <xf numFmtId="0" fontId="5" fillId="0" borderId="47" xfId="0" applyFont="1" applyFill="1" applyBorder="1" applyAlignment="1">
      <alignment horizontal="left" vertical="center" indent="1"/>
    </xf>
    <xf numFmtId="0" fontId="5" fillId="0" borderId="15" xfId="0" applyFont="1" applyBorder="1" applyAlignment="1">
      <alignment horizontal="left"/>
    </xf>
    <xf numFmtId="0" fontId="5" fillId="0" borderId="16" xfId="0" applyFont="1" applyBorder="1" applyAlignment="1">
      <alignment horizontal="left"/>
    </xf>
    <xf numFmtId="0" fontId="5" fillId="0" borderId="18" xfId="0" applyFont="1" applyBorder="1" applyAlignment="1">
      <alignment horizontal="left"/>
    </xf>
    <xf numFmtId="0" fontId="5" fillId="0" borderId="31" xfId="0" applyFont="1" applyBorder="1" applyAlignment="1">
      <alignment horizontal="left" vertical="center" indent="1"/>
    </xf>
    <xf numFmtId="0" fontId="5" fillId="0" borderId="41" xfId="0" applyFont="1" applyBorder="1" applyAlignment="1">
      <alignment horizontal="left"/>
    </xf>
    <xf numFmtId="0" fontId="5" fillId="0" borderId="51" xfId="0" applyFont="1" applyBorder="1" applyAlignment="1">
      <alignment horizontal="left"/>
    </xf>
    <xf numFmtId="0" fontId="5" fillId="0" borderId="52" xfId="0" applyFont="1" applyFill="1" applyBorder="1" applyAlignment="1">
      <alignment horizontal="left" vertical="center" indent="1"/>
    </xf>
    <xf numFmtId="0" fontId="5" fillId="0" borderId="43" xfId="0" applyFont="1" applyBorder="1" applyAlignment="1">
      <alignment horizontal="left"/>
    </xf>
    <xf numFmtId="0" fontId="5" fillId="5" borderId="52" xfId="0" applyFont="1" applyFill="1" applyBorder="1" applyAlignment="1">
      <alignment horizontal="left"/>
    </xf>
    <xf numFmtId="0" fontId="5" fillId="5" borderId="53" xfId="0" applyFont="1" applyFill="1" applyBorder="1" applyAlignment="1">
      <alignment horizontal="left"/>
    </xf>
    <xf numFmtId="0" fontId="12" fillId="0" borderId="0" xfId="0" applyFont="1" applyAlignment="1">
      <alignment horizontal="center"/>
    </xf>
    <xf numFmtId="0" fontId="12" fillId="0" borderId="0" xfId="0" applyFont="1" applyAlignment="1"/>
    <xf numFmtId="0" fontId="0" fillId="0" borderId="0" xfId="0" applyAlignment="1">
      <alignment horizontal="center"/>
    </xf>
    <xf numFmtId="0" fontId="13" fillId="0" borderId="0" xfId="0" applyFont="1" applyAlignment="1">
      <alignment vertical="center"/>
    </xf>
    <xf numFmtId="0" fontId="14" fillId="0" borderId="0" xfId="0" applyFont="1"/>
    <xf numFmtId="0" fontId="15" fillId="0" borderId="0" xfId="0" applyFont="1"/>
    <xf numFmtId="0" fontId="16" fillId="0" borderId="0" xfId="0" applyFont="1" applyAlignment="1">
      <alignment vertical="center"/>
    </xf>
    <xf numFmtId="0" fontId="11" fillId="0" borderId="0" xfId="0" applyFont="1"/>
    <xf numFmtId="0" fontId="3" fillId="0" borderId="26" xfId="0" applyFont="1" applyBorder="1" applyAlignment="1">
      <alignment horizontal="left"/>
    </xf>
    <xf numFmtId="0" fontId="5" fillId="0" borderId="19" xfId="0" applyFont="1" applyBorder="1"/>
    <xf numFmtId="0" fontId="5" fillId="0" borderId="24" xfId="0" applyFont="1" applyBorder="1"/>
    <xf numFmtId="0" fontId="0" fillId="0" borderId="1" xfId="0" applyBorder="1"/>
    <xf numFmtId="0" fontId="0" fillId="0" borderId="19" xfId="0" applyBorder="1"/>
    <xf numFmtId="0" fontId="0" fillId="0" borderId="24" xfId="0" applyBorder="1"/>
    <xf numFmtId="0" fontId="5" fillId="0" borderId="0" xfId="0" applyFont="1" applyBorder="1" applyAlignment="1">
      <alignment horizontal="left" wrapText="1"/>
    </xf>
    <xf numFmtId="0" fontId="5" fillId="0" borderId="1" xfId="0" applyFont="1" applyBorder="1" applyAlignment="1">
      <alignment horizontal="left" vertical="center" indent="1"/>
    </xf>
    <xf numFmtId="0" fontId="5" fillId="0" borderId="27" xfId="0" applyFont="1" applyBorder="1"/>
    <xf numFmtId="0" fontId="5" fillId="0" borderId="27" xfId="0" applyFont="1" applyBorder="1" applyAlignment="1">
      <alignment horizontal="left" vertical="center" indent="1"/>
    </xf>
    <xf numFmtId="0" fontId="5" fillId="0" borderId="15" xfId="0" applyFont="1" applyFill="1" applyBorder="1" applyAlignment="1">
      <alignment horizontal="left" wrapText="1"/>
    </xf>
    <xf numFmtId="0" fontId="5" fillId="0" borderId="1" xfId="0" applyFont="1" applyFill="1" applyBorder="1" applyAlignment="1">
      <alignment horizontal="left"/>
    </xf>
    <xf numFmtId="0" fontId="5" fillId="0" borderId="30" xfId="0" applyFont="1" applyBorder="1" applyAlignment="1">
      <alignment horizontal="left" vertical="center"/>
    </xf>
    <xf numFmtId="0" fontId="5" fillId="0" borderId="33" xfId="0" applyFont="1" applyBorder="1"/>
    <xf numFmtId="0" fontId="5" fillId="0" borderId="22" xfId="0" applyFont="1" applyBorder="1" applyAlignment="1">
      <alignment horizontal="left" vertical="center"/>
    </xf>
    <xf numFmtId="0" fontId="5" fillId="0" borderId="21" xfId="0" applyFont="1" applyBorder="1"/>
    <xf numFmtId="0" fontId="5" fillId="0" borderId="39" xfId="0" applyFont="1" applyBorder="1"/>
    <xf numFmtId="0" fontId="5" fillId="0" borderId="40" xfId="0" applyFont="1" applyBorder="1"/>
    <xf numFmtId="0" fontId="5" fillId="0" borderId="33" xfId="0" applyFont="1" applyBorder="1" applyAlignment="1">
      <alignment horizontal="center"/>
    </xf>
    <xf numFmtId="0" fontId="5" fillId="0" borderId="21" xfId="0" applyFont="1" applyBorder="1" applyAlignment="1">
      <alignment horizontal="center"/>
    </xf>
    <xf numFmtId="0" fontId="5" fillId="0" borderId="23" xfId="0" applyFont="1" applyBorder="1"/>
    <xf numFmtId="0" fontId="5" fillId="0" borderId="52" xfId="0" applyFont="1" applyBorder="1"/>
    <xf numFmtId="0" fontId="5" fillId="0" borderId="53" xfId="0" applyFont="1" applyBorder="1"/>
    <xf numFmtId="0" fontId="6" fillId="0" borderId="15" xfId="0" applyFont="1" applyBorder="1"/>
    <xf numFmtId="0" fontId="5" fillId="0" borderId="46" xfId="0" applyFont="1" applyFill="1" applyBorder="1" applyAlignment="1"/>
    <xf numFmtId="0" fontId="5" fillId="0" borderId="0" xfId="0" applyFont="1" applyFill="1" applyBorder="1" applyAlignment="1"/>
    <xf numFmtId="0" fontId="10" fillId="7" borderId="27" xfId="0" applyFont="1" applyFill="1" applyBorder="1" applyAlignment="1">
      <alignment horizontal="left"/>
    </xf>
    <xf numFmtId="0" fontId="10" fillId="7" borderId="1" xfId="0" applyFont="1" applyFill="1" applyBorder="1" applyAlignment="1">
      <alignment horizontal="left"/>
    </xf>
    <xf numFmtId="0" fontId="10" fillId="7" borderId="24" xfId="0" applyFont="1" applyFill="1" applyBorder="1" applyAlignment="1">
      <alignment horizontal="left"/>
    </xf>
    <xf numFmtId="0" fontId="5" fillId="8" borderId="49" xfId="0" applyFont="1" applyFill="1" applyBorder="1" applyAlignment="1">
      <alignment horizontal="left"/>
    </xf>
    <xf numFmtId="44" fontId="11" fillId="8" borderId="50" xfId="1" applyFont="1" applyFill="1" applyBorder="1" applyAlignment="1">
      <alignment horizontal="left"/>
    </xf>
    <xf numFmtId="0" fontId="5" fillId="6" borderId="1" xfId="0" applyFont="1" applyFill="1" applyBorder="1" applyAlignment="1">
      <alignment horizontal="left"/>
    </xf>
    <xf numFmtId="0" fontId="5" fillId="0" borderId="22" xfId="0" applyFont="1" applyBorder="1" applyAlignment="1">
      <alignment horizontal="left"/>
    </xf>
    <xf numFmtId="0" fontId="5" fillId="6" borderId="21" xfId="0" applyFont="1" applyFill="1" applyBorder="1" applyAlignment="1">
      <alignment horizontal="left"/>
    </xf>
    <xf numFmtId="0" fontId="5" fillId="0" borderId="23" xfId="0" applyFont="1" applyBorder="1" applyAlignment="1">
      <alignment horizontal="left"/>
    </xf>
    <xf numFmtId="0" fontId="5" fillId="6" borderId="24" xfId="0" applyFont="1" applyFill="1" applyBorder="1" applyAlignment="1">
      <alignment horizontal="left"/>
    </xf>
    <xf numFmtId="0" fontId="5" fillId="6" borderId="25" xfId="0" applyFont="1" applyFill="1" applyBorder="1" applyAlignment="1">
      <alignment horizontal="left"/>
    </xf>
    <xf numFmtId="0" fontId="5" fillId="6" borderId="27" xfId="0" applyFont="1" applyFill="1" applyBorder="1" applyAlignment="1">
      <alignment horizontal="left"/>
    </xf>
    <xf numFmtId="0" fontId="5" fillId="0" borderId="30" xfId="0" applyFont="1" applyBorder="1" applyAlignment="1">
      <alignment horizontal="left"/>
    </xf>
    <xf numFmtId="0" fontId="5" fillId="6" borderId="33" xfId="0" applyFont="1" applyFill="1" applyBorder="1" applyAlignment="1">
      <alignment horizontal="left"/>
    </xf>
    <xf numFmtId="0" fontId="3" fillId="0" borderId="20" xfId="0" applyFont="1" applyFill="1" applyBorder="1" applyAlignment="1">
      <alignment horizontal="left"/>
    </xf>
    <xf numFmtId="0" fontId="3" fillId="0" borderId="21" xfId="0" applyFont="1" applyFill="1" applyBorder="1" applyAlignment="1">
      <alignment horizontal="left"/>
    </xf>
    <xf numFmtId="0" fontId="3" fillId="0" borderId="25" xfId="0" applyFont="1" applyFill="1" applyBorder="1" applyAlignment="1">
      <alignment horizontal="left"/>
    </xf>
    <xf numFmtId="0" fontId="11" fillId="7" borderId="0" xfId="0" applyFont="1" applyFill="1"/>
    <xf numFmtId="0" fontId="11" fillId="8" borderId="0" xfId="0" applyFont="1" applyFill="1"/>
    <xf numFmtId="0" fontId="11" fillId="6" borderId="0" xfId="0" applyFont="1" applyFill="1"/>
    <xf numFmtId="0" fontId="5" fillId="0" borderId="44" xfId="0" applyFont="1" applyFill="1" applyBorder="1"/>
    <xf numFmtId="0" fontId="5" fillId="0" borderId="45" xfId="0" applyFont="1" applyFill="1" applyBorder="1" applyAlignment="1"/>
    <xf numFmtId="0" fontId="5" fillId="0" borderId="46" xfId="0" applyFont="1" applyFill="1" applyBorder="1" applyAlignment="1">
      <alignment wrapText="1"/>
    </xf>
    <xf numFmtId="0" fontId="6" fillId="0" borderId="44" xfId="0" applyFont="1" applyFill="1" applyBorder="1"/>
    <xf numFmtId="0" fontId="5" fillId="0" borderId="45" xfId="0" applyFont="1" applyFill="1" applyBorder="1"/>
    <xf numFmtId="0" fontId="5" fillId="0" borderId="46" xfId="0" applyFont="1" applyFill="1" applyBorder="1"/>
    <xf numFmtId="0" fontId="5" fillId="0" borderId="15" xfId="0" applyFont="1" applyFill="1" applyBorder="1" applyAlignment="1">
      <alignment horizontal="left" vertical="center" wrapText="1"/>
    </xf>
    <xf numFmtId="0" fontId="5" fillId="0" borderId="15" xfId="0" applyFont="1" applyFill="1" applyBorder="1" applyAlignment="1">
      <alignment wrapText="1"/>
    </xf>
    <xf numFmtId="0" fontId="6" fillId="0" borderId="54" xfId="0" applyFont="1" applyFill="1" applyBorder="1"/>
    <xf numFmtId="0" fontId="5" fillId="0" borderId="31" xfId="0" applyFont="1" applyFill="1" applyBorder="1"/>
    <xf numFmtId="0" fontId="5" fillId="0" borderId="32" xfId="0" applyFont="1" applyFill="1" applyBorder="1"/>
    <xf numFmtId="0" fontId="5" fillId="0" borderId="27" xfId="0" applyFont="1" applyFill="1" applyBorder="1" applyAlignment="1">
      <alignment horizontal="left"/>
    </xf>
    <xf numFmtId="0" fontId="16" fillId="0" borderId="0" xfId="0" applyFont="1"/>
    <xf numFmtId="0" fontId="17" fillId="0" borderId="0" xfId="0" applyFont="1"/>
    <xf numFmtId="0" fontId="0" fillId="3" borderId="6" xfId="0" applyFill="1" applyBorder="1" applyAlignment="1"/>
    <xf numFmtId="0" fontId="0" fillId="9" borderId="6" xfId="0" applyFill="1" applyBorder="1" applyAlignment="1"/>
    <xf numFmtId="0" fontId="5" fillId="5" borderId="41" xfId="0" applyFont="1" applyFill="1" applyBorder="1" applyAlignment="1">
      <alignment horizontal="left"/>
    </xf>
    <xf numFmtId="0" fontId="5" fillId="5" borderId="42" xfId="0" applyFont="1" applyFill="1" applyBorder="1" applyAlignment="1">
      <alignment horizontal="left"/>
    </xf>
    <xf numFmtId="0" fontId="19" fillId="0" borderId="0" xfId="0" applyFont="1" applyAlignment="1">
      <alignment horizontal="left"/>
    </xf>
    <xf numFmtId="0" fontId="20" fillId="0" borderId="0" xfId="0" applyFont="1" applyAlignment="1">
      <alignment horizontal="left" indent="7"/>
    </xf>
    <xf numFmtId="0" fontId="10" fillId="0" borderId="0" xfId="0" applyFont="1" applyFill="1" applyBorder="1" applyAlignment="1">
      <alignment horizontal="left"/>
    </xf>
    <xf numFmtId="6" fontId="5" fillId="0" borderId="0" xfId="0" applyNumberFormat="1" applyFont="1" applyFill="1" applyBorder="1" applyAlignment="1">
      <alignment horizontal="left"/>
    </xf>
    <xf numFmtId="6" fontId="5" fillId="0" borderId="0" xfId="1" applyNumberFormat="1" applyFont="1" applyFill="1" applyBorder="1" applyAlignment="1">
      <alignment horizontal="left"/>
    </xf>
    <xf numFmtId="0" fontId="21" fillId="0" borderId="0" xfId="0" applyFont="1" applyAlignment="1">
      <alignment horizontal="left"/>
    </xf>
    <xf numFmtId="0" fontId="22" fillId="0" borderId="0" xfId="0" applyFont="1" applyAlignment="1">
      <alignment horizontal="left"/>
    </xf>
    <xf numFmtId="0" fontId="6" fillId="0" borderId="44" xfId="0" applyFont="1" applyFill="1" applyBorder="1" applyAlignment="1">
      <alignment horizontal="center" vertical="center"/>
    </xf>
    <xf numFmtId="0" fontId="6" fillId="0" borderId="45" xfId="0" applyFont="1" applyFill="1" applyBorder="1" applyAlignment="1">
      <alignment horizontal="center" vertical="center"/>
    </xf>
    <xf numFmtId="0" fontId="6" fillId="0" borderId="46" xfId="0" applyFont="1" applyFill="1" applyBorder="1" applyAlignment="1">
      <alignment horizontal="center" vertical="center"/>
    </xf>
    <xf numFmtId="0" fontId="5" fillId="0" borderId="44" xfId="0" applyFont="1" applyFill="1" applyBorder="1" applyAlignment="1">
      <alignment horizontal="left"/>
    </xf>
    <xf numFmtId="0" fontId="5" fillId="0" borderId="46" xfId="0" applyFont="1" applyFill="1" applyBorder="1" applyAlignment="1">
      <alignment horizontal="left"/>
    </xf>
    <xf numFmtId="0" fontId="6" fillId="0" borderId="44" xfId="0" applyFont="1" applyBorder="1" applyAlignment="1">
      <alignment horizontal="left"/>
    </xf>
    <xf numFmtId="0" fontId="6" fillId="0" borderId="45" xfId="0" applyFont="1" applyBorder="1" applyAlignment="1">
      <alignment horizontal="left"/>
    </xf>
    <xf numFmtId="0" fontId="6" fillId="0" borderId="46" xfId="0" applyFont="1" applyBorder="1" applyAlignment="1">
      <alignment horizontal="left"/>
    </xf>
    <xf numFmtId="0" fontId="6" fillId="0" borderId="44" xfId="0" applyFont="1" applyFill="1" applyBorder="1" applyAlignment="1">
      <alignment vertical="center"/>
    </xf>
    <xf numFmtId="0" fontId="6" fillId="0" borderId="45" xfId="0" applyFont="1" applyFill="1" applyBorder="1" applyAlignment="1">
      <alignment vertical="center"/>
    </xf>
    <xf numFmtId="0" fontId="5" fillId="0" borderId="44" xfId="0" applyFont="1" applyBorder="1" applyAlignment="1">
      <alignment horizontal="left"/>
    </xf>
    <xf numFmtId="0" fontId="5" fillId="0" borderId="45" xfId="0" applyFont="1" applyBorder="1" applyAlignment="1">
      <alignment horizontal="left"/>
    </xf>
    <xf numFmtId="0" fontId="5" fillId="0" borderId="46" xfId="0" applyFont="1" applyBorder="1" applyAlignment="1">
      <alignment horizontal="left"/>
    </xf>
    <xf numFmtId="0" fontId="5" fillId="0" borderId="18" xfId="0" applyFont="1" applyBorder="1" applyAlignment="1">
      <alignment horizontal="left" wrapText="1"/>
    </xf>
    <xf numFmtId="0" fontId="5" fillId="0" borderId="31" xfId="0" applyFont="1" applyBorder="1" applyAlignment="1">
      <alignment horizontal="left"/>
    </xf>
    <xf numFmtId="0" fontId="5" fillId="0" borderId="32" xfId="0" applyFont="1" applyBorder="1" applyAlignment="1">
      <alignment horizontal="left"/>
    </xf>
    <xf numFmtId="0" fontId="5" fillId="0" borderId="0" xfId="0" applyFont="1" applyAlignment="1">
      <alignment horizontal="center"/>
    </xf>
    <xf numFmtId="0" fontId="11" fillId="8" borderId="48" xfId="0" applyFont="1" applyFill="1" applyBorder="1" applyAlignment="1">
      <alignment horizontal="left"/>
    </xf>
    <xf numFmtId="0" fontId="11" fillId="8" borderId="49" xfId="0" applyFont="1" applyFill="1" applyBorder="1" applyAlignment="1">
      <alignment horizontal="left"/>
    </xf>
    <xf numFmtId="0" fontId="5" fillId="0" borderId="16" xfId="0" applyFont="1" applyBorder="1" applyAlignment="1">
      <alignment horizontal="center"/>
    </xf>
    <xf numFmtId="0" fontId="5" fillId="0" borderId="17" xfId="0" applyFont="1" applyBorder="1" applyAlignment="1">
      <alignment horizontal="center"/>
    </xf>
    <xf numFmtId="0" fontId="5" fillId="0" borderId="26" xfId="0" applyFont="1" applyBorder="1" applyAlignment="1">
      <alignment horizontal="center"/>
    </xf>
    <xf numFmtId="0" fontId="5" fillId="0" borderId="19" xfId="0" applyFont="1" applyBorder="1" applyAlignment="1">
      <alignment horizontal="center"/>
    </xf>
    <xf numFmtId="0" fontId="5" fillId="0" borderId="20" xfId="0" applyFont="1" applyBorder="1" applyAlignment="1">
      <alignment horizontal="center"/>
    </xf>
    <xf numFmtId="0" fontId="5" fillId="0" borderId="23" xfId="0" applyFont="1" applyBorder="1" applyAlignment="1">
      <alignment horizontal="center"/>
    </xf>
    <xf numFmtId="0" fontId="5" fillId="0" borderId="24" xfId="0" applyFont="1" applyBorder="1" applyAlignment="1">
      <alignment horizontal="center"/>
    </xf>
    <xf numFmtId="0" fontId="5" fillId="0" borderId="25" xfId="0" applyFont="1" applyBorder="1" applyAlignment="1">
      <alignment horizontal="center"/>
    </xf>
    <xf numFmtId="0" fontId="5" fillId="0" borderId="28" xfId="0" applyFont="1" applyBorder="1" applyAlignment="1">
      <alignment horizontal="center" wrapText="1"/>
    </xf>
    <xf numFmtId="0" fontId="5" fillId="0" borderId="29" xfId="0" applyFont="1" applyBorder="1" applyAlignment="1">
      <alignment horizontal="center"/>
    </xf>
    <xf numFmtId="0" fontId="5" fillId="0" borderId="1" xfId="0" applyFont="1" applyBorder="1" applyAlignment="1">
      <alignment horizontal="center"/>
    </xf>
    <xf numFmtId="0" fontId="10" fillId="7" borderId="1" xfId="0" applyFont="1" applyFill="1" applyBorder="1" applyAlignment="1">
      <alignment horizontal="center"/>
    </xf>
    <xf numFmtId="6" fontId="5" fillId="8" borderId="1" xfId="0" applyNumberFormat="1" applyFont="1" applyFill="1" applyBorder="1" applyAlignment="1">
      <alignment horizontal="center"/>
    </xf>
    <xf numFmtId="6" fontId="5" fillId="8" borderId="1" xfId="1" applyNumberFormat="1"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'Q5-one-way solver table'!$K$1</c:f>
          <c:strCache>
            <c:ptCount val="1"/>
            <c:pt idx="0">
              <c:v>Sensitivity of Objective function to Input</c:v>
            </c:pt>
          </c:strCache>
        </c:strRef>
      </c:tx>
      <c:overlay val="0"/>
      <c:txPr>
        <a:bodyPr/>
        <a:lstStyle/>
        <a:p>
          <a:pPr>
            <a:defRPr sz="1200"/>
          </a:pPr>
          <a:endParaRPr lang="en-US"/>
        </a:p>
      </c:txPr>
    </c:title>
    <c:autoTitleDeleted val="0"/>
    <c:plotArea>
      <c:layout/>
      <c:lineChart>
        <c:grouping val="standard"/>
        <c:varyColors val="0"/>
        <c:ser>
          <c:idx val="0"/>
          <c:order val="0"/>
          <c:cat>
            <c:numRef>
              <c:f>'Q5-one-way solver table'!$A$5:$A$25</c:f>
              <c:numCache>
                <c:formatCode>General</c:formatCode>
                <c:ptCount val="21"/>
                <c:pt idx="0">
                  <c:v>0</c:v>
                </c:pt>
                <c:pt idx="1">
                  <c:v>20</c:v>
                </c:pt>
                <c:pt idx="2">
                  <c:v>40</c:v>
                </c:pt>
                <c:pt idx="3">
                  <c:v>60</c:v>
                </c:pt>
                <c:pt idx="4">
                  <c:v>80</c:v>
                </c:pt>
                <c:pt idx="5">
                  <c:v>100</c:v>
                </c:pt>
                <c:pt idx="6">
                  <c:v>120</c:v>
                </c:pt>
                <c:pt idx="7">
                  <c:v>140</c:v>
                </c:pt>
                <c:pt idx="8">
                  <c:v>160</c:v>
                </c:pt>
                <c:pt idx="9">
                  <c:v>180</c:v>
                </c:pt>
                <c:pt idx="10">
                  <c:v>200</c:v>
                </c:pt>
                <c:pt idx="11">
                  <c:v>220</c:v>
                </c:pt>
                <c:pt idx="12">
                  <c:v>240</c:v>
                </c:pt>
                <c:pt idx="13">
                  <c:v>260</c:v>
                </c:pt>
                <c:pt idx="14">
                  <c:v>280</c:v>
                </c:pt>
                <c:pt idx="15">
                  <c:v>300</c:v>
                </c:pt>
                <c:pt idx="16">
                  <c:v>320</c:v>
                </c:pt>
                <c:pt idx="17">
                  <c:v>340</c:v>
                </c:pt>
                <c:pt idx="18">
                  <c:v>360</c:v>
                </c:pt>
                <c:pt idx="19">
                  <c:v>380</c:v>
                </c:pt>
                <c:pt idx="20">
                  <c:v>400</c:v>
                </c:pt>
              </c:numCache>
            </c:numRef>
          </c:cat>
          <c:val>
            <c:numRef>
              <c:f>'Q5-one-way solver table'!$K$5:$K$25</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283250</c:v>
                </c:pt>
                <c:pt idx="16">
                  <c:v>283250</c:v>
                </c:pt>
                <c:pt idx="17">
                  <c:v>283250</c:v>
                </c:pt>
                <c:pt idx="18">
                  <c:v>283250</c:v>
                </c:pt>
                <c:pt idx="19">
                  <c:v>283250</c:v>
                </c:pt>
                <c:pt idx="20">
                  <c:v>283250</c:v>
                </c:pt>
              </c:numCache>
            </c:numRef>
          </c:val>
          <c:smooth val="0"/>
          <c:extLst>
            <c:ext xmlns:c16="http://schemas.microsoft.com/office/drawing/2014/chart" uri="{C3380CC4-5D6E-409C-BE32-E72D297353CC}">
              <c16:uniqueId val="{00000001-F292-405F-B940-29A66F247961}"/>
            </c:ext>
          </c:extLst>
        </c:ser>
        <c:dLbls>
          <c:showLegendKey val="0"/>
          <c:showVal val="0"/>
          <c:showCatName val="0"/>
          <c:showSerName val="0"/>
          <c:showPercent val="0"/>
          <c:showBubbleSize val="0"/>
        </c:dLbls>
        <c:marker val="1"/>
        <c:smooth val="0"/>
        <c:axId val="651700992"/>
        <c:axId val="651707224"/>
      </c:lineChart>
      <c:catAx>
        <c:axId val="651700992"/>
        <c:scaling>
          <c:orientation val="minMax"/>
        </c:scaling>
        <c:delete val="0"/>
        <c:axPos val="b"/>
        <c:title>
          <c:tx>
            <c:rich>
              <a:bodyPr/>
              <a:lstStyle/>
              <a:p>
                <a:pPr>
                  <a:defRPr/>
                </a:pPr>
                <a:r>
                  <a:rPr lang="en-US"/>
                  <a:t>Supplier-4</a:t>
                </a:r>
                <a:r>
                  <a:rPr lang="en-US" baseline="0"/>
                  <a:t> Order quantity range</a:t>
                </a:r>
                <a:endParaRPr lang="en-US"/>
              </a:p>
            </c:rich>
          </c:tx>
          <c:overlay val="0"/>
        </c:title>
        <c:numFmt formatCode="General" sourceLinked="1"/>
        <c:majorTickMark val="out"/>
        <c:minorTickMark val="none"/>
        <c:tickLblPos val="nextTo"/>
        <c:crossAx val="651707224"/>
        <c:crosses val="autoZero"/>
        <c:auto val="1"/>
        <c:lblAlgn val="ctr"/>
        <c:lblOffset val="100"/>
        <c:noMultiLvlLbl val="0"/>
      </c:catAx>
      <c:valAx>
        <c:axId val="651707224"/>
        <c:scaling>
          <c:orientation val="minMax"/>
        </c:scaling>
        <c:delete val="0"/>
        <c:axPos val="l"/>
        <c:majorGridlines/>
        <c:numFmt formatCode="General" sourceLinked="1"/>
        <c:majorTickMark val="out"/>
        <c:minorTickMark val="none"/>
        <c:tickLblPos val="nextTo"/>
        <c:crossAx val="651700992"/>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183443</xdr:colOff>
      <xdr:row>6</xdr:row>
      <xdr:rowOff>141109</xdr:rowOff>
    </xdr:from>
    <xdr:to>
      <xdr:col>10</xdr:col>
      <xdr:colOff>818444</xdr:colOff>
      <xdr:row>14</xdr:row>
      <xdr:rowOff>112889</xdr:rowOff>
    </xdr:to>
    <xdr:sp macro="" textlink="">
      <xdr:nvSpPr>
        <xdr:cNvPr id="2" name="Rounded Rectangle 1">
          <a:extLst>
            <a:ext uri="{FF2B5EF4-FFF2-40B4-BE49-F238E27FC236}">
              <a16:creationId xmlns:a16="http://schemas.microsoft.com/office/drawing/2014/main" id="{BD72E8C5-FCC5-6544-B1E3-4F448A2E17CB}"/>
            </a:ext>
          </a:extLst>
        </xdr:cNvPr>
        <xdr:cNvSpPr/>
      </xdr:nvSpPr>
      <xdr:spPr>
        <a:xfrm>
          <a:off x="6307665" y="1354665"/>
          <a:ext cx="8099779" cy="1919113"/>
        </a:xfrm>
        <a:prstGeom prst="roundRect">
          <a:avLst/>
        </a:prstGeom>
        <a:solidFill>
          <a:schemeClr val="accent1">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u="sng">
              <a:solidFill>
                <a:schemeClr val="tx1"/>
              </a:solidFill>
            </a:rPr>
            <a:t>Decision variables:</a:t>
          </a:r>
          <a:r>
            <a:rPr lang="en-US" sz="1400" b="1" u="sng" baseline="0">
              <a:solidFill>
                <a:schemeClr val="tx1"/>
              </a:solidFill>
            </a:rPr>
            <a:t> </a:t>
          </a:r>
        </a:p>
        <a:p>
          <a:pPr algn="l"/>
          <a:r>
            <a:rPr lang="en-US" sz="1400" b="0" baseline="0">
              <a:solidFill>
                <a:schemeClr val="tx1"/>
              </a:solidFill>
            </a:rPr>
            <a:t> T1 to T6 represent the Total numbers of valves to be ordered from Suppliers 1 to 6 respectively.We are considering the total order quantities as decision variables for the following reasons:</a:t>
          </a:r>
        </a:p>
        <a:p>
          <a:pPr algn="l"/>
          <a:r>
            <a:rPr lang="en-US" sz="1400" b="0" baseline="0">
              <a:solidFill>
                <a:schemeClr val="tx1"/>
              </a:solidFill>
            </a:rPr>
            <a:t>1. The cost per valve does not depend on the size of the valves but varies by supplier.</a:t>
          </a:r>
        </a:p>
        <a:p>
          <a:pPr algn="l"/>
          <a:r>
            <a:rPr lang="en-US" sz="1400" b="0" baseline="0">
              <a:solidFill>
                <a:schemeClr val="tx1"/>
              </a:solidFill>
            </a:rPr>
            <a:t>2. There is a proportion constraint given in the problem statement which would decide the numbers of valves to be bought based on their sizes. </a:t>
          </a:r>
          <a:endParaRPr lang="en-US" sz="1400" b="1">
            <a:solidFill>
              <a:schemeClr val="tx1"/>
            </a:solidFill>
          </a:endParaRPr>
        </a:p>
      </xdr:txBody>
    </xdr:sp>
    <xdr:clientData/>
  </xdr:twoCellAnchor>
  <xdr:twoCellAnchor>
    <xdr:from>
      <xdr:col>5</xdr:col>
      <xdr:colOff>225777</xdr:colOff>
      <xdr:row>16</xdr:row>
      <xdr:rowOff>28221</xdr:rowOff>
    </xdr:from>
    <xdr:to>
      <xdr:col>10</xdr:col>
      <xdr:colOff>698500</xdr:colOff>
      <xdr:row>20</xdr:row>
      <xdr:rowOff>15874</xdr:rowOff>
    </xdr:to>
    <xdr:sp macro="" textlink="">
      <xdr:nvSpPr>
        <xdr:cNvPr id="3" name="Rounded Rectangle 2">
          <a:extLst>
            <a:ext uri="{FF2B5EF4-FFF2-40B4-BE49-F238E27FC236}">
              <a16:creationId xmlns:a16="http://schemas.microsoft.com/office/drawing/2014/main" id="{44B819C2-D497-8040-9123-0275CEA20F59}"/>
            </a:ext>
          </a:extLst>
        </xdr:cNvPr>
        <xdr:cNvSpPr/>
      </xdr:nvSpPr>
      <xdr:spPr>
        <a:xfrm>
          <a:off x="6369402" y="3885846"/>
          <a:ext cx="7981598" cy="971903"/>
        </a:xfrm>
        <a:prstGeom prst="roundRect">
          <a:avLst/>
        </a:prstGeom>
        <a:solidFill>
          <a:schemeClr val="accent4">
            <a:lumMod val="40000"/>
            <a:lumOff val="60000"/>
            <a:alpha val="4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u="sng">
              <a:solidFill>
                <a:schemeClr val="tx1"/>
              </a:solidFill>
            </a:rPr>
            <a:t>Objective function: </a:t>
          </a:r>
        </a:p>
        <a:p>
          <a:pPr algn="l"/>
          <a:r>
            <a:rPr lang="en-US" sz="1400" b="0" u="none">
              <a:solidFill>
                <a:schemeClr val="tx1"/>
              </a:solidFill>
            </a:rPr>
            <a:t>Minimize </a:t>
          </a:r>
          <a:r>
            <a:rPr lang="en-US" sz="1400" b="0" u="none" baseline="0">
              <a:solidFill>
                <a:schemeClr val="tx1"/>
              </a:solidFill>
            </a:rPr>
            <a:t>Hayward care's total monthly spending on heart valves . Mathematically is the sum-product of Total order quantity from all suppliers and cost per valve</a:t>
          </a:r>
          <a:endParaRPr lang="en-US" sz="1400" b="1" u="sng">
            <a:solidFill>
              <a:schemeClr val="tx1"/>
            </a:solidFill>
          </a:endParaRPr>
        </a:p>
      </xdr:txBody>
    </xdr:sp>
    <xdr:clientData/>
  </xdr:twoCellAnchor>
  <xdr:twoCellAnchor>
    <xdr:from>
      <xdr:col>6</xdr:col>
      <xdr:colOff>56443</xdr:colOff>
      <xdr:row>21</xdr:row>
      <xdr:rowOff>98777</xdr:rowOff>
    </xdr:from>
    <xdr:to>
      <xdr:col>11</xdr:col>
      <xdr:colOff>733777</xdr:colOff>
      <xdr:row>27</xdr:row>
      <xdr:rowOff>197555</xdr:rowOff>
    </xdr:to>
    <xdr:sp macro="" textlink="">
      <xdr:nvSpPr>
        <xdr:cNvPr id="4" name="Rounded Rectangle 3">
          <a:extLst>
            <a:ext uri="{FF2B5EF4-FFF2-40B4-BE49-F238E27FC236}">
              <a16:creationId xmlns:a16="http://schemas.microsoft.com/office/drawing/2014/main" id="{84205760-B8BC-A245-8071-CACF0E864005}"/>
            </a:ext>
          </a:extLst>
        </xdr:cNvPr>
        <xdr:cNvSpPr/>
      </xdr:nvSpPr>
      <xdr:spPr>
        <a:xfrm>
          <a:off x="10315221" y="4995333"/>
          <a:ext cx="4840112" cy="1820333"/>
        </a:xfrm>
        <a:prstGeom prst="roundRect">
          <a:avLst/>
        </a:prstGeom>
        <a:solidFill>
          <a:schemeClr val="accent2">
            <a:lumMod val="20000"/>
            <a:lumOff val="80000"/>
            <a:alpha val="41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u="sng" cap="none" spc="0">
              <a:ln w="0"/>
              <a:solidFill>
                <a:schemeClr val="tx1"/>
              </a:solidFill>
              <a:effectLst>
                <a:outerShdw blurRad="38100" dist="19050" dir="2700000" algn="tl" rotWithShape="0">
                  <a:schemeClr val="dk1">
                    <a:alpha val="40000"/>
                  </a:schemeClr>
                </a:outerShdw>
              </a:effectLst>
            </a:rPr>
            <a:t>Constraints by size:</a:t>
          </a:r>
        </a:p>
        <a:p>
          <a:pPr algn="l"/>
          <a:r>
            <a:rPr lang="en-US" sz="1400" b="0" cap="none" spc="0">
              <a:ln w="0"/>
              <a:solidFill>
                <a:schemeClr val="tx1"/>
              </a:solidFill>
              <a:effectLst>
                <a:outerShdw blurRad="38100" dist="19050" dir="2700000" algn="tl" rotWithShape="0">
                  <a:schemeClr val="dk1">
                    <a:alpha val="40000"/>
                  </a:schemeClr>
                </a:outerShdw>
              </a:effectLst>
            </a:rPr>
            <a:t>Total small valves = sum of total order quantity for each supplier</a:t>
          </a:r>
          <a:r>
            <a:rPr lang="en-US" sz="1400" b="0" cap="none" spc="0" baseline="0">
              <a:ln w="0"/>
              <a:solidFill>
                <a:schemeClr val="tx1"/>
              </a:solidFill>
              <a:effectLst>
                <a:outerShdw blurRad="38100" dist="19050" dir="2700000" algn="tl" rotWithShape="0">
                  <a:schemeClr val="dk1">
                    <a:alpha val="40000"/>
                  </a:schemeClr>
                </a:outerShdw>
              </a:effectLst>
            </a:rPr>
            <a:t> * given respective proportion constraints</a:t>
          </a:r>
        </a:p>
        <a:p>
          <a:pPr algn="l"/>
          <a:r>
            <a:rPr lang="en-US" sz="1400" b="0" cap="none" spc="0">
              <a:ln w="0"/>
              <a:solidFill>
                <a:schemeClr val="tx1"/>
              </a:solidFill>
              <a:effectLst>
                <a:outerShdw blurRad="38100" dist="19050" dir="2700000" algn="tl" rotWithShape="0">
                  <a:schemeClr val="dk1">
                    <a:alpha val="40000"/>
                  </a:schemeClr>
                </a:outerShdw>
              </a:effectLst>
            </a:rPr>
            <a:t>Total medium valves = sum of total order quantity for each supplier</a:t>
          </a:r>
          <a:r>
            <a:rPr lang="en-US" sz="1400" b="0" cap="none" spc="0" baseline="0">
              <a:ln w="0"/>
              <a:solidFill>
                <a:schemeClr val="tx1"/>
              </a:solidFill>
              <a:effectLst>
                <a:outerShdw blurRad="38100" dist="19050" dir="2700000" algn="tl" rotWithShape="0">
                  <a:schemeClr val="dk1">
                    <a:alpha val="40000"/>
                  </a:schemeClr>
                </a:outerShdw>
              </a:effectLst>
            </a:rPr>
            <a:t> * given respective proportion constraints</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0" cap="none" spc="0">
              <a:ln w="0"/>
              <a:solidFill>
                <a:schemeClr val="tx1"/>
              </a:solidFill>
              <a:effectLst>
                <a:outerShdw blurRad="38100" dist="19050" dir="2700000" algn="tl" rotWithShape="0">
                  <a:schemeClr val="dk1">
                    <a:alpha val="40000"/>
                  </a:schemeClr>
                </a:outerShdw>
              </a:effectLst>
            </a:rPr>
            <a:t>Total large valves = sum of total order quantity for each supplier</a:t>
          </a:r>
          <a:r>
            <a:rPr lang="en-US" sz="1400" b="0" cap="none" spc="0" baseline="0">
              <a:ln w="0"/>
              <a:solidFill>
                <a:schemeClr val="tx1"/>
              </a:solidFill>
              <a:effectLst>
                <a:outerShdw blurRad="38100" dist="19050" dir="2700000" algn="tl" rotWithShape="0">
                  <a:schemeClr val="dk1">
                    <a:alpha val="40000"/>
                  </a:schemeClr>
                </a:outerShdw>
              </a:effectLst>
            </a:rPr>
            <a:t> * given respective proportion constraints</a:t>
          </a:r>
        </a:p>
        <a:p>
          <a:pPr algn="l"/>
          <a:endParaRPr lang="en-US" sz="1100" b="0" cap="none" spc="0" baseline="0">
            <a:ln w="0"/>
            <a:solidFill>
              <a:schemeClr val="tx1"/>
            </a:solidFill>
            <a:effectLst>
              <a:outerShdw blurRad="38100" dist="19050" dir="2700000" algn="tl" rotWithShape="0">
                <a:schemeClr val="dk1">
                  <a:alpha val="40000"/>
                </a:schemeClr>
              </a:outerShdw>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a:solidFill>
              <a:schemeClr val="tx1"/>
            </a:solidFill>
          </a:endParaRPr>
        </a:p>
        <a:p>
          <a:pPr algn="l"/>
          <a:endParaRPr lang="en-US" sz="1100">
            <a:solidFill>
              <a:schemeClr val="tx1"/>
            </a:solidFill>
          </a:endParaRPr>
        </a:p>
      </xdr:txBody>
    </xdr:sp>
    <xdr:clientData/>
  </xdr:twoCellAnchor>
  <xdr:twoCellAnchor>
    <xdr:from>
      <xdr:col>6</xdr:col>
      <xdr:colOff>98777</xdr:colOff>
      <xdr:row>28</xdr:row>
      <xdr:rowOff>126999</xdr:rowOff>
    </xdr:from>
    <xdr:to>
      <xdr:col>11</xdr:col>
      <xdr:colOff>776111</xdr:colOff>
      <xdr:row>32</xdr:row>
      <xdr:rowOff>169332</xdr:rowOff>
    </xdr:to>
    <xdr:sp macro="" textlink="">
      <xdr:nvSpPr>
        <xdr:cNvPr id="5" name="Rounded Rectangle 4">
          <a:extLst>
            <a:ext uri="{FF2B5EF4-FFF2-40B4-BE49-F238E27FC236}">
              <a16:creationId xmlns:a16="http://schemas.microsoft.com/office/drawing/2014/main" id="{5AEE76AD-9575-B249-9121-5CFCB9C79008}"/>
            </a:ext>
          </a:extLst>
        </xdr:cNvPr>
        <xdr:cNvSpPr/>
      </xdr:nvSpPr>
      <xdr:spPr>
        <a:xfrm>
          <a:off x="10357555" y="6984999"/>
          <a:ext cx="4840112" cy="1001889"/>
        </a:xfrm>
        <a:prstGeom prst="roundRect">
          <a:avLst/>
        </a:prstGeom>
        <a:solidFill>
          <a:schemeClr val="accent2">
            <a:lumMod val="20000"/>
            <a:lumOff val="80000"/>
            <a:alpha val="51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u="sng">
              <a:solidFill>
                <a:schemeClr val="tx1"/>
              </a:solidFill>
            </a:rPr>
            <a:t>Constraints</a:t>
          </a:r>
          <a:r>
            <a:rPr lang="en-US" sz="1400" b="1" u="sng" baseline="0">
              <a:solidFill>
                <a:schemeClr val="tx1"/>
              </a:solidFill>
            </a:rPr>
            <a:t> by supplier:</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a:solidFill>
                <a:schemeClr val="tx1"/>
              </a:solidFill>
              <a:effectLst/>
              <a:latin typeface="+mn-lt"/>
              <a:ea typeface="+mn-ea"/>
              <a:cs typeface="+mn-cs"/>
            </a:rPr>
            <a:t>Maximum Total order quantity of</a:t>
          </a:r>
          <a:r>
            <a:rPr lang="en-US" sz="1400" baseline="0">
              <a:solidFill>
                <a:schemeClr val="tx1"/>
              </a:solidFill>
              <a:effectLst/>
              <a:latin typeface="+mn-lt"/>
              <a:ea typeface="+mn-ea"/>
              <a:cs typeface="+mn-cs"/>
            </a:rPr>
            <a:t> </a:t>
          </a:r>
          <a:r>
            <a:rPr lang="en-US" sz="1400">
              <a:solidFill>
                <a:schemeClr val="tx1"/>
              </a:solidFill>
              <a:effectLst/>
              <a:latin typeface="+mn-lt"/>
              <a:ea typeface="+mn-ea"/>
              <a:cs typeface="+mn-cs"/>
            </a:rPr>
            <a:t> valves immaterial</a:t>
          </a:r>
          <a:r>
            <a:rPr lang="en-US" sz="1400" baseline="0">
              <a:solidFill>
                <a:schemeClr val="tx1"/>
              </a:solidFill>
              <a:effectLst/>
              <a:latin typeface="+mn-lt"/>
              <a:ea typeface="+mn-ea"/>
              <a:cs typeface="+mn-cs"/>
            </a:rPr>
            <a:t> of the size of the valves must be 600</a:t>
          </a:r>
          <a:endParaRPr lang="en-US" sz="1400" b="1" u="sng">
            <a:solidFill>
              <a:schemeClr val="tx1"/>
            </a:solidFill>
          </a:endParaRPr>
        </a:p>
      </xdr:txBody>
    </xdr:sp>
    <xdr:clientData/>
  </xdr:twoCellAnchor>
  <xdr:twoCellAnchor>
    <xdr:from>
      <xdr:col>6</xdr:col>
      <xdr:colOff>126998</xdr:colOff>
      <xdr:row>33</xdr:row>
      <xdr:rowOff>225777</xdr:rowOff>
    </xdr:from>
    <xdr:to>
      <xdr:col>12</xdr:col>
      <xdr:colOff>70556</xdr:colOff>
      <xdr:row>36</xdr:row>
      <xdr:rowOff>84666</xdr:rowOff>
    </xdr:to>
    <xdr:sp macro="" textlink="">
      <xdr:nvSpPr>
        <xdr:cNvPr id="6" name="Rounded Rectangle 5">
          <a:extLst>
            <a:ext uri="{FF2B5EF4-FFF2-40B4-BE49-F238E27FC236}">
              <a16:creationId xmlns:a16="http://schemas.microsoft.com/office/drawing/2014/main" id="{E9F389E7-61FF-9F47-B9D6-13784A0C04F5}"/>
            </a:ext>
          </a:extLst>
        </xdr:cNvPr>
        <xdr:cNvSpPr/>
      </xdr:nvSpPr>
      <xdr:spPr>
        <a:xfrm>
          <a:off x="10385776" y="8283221"/>
          <a:ext cx="4938891" cy="874889"/>
        </a:xfrm>
        <a:prstGeom prst="roundRect">
          <a:avLst/>
        </a:prstGeom>
        <a:solidFill>
          <a:schemeClr val="accent2">
            <a:lumMod val="20000"/>
            <a:lumOff val="80000"/>
            <a:alpha val="5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1" u="sng" strike="noStrike">
              <a:solidFill>
                <a:schemeClr val="tx1"/>
              </a:solidFill>
              <a:effectLst/>
              <a:latin typeface="+mn-lt"/>
              <a:ea typeface="+mn-ea"/>
              <a:cs typeface="+mn-cs"/>
            </a:rPr>
            <a:t>contractual obligations to Supplier-3 and supplier-5:</a:t>
          </a:r>
          <a:r>
            <a:rPr lang="en-US" sz="1400" b="1" u="sng">
              <a:solidFill>
                <a:schemeClr val="tx1"/>
              </a:solidFill>
            </a:rPr>
            <a:t> </a:t>
          </a:r>
        </a:p>
        <a:p>
          <a:pPr algn="l"/>
          <a:r>
            <a:rPr lang="en-US" sz="1400" u="none">
              <a:solidFill>
                <a:schemeClr val="tx1"/>
              </a:solidFill>
            </a:rPr>
            <a:t>Minimum</a:t>
          </a:r>
          <a:r>
            <a:rPr lang="en-US" sz="1400" u="none" baseline="0">
              <a:solidFill>
                <a:schemeClr val="tx1"/>
              </a:solidFill>
            </a:rPr>
            <a:t> order quantity of valves immaterial of the size of the valves must be 100</a:t>
          </a:r>
          <a:endParaRPr lang="en-US" sz="1400" u="none">
            <a:solidFill>
              <a:schemeClr val="tx1"/>
            </a:solidFill>
          </a:endParaRPr>
        </a:p>
      </xdr:txBody>
    </xdr:sp>
    <xdr:clientData/>
  </xdr:twoCellAnchor>
  <xdr:twoCellAnchor>
    <xdr:from>
      <xdr:col>6</xdr:col>
      <xdr:colOff>56445</xdr:colOff>
      <xdr:row>36</xdr:row>
      <xdr:rowOff>155223</xdr:rowOff>
    </xdr:from>
    <xdr:to>
      <xdr:col>11</xdr:col>
      <xdr:colOff>747889</xdr:colOff>
      <xdr:row>40</xdr:row>
      <xdr:rowOff>112889</xdr:rowOff>
    </xdr:to>
    <xdr:sp macro="" textlink="">
      <xdr:nvSpPr>
        <xdr:cNvPr id="7" name="Rounded Rectangle 6">
          <a:extLst>
            <a:ext uri="{FF2B5EF4-FFF2-40B4-BE49-F238E27FC236}">
              <a16:creationId xmlns:a16="http://schemas.microsoft.com/office/drawing/2014/main" id="{A1DF236A-3F39-474F-BC7B-FBD7F4633559}"/>
            </a:ext>
          </a:extLst>
        </xdr:cNvPr>
        <xdr:cNvSpPr/>
      </xdr:nvSpPr>
      <xdr:spPr>
        <a:xfrm>
          <a:off x="10315223" y="9228667"/>
          <a:ext cx="4854222" cy="959555"/>
        </a:xfrm>
        <a:prstGeom prst="roundRect">
          <a:avLst/>
        </a:prstGeom>
        <a:solidFill>
          <a:schemeClr val="accent2">
            <a:lumMod val="20000"/>
            <a:lumOff val="80000"/>
            <a:alpha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u="sng" cap="none" spc="0">
              <a:ln w="0"/>
              <a:solidFill>
                <a:schemeClr val="tx1"/>
              </a:solidFill>
              <a:effectLst>
                <a:outerShdw blurRad="38100" dist="19050" dir="2700000" algn="tl" rotWithShape="0">
                  <a:schemeClr val="dk1">
                    <a:alpha val="40000"/>
                  </a:schemeClr>
                </a:outerShdw>
              </a:effectLst>
            </a:rPr>
            <a:t>Non-negativity</a:t>
          </a:r>
          <a:r>
            <a:rPr lang="en-US" sz="1400" b="1" u="sng" cap="none" spc="0" baseline="0">
              <a:ln w="0"/>
              <a:solidFill>
                <a:schemeClr val="tx1"/>
              </a:solidFill>
              <a:effectLst>
                <a:outerShdw blurRad="38100" dist="19050" dir="2700000" algn="tl" rotWithShape="0">
                  <a:schemeClr val="dk1">
                    <a:alpha val="40000"/>
                  </a:schemeClr>
                </a:outerShdw>
              </a:effectLst>
            </a:rPr>
            <a:t> constraints:</a:t>
          </a:r>
          <a:endParaRPr lang="en-US" sz="1400" b="1" u="sng" cap="none" spc="0">
            <a:ln w="0"/>
            <a:solidFill>
              <a:schemeClr val="tx1"/>
            </a:solidFill>
            <a:effectLst>
              <a:outerShdw blurRad="38100" dist="19050" dir="2700000" algn="tl" rotWithShape="0">
                <a:schemeClr val="dk1">
                  <a:alpha val="40000"/>
                </a:schemeClr>
              </a:outerShdw>
            </a:effectLst>
          </a:endParaRPr>
        </a:p>
        <a:p>
          <a:pPr algn="l"/>
          <a:r>
            <a:rPr lang="en-US" sz="1400" b="0" cap="none" spc="0">
              <a:ln w="0"/>
              <a:solidFill>
                <a:schemeClr val="tx1"/>
              </a:solidFill>
              <a:effectLst>
                <a:outerShdw blurRad="38100" dist="19050" dir="2700000" algn="tl" rotWithShape="0">
                  <a:schemeClr val="dk1">
                    <a:alpha val="40000"/>
                  </a:schemeClr>
                </a:outerShdw>
              </a:effectLst>
            </a:rPr>
            <a:t>Total order quantity for each of the supplier</a:t>
          </a:r>
          <a:r>
            <a:rPr lang="en-US" sz="1400" b="0" cap="none" spc="0" baseline="0">
              <a:ln w="0"/>
              <a:solidFill>
                <a:schemeClr val="tx1"/>
              </a:solidFill>
              <a:effectLst>
                <a:outerShdw blurRad="38100" dist="19050" dir="2700000" algn="tl" rotWithShape="0">
                  <a:schemeClr val="dk1">
                    <a:alpha val="40000"/>
                  </a:schemeClr>
                </a:outerShdw>
              </a:effectLst>
            </a:rPr>
            <a:t> must be greater or equal to 0</a:t>
          </a:r>
          <a:endParaRPr lang="en-US" sz="14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editAs="oneCell">
    <xdr:from>
      <xdr:col>12</xdr:col>
      <xdr:colOff>165100</xdr:colOff>
      <xdr:row>6</xdr:row>
      <xdr:rowOff>12700</xdr:rowOff>
    </xdr:from>
    <xdr:to>
      <xdr:col>18</xdr:col>
      <xdr:colOff>249767</xdr:colOff>
      <xdr:row>40</xdr:row>
      <xdr:rowOff>26811</xdr:rowOff>
    </xdr:to>
    <xdr:pic>
      <xdr:nvPicPr>
        <xdr:cNvPr id="14" name="Picture 13">
          <a:extLst>
            <a:ext uri="{FF2B5EF4-FFF2-40B4-BE49-F238E27FC236}">
              <a16:creationId xmlns:a16="http://schemas.microsoft.com/office/drawing/2014/main" id="{04DE2253-ABE5-9545-86BE-EB471AA7C5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81300" y="1231900"/>
          <a:ext cx="5113867" cy="8904111"/>
        </a:xfrm>
        <a:prstGeom prst="rect">
          <a:avLst/>
        </a:prstGeom>
      </xdr:spPr>
    </xdr:pic>
    <xdr:clientData/>
  </xdr:twoCellAnchor>
  <xdr:twoCellAnchor>
    <xdr:from>
      <xdr:col>0</xdr:col>
      <xdr:colOff>95250</xdr:colOff>
      <xdr:row>1</xdr:row>
      <xdr:rowOff>0</xdr:rowOff>
    </xdr:from>
    <xdr:to>
      <xdr:col>6</xdr:col>
      <xdr:colOff>793750</xdr:colOff>
      <xdr:row>3</xdr:row>
      <xdr:rowOff>190500</xdr:rowOff>
    </xdr:to>
    <xdr:sp macro="" textlink="">
      <xdr:nvSpPr>
        <xdr:cNvPr id="15" name="Rounded Rectangle 14">
          <a:extLst>
            <a:ext uri="{FF2B5EF4-FFF2-40B4-BE49-F238E27FC236}">
              <a16:creationId xmlns:a16="http://schemas.microsoft.com/office/drawing/2014/main" id="{2BC90C22-2C1E-3C40-9899-805075F5EED0}"/>
            </a:ext>
          </a:extLst>
        </xdr:cNvPr>
        <xdr:cNvSpPr/>
      </xdr:nvSpPr>
      <xdr:spPr>
        <a:xfrm>
          <a:off x="95250" y="0"/>
          <a:ext cx="10985500" cy="603250"/>
        </a:xfrm>
        <a:prstGeom prst="roundRect">
          <a:avLst/>
        </a:prstGeom>
        <a:solidFill>
          <a:schemeClr val="bg1">
            <a:lumMod val="85000"/>
            <a:alpha val="8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u="sng">
              <a:solidFill>
                <a:schemeClr val="tx1"/>
              </a:solidFill>
            </a:rPr>
            <a:t>Q1.</a:t>
          </a:r>
          <a:r>
            <a:rPr lang="en-US" sz="1400" u="sng">
              <a:solidFill>
                <a:schemeClr val="tx1"/>
              </a:solidFill>
              <a:effectLst/>
              <a:latin typeface="+mn-lt"/>
              <a:ea typeface="+mn-ea"/>
              <a:cs typeface="+mn-cs"/>
            </a:rPr>
            <a:t>Develop an LP model formulation that addresses the issue of minimizing the monthly cost of purchasing heart valves. Briefly explain the model’s decision variables, objective function, and constraints. </a:t>
          </a:r>
        </a:p>
        <a:p>
          <a:pPr algn="l"/>
          <a:endParaRPr lang="en-US" sz="14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239888</xdr:colOff>
      <xdr:row>3</xdr:row>
      <xdr:rowOff>14111</xdr:rowOff>
    </xdr:from>
    <xdr:to>
      <xdr:col>14</xdr:col>
      <xdr:colOff>818445</xdr:colOff>
      <xdr:row>23</xdr:row>
      <xdr:rowOff>169333</xdr:rowOff>
    </xdr:to>
    <xdr:sp macro="" textlink="">
      <xdr:nvSpPr>
        <xdr:cNvPr id="3" name="Rounded Rectangle 2">
          <a:extLst>
            <a:ext uri="{FF2B5EF4-FFF2-40B4-BE49-F238E27FC236}">
              <a16:creationId xmlns:a16="http://schemas.microsoft.com/office/drawing/2014/main" id="{CF317B58-D589-D54B-891A-E9C5B4F2A5CF}"/>
            </a:ext>
          </a:extLst>
        </xdr:cNvPr>
        <xdr:cNvSpPr/>
      </xdr:nvSpPr>
      <xdr:spPr>
        <a:xfrm>
          <a:off x="10159999" y="776111"/>
          <a:ext cx="3908779" cy="5080000"/>
        </a:xfrm>
        <a:prstGeom prst="roundRect">
          <a:avLst/>
        </a:prstGeom>
        <a:solidFill>
          <a:schemeClr val="bg1">
            <a:lumMod val="85000"/>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u="sng">
              <a:solidFill>
                <a:schemeClr val="tx1"/>
              </a:solidFill>
            </a:rPr>
            <a:t>Q-2:</a:t>
          </a:r>
          <a:r>
            <a:rPr lang="en-US" sz="1400" u="sng">
              <a:solidFill>
                <a:schemeClr val="tx1"/>
              </a:solidFill>
              <a:effectLst/>
              <a:latin typeface="+mn-lt"/>
              <a:ea typeface="+mn-ea"/>
              <a:cs typeface="+mn-cs"/>
            </a:rPr>
            <a:t>Based on the LP model formulation, develop a spreadsheet model, and apply Excel Solver to determine the optimal solution of purchasing the needed heart valves. Present and explain your solution.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40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400">
              <a:solidFill>
                <a:schemeClr val="tx1"/>
              </a:solidFill>
              <a:effectLst/>
              <a:latin typeface="+mn-lt"/>
              <a:ea typeface="+mn-ea"/>
              <a:cs typeface="+mn-cs"/>
            </a:rPr>
            <a:t>1. The</a:t>
          </a:r>
          <a:r>
            <a:rPr lang="en-US" sz="1400" baseline="0">
              <a:solidFill>
                <a:schemeClr val="tx1"/>
              </a:solidFill>
              <a:effectLst/>
              <a:latin typeface="+mn-lt"/>
              <a:ea typeface="+mn-ea"/>
              <a:cs typeface="+mn-cs"/>
            </a:rPr>
            <a:t> objective function in the solver analysis translates to the most optimal total monthly outflow from Hayward Care to purchase heart valves.  This figure comes to $260,300 considering all the constraints given to us.</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400"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400" baseline="0">
              <a:solidFill>
                <a:schemeClr val="tx1"/>
              </a:solidFill>
              <a:effectLst/>
              <a:latin typeface="+mn-lt"/>
              <a:ea typeface="+mn-ea"/>
              <a:cs typeface="+mn-cs"/>
            </a:rPr>
            <a:t>2. Supplier-3 secures the maximum order quantity, even though they are not offering the lowest price per valve.</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400"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400" baseline="0">
              <a:solidFill>
                <a:schemeClr val="tx1"/>
              </a:solidFill>
              <a:effectLst/>
              <a:latin typeface="+mn-lt"/>
              <a:ea typeface="+mn-ea"/>
              <a:cs typeface="+mn-cs"/>
            </a:rPr>
            <a:t>3. Supplier-4 has no order quantity even though they offer the lowest price per valve in the list of suppliers.</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baseline="0">
              <a:solidFill>
                <a:schemeClr val="tx1"/>
              </a:solidFill>
              <a:effectLst/>
              <a:latin typeface="+mn-lt"/>
              <a:ea typeface="+mn-ea"/>
              <a:cs typeface="+mn-cs"/>
            </a:rPr>
            <a:t>Further analysis on this is done in Q4.</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400">
            <a:solidFill>
              <a:schemeClr val="tx1"/>
            </a:solidFill>
            <a:effectLst/>
            <a:latin typeface="+mn-lt"/>
            <a:ea typeface="+mn-ea"/>
            <a:cs typeface="+mn-cs"/>
          </a:endParaRPr>
        </a:p>
        <a:p>
          <a:pPr algn="l"/>
          <a:endParaRPr lang="en-US" sz="14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190500</xdr:colOff>
      <xdr:row>4</xdr:row>
      <xdr:rowOff>114300</xdr:rowOff>
    </xdr:from>
    <xdr:to>
      <xdr:col>16</xdr:col>
      <xdr:colOff>38100</xdr:colOff>
      <xdr:row>14</xdr:row>
      <xdr:rowOff>114300</xdr:rowOff>
    </xdr:to>
    <xdr:sp macro="" textlink="">
      <xdr:nvSpPr>
        <xdr:cNvPr id="4" name="Rounded Rectangle 3">
          <a:extLst>
            <a:ext uri="{FF2B5EF4-FFF2-40B4-BE49-F238E27FC236}">
              <a16:creationId xmlns:a16="http://schemas.microsoft.com/office/drawing/2014/main" id="{CAAFC4D3-0E6E-A949-AD95-AF5112254A29}"/>
            </a:ext>
          </a:extLst>
        </xdr:cNvPr>
        <xdr:cNvSpPr/>
      </xdr:nvSpPr>
      <xdr:spPr>
        <a:xfrm>
          <a:off x="7061200" y="927100"/>
          <a:ext cx="6553200" cy="2070100"/>
        </a:xfrm>
        <a:prstGeom prst="roundRect">
          <a:avLst/>
        </a:prstGeom>
        <a:solidFill>
          <a:schemeClr val="bg1">
            <a:lumMod val="85000"/>
            <a:alpha val="2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400" u="sng">
              <a:solidFill>
                <a:schemeClr val="tx1"/>
              </a:solidFill>
            </a:rPr>
            <a:t>Q3</a:t>
          </a:r>
          <a:r>
            <a:rPr lang="en-US" sz="1400" u="sng" baseline="0">
              <a:solidFill>
                <a:schemeClr val="tx1"/>
              </a:solidFill>
            </a:rPr>
            <a:t> - b: </a:t>
          </a:r>
          <a:r>
            <a:rPr lang="en-US" sz="1400" u="sng">
              <a:solidFill>
                <a:schemeClr val="tx1"/>
              </a:solidFill>
              <a:effectLst/>
              <a:latin typeface="+mn-lt"/>
              <a:ea typeface="+mn-ea"/>
              <a:cs typeface="+mn-cs"/>
            </a:rPr>
            <a:t>What should be the cost per valve from Supplier 4, to purchase valves from this supplier? </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u="none">
              <a:solidFill>
                <a:schemeClr val="tx1"/>
              </a:solidFill>
              <a:effectLst/>
              <a:latin typeface="+mn-lt"/>
              <a:ea typeface="+mn-ea"/>
              <a:cs typeface="+mn-cs"/>
            </a:rPr>
            <a:t>As</a:t>
          </a:r>
          <a:r>
            <a:rPr lang="en-US" sz="1400" u="none" baseline="0">
              <a:solidFill>
                <a:schemeClr val="tx1"/>
              </a:solidFill>
              <a:effectLst/>
              <a:latin typeface="+mn-lt"/>
              <a:ea typeface="+mn-ea"/>
              <a:cs typeface="+mn-cs"/>
            </a:rPr>
            <a:t> per the highlighted values in the Variable cells table, for Supplier-4 total order quantity T4, the cost should be decreased by at least $17 for him/her to be in the mix of suppliers to Hayward care.</a:t>
          </a:r>
        </a:p>
        <a:p>
          <a:pPr marL="0" marR="0" lvl="0" indent="0" algn="l" defTabSz="914400" eaLnBrk="1" fontAlgn="auto" latinLnBrk="0" hangingPunct="1">
            <a:lnSpc>
              <a:spcPct val="100000"/>
            </a:lnSpc>
            <a:spcBef>
              <a:spcPts val="0"/>
            </a:spcBef>
            <a:spcAft>
              <a:spcPts val="0"/>
            </a:spcAft>
            <a:buClrTx/>
            <a:buSzTx/>
            <a:buFontTx/>
            <a:buNone/>
            <a:tabLst/>
            <a:defRPr/>
          </a:pPr>
          <a:r>
            <a:rPr lang="en-US" sz="1400" u="none" baseline="0">
              <a:solidFill>
                <a:schemeClr val="tx1"/>
              </a:solidFill>
              <a:effectLst/>
              <a:latin typeface="+mn-lt"/>
              <a:ea typeface="+mn-ea"/>
              <a:cs typeface="+mn-cs"/>
            </a:rPr>
            <a:t>With this reduced cost Supplier-4 would be able to secure an order from Hayward Care without impacting the other constraints in the problem statement.</a:t>
          </a:r>
          <a:endParaRPr lang="en-US" sz="1400" u="none">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400" baseline="0">
            <a:solidFill>
              <a:schemeClr val="tx1"/>
            </a:solidFill>
          </a:endParaRPr>
        </a:p>
        <a:p>
          <a:pPr algn="l"/>
          <a:endParaRPr lang="en-US" sz="1400">
            <a:solidFill>
              <a:schemeClr val="tx1"/>
            </a:solidFill>
          </a:endParaRPr>
        </a:p>
      </xdr:txBody>
    </xdr:sp>
    <xdr:clientData/>
  </xdr:twoCellAnchor>
  <xdr:twoCellAnchor>
    <xdr:from>
      <xdr:col>8</xdr:col>
      <xdr:colOff>139700</xdr:colOff>
      <xdr:row>15</xdr:row>
      <xdr:rowOff>165100</xdr:rowOff>
    </xdr:from>
    <xdr:to>
      <xdr:col>16</xdr:col>
      <xdr:colOff>165100</xdr:colOff>
      <xdr:row>31</xdr:row>
      <xdr:rowOff>177800</xdr:rowOff>
    </xdr:to>
    <xdr:sp macro="" textlink="">
      <xdr:nvSpPr>
        <xdr:cNvPr id="5" name="Rounded Rectangle 4">
          <a:extLst>
            <a:ext uri="{FF2B5EF4-FFF2-40B4-BE49-F238E27FC236}">
              <a16:creationId xmlns:a16="http://schemas.microsoft.com/office/drawing/2014/main" id="{78D7EF0B-06F5-DA4F-A513-B20F19525998}"/>
            </a:ext>
          </a:extLst>
        </xdr:cNvPr>
        <xdr:cNvSpPr/>
      </xdr:nvSpPr>
      <xdr:spPr>
        <a:xfrm>
          <a:off x="7010400" y="3251200"/>
          <a:ext cx="6731000" cy="3302000"/>
        </a:xfrm>
        <a:prstGeom prst="roundRect">
          <a:avLst/>
        </a:prstGeom>
        <a:solidFill>
          <a:schemeClr val="bg1">
            <a:lumMod val="85000"/>
            <a:alpha val="22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400" u="sng">
              <a:solidFill>
                <a:schemeClr val="tx1"/>
              </a:solidFill>
            </a:rPr>
            <a:t>Q3</a:t>
          </a:r>
          <a:r>
            <a:rPr lang="en-US" sz="1400" u="sng" baseline="0">
              <a:solidFill>
                <a:schemeClr val="tx1"/>
              </a:solidFill>
            </a:rPr>
            <a:t> - a: </a:t>
          </a:r>
          <a:r>
            <a:rPr lang="en-US" sz="1400" u="sng">
              <a:solidFill>
                <a:schemeClr val="tx1"/>
              </a:solidFill>
              <a:effectLst/>
              <a:latin typeface="+mn-lt"/>
              <a:ea typeface="+mn-ea"/>
              <a:cs typeface="+mn-cs"/>
            </a:rPr>
            <a:t>if Hayward Care would like to negotiate a higher availability of valves to purchase (above 600), which supplier(s) and why they would need to negotiate it with, and what would be the effect on the optimal cost? </a:t>
          </a:r>
        </a:p>
        <a:p>
          <a:endParaRPr lang="en-US" sz="1400" u="none">
            <a:solidFill>
              <a:schemeClr val="tx1"/>
            </a:solidFill>
            <a:effectLst/>
            <a:latin typeface="+mn-lt"/>
            <a:ea typeface="+mn-ea"/>
            <a:cs typeface="+mn-cs"/>
          </a:endParaRPr>
        </a:p>
        <a:p>
          <a:r>
            <a:rPr lang="en-US" sz="1400" u="none">
              <a:solidFill>
                <a:schemeClr val="tx1"/>
              </a:solidFill>
              <a:effectLst/>
              <a:latin typeface="+mn-lt"/>
              <a:ea typeface="+mn-ea"/>
              <a:cs typeface="+mn-cs"/>
            </a:rPr>
            <a:t>As</a:t>
          </a:r>
          <a:r>
            <a:rPr lang="en-US" sz="1400" u="none" baseline="0">
              <a:solidFill>
                <a:schemeClr val="tx1"/>
              </a:solidFill>
              <a:effectLst/>
              <a:latin typeface="+mn-lt"/>
              <a:ea typeface="+mn-ea"/>
              <a:cs typeface="+mn-cs"/>
            </a:rPr>
            <a:t> per the highlighted values in the Constraints table, Supplier-3 offers the best shadow pricing for Hayward care's constraints.</a:t>
          </a:r>
        </a:p>
        <a:p>
          <a:r>
            <a:rPr lang="en-US" sz="1400" u="none" baseline="0">
              <a:solidFill>
                <a:schemeClr val="tx1"/>
              </a:solidFill>
              <a:effectLst/>
              <a:latin typeface="+mn-lt"/>
              <a:ea typeface="+mn-ea"/>
              <a:cs typeface="+mn-cs"/>
            </a:rPr>
            <a:t>The negative $49 implies that for a unit increase in R.H side constraint of 600, the total monthly outflow for Hayward Care would come down by $49.</a:t>
          </a:r>
        </a:p>
        <a:p>
          <a:r>
            <a:rPr lang="en-US" sz="1400" u="none" baseline="0">
              <a:solidFill>
                <a:schemeClr val="tx1"/>
              </a:solidFill>
              <a:effectLst/>
              <a:latin typeface="+mn-lt"/>
              <a:ea typeface="+mn-ea"/>
              <a:cs typeface="+mn-cs"/>
            </a:rPr>
            <a:t>Also, the Allowable increase shows 75 units, which implies that if the current order is increased from 600 up to 675, the shadow pricing holds true.</a:t>
          </a:r>
        </a:p>
        <a:p>
          <a:endParaRPr lang="en-US" sz="1400" u="none" baseline="0">
            <a:solidFill>
              <a:schemeClr val="tx1"/>
            </a:solidFill>
            <a:effectLst/>
            <a:latin typeface="+mn-lt"/>
            <a:ea typeface="+mn-ea"/>
            <a:cs typeface="+mn-cs"/>
          </a:endParaRPr>
        </a:p>
        <a:p>
          <a:r>
            <a:rPr lang="en-US" sz="1400" u="none" baseline="0">
              <a:solidFill>
                <a:schemeClr val="tx1"/>
              </a:solidFill>
              <a:effectLst/>
              <a:latin typeface="+mn-lt"/>
              <a:ea typeface="+mn-ea"/>
              <a:cs typeface="+mn-cs"/>
            </a:rPr>
            <a:t>This means that, if the order constraint for supplier 3 is modified to 675,</a:t>
          </a:r>
        </a:p>
        <a:p>
          <a:r>
            <a:rPr lang="en-US" sz="1400" u="none" baseline="0">
              <a:solidFill>
                <a:schemeClr val="tx1"/>
              </a:solidFill>
              <a:effectLst/>
              <a:latin typeface="+mn-lt"/>
              <a:ea typeface="+mn-ea"/>
              <a:cs typeface="+mn-cs"/>
            </a:rPr>
            <a:t>the objective function would decrease to $256,625</a:t>
          </a:r>
        </a:p>
        <a:p>
          <a:endParaRPr lang="en-US" sz="1400" u="none" baseline="0">
            <a:solidFill>
              <a:schemeClr val="tx1"/>
            </a:solidFill>
            <a:effectLst/>
            <a:latin typeface="+mn-lt"/>
            <a:ea typeface="+mn-ea"/>
            <a:cs typeface="+mn-cs"/>
          </a:endParaRPr>
        </a:p>
        <a:p>
          <a:endParaRPr lang="en-US" sz="1400" u="none" baseline="0">
            <a:solidFill>
              <a:schemeClr val="tx1"/>
            </a:solidFill>
            <a:effectLst/>
            <a:latin typeface="+mn-lt"/>
            <a:ea typeface="+mn-ea"/>
            <a:cs typeface="+mn-cs"/>
          </a:endParaRPr>
        </a:p>
        <a:p>
          <a:endParaRPr lang="en-US" sz="1400" u="none">
            <a:solidFill>
              <a:schemeClr val="tx1"/>
            </a:solidFill>
            <a:effectLst/>
            <a:latin typeface="+mn-lt"/>
            <a:ea typeface="+mn-ea"/>
            <a:cs typeface="+mn-cs"/>
          </a:endParaRPr>
        </a:p>
        <a:p>
          <a:pPr algn="l"/>
          <a:endParaRPr lang="en-US" sz="1400">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88900</xdr:colOff>
      <xdr:row>9</xdr:row>
      <xdr:rowOff>0</xdr:rowOff>
    </xdr:from>
    <xdr:to>
      <xdr:col>15</xdr:col>
      <xdr:colOff>536222</xdr:colOff>
      <xdr:row>22</xdr:row>
      <xdr:rowOff>183444</xdr:rowOff>
    </xdr:to>
    <xdr:sp macro="" textlink="">
      <xdr:nvSpPr>
        <xdr:cNvPr id="2" name="Rounded Rectangle 1">
          <a:extLst>
            <a:ext uri="{FF2B5EF4-FFF2-40B4-BE49-F238E27FC236}">
              <a16:creationId xmlns:a16="http://schemas.microsoft.com/office/drawing/2014/main" id="{887893B8-2821-7049-834A-B1BFF491C469}"/>
            </a:ext>
          </a:extLst>
        </xdr:cNvPr>
        <xdr:cNvSpPr/>
      </xdr:nvSpPr>
      <xdr:spPr>
        <a:xfrm>
          <a:off x="7511344" y="2215444"/>
          <a:ext cx="8039100" cy="3386667"/>
        </a:xfrm>
        <a:prstGeom prst="roundRect">
          <a:avLst/>
        </a:prstGeom>
        <a:solidFill>
          <a:schemeClr val="bg1">
            <a:lumMod val="85000"/>
            <a:alpha val="96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200" u="sng">
              <a:solidFill>
                <a:schemeClr val="tx1"/>
              </a:solidFill>
            </a:rPr>
            <a:t>Q4.</a:t>
          </a:r>
          <a:r>
            <a:rPr lang="en-US" sz="1200" u="sng">
              <a:solidFill>
                <a:schemeClr val="tx1"/>
              </a:solidFill>
              <a:effectLst/>
              <a:latin typeface="+mn-lt"/>
              <a:ea typeface="+mn-ea"/>
              <a:cs typeface="+mn-cs"/>
            </a:rPr>
            <a:t>Hayward Care would like to purchase more from Supplier 4, which has one of the lowest costs per valve. For example, they would like to purchase at least 300 valves from Supplier 4. Revise the model in a new spreadsheet by adding this constraint, and identify and present the optimal solution for the revised model. Compare this optimal solution with the optimal solution in question 2, and briefly explain your results. </a:t>
          </a:r>
        </a:p>
        <a:p>
          <a:endParaRPr lang="en-US" sz="1200" u="sng">
            <a:solidFill>
              <a:schemeClr val="tx1"/>
            </a:solidFill>
          </a:endParaRPr>
        </a:p>
        <a:p>
          <a:pPr algn="l"/>
          <a:r>
            <a:rPr lang="en-US" sz="1200">
              <a:solidFill>
                <a:schemeClr val="tx1"/>
              </a:solidFill>
            </a:rPr>
            <a:t>1.  The new</a:t>
          </a:r>
          <a:r>
            <a:rPr lang="en-US" sz="1200" baseline="0">
              <a:solidFill>
                <a:schemeClr val="tx1"/>
              </a:solidFill>
            </a:rPr>
            <a:t> </a:t>
          </a:r>
          <a:r>
            <a:rPr lang="en-US" sz="1200" baseline="0">
              <a:solidFill>
                <a:schemeClr val="tx1"/>
              </a:solidFill>
              <a:effectLst/>
              <a:latin typeface="+mn-lt"/>
              <a:ea typeface="+mn-ea"/>
              <a:cs typeface="+mn-cs"/>
            </a:rPr>
            <a:t>optimal total monthly outflow from Hayward Care to purchase heart valves is shown to be $283,250 after the addition of the constraint for supplier-4. This is sub-optimal to the outflow amount we saw earlier without the constraint.</a:t>
          </a:r>
        </a:p>
        <a:p>
          <a:pPr algn="l"/>
          <a:endParaRPr lang="en-US" sz="1200" baseline="0">
            <a:solidFill>
              <a:schemeClr val="tx1"/>
            </a:solidFill>
            <a:effectLst/>
            <a:latin typeface="+mn-lt"/>
            <a:ea typeface="+mn-ea"/>
            <a:cs typeface="+mn-cs"/>
          </a:endParaRPr>
        </a:p>
        <a:p>
          <a:pPr algn="l"/>
          <a:r>
            <a:rPr lang="en-US" sz="1200" baseline="0">
              <a:solidFill>
                <a:schemeClr val="tx1"/>
              </a:solidFill>
              <a:effectLst/>
              <a:latin typeface="+mn-lt"/>
              <a:ea typeface="+mn-ea"/>
              <a:cs typeface="+mn-cs"/>
            </a:rPr>
            <a:t>2. The new constraint has also increased the total number of valves purchased from all suppliers by a number of  135 units.</a:t>
          </a:r>
        </a:p>
        <a:p>
          <a:pPr algn="l"/>
          <a:endParaRPr lang="en-US" sz="1200" baseline="0">
            <a:solidFill>
              <a:schemeClr val="tx1"/>
            </a:solidFill>
            <a:effectLst/>
            <a:latin typeface="+mn-lt"/>
            <a:ea typeface="+mn-ea"/>
            <a:cs typeface="+mn-cs"/>
          </a:endParaRPr>
        </a:p>
        <a:p>
          <a:pPr algn="l"/>
          <a:r>
            <a:rPr lang="en-US" sz="1200" baseline="0">
              <a:solidFill>
                <a:schemeClr val="tx1"/>
              </a:solidFill>
              <a:effectLst/>
              <a:latin typeface="+mn-lt"/>
              <a:ea typeface="+mn-ea"/>
              <a:cs typeface="+mn-cs"/>
            </a:rPr>
            <a:t>3. Another important observation is that, the solver places the bare minimum order quantity of 300 to supplier-4  </a:t>
          </a:r>
        </a:p>
        <a:p>
          <a:pPr algn="l"/>
          <a:endParaRPr lang="en-US" sz="1200" baseline="0">
            <a:solidFill>
              <a:schemeClr val="tx1"/>
            </a:solidFill>
            <a:effectLst/>
            <a:latin typeface="+mn-lt"/>
            <a:ea typeface="+mn-ea"/>
            <a:cs typeface="+mn-cs"/>
          </a:endParaRPr>
        </a:p>
        <a:p>
          <a:pPr algn="l"/>
          <a:r>
            <a:rPr lang="en-US" sz="1200" baseline="0">
              <a:solidFill>
                <a:schemeClr val="tx1"/>
              </a:solidFill>
              <a:effectLst/>
              <a:latin typeface="+mn-lt"/>
              <a:ea typeface="+mn-ea"/>
              <a:cs typeface="+mn-cs"/>
            </a:rPr>
            <a:t>4. This implies that, the best solution is not to buy from supplier-4 at all to keep the overall expense low.</a:t>
          </a:r>
        </a:p>
        <a:p>
          <a:pPr algn="l"/>
          <a:endParaRPr lang="en-US"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12</xdr:col>
      <xdr:colOff>28574</xdr:colOff>
      <xdr:row>3</xdr:row>
      <xdr:rowOff>939800</xdr:rowOff>
    </xdr:from>
    <xdr:to>
      <xdr:col>19</xdr:col>
      <xdr:colOff>571500</xdr:colOff>
      <xdr:row>18</xdr:row>
      <xdr:rowOff>63500</xdr:rowOff>
    </xdr:to>
    <xdr:graphicFrame macro="">
      <xdr:nvGraphicFramePr>
        <xdr:cNvPr id="2" name="STS_2_Chart">
          <a:extLst>
            <a:ext uri="{FF2B5EF4-FFF2-40B4-BE49-F238E27FC236}">
              <a16:creationId xmlns:a16="http://schemas.microsoft.com/office/drawing/2014/main" id="{DB418962-4812-498A-880F-3D2EE083A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15874</xdr:colOff>
      <xdr:row>3</xdr:row>
      <xdr:rowOff>31751</xdr:rowOff>
    </xdr:from>
    <xdr:to>
      <xdr:col>15</xdr:col>
      <xdr:colOff>609599</xdr:colOff>
      <xdr:row>3</xdr:row>
      <xdr:rowOff>711201</xdr:rowOff>
    </xdr:to>
    <xdr:sp macro="" textlink="">
      <xdr:nvSpPr>
        <xdr:cNvPr id="3" name="TextBox 2">
          <a:extLst>
            <a:ext uri="{FF2B5EF4-FFF2-40B4-BE49-F238E27FC236}">
              <a16:creationId xmlns:a16="http://schemas.microsoft.com/office/drawing/2014/main" id="{CB10444B-7467-411C-83C9-BD2E78833F43}"/>
            </a:ext>
          </a:extLst>
        </xdr:cNvPr>
        <xdr:cNvSpPr txBox="1"/>
      </xdr:nvSpPr>
      <xdr:spPr>
        <a:xfrm>
          <a:off x="8347074" y="641351"/>
          <a:ext cx="2613025" cy="67945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twoCellAnchor>
    <xdr:from>
      <xdr:col>11</xdr:col>
      <xdr:colOff>457200</xdr:colOff>
      <xdr:row>19</xdr:row>
      <xdr:rowOff>25400</xdr:rowOff>
    </xdr:from>
    <xdr:to>
      <xdr:col>21</xdr:col>
      <xdr:colOff>482600</xdr:colOff>
      <xdr:row>38</xdr:row>
      <xdr:rowOff>76200</xdr:rowOff>
    </xdr:to>
    <xdr:sp macro="" textlink="">
      <xdr:nvSpPr>
        <xdr:cNvPr id="5" name="Rounded Rectangle 4">
          <a:extLst>
            <a:ext uri="{FF2B5EF4-FFF2-40B4-BE49-F238E27FC236}">
              <a16:creationId xmlns:a16="http://schemas.microsoft.com/office/drawing/2014/main" id="{962B6770-749A-E24A-9829-0B833DACC802}"/>
            </a:ext>
          </a:extLst>
        </xdr:cNvPr>
        <xdr:cNvSpPr/>
      </xdr:nvSpPr>
      <xdr:spPr>
        <a:xfrm>
          <a:off x="8115300" y="4902200"/>
          <a:ext cx="6756400" cy="3911600"/>
        </a:xfrm>
        <a:prstGeom prst="roundRect">
          <a:avLst/>
        </a:prstGeom>
        <a:solidFill>
          <a:schemeClr val="bg1">
            <a:lumMod val="85000"/>
            <a:alpha val="84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u="sng" baseline="0">
              <a:solidFill>
                <a:schemeClr val="tx1"/>
              </a:solidFill>
            </a:rPr>
            <a:t>Q5.</a:t>
          </a:r>
          <a:r>
            <a:rPr lang="en-US" sz="1200" u="sng">
              <a:solidFill>
                <a:schemeClr val="tx1"/>
              </a:solidFill>
              <a:effectLst/>
              <a:latin typeface="+mn-lt"/>
              <a:ea typeface="+mn-ea"/>
              <a:cs typeface="+mn-cs"/>
            </a:rPr>
            <a:t>For the revised model in question 4, apply SolverTable to investigate the effect of changing the number of valves purchased from Supplier 4 from 0 to 400 units (with an increment of 20 units) on the minimum total cost and number of purchased units from each supplier. Present and briefly explain your results.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200" baseline="0">
            <a:solidFill>
              <a:schemeClr val="tx1"/>
            </a:solidFill>
          </a:endParaRPr>
        </a:p>
        <a:p>
          <a:pPr algn="l"/>
          <a:r>
            <a:rPr lang="en-US" sz="1200" u="sng" baseline="0">
              <a:solidFill>
                <a:schemeClr val="tx1"/>
              </a:solidFill>
            </a:rPr>
            <a:t>One-way solver table:</a:t>
          </a:r>
        </a:p>
        <a:p>
          <a:pPr algn="l"/>
          <a:r>
            <a:rPr lang="en-US" sz="1200">
              <a:solidFill>
                <a:schemeClr val="tx1"/>
              </a:solidFill>
            </a:rPr>
            <a:t>1.Input</a:t>
          </a:r>
          <a:r>
            <a:rPr lang="en-US" sz="1200" baseline="0">
              <a:solidFill>
                <a:schemeClr val="tx1"/>
              </a:solidFill>
            </a:rPr>
            <a:t> - Maximum allowable units that can be purchased from supplier-4</a:t>
          </a:r>
        </a:p>
        <a:p>
          <a:pPr algn="l"/>
          <a:r>
            <a:rPr lang="en-US" sz="1200" baseline="0">
              <a:solidFill>
                <a:schemeClr val="tx1"/>
              </a:solidFill>
            </a:rPr>
            <a:t>2.Input range - 0 to 400</a:t>
          </a:r>
        </a:p>
        <a:p>
          <a:pPr algn="l"/>
          <a:r>
            <a:rPr lang="en-US" sz="1200" baseline="0">
              <a:solidFill>
                <a:schemeClr val="tx1"/>
              </a:solidFill>
            </a:rPr>
            <a:t>3.Input increments - 20</a:t>
          </a:r>
          <a:endParaRPr lang="en-US" sz="1200">
            <a:solidFill>
              <a:schemeClr val="tx1"/>
            </a:solidFill>
          </a:endParaRPr>
        </a:p>
        <a:p>
          <a:pPr algn="l"/>
          <a:r>
            <a:rPr lang="en-US" sz="1200" u="sng">
              <a:solidFill>
                <a:schemeClr val="tx1"/>
              </a:solidFill>
            </a:rPr>
            <a:t>Observations:</a:t>
          </a:r>
        </a:p>
        <a:p>
          <a:pPr algn="l"/>
          <a:r>
            <a:rPr lang="en-US" sz="1200" u="none">
              <a:solidFill>
                <a:schemeClr val="tx1"/>
              </a:solidFill>
            </a:rPr>
            <a:t>1.</a:t>
          </a:r>
          <a:r>
            <a:rPr lang="en-US" sz="1200" u="none" baseline="0">
              <a:solidFill>
                <a:schemeClr val="tx1"/>
              </a:solidFill>
            </a:rPr>
            <a:t> The constraint for minimum order quantity for supplier-4 is kept at 300. Hence the values from 0 to 280 is not feasible.</a:t>
          </a:r>
        </a:p>
        <a:p>
          <a:pPr algn="l"/>
          <a:r>
            <a:rPr lang="en-US" sz="1200" u="none" baseline="0">
              <a:solidFill>
                <a:schemeClr val="tx1"/>
              </a:solidFill>
            </a:rPr>
            <a:t>2. One-way table analysis reinforces our earlier observation that solver places the bare minimum order enfoprced by the constraint to supplier-4 to keep the overall cost to Hayward Care low.</a:t>
          </a:r>
        </a:p>
        <a:p>
          <a:pPr algn="l"/>
          <a:r>
            <a:rPr lang="en-US" sz="1200" u="none" baseline="0">
              <a:solidFill>
                <a:schemeClr val="tx1"/>
              </a:solidFill>
            </a:rPr>
            <a:t>3. If there was a change of trend ifrom placing a higher  order quantity  to Supplier-4, we could have visually seen it in one-way analysis. It remains flat for the given range between 300 to 400.</a:t>
          </a:r>
        </a:p>
        <a:p>
          <a:pPr algn="l"/>
          <a:r>
            <a:rPr lang="en-US" sz="1200" u="none" baseline="0">
              <a:solidFill>
                <a:schemeClr val="tx1"/>
              </a:solidFill>
            </a:rPr>
            <a:t>4.Hence the most optimal solution would be where Supplier-4's order quantity is 0 and the next best would be where the solver adheres to the bare minimum constraint enforced for Supplier-4's minimum order quantity.</a:t>
          </a:r>
        </a:p>
        <a:p>
          <a:pPr algn="l"/>
          <a:endParaRPr lang="en-US" sz="1200" u="none" baseline="0">
            <a:solidFill>
              <a:schemeClr val="tx1"/>
            </a:solidFill>
          </a:endParaRPr>
        </a:p>
        <a:p>
          <a:pPr algn="l"/>
          <a:endParaRPr lang="en-US" sz="1200" u="none">
            <a:solidFill>
              <a:schemeClr val="tx1"/>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2151C-48B3-9841-BB48-830C317E8E11}">
  <dimension ref="A4:R40"/>
  <sheetViews>
    <sheetView tabSelected="1" topLeftCell="A5" zoomScale="80" zoomScaleNormal="80" workbookViewId="0">
      <selection activeCell="L19" sqref="L19"/>
    </sheetView>
  </sheetViews>
  <sheetFormatPr baseColWidth="10" defaultColWidth="11" defaultRowHeight="16"/>
  <cols>
    <col min="4" max="4" width="31.33203125" customWidth="1"/>
    <col min="5" max="5" width="16.33203125" customWidth="1"/>
    <col min="6" max="6" width="54.33203125" customWidth="1"/>
  </cols>
  <sheetData>
    <row r="4" spans="1:18" ht="19">
      <c r="A4" s="1"/>
      <c r="B4" s="1"/>
      <c r="C4" s="1"/>
      <c r="D4" s="1"/>
      <c r="E4" s="1"/>
      <c r="F4" s="1"/>
      <c r="G4" s="1"/>
    </row>
    <row r="5" spans="1:18" ht="24">
      <c r="A5" s="77" t="s">
        <v>132</v>
      </c>
      <c r="B5" s="74"/>
      <c r="C5" s="74"/>
      <c r="D5" s="74"/>
      <c r="E5" s="75"/>
      <c r="F5" s="75"/>
      <c r="G5" s="75"/>
      <c r="H5" s="76"/>
      <c r="M5" s="137" t="s">
        <v>152</v>
      </c>
      <c r="N5" s="137"/>
      <c r="O5" s="137"/>
      <c r="P5" s="137"/>
      <c r="Q5" s="137"/>
      <c r="R5" s="138"/>
    </row>
    <row r="6" spans="1:18" ht="21">
      <c r="A6" s="73"/>
      <c r="B6" s="71"/>
      <c r="C6" s="73"/>
      <c r="E6" s="72"/>
      <c r="F6" s="72"/>
      <c r="G6" s="1"/>
    </row>
    <row r="7" spans="1:18" ht="19">
      <c r="A7" s="1"/>
      <c r="B7" s="1"/>
      <c r="C7" s="1"/>
      <c r="D7" s="1"/>
      <c r="E7" s="13"/>
      <c r="F7" s="1"/>
      <c r="G7" s="1"/>
    </row>
    <row r="8" spans="1:18" ht="20" thickBot="1">
      <c r="A8" s="122" t="s">
        <v>0</v>
      </c>
      <c r="B8" s="122"/>
      <c r="C8" s="1"/>
      <c r="D8" s="1"/>
      <c r="E8" s="1"/>
      <c r="F8" s="1"/>
      <c r="G8" s="1"/>
      <c r="H8" s="1"/>
      <c r="I8" s="1"/>
      <c r="J8" s="1"/>
    </row>
    <row r="9" spans="1:18" ht="20" thickBot="1">
      <c r="A9" s="1"/>
      <c r="B9" s="155" t="s">
        <v>151</v>
      </c>
      <c r="C9" s="156"/>
      <c r="D9" s="157"/>
      <c r="E9" s="102" t="s">
        <v>150</v>
      </c>
      <c r="F9" s="1"/>
      <c r="G9" s="1"/>
      <c r="H9" s="1"/>
      <c r="I9" s="1"/>
      <c r="J9" s="1"/>
    </row>
    <row r="10" spans="1:18" ht="19">
      <c r="A10" s="1"/>
      <c r="B10" s="79" t="s">
        <v>7</v>
      </c>
      <c r="C10" s="80"/>
      <c r="D10" s="83"/>
      <c r="E10" s="119" t="s">
        <v>133</v>
      </c>
      <c r="F10" s="1"/>
      <c r="G10" s="1"/>
      <c r="I10" s="1"/>
      <c r="J10" s="1"/>
    </row>
    <row r="11" spans="1:18" ht="19">
      <c r="A11" s="1"/>
      <c r="B11" s="33" t="s">
        <v>8</v>
      </c>
      <c r="C11" s="2"/>
      <c r="D11" s="82"/>
      <c r="E11" s="120" t="s">
        <v>134</v>
      </c>
      <c r="F11" s="1"/>
      <c r="G11" s="1"/>
      <c r="I11" s="1"/>
      <c r="J11" s="1"/>
    </row>
    <row r="12" spans="1:18" ht="19">
      <c r="A12" s="1"/>
      <c r="B12" s="33" t="s">
        <v>9</v>
      </c>
      <c r="C12" s="2"/>
      <c r="D12" s="82"/>
      <c r="E12" s="120" t="s">
        <v>135</v>
      </c>
      <c r="F12" s="1"/>
      <c r="G12" s="1"/>
      <c r="I12" s="1"/>
      <c r="J12" s="1"/>
    </row>
    <row r="13" spans="1:18" ht="19">
      <c r="A13" s="1"/>
      <c r="B13" s="33" t="s">
        <v>10</v>
      </c>
      <c r="C13" s="2"/>
      <c r="D13" s="82"/>
      <c r="E13" s="120" t="s">
        <v>136</v>
      </c>
      <c r="F13" s="1"/>
      <c r="G13" s="1"/>
      <c r="I13" s="1"/>
      <c r="J13" s="1"/>
    </row>
    <row r="14" spans="1:18" ht="19">
      <c r="A14" s="1"/>
      <c r="B14" s="33" t="s">
        <v>11</v>
      </c>
      <c r="C14" s="2"/>
      <c r="D14" s="82"/>
      <c r="E14" s="120" t="s">
        <v>137</v>
      </c>
      <c r="F14" s="1"/>
      <c r="G14" s="1"/>
      <c r="I14" s="1"/>
      <c r="J14" s="1"/>
    </row>
    <row r="15" spans="1:18" ht="20" thickBot="1">
      <c r="A15" s="1"/>
      <c r="B15" s="35" t="s">
        <v>12</v>
      </c>
      <c r="C15" s="81"/>
      <c r="D15" s="84"/>
      <c r="E15" s="121" t="s">
        <v>138</v>
      </c>
      <c r="F15" s="1"/>
      <c r="G15" s="1"/>
      <c r="I15" s="1"/>
      <c r="J15" s="1"/>
    </row>
    <row r="16" spans="1:18" ht="19">
      <c r="A16" s="1"/>
      <c r="B16" s="1"/>
      <c r="C16" s="1"/>
      <c r="D16" s="1"/>
      <c r="E16" s="1"/>
      <c r="F16" s="1"/>
      <c r="G16" s="1"/>
      <c r="H16" s="1"/>
      <c r="I16" s="1"/>
      <c r="J16" s="1"/>
    </row>
    <row r="17" spans="1:15" ht="19">
      <c r="A17" s="123" t="s">
        <v>13</v>
      </c>
      <c r="B17" s="123"/>
      <c r="C17" s="78"/>
      <c r="D17" s="78"/>
      <c r="E17" s="78"/>
      <c r="F17" s="78"/>
      <c r="G17" s="78"/>
      <c r="H17" s="1"/>
      <c r="I17" s="1"/>
      <c r="J17" s="1"/>
    </row>
    <row r="18" spans="1:15" ht="20" thickBot="1">
      <c r="A18" s="1"/>
      <c r="B18" s="1"/>
      <c r="C18" s="1"/>
      <c r="D18" s="1"/>
      <c r="E18" s="1"/>
      <c r="F18" s="1"/>
      <c r="G18" s="1"/>
      <c r="H18" s="1"/>
      <c r="I18" s="1"/>
      <c r="J18" s="1"/>
    </row>
    <row r="19" spans="1:15" ht="20" thickBot="1">
      <c r="A19" s="1"/>
      <c r="B19" s="125" t="s">
        <v>14</v>
      </c>
      <c r="C19" s="126" t="s">
        <v>15</v>
      </c>
      <c r="D19" s="126"/>
      <c r="E19" s="103"/>
      <c r="F19" s="104"/>
      <c r="G19" s="1"/>
      <c r="H19" s="1"/>
      <c r="I19" s="1"/>
      <c r="J19" s="1"/>
    </row>
    <row r="20" spans="1:15" ht="19">
      <c r="A20" s="1"/>
      <c r="B20" s="1"/>
      <c r="C20" s="1"/>
      <c r="D20" s="1"/>
      <c r="E20" s="1"/>
      <c r="F20" s="1"/>
      <c r="G20" s="1"/>
      <c r="H20" s="1"/>
      <c r="I20" s="1"/>
      <c r="J20" s="1"/>
    </row>
    <row r="21" spans="1:15" ht="20" thickBot="1">
      <c r="A21" s="124" t="s">
        <v>16</v>
      </c>
      <c r="B21" s="124"/>
      <c r="C21" s="1"/>
      <c r="D21" s="1"/>
      <c r="E21" s="1"/>
      <c r="F21" s="1"/>
      <c r="G21" s="1"/>
      <c r="H21" s="1"/>
      <c r="I21" s="1"/>
      <c r="J21" s="1"/>
    </row>
    <row r="22" spans="1:15" ht="16" customHeight="1" thickBot="1">
      <c r="A22" s="1"/>
      <c r="B22" s="158" t="s">
        <v>18</v>
      </c>
      <c r="C22" s="159"/>
      <c r="D22" s="159"/>
      <c r="E22" s="89" t="s">
        <v>21</v>
      </c>
      <c r="F22" s="127" t="s">
        <v>139</v>
      </c>
      <c r="G22" s="3"/>
      <c r="H22" s="3"/>
      <c r="I22" s="3"/>
      <c r="J22" s="3"/>
    </row>
    <row r="23" spans="1:15" ht="19">
      <c r="A23" s="1"/>
      <c r="B23" s="91" t="s">
        <v>19</v>
      </c>
      <c r="C23" s="87"/>
      <c r="D23" s="87"/>
      <c r="E23" s="88" t="s">
        <v>22</v>
      </c>
      <c r="F23" s="92" t="s">
        <v>25</v>
      </c>
      <c r="G23" s="1"/>
      <c r="H23" s="1"/>
      <c r="I23" s="1"/>
      <c r="J23" s="1"/>
    </row>
    <row r="24" spans="1:15" ht="19">
      <c r="A24" s="1"/>
      <c r="B24" s="93" t="s">
        <v>20</v>
      </c>
      <c r="C24" s="2"/>
      <c r="D24" s="2"/>
      <c r="E24" s="86" t="s">
        <v>23</v>
      </c>
      <c r="F24" s="94" t="s">
        <v>26</v>
      </c>
      <c r="G24" s="1"/>
      <c r="H24" s="1"/>
      <c r="I24" s="1"/>
      <c r="J24" s="1"/>
    </row>
    <row r="25" spans="1:15" ht="19">
      <c r="A25" s="1"/>
      <c r="B25" s="93" t="s">
        <v>17</v>
      </c>
      <c r="C25" s="2"/>
      <c r="D25" s="2"/>
      <c r="E25" s="86" t="s">
        <v>24</v>
      </c>
      <c r="F25" s="94" t="s">
        <v>27</v>
      </c>
      <c r="G25" s="1"/>
      <c r="H25" s="1"/>
      <c r="I25" s="1"/>
      <c r="J25" s="1"/>
    </row>
    <row r="26" spans="1:15" ht="20" thickBot="1">
      <c r="A26" s="1"/>
      <c r="B26" s="95"/>
      <c r="C26" s="4"/>
      <c r="D26" s="4"/>
      <c r="E26" s="4"/>
      <c r="F26" s="96"/>
      <c r="G26" s="1"/>
      <c r="H26" s="1"/>
      <c r="I26" s="1"/>
      <c r="J26" s="1"/>
      <c r="O26" s="47"/>
    </row>
    <row r="27" spans="1:15" ht="43" customHeight="1" thickBot="1">
      <c r="A27" s="1"/>
      <c r="B27" s="128" t="s">
        <v>28</v>
      </c>
      <c r="C27" s="129"/>
      <c r="D27" s="130"/>
      <c r="E27" s="131" t="s">
        <v>140</v>
      </c>
      <c r="F27" s="132" t="s">
        <v>139</v>
      </c>
      <c r="G27" s="3"/>
      <c r="H27" s="3"/>
      <c r="I27" s="3"/>
      <c r="J27" s="3"/>
      <c r="O27" s="47"/>
    </row>
    <row r="28" spans="1:15" ht="19" customHeight="1">
      <c r="A28" s="1"/>
      <c r="B28" s="40" t="s">
        <v>31</v>
      </c>
      <c r="C28" s="87"/>
      <c r="D28" s="87"/>
      <c r="E28" s="39" t="s">
        <v>30</v>
      </c>
      <c r="F28" s="97" t="s">
        <v>141</v>
      </c>
      <c r="G28" s="1"/>
      <c r="H28" s="1"/>
      <c r="I28" s="1"/>
      <c r="J28" s="1"/>
      <c r="O28" s="47"/>
    </row>
    <row r="29" spans="1:15" ht="19">
      <c r="A29" s="1"/>
      <c r="B29" s="33" t="s">
        <v>32</v>
      </c>
      <c r="C29" s="2"/>
      <c r="D29" s="2"/>
      <c r="E29" s="16" t="s">
        <v>30</v>
      </c>
      <c r="F29" s="98" t="s">
        <v>142</v>
      </c>
      <c r="H29" s="1"/>
      <c r="I29" s="1"/>
      <c r="J29" s="1"/>
      <c r="O29" s="47"/>
    </row>
    <row r="30" spans="1:15" ht="19">
      <c r="A30" s="1"/>
      <c r="B30" s="33" t="s">
        <v>33</v>
      </c>
      <c r="C30" s="2"/>
      <c r="D30" s="2"/>
      <c r="E30" s="16" t="s">
        <v>30</v>
      </c>
      <c r="F30" s="98" t="s">
        <v>143</v>
      </c>
      <c r="G30" s="1"/>
      <c r="H30" s="1"/>
      <c r="I30" s="1"/>
      <c r="J30" s="1"/>
      <c r="O30" s="47"/>
    </row>
    <row r="31" spans="1:15" ht="19">
      <c r="A31" s="1"/>
      <c r="B31" s="33" t="s">
        <v>34</v>
      </c>
      <c r="C31" s="2"/>
      <c r="D31" s="2"/>
      <c r="E31" s="16" t="s">
        <v>30</v>
      </c>
      <c r="F31" s="98" t="s">
        <v>144</v>
      </c>
      <c r="G31" s="1"/>
      <c r="H31" s="1"/>
      <c r="I31" s="1"/>
      <c r="J31" s="1"/>
      <c r="O31" s="47"/>
    </row>
    <row r="32" spans="1:15" ht="19">
      <c r="A32" s="1"/>
      <c r="B32" s="33" t="s">
        <v>35</v>
      </c>
      <c r="C32" s="2"/>
      <c r="D32" s="2"/>
      <c r="E32" s="16" t="s">
        <v>30</v>
      </c>
      <c r="F32" s="98" t="s">
        <v>145</v>
      </c>
      <c r="G32" s="1"/>
      <c r="H32" s="1"/>
      <c r="I32" s="1"/>
      <c r="J32" s="1"/>
    </row>
    <row r="33" spans="1:10" ht="19">
      <c r="A33" s="1"/>
      <c r="B33" s="33" t="s">
        <v>36</v>
      </c>
      <c r="C33" s="2"/>
      <c r="D33" s="2"/>
      <c r="E33" s="16" t="s">
        <v>30</v>
      </c>
      <c r="F33" s="98" t="s">
        <v>146</v>
      </c>
      <c r="G33" s="1"/>
      <c r="H33" s="1"/>
      <c r="I33" s="1"/>
      <c r="J33" s="1"/>
    </row>
    <row r="34" spans="1:10" ht="20" thickBot="1">
      <c r="A34" s="1"/>
      <c r="B34" s="95"/>
      <c r="C34" s="4"/>
      <c r="D34" s="4"/>
      <c r="E34" s="4"/>
      <c r="F34" s="96"/>
      <c r="G34" s="3"/>
      <c r="H34" s="1"/>
      <c r="I34" s="1"/>
      <c r="J34" s="1"/>
    </row>
    <row r="35" spans="1:10" ht="41" thickBot="1">
      <c r="A35" s="1"/>
      <c r="B35" s="150" t="s">
        <v>129</v>
      </c>
      <c r="C35" s="151"/>
      <c r="D35" s="152"/>
      <c r="E35" s="89" t="s">
        <v>147</v>
      </c>
      <c r="F35" s="132" t="s">
        <v>139</v>
      </c>
      <c r="G35" s="1"/>
      <c r="H35" s="1"/>
      <c r="I35" s="1"/>
      <c r="J35" s="1"/>
    </row>
    <row r="36" spans="1:10" ht="19">
      <c r="A36" s="1"/>
      <c r="B36" s="40" t="s">
        <v>33</v>
      </c>
      <c r="C36" s="87"/>
      <c r="D36" s="87"/>
      <c r="E36" s="136" t="s">
        <v>37</v>
      </c>
      <c r="F36" s="92" t="s">
        <v>148</v>
      </c>
      <c r="G36" s="1"/>
      <c r="H36" s="1"/>
      <c r="I36" s="1"/>
      <c r="J36" s="1"/>
    </row>
    <row r="37" spans="1:10" ht="19">
      <c r="A37" s="1"/>
      <c r="B37" s="33" t="s">
        <v>35</v>
      </c>
      <c r="C37" s="2"/>
      <c r="D37" s="2"/>
      <c r="E37" s="90" t="s">
        <v>37</v>
      </c>
      <c r="F37" s="94" t="s">
        <v>149</v>
      </c>
      <c r="G37" s="1"/>
      <c r="H37" s="1"/>
      <c r="I37" s="1"/>
      <c r="J37" s="1"/>
    </row>
    <row r="38" spans="1:10" ht="20" thickBot="1">
      <c r="A38" s="1"/>
      <c r="B38" s="95"/>
      <c r="C38" s="4"/>
      <c r="D38" s="4"/>
      <c r="E38" s="4"/>
      <c r="F38" s="96"/>
      <c r="G38" s="1"/>
      <c r="H38" s="1"/>
      <c r="I38" s="1"/>
      <c r="J38" s="1"/>
    </row>
    <row r="39" spans="1:10" ht="20" thickBot="1">
      <c r="A39" s="1"/>
      <c r="B39" s="133" t="s">
        <v>38</v>
      </c>
      <c r="C39" s="134"/>
      <c r="D39" s="135"/>
      <c r="E39" s="153" t="s">
        <v>150</v>
      </c>
      <c r="F39" s="154"/>
      <c r="G39" s="1"/>
      <c r="H39" s="1"/>
      <c r="I39" s="1"/>
      <c r="J39" s="1"/>
    </row>
    <row r="40" spans="1:10" ht="20" thickBot="1">
      <c r="A40" s="1"/>
      <c r="B40" s="99" t="s">
        <v>40</v>
      </c>
      <c r="C40" s="81"/>
      <c r="D40" s="81"/>
      <c r="E40" s="100" t="s">
        <v>39</v>
      </c>
      <c r="F40" s="101"/>
      <c r="G40" s="1"/>
      <c r="H40" s="1"/>
      <c r="I40" s="1"/>
      <c r="J40" s="1"/>
    </row>
  </sheetData>
  <mergeCells count="4">
    <mergeCell ref="B35:D35"/>
    <mergeCell ref="E39:F39"/>
    <mergeCell ref="B9:D9"/>
    <mergeCell ref="B22:D22"/>
  </mergeCells>
  <phoneticPr fontId="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B1165-BA37-5D42-9DAD-FE48BA97F087}">
  <dimension ref="B1:J33"/>
  <sheetViews>
    <sheetView zoomScale="90" zoomScaleNormal="90" workbookViewId="0">
      <selection activeCell="Q24" sqref="Q24"/>
    </sheetView>
  </sheetViews>
  <sheetFormatPr baseColWidth="10" defaultColWidth="10.83203125" defaultRowHeight="19"/>
  <cols>
    <col min="1" max="3" width="10.83203125" style="6"/>
    <col min="4" max="4" width="21.83203125" style="6" customWidth="1"/>
    <col min="5" max="5" width="10.83203125" style="6"/>
    <col min="6" max="6" width="15" style="6" bestFit="1" customWidth="1"/>
    <col min="7" max="7" width="16.83203125" style="6" bestFit="1" customWidth="1"/>
    <col min="8" max="16384" width="10.83203125" style="6"/>
  </cols>
  <sheetData>
    <row r="1" spans="2:10" s="14" customFormat="1"/>
    <row r="2" spans="2:10" s="14" customFormat="1" ht="21">
      <c r="B2" s="143" t="s">
        <v>154</v>
      </c>
      <c r="C2" s="143"/>
      <c r="D2" s="143"/>
      <c r="E2" s="143"/>
      <c r="F2" s="143"/>
    </row>
    <row r="3" spans="2:10" ht="20" thickBot="1"/>
    <row r="4" spans="2:10" ht="20" thickBot="1">
      <c r="B4" s="171" t="s">
        <v>41</v>
      </c>
      <c r="C4" s="172"/>
      <c r="D4" s="173"/>
      <c r="E4" s="177" t="s">
        <v>130</v>
      </c>
      <c r="F4" s="177" t="s">
        <v>131</v>
      </c>
      <c r="G4" s="177" t="s">
        <v>153</v>
      </c>
      <c r="H4" s="163" t="s">
        <v>42</v>
      </c>
      <c r="I4" s="164"/>
      <c r="J4" s="165"/>
    </row>
    <row r="5" spans="2:10" ht="20" thickBot="1">
      <c r="B5" s="174"/>
      <c r="C5" s="175"/>
      <c r="D5" s="176"/>
      <c r="E5" s="178"/>
      <c r="F5" s="178"/>
      <c r="G5" s="178"/>
      <c r="H5" s="41" t="s">
        <v>43</v>
      </c>
      <c r="I5" s="42" t="s">
        <v>44</v>
      </c>
      <c r="J5" s="43" t="s">
        <v>45</v>
      </c>
    </row>
    <row r="6" spans="2:10">
      <c r="B6" s="40" t="s">
        <v>7</v>
      </c>
      <c r="C6" s="39"/>
      <c r="D6" s="39"/>
      <c r="E6" s="39" t="s">
        <v>1</v>
      </c>
      <c r="F6" s="105">
        <v>39.999999999999595</v>
      </c>
      <c r="G6" s="51">
        <v>195</v>
      </c>
      <c r="H6" s="54">
        <v>0.25</v>
      </c>
      <c r="I6" s="55">
        <v>0.5</v>
      </c>
      <c r="J6" s="56">
        <v>0.25</v>
      </c>
    </row>
    <row r="7" spans="2:10">
      <c r="B7" s="33" t="s">
        <v>8</v>
      </c>
      <c r="C7" s="16"/>
      <c r="D7" s="16"/>
      <c r="E7" s="16" t="s">
        <v>2</v>
      </c>
      <c r="F7" s="106">
        <v>0</v>
      </c>
      <c r="G7" s="52">
        <v>198</v>
      </c>
      <c r="H7" s="57">
        <v>0.2</v>
      </c>
      <c r="I7" s="5">
        <v>0.3</v>
      </c>
      <c r="J7" s="34">
        <v>0.5</v>
      </c>
    </row>
    <row r="8" spans="2:10">
      <c r="B8" s="33" t="s">
        <v>9</v>
      </c>
      <c r="C8" s="16"/>
      <c r="D8" s="16"/>
      <c r="E8" s="16" t="s">
        <v>3</v>
      </c>
      <c r="F8" s="106">
        <v>600</v>
      </c>
      <c r="G8" s="52">
        <v>195</v>
      </c>
      <c r="H8" s="57">
        <v>0.4</v>
      </c>
      <c r="I8" s="5">
        <v>0.4</v>
      </c>
      <c r="J8" s="34">
        <v>0.2</v>
      </c>
    </row>
    <row r="9" spans="2:10">
      <c r="B9" s="33" t="s">
        <v>10</v>
      </c>
      <c r="C9" s="16"/>
      <c r="D9" s="16"/>
      <c r="E9" s="16" t="s">
        <v>4</v>
      </c>
      <c r="F9" s="106">
        <v>0</v>
      </c>
      <c r="G9" s="52">
        <v>190</v>
      </c>
      <c r="H9" s="57">
        <v>0.2</v>
      </c>
      <c r="I9" s="5">
        <v>0.5</v>
      </c>
      <c r="J9" s="34">
        <v>0.3</v>
      </c>
    </row>
    <row r="10" spans="2:10">
      <c r="B10" s="33" t="s">
        <v>11</v>
      </c>
      <c r="C10" s="16"/>
      <c r="D10" s="16"/>
      <c r="E10" s="16" t="s">
        <v>5</v>
      </c>
      <c r="F10" s="106">
        <v>100</v>
      </c>
      <c r="G10" s="52">
        <v>200</v>
      </c>
      <c r="H10" s="57">
        <v>0.3</v>
      </c>
      <c r="I10" s="5">
        <v>0.3</v>
      </c>
      <c r="J10" s="34">
        <v>0.4</v>
      </c>
    </row>
    <row r="11" spans="2:10" ht="20" thickBot="1">
      <c r="B11" s="35" t="s">
        <v>12</v>
      </c>
      <c r="C11" s="36"/>
      <c r="D11" s="36"/>
      <c r="E11" s="36" t="s">
        <v>6</v>
      </c>
      <c r="F11" s="107">
        <v>550.00000000000034</v>
      </c>
      <c r="G11" s="53">
        <v>210</v>
      </c>
      <c r="H11" s="58">
        <v>0.4</v>
      </c>
      <c r="I11" s="37">
        <v>0.2</v>
      </c>
      <c r="J11" s="38">
        <v>0.4</v>
      </c>
    </row>
    <row r="12" spans="2:10" ht="20" thickBot="1">
      <c r="B12" s="169"/>
      <c r="C12" s="170"/>
      <c r="D12" s="170"/>
      <c r="E12" s="44"/>
      <c r="F12" s="44"/>
      <c r="G12" s="45"/>
      <c r="H12" s="14"/>
      <c r="I12" s="14"/>
      <c r="J12" s="14"/>
    </row>
    <row r="13" spans="2:10">
      <c r="B13" s="62" t="s">
        <v>46</v>
      </c>
      <c r="C13" s="44"/>
      <c r="D13" s="63"/>
      <c r="E13" s="44"/>
      <c r="F13" s="64">
        <v>500</v>
      </c>
      <c r="G13" s="45"/>
      <c r="H13" s="14"/>
      <c r="I13" s="14"/>
      <c r="J13" s="14"/>
    </row>
    <row r="14" spans="2:10">
      <c r="B14" s="46" t="s">
        <v>47</v>
      </c>
      <c r="C14" s="47"/>
      <c r="D14" s="50"/>
      <c r="E14" s="47"/>
      <c r="F14" s="59">
        <v>400</v>
      </c>
      <c r="G14" s="48"/>
      <c r="H14" s="14"/>
      <c r="I14" s="14"/>
      <c r="J14" s="14"/>
    </row>
    <row r="15" spans="2:10">
      <c r="B15" s="46" t="s">
        <v>48</v>
      </c>
      <c r="C15" s="47"/>
      <c r="D15" s="50"/>
      <c r="E15" s="47"/>
      <c r="F15" s="59">
        <v>300</v>
      </c>
      <c r="G15" s="48"/>
      <c r="H15" s="14"/>
      <c r="I15" s="14"/>
      <c r="J15" s="14"/>
    </row>
    <row r="16" spans="2:10">
      <c r="B16" s="46" t="s">
        <v>49</v>
      </c>
      <c r="C16" s="47"/>
      <c r="D16" s="50"/>
      <c r="E16" s="47"/>
      <c r="F16" s="60">
        <v>600</v>
      </c>
      <c r="G16" s="48"/>
      <c r="H16" s="14"/>
      <c r="I16" s="14"/>
      <c r="J16" s="14"/>
    </row>
    <row r="17" spans="2:10">
      <c r="B17" s="46" t="s">
        <v>50</v>
      </c>
      <c r="C17" s="47"/>
      <c r="D17" s="50"/>
      <c r="E17" s="47"/>
      <c r="F17" s="60">
        <v>100</v>
      </c>
      <c r="G17" s="48"/>
      <c r="H17" s="14"/>
      <c r="I17" s="14"/>
      <c r="J17" s="14"/>
    </row>
    <row r="18" spans="2:10" ht="20" thickBot="1">
      <c r="B18" s="65" t="s">
        <v>51</v>
      </c>
      <c r="C18" s="49"/>
      <c r="D18" s="66"/>
      <c r="E18" s="49"/>
      <c r="F18" s="67">
        <v>100</v>
      </c>
      <c r="G18" s="68"/>
      <c r="H18" s="14"/>
      <c r="I18" s="14"/>
      <c r="J18" s="14"/>
    </row>
    <row r="19" spans="2:10">
      <c r="B19" s="169"/>
      <c r="C19" s="170"/>
      <c r="D19" s="170"/>
      <c r="E19" s="44"/>
      <c r="F19" s="44"/>
      <c r="G19" s="45"/>
      <c r="H19" s="14"/>
      <c r="I19" s="14"/>
      <c r="J19" s="14"/>
    </row>
    <row r="20" spans="2:10" ht="20" thickBot="1">
      <c r="B20" s="167" t="s">
        <v>52</v>
      </c>
      <c r="C20" s="168"/>
      <c r="D20" s="168"/>
      <c r="E20" s="108"/>
      <c r="F20" s="108"/>
      <c r="G20" s="109">
        <f>SUMPRODUCT(F6:F11,G6:G11)</f>
        <v>260300</v>
      </c>
      <c r="H20" s="14"/>
      <c r="I20" s="14"/>
      <c r="J20" s="14"/>
    </row>
    <row r="21" spans="2:10" ht="21" thickTop="1" thickBot="1">
      <c r="B21" s="166"/>
      <c r="C21" s="166"/>
      <c r="D21" s="166"/>
      <c r="E21" s="14"/>
      <c r="F21" s="14"/>
      <c r="G21" s="14"/>
      <c r="H21" s="14"/>
      <c r="I21" s="14"/>
      <c r="J21" s="14"/>
    </row>
    <row r="22" spans="2:10" ht="20" thickBot="1">
      <c r="B22" s="160" t="s">
        <v>16</v>
      </c>
      <c r="C22" s="161"/>
      <c r="D22" s="162"/>
      <c r="E22" s="61" t="s">
        <v>64</v>
      </c>
      <c r="F22" s="61"/>
      <c r="G22" s="61" t="s">
        <v>65</v>
      </c>
      <c r="H22" s="14"/>
      <c r="I22" s="14"/>
      <c r="J22" s="14"/>
    </row>
    <row r="23" spans="2:10">
      <c r="B23" s="117" t="s">
        <v>54</v>
      </c>
      <c r="C23" s="39"/>
      <c r="D23" s="39"/>
      <c r="E23" s="116">
        <f>SUMPRODUCT(H6:H11,F6:F11)</f>
        <v>500</v>
      </c>
      <c r="F23" s="39" t="s">
        <v>66</v>
      </c>
      <c r="G23" s="118">
        <v>500</v>
      </c>
      <c r="H23" s="14"/>
      <c r="I23" s="14"/>
      <c r="J23" s="14"/>
    </row>
    <row r="24" spans="2:10">
      <c r="B24" s="111" t="s">
        <v>55</v>
      </c>
      <c r="C24" s="16"/>
      <c r="D24" s="16"/>
      <c r="E24" s="110">
        <f>SUMPRODUCT(I6:I11,F6:F11)</f>
        <v>399.99999999999983</v>
      </c>
      <c r="F24" s="16" t="s">
        <v>66</v>
      </c>
      <c r="G24" s="112">
        <v>400</v>
      </c>
      <c r="H24" s="14"/>
      <c r="I24" s="14"/>
      <c r="J24" s="14"/>
    </row>
    <row r="25" spans="2:10">
      <c r="B25" s="111" t="s">
        <v>53</v>
      </c>
      <c r="C25" s="16"/>
      <c r="D25" s="16"/>
      <c r="E25" s="110">
        <f>SUMPRODUCT(J6:J11,F6:F11)</f>
        <v>390</v>
      </c>
      <c r="F25" s="16" t="s">
        <v>66</v>
      </c>
      <c r="G25" s="112">
        <v>300</v>
      </c>
      <c r="H25" s="14"/>
      <c r="I25" s="14"/>
      <c r="J25" s="14"/>
    </row>
    <row r="26" spans="2:10">
      <c r="B26" s="111" t="s">
        <v>56</v>
      </c>
      <c r="C26" s="16"/>
      <c r="D26" s="16"/>
      <c r="E26" s="110">
        <f t="shared" ref="E26:E31" si="0">F6</f>
        <v>39.999999999999595</v>
      </c>
      <c r="F26" s="16" t="s">
        <v>29</v>
      </c>
      <c r="G26" s="112">
        <v>600</v>
      </c>
      <c r="H26" s="14"/>
      <c r="I26" s="14"/>
      <c r="J26" s="14"/>
    </row>
    <row r="27" spans="2:10">
      <c r="B27" s="111" t="s">
        <v>57</v>
      </c>
      <c r="C27" s="16"/>
      <c r="D27" s="16"/>
      <c r="E27" s="110">
        <f t="shared" si="0"/>
        <v>0</v>
      </c>
      <c r="F27" s="16" t="s">
        <v>29</v>
      </c>
      <c r="G27" s="112">
        <v>600</v>
      </c>
      <c r="H27" s="14"/>
      <c r="I27" s="14"/>
      <c r="J27" s="14"/>
    </row>
    <row r="28" spans="2:10">
      <c r="B28" s="111" t="s">
        <v>58</v>
      </c>
      <c r="C28" s="16"/>
      <c r="D28" s="16"/>
      <c r="E28" s="110">
        <f>F8</f>
        <v>600</v>
      </c>
      <c r="F28" s="16" t="s">
        <v>29</v>
      </c>
      <c r="G28" s="112">
        <v>600</v>
      </c>
      <c r="H28" s="14"/>
      <c r="I28" s="14"/>
      <c r="J28" s="14"/>
    </row>
    <row r="29" spans="2:10">
      <c r="B29" s="111" t="s">
        <v>59</v>
      </c>
      <c r="C29" s="16"/>
      <c r="D29" s="16"/>
      <c r="E29" s="110">
        <f t="shared" si="0"/>
        <v>0</v>
      </c>
      <c r="F29" s="16" t="s">
        <v>29</v>
      </c>
      <c r="G29" s="112">
        <v>600</v>
      </c>
      <c r="H29" s="14"/>
      <c r="I29" s="14"/>
      <c r="J29" s="14"/>
    </row>
    <row r="30" spans="2:10">
      <c r="B30" s="111" t="s">
        <v>60</v>
      </c>
      <c r="C30" s="16"/>
      <c r="D30" s="16"/>
      <c r="E30" s="110">
        <f t="shared" si="0"/>
        <v>100</v>
      </c>
      <c r="F30" s="16" t="s">
        <v>29</v>
      </c>
      <c r="G30" s="112">
        <v>600</v>
      </c>
      <c r="H30" s="14"/>
      <c r="I30" s="14"/>
      <c r="J30" s="14"/>
    </row>
    <row r="31" spans="2:10">
      <c r="B31" s="111" t="s">
        <v>61</v>
      </c>
      <c r="C31" s="16"/>
      <c r="D31" s="16"/>
      <c r="E31" s="110">
        <f t="shared" si="0"/>
        <v>550.00000000000034</v>
      </c>
      <c r="F31" s="16" t="s">
        <v>29</v>
      </c>
      <c r="G31" s="112">
        <v>600</v>
      </c>
      <c r="H31" s="14"/>
      <c r="I31" s="14"/>
      <c r="J31" s="14"/>
    </row>
    <row r="32" spans="2:10">
      <c r="B32" s="111" t="s">
        <v>62</v>
      </c>
      <c r="C32" s="16"/>
      <c r="D32" s="16"/>
      <c r="E32" s="110">
        <f>F8</f>
        <v>600</v>
      </c>
      <c r="F32" s="16" t="s">
        <v>66</v>
      </c>
      <c r="G32" s="112">
        <v>100</v>
      </c>
      <c r="H32" s="14"/>
      <c r="I32" s="14"/>
      <c r="J32" s="14"/>
    </row>
    <row r="33" spans="2:10" ht="20" thickBot="1">
      <c r="B33" s="113" t="s">
        <v>63</v>
      </c>
      <c r="C33" s="36"/>
      <c r="D33" s="36"/>
      <c r="E33" s="114">
        <f>F10</f>
        <v>100</v>
      </c>
      <c r="F33" s="36" t="s">
        <v>66</v>
      </c>
      <c r="G33" s="115">
        <v>100</v>
      </c>
      <c r="H33" s="14"/>
      <c r="I33" s="14"/>
      <c r="J33" s="14"/>
    </row>
  </sheetData>
  <mergeCells count="10">
    <mergeCell ref="B22:D22"/>
    <mergeCell ref="H4:J4"/>
    <mergeCell ref="B21:D21"/>
    <mergeCell ref="B20:D20"/>
    <mergeCell ref="B19:D19"/>
    <mergeCell ref="B12:D12"/>
    <mergeCell ref="B4:D5"/>
    <mergeCell ref="E4:E5"/>
    <mergeCell ref="F4:F5"/>
    <mergeCell ref="G4:G5"/>
  </mergeCells>
  <phoneticPr fontId="4"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FE136-F084-834A-A476-95D4A659C137}">
  <dimension ref="A1:H29"/>
  <sheetViews>
    <sheetView showGridLines="0" workbookViewId="0">
      <selection activeCell="S25" sqref="S25"/>
    </sheetView>
  </sheetViews>
  <sheetFormatPr baseColWidth="10" defaultColWidth="11" defaultRowHeight="16"/>
  <cols>
    <col min="1" max="1" width="2.33203125" customWidth="1"/>
    <col min="2" max="2" width="6.1640625" bestFit="1" customWidth="1"/>
    <col min="3" max="3" width="39" bestFit="1" customWidth="1"/>
    <col min="4" max="4" width="5.83203125" bestFit="1" customWidth="1"/>
    <col min="5" max="5" width="8.1640625" bestFit="1" customWidth="1"/>
    <col min="6" max="6" width="10" bestFit="1" customWidth="1"/>
    <col min="7" max="8" width="9.33203125" bestFit="1" customWidth="1"/>
  </cols>
  <sheetData>
    <row r="1" spans="1:8">
      <c r="A1" s="7" t="s">
        <v>67</v>
      </c>
    </row>
    <row r="2" spans="1:8">
      <c r="A2" s="7" t="s">
        <v>68</v>
      </c>
    </row>
    <row r="3" spans="1:8">
      <c r="A3" s="7" t="s">
        <v>122</v>
      </c>
    </row>
    <row r="6" spans="1:8" ht="17" thickBot="1">
      <c r="A6" t="s">
        <v>69</v>
      </c>
    </row>
    <row r="7" spans="1:8">
      <c r="B7" s="11"/>
      <c r="C7" s="11"/>
      <c r="D7" s="11" t="s">
        <v>72</v>
      </c>
      <c r="E7" s="11" t="s">
        <v>74</v>
      </c>
      <c r="F7" s="11" t="s">
        <v>76</v>
      </c>
      <c r="G7" s="11" t="s">
        <v>78</v>
      </c>
      <c r="H7" s="11" t="s">
        <v>78</v>
      </c>
    </row>
    <row r="8" spans="1:8" ht="17" thickBot="1">
      <c r="B8" s="12" t="s">
        <v>70</v>
      </c>
      <c r="C8" s="12" t="s">
        <v>71</v>
      </c>
      <c r="D8" s="12" t="s">
        <v>73</v>
      </c>
      <c r="E8" s="12" t="s">
        <v>75</v>
      </c>
      <c r="F8" s="12" t="s">
        <v>77</v>
      </c>
      <c r="G8" s="12" t="s">
        <v>79</v>
      </c>
      <c r="H8" s="12" t="s">
        <v>80</v>
      </c>
    </row>
    <row r="9" spans="1:8">
      <c r="B9" s="8" t="s">
        <v>86</v>
      </c>
      <c r="C9" s="8" t="s">
        <v>87</v>
      </c>
      <c r="D9" s="8">
        <v>39.999999999999595</v>
      </c>
      <c r="E9" s="8">
        <v>0</v>
      </c>
      <c r="F9" s="8">
        <v>195</v>
      </c>
      <c r="G9" s="8">
        <v>15.93750000000003</v>
      </c>
      <c r="H9" s="8">
        <v>63.749999999999943</v>
      </c>
    </row>
    <row r="10" spans="1:8">
      <c r="B10" s="8" t="s">
        <v>88</v>
      </c>
      <c r="C10" s="8" t="s">
        <v>89</v>
      </c>
      <c r="D10" s="8">
        <v>0</v>
      </c>
      <c r="E10" s="8">
        <v>58.999999999999986</v>
      </c>
      <c r="F10" s="8">
        <v>198</v>
      </c>
      <c r="G10" s="8">
        <v>1E+30</v>
      </c>
      <c r="H10" s="8">
        <v>58.999999999999986</v>
      </c>
    </row>
    <row r="11" spans="1:8">
      <c r="B11" s="8" t="s">
        <v>90</v>
      </c>
      <c r="C11" s="8" t="s">
        <v>91</v>
      </c>
      <c r="D11" s="8">
        <v>600</v>
      </c>
      <c r="E11" s="8">
        <v>0</v>
      </c>
      <c r="F11" s="8">
        <v>195</v>
      </c>
      <c r="G11" s="8">
        <v>49.000000000000028</v>
      </c>
      <c r="H11" s="8">
        <v>1E+30</v>
      </c>
    </row>
    <row r="12" spans="1:8">
      <c r="B12" s="139" t="s">
        <v>92</v>
      </c>
      <c r="C12" s="139" t="s">
        <v>93</v>
      </c>
      <c r="D12" s="139">
        <v>0</v>
      </c>
      <c r="E12" s="139">
        <v>17.000000000000036</v>
      </c>
      <c r="F12" s="139">
        <v>190</v>
      </c>
      <c r="G12" s="139">
        <v>1E+30</v>
      </c>
      <c r="H12" s="139">
        <v>17.000000000000036</v>
      </c>
    </row>
    <row r="13" spans="1:8">
      <c r="B13" s="8" t="s">
        <v>94</v>
      </c>
      <c r="C13" s="8" t="s">
        <v>95</v>
      </c>
      <c r="D13" s="8">
        <v>100</v>
      </c>
      <c r="E13" s="8">
        <v>0</v>
      </c>
      <c r="F13" s="8">
        <v>200</v>
      </c>
      <c r="G13" s="8">
        <v>1E+30</v>
      </c>
      <c r="H13" s="8">
        <v>17.000000000000025</v>
      </c>
    </row>
    <row r="14" spans="1:8" ht="17" thickBot="1">
      <c r="B14" s="9" t="s">
        <v>96</v>
      </c>
      <c r="C14" s="9" t="s">
        <v>97</v>
      </c>
      <c r="D14" s="9">
        <v>550.00000000000034</v>
      </c>
      <c r="E14" s="9">
        <v>0</v>
      </c>
      <c r="F14" s="9">
        <v>210</v>
      </c>
      <c r="G14" s="9">
        <v>34</v>
      </c>
      <c r="H14" s="9">
        <v>73.499999999999972</v>
      </c>
    </row>
    <row r="16" spans="1:8" ht="17" thickBot="1">
      <c r="A16" t="s">
        <v>81</v>
      </c>
    </row>
    <row r="17" spans="2:8">
      <c r="B17" s="11"/>
      <c r="C17" s="11"/>
      <c r="D17" s="11" t="s">
        <v>72</v>
      </c>
      <c r="E17" s="11" t="s">
        <v>82</v>
      </c>
      <c r="F17" s="11" t="s">
        <v>84</v>
      </c>
      <c r="G17" s="11" t="s">
        <v>78</v>
      </c>
      <c r="H17" s="11" t="s">
        <v>78</v>
      </c>
    </row>
    <row r="18" spans="2:8" ht="17" thickBot="1">
      <c r="B18" s="12" t="s">
        <v>70</v>
      </c>
      <c r="C18" s="12" t="s">
        <v>71</v>
      </c>
      <c r="D18" s="12" t="s">
        <v>73</v>
      </c>
      <c r="E18" s="12" t="s">
        <v>83</v>
      </c>
      <c r="F18" s="12" t="s">
        <v>85</v>
      </c>
      <c r="G18" s="12" t="s">
        <v>79</v>
      </c>
      <c r="H18" s="12" t="s">
        <v>80</v>
      </c>
    </row>
    <row r="19" spans="2:8">
      <c r="B19" s="8" t="s">
        <v>98</v>
      </c>
      <c r="C19" s="8" t="s">
        <v>99</v>
      </c>
      <c r="D19" s="8">
        <v>500</v>
      </c>
      <c r="E19" s="8">
        <v>440.00000000000011</v>
      </c>
      <c r="F19" s="8">
        <v>500</v>
      </c>
      <c r="G19" s="8">
        <v>14.999999999999885</v>
      </c>
      <c r="H19" s="8">
        <v>89.999999999999972</v>
      </c>
    </row>
    <row r="20" spans="2:8">
      <c r="B20" s="8" t="s">
        <v>100</v>
      </c>
      <c r="C20" s="8" t="s">
        <v>101</v>
      </c>
      <c r="D20" s="8">
        <v>399.99999999999983</v>
      </c>
      <c r="E20" s="8">
        <v>169.99999999999989</v>
      </c>
      <c r="F20" s="8">
        <v>400</v>
      </c>
      <c r="G20" s="8">
        <v>210.00000000000011</v>
      </c>
      <c r="H20" s="8">
        <v>14.999999999999844</v>
      </c>
    </row>
    <row r="21" spans="2:8">
      <c r="B21" s="8" t="s">
        <v>102</v>
      </c>
      <c r="C21" s="8" t="s">
        <v>103</v>
      </c>
      <c r="D21" s="8">
        <v>390</v>
      </c>
      <c r="E21" s="8">
        <v>0</v>
      </c>
      <c r="F21" s="8">
        <v>300</v>
      </c>
      <c r="G21" s="8">
        <v>89.999999999999972</v>
      </c>
      <c r="H21" s="8">
        <v>1E+30</v>
      </c>
    </row>
    <row r="22" spans="2:8">
      <c r="B22" s="8" t="s">
        <v>104</v>
      </c>
      <c r="C22" s="8" t="s">
        <v>105</v>
      </c>
      <c r="D22" s="8">
        <v>39.999999999999595</v>
      </c>
      <c r="E22" s="8">
        <v>0</v>
      </c>
      <c r="F22" s="8">
        <v>600</v>
      </c>
      <c r="G22" s="8">
        <v>1E+30</v>
      </c>
      <c r="H22" s="8">
        <v>560.00000000000045</v>
      </c>
    </row>
    <row r="23" spans="2:8">
      <c r="B23" s="8" t="s">
        <v>106</v>
      </c>
      <c r="C23" s="8" t="s">
        <v>107</v>
      </c>
      <c r="D23" s="8">
        <v>0</v>
      </c>
      <c r="E23" s="8">
        <v>0</v>
      </c>
      <c r="F23" s="8">
        <v>600</v>
      </c>
      <c r="G23" s="8">
        <v>1E+30</v>
      </c>
      <c r="H23" s="8">
        <v>600</v>
      </c>
    </row>
    <row r="24" spans="2:8">
      <c r="B24" s="140" t="s">
        <v>108</v>
      </c>
      <c r="C24" s="140" t="s">
        <v>109</v>
      </c>
      <c r="D24" s="140">
        <v>600</v>
      </c>
      <c r="E24" s="140">
        <v>-49.000000000000028</v>
      </c>
      <c r="F24" s="140">
        <v>600</v>
      </c>
      <c r="G24" s="140">
        <v>74.999999999999275</v>
      </c>
      <c r="H24" s="140">
        <v>74.999999999999389</v>
      </c>
    </row>
    <row r="25" spans="2:8">
      <c r="B25" s="8" t="s">
        <v>110</v>
      </c>
      <c r="C25" s="8" t="s">
        <v>111</v>
      </c>
      <c r="D25" s="8">
        <v>0</v>
      </c>
      <c r="E25" s="8">
        <v>0</v>
      </c>
      <c r="F25" s="8">
        <v>600</v>
      </c>
      <c r="G25" s="8">
        <v>1E+30</v>
      </c>
      <c r="H25" s="8">
        <v>600</v>
      </c>
    </row>
    <row r="26" spans="2:8">
      <c r="B26" s="8" t="s">
        <v>112</v>
      </c>
      <c r="C26" s="8" t="s">
        <v>113</v>
      </c>
      <c r="D26" s="8">
        <v>100</v>
      </c>
      <c r="E26" s="8">
        <v>0</v>
      </c>
      <c r="F26" s="8">
        <v>600</v>
      </c>
      <c r="G26" s="8">
        <v>1E+30</v>
      </c>
      <c r="H26" s="8">
        <v>500</v>
      </c>
    </row>
    <row r="27" spans="2:8">
      <c r="B27" s="8" t="s">
        <v>114</v>
      </c>
      <c r="C27" s="8" t="s">
        <v>115</v>
      </c>
      <c r="D27" s="8">
        <v>550.00000000000034</v>
      </c>
      <c r="E27" s="8">
        <v>0</v>
      </c>
      <c r="F27" s="8">
        <v>600</v>
      </c>
      <c r="G27" s="8">
        <v>1E+30</v>
      </c>
      <c r="H27" s="8">
        <v>49.999999999999638</v>
      </c>
    </row>
    <row r="28" spans="2:8">
      <c r="B28" s="8" t="s">
        <v>116</v>
      </c>
      <c r="C28" s="8" t="s">
        <v>117</v>
      </c>
      <c r="D28" s="8">
        <v>600</v>
      </c>
      <c r="E28" s="8">
        <v>0</v>
      </c>
      <c r="F28" s="8">
        <v>100</v>
      </c>
      <c r="G28" s="8">
        <v>500</v>
      </c>
      <c r="H28" s="8">
        <v>1E+30</v>
      </c>
    </row>
    <row r="29" spans="2:8" ht="17" thickBot="1">
      <c r="B29" s="9" t="s">
        <v>118</v>
      </c>
      <c r="C29" s="9" t="s">
        <v>119</v>
      </c>
      <c r="D29" s="9">
        <v>100</v>
      </c>
      <c r="E29" s="9">
        <v>17.000000000000025</v>
      </c>
      <c r="F29" s="9">
        <v>100</v>
      </c>
      <c r="G29" s="9">
        <v>99.999999999999204</v>
      </c>
      <c r="H29" s="9">
        <v>99.999999999999119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77A3E-825C-674B-A768-D25E0A8C83BE}">
  <dimension ref="B1:Q44"/>
  <sheetViews>
    <sheetView topLeftCell="A8" zoomScale="90" zoomScaleNormal="90" workbookViewId="0">
      <selection activeCell="I24" sqref="I24:P24"/>
    </sheetView>
  </sheetViews>
  <sheetFormatPr baseColWidth="10" defaultColWidth="10.83203125" defaultRowHeight="19"/>
  <cols>
    <col min="1" max="3" width="10.83203125" style="6"/>
    <col min="4" max="4" width="21.83203125" style="6" customWidth="1"/>
    <col min="5" max="5" width="10.83203125" style="6"/>
    <col min="6" max="6" width="15" style="6" bestFit="1" customWidth="1"/>
    <col min="7" max="7" width="16.83203125" style="6" bestFit="1" customWidth="1"/>
    <col min="8" max="8" width="10" style="6" customWidth="1"/>
    <col min="9" max="9" width="22.83203125" style="6" customWidth="1"/>
    <col min="10" max="10" width="12.1640625" style="6" customWidth="1"/>
    <col min="11" max="16384" width="10.83203125" style="6"/>
  </cols>
  <sheetData>
    <row r="1" spans="2:10" ht="20" thickBot="1"/>
    <row r="2" spans="2:10" ht="20" thickBot="1">
      <c r="B2" s="171" t="s">
        <v>41</v>
      </c>
      <c r="C2" s="172"/>
      <c r="D2" s="173"/>
      <c r="E2" s="177" t="s">
        <v>130</v>
      </c>
      <c r="F2" s="177" t="s">
        <v>131</v>
      </c>
      <c r="G2" s="177" t="s">
        <v>153</v>
      </c>
      <c r="H2" s="163" t="s">
        <v>42</v>
      </c>
      <c r="I2" s="164"/>
      <c r="J2" s="165"/>
    </row>
    <row r="3" spans="2:10" ht="20" thickBot="1">
      <c r="B3" s="174"/>
      <c r="C3" s="175"/>
      <c r="D3" s="176"/>
      <c r="E3" s="178"/>
      <c r="F3" s="178"/>
      <c r="G3" s="178"/>
      <c r="H3" s="41" t="s">
        <v>43</v>
      </c>
      <c r="I3" s="42" t="s">
        <v>44</v>
      </c>
      <c r="J3" s="43" t="s">
        <v>45</v>
      </c>
    </row>
    <row r="4" spans="2:10">
      <c r="B4" s="40" t="s">
        <v>7</v>
      </c>
      <c r="C4" s="39"/>
      <c r="D4" s="39"/>
      <c r="E4" s="39" t="s">
        <v>1</v>
      </c>
      <c r="F4" s="105">
        <v>0</v>
      </c>
      <c r="G4" s="51">
        <v>195</v>
      </c>
      <c r="H4" s="54">
        <v>0.25</v>
      </c>
      <c r="I4" s="55">
        <v>0.5</v>
      </c>
      <c r="J4" s="56">
        <v>0.25</v>
      </c>
    </row>
    <row r="5" spans="2:10">
      <c r="B5" s="33" t="s">
        <v>8</v>
      </c>
      <c r="C5" s="16"/>
      <c r="D5" s="16"/>
      <c r="E5" s="16" t="s">
        <v>2</v>
      </c>
      <c r="F5" s="106">
        <v>0</v>
      </c>
      <c r="G5" s="52">
        <v>198</v>
      </c>
      <c r="H5" s="57">
        <v>0.2</v>
      </c>
      <c r="I5" s="5">
        <v>0.3</v>
      </c>
      <c r="J5" s="34">
        <v>0.5</v>
      </c>
    </row>
    <row r="6" spans="2:10">
      <c r="B6" s="33" t="s">
        <v>9</v>
      </c>
      <c r="C6" s="16"/>
      <c r="D6" s="16"/>
      <c r="E6" s="16" t="s">
        <v>3</v>
      </c>
      <c r="F6" s="106">
        <v>600</v>
      </c>
      <c r="G6" s="52">
        <v>195</v>
      </c>
      <c r="H6" s="57">
        <v>0.4</v>
      </c>
      <c r="I6" s="5">
        <v>0.4</v>
      </c>
      <c r="J6" s="34">
        <v>0.2</v>
      </c>
    </row>
    <row r="7" spans="2:10">
      <c r="B7" s="33" t="s">
        <v>10</v>
      </c>
      <c r="C7" s="16"/>
      <c r="D7" s="16"/>
      <c r="E7" s="16" t="s">
        <v>4</v>
      </c>
      <c r="F7" s="106">
        <v>300</v>
      </c>
      <c r="G7" s="52">
        <v>190</v>
      </c>
      <c r="H7" s="57">
        <v>0.2</v>
      </c>
      <c r="I7" s="5">
        <v>0.5</v>
      </c>
      <c r="J7" s="34">
        <v>0.3</v>
      </c>
    </row>
    <row r="8" spans="2:10">
      <c r="B8" s="33" t="s">
        <v>11</v>
      </c>
      <c r="C8" s="16"/>
      <c r="D8" s="16"/>
      <c r="E8" s="16" t="s">
        <v>5</v>
      </c>
      <c r="F8" s="106">
        <v>100</v>
      </c>
      <c r="G8" s="52">
        <v>200</v>
      </c>
      <c r="H8" s="57">
        <v>0.3</v>
      </c>
      <c r="I8" s="5">
        <v>0.3</v>
      </c>
      <c r="J8" s="34">
        <v>0.4</v>
      </c>
    </row>
    <row r="9" spans="2:10" ht="20" thickBot="1">
      <c r="B9" s="35" t="s">
        <v>12</v>
      </c>
      <c r="C9" s="36"/>
      <c r="D9" s="36"/>
      <c r="E9" s="36" t="s">
        <v>6</v>
      </c>
      <c r="F9" s="107">
        <v>425</v>
      </c>
      <c r="G9" s="53">
        <v>210</v>
      </c>
      <c r="H9" s="58">
        <v>0.4</v>
      </c>
      <c r="I9" s="37">
        <v>0.2</v>
      </c>
      <c r="J9" s="38">
        <v>0.4</v>
      </c>
    </row>
    <row r="10" spans="2:10" ht="20" thickBot="1">
      <c r="B10" s="169"/>
      <c r="C10" s="170"/>
      <c r="D10" s="170"/>
      <c r="E10" s="44"/>
      <c r="F10" s="44"/>
      <c r="G10" s="45"/>
    </row>
    <row r="11" spans="2:10">
      <c r="B11" s="62" t="s">
        <v>46</v>
      </c>
      <c r="C11" s="44"/>
      <c r="D11" s="63"/>
      <c r="E11" s="44"/>
      <c r="F11" s="64">
        <v>500</v>
      </c>
      <c r="G11" s="45"/>
    </row>
    <row r="12" spans="2:10">
      <c r="B12" s="46" t="s">
        <v>47</v>
      </c>
      <c r="C12" s="47"/>
      <c r="D12" s="50"/>
      <c r="E12" s="47"/>
      <c r="F12" s="59">
        <v>400</v>
      </c>
      <c r="G12" s="48"/>
    </row>
    <row r="13" spans="2:10">
      <c r="B13" s="46" t="s">
        <v>48</v>
      </c>
      <c r="C13" s="47"/>
      <c r="D13" s="50"/>
      <c r="E13" s="47"/>
      <c r="F13" s="59">
        <v>300</v>
      </c>
      <c r="G13" s="48"/>
    </row>
    <row r="14" spans="2:10">
      <c r="B14" s="46" t="s">
        <v>49</v>
      </c>
      <c r="C14" s="47"/>
      <c r="D14" s="50"/>
      <c r="E14" s="47"/>
      <c r="F14" s="60">
        <v>600</v>
      </c>
      <c r="G14" s="48"/>
    </row>
    <row r="15" spans="2:10">
      <c r="B15" s="46" t="s">
        <v>50</v>
      </c>
      <c r="C15" s="47"/>
      <c r="D15" s="50"/>
      <c r="E15" s="47"/>
      <c r="F15" s="60">
        <v>100</v>
      </c>
      <c r="G15" s="48"/>
    </row>
    <row r="16" spans="2:10" ht="20" thickBot="1">
      <c r="B16" s="65" t="s">
        <v>51</v>
      </c>
      <c r="C16" s="49"/>
      <c r="D16" s="66"/>
      <c r="E16" s="49"/>
      <c r="F16" s="67">
        <v>100</v>
      </c>
      <c r="G16" s="68"/>
    </row>
    <row r="17" spans="2:17">
      <c r="B17" s="169"/>
      <c r="C17" s="170"/>
      <c r="D17" s="170"/>
      <c r="E17" s="44"/>
      <c r="F17" s="44"/>
      <c r="G17" s="45"/>
    </row>
    <row r="18" spans="2:17" ht="20" thickBot="1">
      <c r="B18" s="167" t="s">
        <v>52</v>
      </c>
      <c r="C18" s="168"/>
      <c r="D18" s="168"/>
      <c r="E18" s="108"/>
      <c r="F18" s="108"/>
      <c r="G18" s="109">
        <f>SUMPRODUCT(F4:F9,G4:G9)</f>
        <v>283250</v>
      </c>
    </row>
    <row r="19" spans="2:17" ht="21" thickTop="1" thickBot="1">
      <c r="B19" s="166"/>
      <c r="C19" s="166"/>
      <c r="D19" s="166"/>
    </row>
    <row r="20" spans="2:17" ht="20" thickBot="1">
      <c r="B20" s="160" t="s">
        <v>16</v>
      </c>
      <c r="C20" s="161"/>
      <c r="D20" s="162"/>
      <c r="E20" s="61" t="s">
        <v>64</v>
      </c>
      <c r="F20" s="61"/>
      <c r="G20" s="61" t="s">
        <v>65</v>
      </c>
      <c r="H20" s="144"/>
    </row>
    <row r="21" spans="2:17">
      <c r="B21" s="117" t="s">
        <v>54</v>
      </c>
      <c r="C21" s="39"/>
      <c r="D21" s="39"/>
      <c r="E21" s="116">
        <f>SUMPRODUCT(H4:H9,F4:F9)</f>
        <v>500</v>
      </c>
      <c r="F21" s="39" t="s">
        <v>66</v>
      </c>
      <c r="G21" s="118">
        <v>500</v>
      </c>
    </row>
    <row r="22" spans="2:17">
      <c r="B22" s="111" t="s">
        <v>55</v>
      </c>
      <c r="C22" s="16"/>
      <c r="D22" s="16"/>
      <c r="E22" s="110">
        <f>SUMPRODUCT(I4:I9,F4:F9)</f>
        <v>505</v>
      </c>
      <c r="F22" s="16" t="s">
        <v>66</v>
      </c>
      <c r="G22" s="112">
        <v>400</v>
      </c>
    </row>
    <row r="23" spans="2:17">
      <c r="B23" s="111" t="s">
        <v>53</v>
      </c>
      <c r="C23" s="16"/>
      <c r="D23" s="16"/>
      <c r="E23" s="110">
        <f>SUMPRODUCT(J4:J9,F4:F9)</f>
        <v>420</v>
      </c>
      <c r="F23" s="16" t="s">
        <v>66</v>
      </c>
      <c r="G23" s="112">
        <v>300</v>
      </c>
      <c r="Q23" s="14"/>
    </row>
    <row r="24" spans="2:17">
      <c r="B24" s="111" t="s">
        <v>56</v>
      </c>
      <c r="C24" s="16"/>
      <c r="D24" s="16"/>
      <c r="E24" s="110">
        <f t="shared" ref="E24:E29" si="0">F4</f>
        <v>0</v>
      </c>
      <c r="F24" s="16" t="s">
        <v>29</v>
      </c>
      <c r="G24" s="112">
        <v>600</v>
      </c>
      <c r="I24" s="148" t="s">
        <v>155</v>
      </c>
      <c r="J24" s="149"/>
      <c r="K24" s="149"/>
      <c r="L24" s="149"/>
      <c r="M24" s="149"/>
      <c r="N24" s="149"/>
      <c r="O24" s="149"/>
      <c r="P24" s="149"/>
    </row>
    <row r="25" spans="2:17" ht="25" customHeight="1">
      <c r="B25" s="111" t="s">
        <v>57</v>
      </c>
      <c r="C25" s="16"/>
      <c r="D25" s="16"/>
      <c r="E25" s="110">
        <f t="shared" si="0"/>
        <v>0</v>
      </c>
      <c r="F25" s="16" t="s">
        <v>29</v>
      </c>
      <c r="G25" s="112">
        <v>600</v>
      </c>
      <c r="I25" s="15" t="s">
        <v>156</v>
      </c>
      <c r="J25" s="179" t="s">
        <v>157</v>
      </c>
      <c r="K25" s="179"/>
      <c r="L25" s="179"/>
      <c r="M25" s="16" t="s">
        <v>158</v>
      </c>
      <c r="N25" s="16"/>
      <c r="O25" s="16"/>
    </row>
    <row r="26" spans="2:17">
      <c r="B26" s="111" t="s">
        <v>58</v>
      </c>
      <c r="C26" s="16"/>
      <c r="D26" s="16"/>
      <c r="E26" s="110">
        <f t="shared" si="0"/>
        <v>600</v>
      </c>
      <c r="F26" s="16" t="s">
        <v>29</v>
      </c>
      <c r="G26" s="112">
        <v>600</v>
      </c>
      <c r="I26" s="16" t="s">
        <v>133</v>
      </c>
      <c r="J26" s="180">
        <v>39.999999999999595</v>
      </c>
      <c r="K26" s="180"/>
      <c r="L26" s="180"/>
      <c r="M26" s="180">
        <v>0</v>
      </c>
      <c r="N26" s="180"/>
      <c r="O26" s="180"/>
    </row>
    <row r="27" spans="2:17">
      <c r="B27" s="111" t="s">
        <v>59</v>
      </c>
      <c r="C27" s="16"/>
      <c r="D27" s="16"/>
      <c r="E27" s="110">
        <f t="shared" si="0"/>
        <v>300</v>
      </c>
      <c r="F27" s="16" t="s">
        <v>29</v>
      </c>
      <c r="G27" s="112">
        <v>600</v>
      </c>
      <c r="I27" s="16" t="s">
        <v>134</v>
      </c>
      <c r="J27" s="180">
        <v>0</v>
      </c>
      <c r="K27" s="180"/>
      <c r="L27" s="180"/>
      <c r="M27" s="180">
        <v>0</v>
      </c>
      <c r="N27" s="180"/>
      <c r="O27" s="180"/>
    </row>
    <row r="28" spans="2:17">
      <c r="B28" s="111" t="s">
        <v>60</v>
      </c>
      <c r="C28" s="16"/>
      <c r="D28" s="16"/>
      <c r="E28" s="110">
        <f t="shared" si="0"/>
        <v>100</v>
      </c>
      <c r="F28" s="16" t="s">
        <v>29</v>
      </c>
      <c r="G28" s="112">
        <v>600</v>
      </c>
      <c r="I28" s="16" t="s">
        <v>135</v>
      </c>
      <c r="J28" s="180">
        <v>600</v>
      </c>
      <c r="K28" s="180"/>
      <c r="L28" s="180"/>
      <c r="M28" s="180">
        <v>600</v>
      </c>
      <c r="N28" s="180"/>
      <c r="O28" s="180"/>
    </row>
    <row r="29" spans="2:17">
      <c r="B29" s="111" t="s">
        <v>61</v>
      </c>
      <c r="C29" s="16"/>
      <c r="D29" s="16"/>
      <c r="E29" s="110">
        <f t="shared" si="0"/>
        <v>425</v>
      </c>
      <c r="F29" s="16" t="s">
        <v>29</v>
      </c>
      <c r="G29" s="112">
        <v>600</v>
      </c>
      <c r="I29" s="16" t="s">
        <v>136</v>
      </c>
      <c r="J29" s="180">
        <v>0</v>
      </c>
      <c r="K29" s="180"/>
      <c r="L29" s="180"/>
      <c r="M29" s="180">
        <v>300</v>
      </c>
      <c r="N29" s="180"/>
      <c r="O29" s="180"/>
    </row>
    <row r="30" spans="2:17">
      <c r="B30" s="111" t="s">
        <v>62</v>
      </c>
      <c r="C30" s="16"/>
      <c r="D30" s="16"/>
      <c r="E30" s="110">
        <f>F6</f>
        <v>600</v>
      </c>
      <c r="F30" s="16" t="s">
        <v>66</v>
      </c>
      <c r="G30" s="112">
        <v>100</v>
      </c>
      <c r="I30" s="16" t="s">
        <v>137</v>
      </c>
      <c r="J30" s="180">
        <v>100</v>
      </c>
      <c r="K30" s="180"/>
      <c r="L30" s="180"/>
      <c r="M30" s="180">
        <v>100</v>
      </c>
      <c r="N30" s="180"/>
      <c r="O30" s="180"/>
    </row>
    <row r="31" spans="2:17">
      <c r="B31" s="111" t="s">
        <v>63</v>
      </c>
      <c r="C31" s="16"/>
      <c r="D31" s="16"/>
      <c r="E31" s="110">
        <f>F8</f>
        <v>100</v>
      </c>
      <c r="F31" s="16" t="s">
        <v>66</v>
      </c>
      <c r="G31" s="112">
        <v>100</v>
      </c>
      <c r="I31" s="16" t="s">
        <v>138</v>
      </c>
      <c r="J31" s="180">
        <v>550.00000000000034</v>
      </c>
      <c r="K31" s="180"/>
      <c r="L31" s="180"/>
      <c r="M31" s="180">
        <v>425</v>
      </c>
      <c r="N31" s="180"/>
      <c r="O31" s="180"/>
    </row>
    <row r="32" spans="2:17" ht="41" thickBot="1">
      <c r="B32" s="141" t="s">
        <v>120</v>
      </c>
      <c r="C32" s="142"/>
      <c r="D32" s="142"/>
      <c r="E32" s="69">
        <f>F7</f>
        <v>300</v>
      </c>
      <c r="F32" s="142" t="s">
        <v>66</v>
      </c>
      <c r="G32" s="70">
        <v>300</v>
      </c>
      <c r="I32" s="15" t="s">
        <v>159</v>
      </c>
      <c r="J32" s="179">
        <f>SUM(J26:J31)</f>
        <v>1290</v>
      </c>
      <c r="K32" s="179"/>
      <c r="L32" s="179"/>
      <c r="M32" s="179">
        <f>SUM(M26:M31)</f>
        <v>1425</v>
      </c>
      <c r="N32" s="179"/>
      <c r="O32" s="179"/>
    </row>
    <row r="33" spans="8:15">
      <c r="I33" s="16" t="s">
        <v>52</v>
      </c>
      <c r="J33" s="181">
        <v>260300</v>
      </c>
      <c r="K33" s="181"/>
      <c r="L33" s="181"/>
      <c r="M33" s="182">
        <v>283250</v>
      </c>
      <c r="N33" s="182"/>
      <c r="O33" s="182"/>
    </row>
    <row r="36" spans="8:15" ht="18" customHeight="1">
      <c r="H36" s="85"/>
      <c r="I36" s="47"/>
      <c r="J36" s="47"/>
    </row>
    <row r="37" spans="8:15">
      <c r="H37" s="47"/>
      <c r="I37" s="145"/>
      <c r="J37" s="145"/>
    </row>
    <row r="38" spans="8:15">
      <c r="H38" s="47"/>
      <c r="I38" s="145"/>
      <c r="J38" s="145"/>
    </row>
    <row r="39" spans="8:15">
      <c r="H39" s="47"/>
      <c r="I39" s="145"/>
      <c r="J39" s="145"/>
    </row>
    <row r="40" spans="8:15">
      <c r="H40" s="47"/>
      <c r="I40" s="145"/>
      <c r="J40" s="145"/>
    </row>
    <row r="41" spans="8:15">
      <c r="H41" s="47"/>
      <c r="I41" s="145"/>
      <c r="J41" s="145"/>
    </row>
    <row r="42" spans="8:15">
      <c r="H42" s="47"/>
      <c r="I42" s="145"/>
      <c r="J42" s="145"/>
    </row>
    <row r="43" spans="8:15">
      <c r="H43" s="85"/>
      <c r="I43" s="47"/>
      <c r="J43" s="47"/>
    </row>
    <row r="44" spans="8:15">
      <c r="H44" s="47"/>
      <c r="I44" s="146"/>
      <c r="J44" s="147"/>
    </row>
  </sheetData>
  <mergeCells count="27">
    <mergeCell ref="J32:L32"/>
    <mergeCell ref="M32:O32"/>
    <mergeCell ref="J33:L33"/>
    <mergeCell ref="M33:O33"/>
    <mergeCell ref="J28:L28"/>
    <mergeCell ref="J29:L29"/>
    <mergeCell ref="J30:L30"/>
    <mergeCell ref="J31:L31"/>
    <mergeCell ref="M31:O31"/>
    <mergeCell ref="M26:O26"/>
    <mergeCell ref="M27:O27"/>
    <mergeCell ref="M28:O28"/>
    <mergeCell ref="M29:O29"/>
    <mergeCell ref="M30:O30"/>
    <mergeCell ref="J25:L25"/>
    <mergeCell ref="J26:L26"/>
    <mergeCell ref="J27:L27"/>
    <mergeCell ref="B19:D19"/>
    <mergeCell ref="B20:D20"/>
    <mergeCell ref="H2:J2"/>
    <mergeCell ref="B10:D10"/>
    <mergeCell ref="B17:D17"/>
    <mergeCell ref="B18:D18"/>
    <mergeCell ref="B2:D3"/>
    <mergeCell ref="E2:E3"/>
    <mergeCell ref="F2:F3"/>
    <mergeCell ref="G2:G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9A2BD-799E-4C62-9340-80769BA6B8BD}">
  <dimension ref="A1:B15"/>
  <sheetViews>
    <sheetView workbookViewId="0"/>
  </sheetViews>
  <sheetFormatPr baseColWidth="10" defaultColWidth="8.83203125" defaultRowHeight="16"/>
  <sheetData>
    <row r="1" spans="1:2">
      <c r="A1">
        <v>1</v>
      </c>
    </row>
    <row r="2" spans="1:2">
      <c r="A2" t="s">
        <v>125</v>
      </c>
    </row>
    <row r="3" spans="1:2">
      <c r="A3">
        <v>1</v>
      </c>
    </row>
    <row r="4" spans="1:2">
      <c r="A4">
        <v>0</v>
      </c>
    </row>
    <row r="5" spans="1:2">
      <c r="A5">
        <v>400</v>
      </c>
    </row>
    <row r="6" spans="1:2">
      <c r="A6">
        <v>20</v>
      </c>
    </row>
    <row r="8" spans="1:2">
      <c r="A8" s="10"/>
      <c r="B8" s="10"/>
    </row>
    <row r="9" spans="1:2">
      <c r="A9" t="s">
        <v>126</v>
      </c>
    </row>
    <row r="10" spans="1:2">
      <c r="A10" t="s">
        <v>121</v>
      </c>
    </row>
    <row r="15" spans="1:2">
      <c r="B15"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FDCDB-012A-44A3-90F7-7374898B6586}">
  <dimension ref="A1:K25"/>
  <sheetViews>
    <sheetView workbookViewId="0">
      <selection activeCell="V15" sqref="V15"/>
    </sheetView>
  </sheetViews>
  <sheetFormatPr baseColWidth="10" defaultColWidth="8.83203125" defaultRowHeight="16"/>
  <cols>
    <col min="8" max="8" width="12.1640625" bestFit="1" customWidth="1"/>
  </cols>
  <sheetData>
    <row r="1" spans="1:11">
      <c r="A1" s="7" t="s">
        <v>123</v>
      </c>
      <c r="K1" s="24" t="str">
        <f>CONCATENATE("Sensitivity of ",$K$4," to ","Input")</f>
        <v>Sensitivity of Objective function to Input</v>
      </c>
    </row>
    <row r="3" spans="1:11">
      <c r="A3" t="s">
        <v>127</v>
      </c>
      <c r="K3" t="s">
        <v>124</v>
      </c>
    </row>
    <row r="4" spans="1:11" ht="96">
      <c r="B4" s="18" t="s">
        <v>160</v>
      </c>
      <c r="C4" s="18" t="s">
        <v>161</v>
      </c>
      <c r="D4" s="18" t="s">
        <v>162</v>
      </c>
      <c r="E4" s="18" t="s">
        <v>163</v>
      </c>
      <c r="F4" s="18" t="s">
        <v>164</v>
      </c>
      <c r="G4" s="18" t="s">
        <v>165</v>
      </c>
      <c r="H4" s="18" t="s">
        <v>52</v>
      </c>
      <c r="J4" s="24">
        <f>MATCH($K$4,OutputAddresses,0)</f>
        <v>7</v>
      </c>
      <c r="K4" s="23" t="s">
        <v>52</v>
      </c>
    </row>
    <row r="5" spans="1:11">
      <c r="A5" s="17">
        <v>0</v>
      </c>
      <c r="B5" s="31" t="s">
        <v>128</v>
      </c>
      <c r="C5" s="19"/>
      <c r="D5" s="19"/>
      <c r="E5" s="19"/>
      <c r="F5" s="19"/>
      <c r="G5" s="19"/>
      <c r="H5" s="20"/>
      <c r="K5">
        <f>INDEX(OutputValues,1,$J$4)</f>
        <v>0</v>
      </c>
    </row>
    <row r="6" spans="1:11">
      <c r="A6" s="17">
        <v>20</v>
      </c>
      <c r="B6" s="32" t="s">
        <v>128</v>
      </c>
      <c r="C6" s="21"/>
      <c r="D6" s="21"/>
      <c r="E6" s="21"/>
      <c r="F6" s="21"/>
      <c r="G6" s="21"/>
      <c r="H6" s="22"/>
      <c r="K6">
        <f>INDEX(OutputValues,2,$J$4)</f>
        <v>0</v>
      </c>
    </row>
    <row r="7" spans="1:11">
      <c r="A7" s="17">
        <v>40</v>
      </c>
      <c r="B7" s="32" t="s">
        <v>128</v>
      </c>
      <c r="C7" s="21"/>
      <c r="D7" s="21"/>
      <c r="E7" s="21"/>
      <c r="F7" s="21"/>
      <c r="G7" s="21"/>
      <c r="H7" s="22"/>
      <c r="K7">
        <f>INDEX(OutputValues,3,$J$4)</f>
        <v>0</v>
      </c>
    </row>
    <row r="8" spans="1:11">
      <c r="A8" s="17">
        <v>60</v>
      </c>
      <c r="B8" s="32" t="s">
        <v>128</v>
      </c>
      <c r="C8" s="21"/>
      <c r="D8" s="21"/>
      <c r="E8" s="21"/>
      <c r="F8" s="21"/>
      <c r="G8" s="21"/>
      <c r="H8" s="22"/>
      <c r="K8">
        <f>INDEX(OutputValues,4,$J$4)</f>
        <v>0</v>
      </c>
    </row>
    <row r="9" spans="1:11">
      <c r="A9" s="17">
        <v>80</v>
      </c>
      <c r="B9" s="32" t="s">
        <v>128</v>
      </c>
      <c r="C9" s="21"/>
      <c r="D9" s="21"/>
      <c r="E9" s="21"/>
      <c r="F9" s="21"/>
      <c r="G9" s="21"/>
      <c r="H9" s="22"/>
      <c r="K9">
        <f>INDEX(OutputValues,5,$J$4)</f>
        <v>0</v>
      </c>
    </row>
    <row r="10" spans="1:11">
      <c r="A10" s="17">
        <v>100</v>
      </c>
      <c r="B10" s="32" t="s">
        <v>128</v>
      </c>
      <c r="C10" s="21"/>
      <c r="D10" s="21"/>
      <c r="E10" s="21"/>
      <c r="F10" s="21"/>
      <c r="G10" s="21"/>
      <c r="H10" s="22"/>
      <c r="K10">
        <f>INDEX(OutputValues,6,$J$4)</f>
        <v>0</v>
      </c>
    </row>
    <row r="11" spans="1:11">
      <c r="A11" s="17">
        <v>120</v>
      </c>
      <c r="B11" s="32" t="s">
        <v>128</v>
      </c>
      <c r="C11" s="21"/>
      <c r="D11" s="21"/>
      <c r="E11" s="21"/>
      <c r="F11" s="21"/>
      <c r="G11" s="21"/>
      <c r="H11" s="22"/>
      <c r="K11">
        <f>INDEX(OutputValues,7,$J$4)</f>
        <v>0</v>
      </c>
    </row>
    <row r="12" spans="1:11">
      <c r="A12" s="17">
        <v>140</v>
      </c>
      <c r="B12" s="32" t="s">
        <v>128</v>
      </c>
      <c r="C12" s="21"/>
      <c r="D12" s="21"/>
      <c r="E12" s="21"/>
      <c r="F12" s="21"/>
      <c r="G12" s="21"/>
      <c r="H12" s="22"/>
      <c r="K12">
        <f>INDEX(OutputValues,8,$J$4)</f>
        <v>0</v>
      </c>
    </row>
    <row r="13" spans="1:11">
      <c r="A13" s="17">
        <v>160</v>
      </c>
      <c r="B13" s="32" t="s">
        <v>128</v>
      </c>
      <c r="C13" s="21"/>
      <c r="D13" s="21"/>
      <c r="E13" s="21"/>
      <c r="F13" s="21"/>
      <c r="G13" s="21"/>
      <c r="H13" s="22"/>
      <c r="K13">
        <f>INDEX(OutputValues,9,$J$4)</f>
        <v>0</v>
      </c>
    </row>
    <row r="14" spans="1:11">
      <c r="A14" s="17">
        <v>180</v>
      </c>
      <c r="B14" s="32" t="s">
        <v>128</v>
      </c>
      <c r="C14" s="21"/>
      <c r="D14" s="21"/>
      <c r="E14" s="21"/>
      <c r="F14" s="21"/>
      <c r="G14" s="21"/>
      <c r="H14" s="22"/>
      <c r="K14">
        <f>INDEX(OutputValues,10,$J$4)</f>
        <v>0</v>
      </c>
    </row>
    <row r="15" spans="1:11">
      <c r="A15" s="17">
        <v>200</v>
      </c>
      <c r="B15" s="32" t="s">
        <v>128</v>
      </c>
      <c r="C15" s="21"/>
      <c r="D15" s="21"/>
      <c r="E15" s="21"/>
      <c r="F15" s="21"/>
      <c r="G15" s="21"/>
      <c r="H15" s="22"/>
      <c r="K15">
        <f>INDEX(OutputValues,11,$J$4)</f>
        <v>0</v>
      </c>
    </row>
    <row r="16" spans="1:11">
      <c r="A16" s="17">
        <v>220</v>
      </c>
      <c r="B16" s="32" t="s">
        <v>128</v>
      </c>
      <c r="C16" s="21"/>
      <c r="D16" s="21"/>
      <c r="E16" s="21"/>
      <c r="F16" s="21"/>
      <c r="G16" s="21"/>
      <c r="H16" s="22"/>
      <c r="K16">
        <f>INDEX(OutputValues,12,$J$4)</f>
        <v>0</v>
      </c>
    </row>
    <row r="17" spans="1:11">
      <c r="A17" s="17">
        <v>240</v>
      </c>
      <c r="B17" s="32" t="s">
        <v>128</v>
      </c>
      <c r="C17" s="21"/>
      <c r="D17" s="21"/>
      <c r="E17" s="21"/>
      <c r="F17" s="21"/>
      <c r="G17" s="21"/>
      <c r="H17" s="22"/>
      <c r="K17">
        <f>INDEX(OutputValues,13,$J$4)</f>
        <v>0</v>
      </c>
    </row>
    <row r="18" spans="1:11">
      <c r="A18" s="17">
        <v>260</v>
      </c>
      <c r="B18" s="32" t="s">
        <v>128</v>
      </c>
      <c r="C18" s="21"/>
      <c r="D18" s="21"/>
      <c r="E18" s="21"/>
      <c r="F18" s="21"/>
      <c r="G18" s="21"/>
      <c r="H18" s="22"/>
      <c r="K18">
        <f>INDEX(OutputValues,14,$J$4)</f>
        <v>0</v>
      </c>
    </row>
    <row r="19" spans="1:11">
      <c r="A19" s="17">
        <v>280</v>
      </c>
      <c r="B19" s="32" t="s">
        <v>128</v>
      </c>
      <c r="C19" s="21"/>
      <c r="D19" s="21"/>
      <c r="E19" s="21"/>
      <c r="F19" s="21"/>
      <c r="G19" s="21"/>
      <c r="H19" s="22"/>
      <c r="K19">
        <f>INDEX(OutputValues,15,$J$4)</f>
        <v>0</v>
      </c>
    </row>
    <row r="20" spans="1:11">
      <c r="A20" s="17">
        <v>300</v>
      </c>
      <c r="B20" s="25">
        <v>0</v>
      </c>
      <c r="C20" s="26">
        <v>0</v>
      </c>
      <c r="D20" s="26">
        <v>600</v>
      </c>
      <c r="E20" s="26">
        <v>300</v>
      </c>
      <c r="F20" s="26">
        <v>100.00000000000006</v>
      </c>
      <c r="G20" s="26">
        <v>425</v>
      </c>
      <c r="H20" s="27">
        <v>283250</v>
      </c>
      <c r="K20">
        <f>INDEX(OutputValues,16,$J$4)</f>
        <v>283250</v>
      </c>
    </row>
    <row r="21" spans="1:11">
      <c r="A21" s="17">
        <v>320</v>
      </c>
      <c r="B21" s="25">
        <v>0</v>
      </c>
      <c r="C21" s="26">
        <v>0</v>
      </c>
      <c r="D21" s="26">
        <v>600</v>
      </c>
      <c r="E21" s="26">
        <v>300</v>
      </c>
      <c r="F21" s="26">
        <v>100</v>
      </c>
      <c r="G21" s="26">
        <v>425.00000000000006</v>
      </c>
      <c r="H21" s="27">
        <v>283250</v>
      </c>
      <c r="K21">
        <f>INDEX(OutputValues,17,$J$4)</f>
        <v>283250</v>
      </c>
    </row>
    <row r="22" spans="1:11">
      <c r="A22" s="17">
        <v>340</v>
      </c>
      <c r="B22" s="25">
        <v>0</v>
      </c>
      <c r="C22" s="26">
        <v>0</v>
      </c>
      <c r="D22" s="26">
        <v>600</v>
      </c>
      <c r="E22" s="26">
        <v>300</v>
      </c>
      <c r="F22" s="26">
        <v>100</v>
      </c>
      <c r="G22" s="26">
        <v>425.00000000000006</v>
      </c>
      <c r="H22" s="27">
        <v>283250</v>
      </c>
      <c r="K22">
        <f>INDEX(OutputValues,18,$J$4)</f>
        <v>283250</v>
      </c>
    </row>
    <row r="23" spans="1:11">
      <c r="A23" s="17">
        <v>360</v>
      </c>
      <c r="B23" s="25">
        <v>0</v>
      </c>
      <c r="C23" s="26">
        <v>0</v>
      </c>
      <c r="D23" s="26">
        <v>600</v>
      </c>
      <c r="E23" s="26">
        <v>300</v>
      </c>
      <c r="F23" s="26">
        <v>100</v>
      </c>
      <c r="G23" s="26">
        <v>425.00000000000006</v>
      </c>
      <c r="H23" s="27">
        <v>283250</v>
      </c>
      <c r="K23">
        <f>INDEX(OutputValues,19,$J$4)</f>
        <v>283250</v>
      </c>
    </row>
    <row r="24" spans="1:11">
      <c r="A24" s="17">
        <v>380</v>
      </c>
      <c r="B24" s="25">
        <v>0</v>
      </c>
      <c r="C24" s="26">
        <v>0</v>
      </c>
      <c r="D24" s="26">
        <v>600</v>
      </c>
      <c r="E24" s="26">
        <v>300</v>
      </c>
      <c r="F24" s="26">
        <v>100</v>
      </c>
      <c r="G24" s="26">
        <v>425.00000000000006</v>
      </c>
      <c r="H24" s="27">
        <v>283250</v>
      </c>
      <c r="K24">
        <f>INDEX(OutputValues,20,$J$4)</f>
        <v>283250</v>
      </c>
    </row>
    <row r="25" spans="1:11">
      <c r="A25" s="17">
        <v>400</v>
      </c>
      <c r="B25" s="28">
        <v>0</v>
      </c>
      <c r="C25" s="29">
        <v>0</v>
      </c>
      <c r="D25" s="29">
        <v>600</v>
      </c>
      <c r="E25" s="29">
        <v>300</v>
      </c>
      <c r="F25" s="29">
        <v>100</v>
      </c>
      <c r="G25" s="29">
        <v>425.00000000000006</v>
      </c>
      <c r="H25" s="30">
        <v>283250</v>
      </c>
      <c r="K25">
        <f>INDEX(OutputValues,21,$J$4)</f>
        <v>283250</v>
      </c>
    </row>
  </sheetData>
  <dataValidations count="1">
    <dataValidation type="list" allowBlank="1" showInputMessage="1" showErrorMessage="1" sqref="K4" xr:uid="{020B77D5-2C56-49BD-9B26-77E2CD74F147}">
      <formula1>OutputAddresses</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Q1-Formulation</vt:lpstr>
      <vt:lpstr>Q2-LP solution</vt:lpstr>
      <vt:lpstr>Q3-Sensitivity Report 1</vt:lpstr>
      <vt:lpstr>Q4-Supplier4 constraint</vt:lpstr>
      <vt:lpstr>Q5-one-way solver table</vt:lpstr>
      <vt:lpstr>'Q5-one-way solver table'!ChartData</vt:lpstr>
      <vt:lpstr>'Q5-one-way solver table'!InputValues</vt:lpstr>
      <vt:lpstr>'Q5-one-way solver table'!OutputAddresses</vt:lpstr>
      <vt:lpstr>'Q5-one-way solver table'!OutputValues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2020-08-31T05:50:15Z</dcterms:created>
  <dcterms:modified xsi:type="dcterms:W3CDTF">2020-09-07T23:03:24Z</dcterms:modified>
</cp:coreProperties>
</file>