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стя\Python\projects\client-segmentation\"/>
    </mc:Choice>
  </mc:AlternateContent>
  <xr:revisionPtr revIDLastSave="0" documentId="13_ncr:1_{30B0BC48-8126-46B5-907C-E97CBFAA158A}" xr6:coauthVersionLast="47" xr6:coauthVersionMax="47" xr10:uidLastSave="{00000000-0000-0000-0000-000000000000}"/>
  <bookViews>
    <workbookView xWindow="-98" yWindow="-98" windowWidth="19396" windowHeight="11596" xr2:uid="{5067756B-43C1-45AA-B1A8-07435FCD5E1E}"/>
  </bookViews>
  <sheets>
    <sheet name="USD" sheetId="3" r:id="rId1"/>
    <sheet name="RUB" sheetId="1" r:id="rId2"/>
    <sheet name="produc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I14" i="1"/>
  <c r="H14" i="1"/>
  <c r="G14" i="1"/>
  <c r="F14" i="1"/>
  <c r="J16" i="3"/>
  <c r="I16" i="3"/>
  <c r="H16" i="3"/>
  <c r="G16" i="3"/>
  <c r="F16" i="3"/>
  <c r="J12" i="1"/>
  <c r="I12" i="1"/>
  <c r="H12" i="1"/>
  <c r="G12" i="1"/>
  <c r="F12" i="1"/>
  <c r="C12" i="1"/>
  <c r="R16" i="1"/>
  <c r="R15" i="1"/>
  <c r="Q16" i="1"/>
  <c r="Q15" i="1"/>
  <c r="P16" i="1"/>
  <c r="P15" i="1"/>
  <c r="O15" i="1"/>
  <c r="O16" i="1"/>
  <c r="N16" i="1"/>
  <c r="N15" i="1"/>
  <c r="N18" i="3"/>
  <c r="F12" i="3" s="1"/>
  <c r="J17" i="3"/>
  <c r="I17" i="3"/>
  <c r="H17" i="3"/>
  <c r="G17" i="3"/>
  <c r="F17" i="3"/>
  <c r="K17" i="3" s="1"/>
  <c r="C15" i="3"/>
  <c r="R16" i="3"/>
  <c r="Q16" i="3"/>
  <c r="P16" i="3"/>
  <c r="O16" i="3"/>
  <c r="N16" i="3"/>
  <c r="R15" i="3"/>
  <c r="Q15" i="3"/>
  <c r="P15" i="3"/>
  <c r="O15" i="3"/>
  <c r="N15" i="3"/>
  <c r="O18" i="3" l="1"/>
  <c r="Q18" i="3"/>
  <c r="P18" i="3"/>
  <c r="R18" i="3"/>
  <c r="J12" i="3" s="1"/>
  <c r="J13" i="3" s="1"/>
  <c r="F13" i="3"/>
  <c r="J15" i="1"/>
  <c r="G15" i="1"/>
  <c r="I15" i="1"/>
  <c r="H15" i="1"/>
  <c r="F15" i="1"/>
  <c r="R18" i="1"/>
  <c r="Q18" i="1"/>
  <c r="C13" i="1" s="1"/>
  <c r="O18" i="1"/>
  <c r="N18" i="1"/>
  <c r="F13" i="1" s="1"/>
  <c r="G13" i="3" l="1"/>
  <c r="G12" i="3"/>
  <c r="H12" i="3"/>
  <c r="H13" i="3" s="1"/>
  <c r="P18" i="1"/>
  <c r="I12" i="3"/>
  <c r="I13" i="3" s="1"/>
  <c r="C12" i="3"/>
  <c r="C13" i="3" s="1"/>
  <c r="C16" i="3" s="1"/>
  <c r="C15" i="1"/>
  <c r="K16" i="3" l="1"/>
  <c r="K18" i="3" s="1"/>
  <c r="K21" i="3" s="1"/>
  <c r="K13" i="3"/>
  <c r="K15" i="1"/>
  <c r="J13" i="1" l="1"/>
  <c r="H13" i="1"/>
  <c r="G13" i="1"/>
  <c r="I13" i="1"/>
  <c r="C16" i="1"/>
  <c r="K14" i="1" l="1"/>
  <c r="K13" i="1"/>
  <c r="K16" i="1" l="1"/>
  <c r="K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C12" authorId="0" shapeId="0" xr:uid="{BC683C76-CF2C-4337-A6B0-EBFC3A874D6D}">
      <text>
        <r>
          <rPr>
            <sz val="9"/>
            <color indexed="81"/>
            <rFont val="Tahoma"/>
            <family val="2"/>
            <charset val="204"/>
          </rPr>
          <t>Берем матожидаемую сумму покупки</t>
        </r>
      </text>
    </comment>
    <comment ref="C15" authorId="0" shapeId="0" xr:uid="{DA57BEEF-186B-4569-8065-1C5B4549AFC1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Расходы на email-рассылку для всех клиентов. Специализированные компании предлагают рассылку на нашу клиентскую базу за 5500р в месяц.</t>
        </r>
      </text>
    </comment>
    <comment ref="F17" authorId="0" shapeId="0" xr:uid="{2B5CFDF9-662F-471D-8B16-B7EDF4FEA73D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Это годовые расходы на услуги СММ-специалиста, которому платим 100 000р в месяц. Эти расходы разделены на 3 и распределены в соответствующих ячейках целевых сегментов: 1, 3 и 4</t>
        </r>
      </text>
    </comment>
    <comment ref="G17" authorId="0" shapeId="0" xr:uid="{B543CFAA-9E0A-4C70-A389-89E4A61797B9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Это стоимость для двух сегментов с каналом direct. Специализированные компании предлагают рассылку на нашу клиентскую базу за 2900р в месяц. Здесь разделено на 2, поскольку такая же сумма стоять в соответствующей ячейке сегмента 5</t>
        </r>
      </text>
    </comment>
  </commentList>
</comments>
</file>

<file path=xl/sharedStrings.xml><?xml version="1.0" encoding="utf-8"?>
<sst xmlns="http://schemas.openxmlformats.org/spreadsheetml/2006/main" count="115" uniqueCount="52">
  <si>
    <t>Пользователей</t>
  </si>
  <si>
    <t>Доля покупок</t>
  </si>
  <si>
    <t>Выручка</t>
  </si>
  <si>
    <t>Стоимость товара</t>
  </si>
  <si>
    <t>Сегмент 1</t>
  </si>
  <si>
    <t>Базовый сценарий</t>
  </si>
  <si>
    <t>Сегмент 2</t>
  </si>
  <si>
    <t>Сегмент 3</t>
  </si>
  <si>
    <t>Сегмент 5</t>
  </si>
  <si>
    <t>Расходы на привлечение</t>
  </si>
  <si>
    <t>Прибыль*</t>
  </si>
  <si>
    <t>Скидки</t>
  </si>
  <si>
    <t xml:space="preserve">Сегмент 4 </t>
  </si>
  <si>
    <t>Powderkeg III Down Jacket</t>
  </si>
  <si>
    <t>OutDry Extreme Eco II Tech Shell Jacket</t>
  </si>
  <si>
    <t>Titanium</t>
  </si>
  <si>
    <t>Зима</t>
  </si>
  <si>
    <t>Лето</t>
  </si>
  <si>
    <t>Helvetica Cropped Half Snap Fleece Pullover</t>
  </si>
  <si>
    <t>Продукт</t>
  </si>
  <si>
    <t>Цена, $</t>
  </si>
  <si>
    <t>Silver Ridge Lite Long Sleeve Shirt</t>
  </si>
  <si>
    <t>Категория</t>
  </si>
  <si>
    <t>Куртка зимняя</t>
  </si>
  <si>
    <t>Ветровка</t>
  </si>
  <si>
    <t>Пуловер</t>
  </si>
  <si>
    <t>Рубашка</t>
  </si>
  <si>
    <t>Spring Looks + Silver Ridge Collection</t>
  </si>
  <si>
    <t>Tech Insulating</t>
  </si>
  <si>
    <t>Infinity Summit Omni-Heat Infinity Double Wall Down Jacket</t>
  </si>
  <si>
    <t>Infinity Summit Double Wall Down Vest</t>
  </si>
  <si>
    <t>Жилет</t>
  </si>
  <si>
    <t>Heritage</t>
  </si>
  <si>
    <t>Bora Bora Printed Booney Hat</t>
  </si>
  <si>
    <t>Convey 4L Cross-Body Bag</t>
  </si>
  <si>
    <t>Сумка</t>
  </si>
  <si>
    <t>Шляпа</t>
  </si>
  <si>
    <t>Sun Protecting Clothing</t>
  </si>
  <si>
    <t>Narrows Pointe Half Zip Shirt</t>
  </si>
  <si>
    <t>ThistleTownPark</t>
  </si>
  <si>
    <t>Футболка</t>
  </si>
  <si>
    <t>Сегмент</t>
  </si>
  <si>
    <t>Коллекция</t>
  </si>
  <si>
    <t>Сегмент 4</t>
  </si>
  <si>
    <t>Вероятность получить клиента</t>
  </si>
  <si>
    <t>Внедрение сегментации</t>
  </si>
  <si>
    <t>Сумма</t>
  </si>
  <si>
    <t>Матожидание:</t>
  </si>
  <si>
    <t>Прирост прибыли:</t>
  </si>
  <si>
    <t>Стоимость предлагаемого товара</t>
  </si>
  <si>
    <t>Выручка при базовом сценарии</t>
  </si>
  <si>
    <t>Эффективность сегментации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</si>
</sst>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₽&quot;_-;\-* #,##0.00\ &quot;₽&quot;_-;_-* &quot;-&quot;??\ &quot;₽&quot;_-;_-@_-"/>
    <numFmt numFmtId="164" formatCode="_-* #,##0.00\ _₽_-;\-* #,##0.00\ _₽_-;_-* &quot;-&quot;??\ _₽_-;_-@_-"/>
    <numFmt numFmtId="165" formatCode="0.000%"/>
    <numFmt numFmtId="166" formatCode="#,##0.00\ &quot;₽&quot;"/>
    <numFmt numFmtId="167" formatCode="_-[$$-409]* #,##0.00_ ;_-[$$-409]* \-#,##0.00\ ;_-[$$-409]* &quot;-&quot;??_ ;_-@_ 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76C6C4"/>
        <bgColor indexed="64"/>
      </patternFill>
    </fill>
    <fill>
      <patternFill patternType="solid">
        <fgColor rgb="FFC1E5E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008080"/>
      </left>
      <right/>
      <top style="thick">
        <color rgb="FF008080"/>
      </top>
      <bottom style="thick">
        <color rgb="FF008080"/>
      </bottom>
      <diagonal/>
    </border>
    <border>
      <left/>
      <right style="thick">
        <color rgb="FF008080"/>
      </right>
      <top style="thick">
        <color rgb="FF008080"/>
      </top>
      <bottom style="thick">
        <color rgb="FF00808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/>
    <xf numFmtId="2" fontId="0" fillId="0" borderId="3" xfId="0" applyNumberFormat="1" applyBorder="1"/>
    <xf numFmtId="2" fontId="0" fillId="0" borderId="0" xfId="0" applyNumberFormat="1"/>
    <xf numFmtId="0" fontId="0" fillId="0" borderId="12" xfId="0" applyBorder="1"/>
    <xf numFmtId="0" fontId="0" fillId="3" borderId="3" xfId="0" applyFill="1" applyBorder="1"/>
    <xf numFmtId="2" fontId="0" fillId="3" borderId="7" xfId="0" applyNumberFormat="1" applyFill="1" applyBorder="1" applyAlignment="1">
      <alignment horizontal="right"/>
    </xf>
    <xf numFmtId="166" fontId="0" fillId="0" borderId="7" xfId="0" applyNumberFormat="1" applyBorder="1" applyAlignment="1">
      <alignment horizontal="right"/>
    </xf>
    <xf numFmtId="166" fontId="0" fillId="3" borderId="7" xfId="0" applyNumberFormat="1" applyFill="1" applyBorder="1" applyAlignment="1">
      <alignment horizontal="right"/>
    </xf>
    <xf numFmtId="166" fontId="0" fillId="0" borderId="7" xfId="0" applyNumberFormat="1" applyBorder="1"/>
    <xf numFmtId="166" fontId="5" fillId="3" borderId="7" xfId="1" applyNumberFormat="1" applyFont="1" applyFill="1" applyBorder="1" applyAlignment="1">
      <alignment horizontal="left"/>
    </xf>
    <xf numFmtId="166" fontId="5" fillId="0" borderId="9" xfId="0" applyNumberFormat="1" applyFont="1" applyBorder="1" applyAlignment="1">
      <alignment horizontal="left"/>
    </xf>
    <xf numFmtId="0" fontId="0" fillId="0" borderId="1" xfId="0" applyBorder="1"/>
    <xf numFmtId="0" fontId="0" fillId="5" borderId="11" xfId="0" applyFill="1" applyBorder="1"/>
    <xf numFmtId="0" fontId="0" fillId="5" borderId="3" xfId="0" applyFill="1" applyBorder="1"/>
    <xf numFmtId="0" fontId="0" fillId="5" borderId="2" xfId="0" applyFill="1" applyBorder="1"/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7" xfId="0" applyBorder="1" applyAlignment="1">
      <alignment horizontal="right"/>
    </xf>
    <xf numFmtId="166" fontId="0" fillId="5" borderId="3" xfId="0" applyNumberFormat="1" applyFill="1" applyBorder="1"/>
    <xf numFmtId="166" fontId="0" fillId="0" borderId="3" xfId="0" applyNumberFormat="1" applyBorder="1"/>
    <xf numFmtId="166" fontId="0" fillId="5" borderId="2" xfId="0" applyNumberFormat="1" applyFill="1" applyBorder="1"/>
    <xf numFmtId="166" fontId="5" fillId="0" borderId="3" xfId="1" applyNumberFormat="1" applyFont="1" applyFill="1" applyBorder="1" applyAlignment="1">
      <alignment horizontal="left"/>
    </xf>
    <xf numFmtId="166" fontId="5" fillId="0" borderId="3" xfId="0" applyNumberFormat="1" applyFont="1" applyBorder="1" applyAlignment="1">
      <alignment horizontal="left"/>
    </xf>
    <xf numFmtId="166" fontId="5" fillId="5" borderId="2" xfId="0" applyNumberFormat="1" applyFont="1" applyFill="1" applyBorder="1" applyAlignment="1">
      <alignment horizontal="left"/>
    </xf>
    <xf numFmtId="166" fontId="0" fillId="5" borderId="3" xfId="0" applyNumberFormat="1" applyFill="1" applyBorder="1" applyAlignment="1">
      <alignment horizontal="right"/>
    </xf>
    <xf numFmtId="0" fontId="6" fillId="5" borderId="14" xfId="0" applyFont="1" applyFill="1" applyBorder="1"/>
    <xf numFmtId="165" fontId="6" fillId="5" borderId="15" xfId="2" applyNumberFormat="1" applyFont="1" applyFill="1" applyBorder="1" applyAlignment="1">
      <alignment horizontal="center"/>
    </xf>
    <xf numFmtId="0" fontId="0" fillId="7" borderId="10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167" fontId="0" fillId="0" borderId="7" xfId="0" applyNumberFormat="1" applyBorder="1" applyAlignment="1">
      <alignment horizontal="right"/>
    </xf>
    <xf numFmtId="167" fontId="5" fillId="0" borderId="9" xfId="0" applyNumberFormat="1" applyFont="1" applyBorder="1" applyAlignment="1">
      <alignment horizontal="left"/>
    </xf>
    <xf numFmtId="167" fontId="0" fillId="3" borderId="7" xfId="0" applyNumberFormat="1" applyFill="1" applyBorder="1" applyAlignment="1">
      <alignment horizontal="right"/>
    </xf>
    <xf numFmtId="167" fontId="5" fillId="3" borderId="7" xfId="1" applyNumberFormat="1" applyFont="1" applyFill="1" applyBorder="1" applyAlignment="1">
      <alignment horizontal="left"/>
    </xf>
    <xf numFmtId="167" fontId="0" fillId="5" borderId="3" xfId="0" applyNumberFormat="1" applyFill="1" applyBorder="1"/>
    <xf numFmtId="167" fontId="5" fillId="0" borderId="3" xfId="1" applyNumberFormat="1" applyFont="1" applyFill="1" applyBorder="1" applyAlignment="1">
      <alignment horizontal="left"/>
    </xf>
    <xf numFmtId="167" fontId="5" fillId="0" borderId="3" xfId="0" applyNumberFormat="1" applyFont="1" applyBorder="1" applyAlignment="1">
      <alignment horizontal="left"/>
    </xf>
    <xf numFmtId="167" fontId="0" fillId="5" borderId="3" xfId="0" applyNumberFormat="1" applyFill="1" applyBorder="1" applyAlignment="1">
      <alignment horizontal="right"/>
    </xf>
    <xf numFmtId="167" fontId="0" fillId="0" borderId="3" xfId="0" applyNumberFormat="1" applyBorder="1"/>
    <xf numFmtId="167" fontId="0" fillId="5" borderId="2" xfId="0" applyNumberFormat="1" applyFill="1" applyBorder="1"/>
    <xf numFmtId="167" fontId="5" fillId="5" borderId="2" xfId="0" applyNumberFormat="1" applyFont="1" applyFill="1" applyBorder="1" applyAlignment="1">
      <alignment horizontal="left"/>
    </xf>
    <xf numFmtId="44" fontId="0" fillId="0" borderId="11" xfId="0" applyNumberFormat="1" applyBorder="1"/>
    <xf numFmtId="44" fontId="0" fillId="0" borderId="2" xfId="0" applyNumberFormat="1" applyBorder="1"/>
    <xf numFmtId="167" fontId="0" fillId="0" borderId="11" xfId="0" applyNumberFormat="1" applyBorder="1"/>
    <xf numFmtId="167" fontId="0" fillId="0" borderId="2" xfId="0" applyNumberFormat="1" applyBorder="1"/>
    <xf numFmtId="44" fontId="0" fillId="0" borderId="1" xfId="0" applyNumberFormat="1" applyBorder="1"/>
    <xf numFmtId="167" fontId="0" fillId="0" borderId="1" xfId="0" applyNumberFormat="1" applyBorder="1"/>
    <xf numFmtId="166" fontId="0" fillId="0" borderId="0" xfId="0" applyNumberFormat="1"/>
    <xf numFmtId="0" fontId="5" fillId="0" borderId="12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6" borderId="10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0" xfId="0" applyFill="1"/>
    <xf numFmtId="10" fontId="6" fillId="5" borderId="15" xfId="2" applyNumberFormat="1" applyFont="1" applyFill="1" applyBorder="1" applyAlignment="1">
      <alignment horizontal="center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colors>
    <mruColors>
      <color rgb="FFC1E5E4"/>
      <color rgb="FF008080"/>
      <color rgb="FF76C6C4"/>
      <color rgb="FF46A4A4"/>
      <color rgb="FF00CC99"/>
      <color rgb="FFCC0000"/>
      <color rgb="FFFFCCCC"/>
      <color rgb="FFFF7C80"/>
      <color rgb="FFFEF0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AD2F8-AD29-48F0-9672-FA1860E058FD}">
  <dimension ref="B5:R22"/>
  <sheetViews>
    <sheetView tabSelected="1" zoomScale="61" workbookViewId="0">
      <selection activeCell="F22" sqref="F22"/>
    </sheetView>
  </sheetViews>
  <sheetFormatPr defaultRowHeight="14.25" x14ac:dyDescent="0.45"/>
  <cols>
    <col min="2" max="2" width="23.06640625" bestFit="1" customWidth="1"/>
    <col min="3" max="3" width="16.59765625" bestFit="1" customWidth="1"/>
    <col min="5" max="5" width="29.06640625" customWidth="1"/>
    <col min="6" max="7" width="16.59765625" bestFit="1" customWidth="1"/>
    <col min="8" max="8" width="15.33203125" bestFit="1" customWidth="1"/>
    <col min="9" max="10" width="17.59765625" bestFit="1" customWidth="1"/>
    <col min="11" max="11" width="16.59765625" bestFit="1" customWidth="1"/>
    <col min="13" max="18" width="14.46484375" customWidth="1"/>
  </cols>
  <sheetData>
    <row r="5" spans="2:18" x14ac:dyDescent="0.45">
      <c r="M5" s="4"/>
      <c r="N5" s="63" t="s">
        <v>44</v>
      </c>
      <c r="O5" s="64"/>
    </row>
    <row r="6" spans="2:18" x14ac:dyDescent="0.45">
      <c r="M6" s="5"/>
      <c r="N6" s="7" t="s">
        <v>16</v>
      </c>
      <c r="O6" s="7" t="s">
        <v>17</v>
      </c>
    </row>
    <row r="7" spans="2:18" x14ac:dyDescent="0.45">
      <c r="M7" s="13" t="s">
        <v>4</v>
      </c>
      <c r="N7" s="28">
        <v>0.54</v>
      </c>
      <c r="O7" s="11">
        <v>0.46</v>
      </c>
    </row>
    <row r="8" spans="2:18" ht="14.35" customHeight="1" x14ac:dyDescent="0.45">
      <c r="E8" s="65"/>
      <c r="F8" s="67" t="s">
        <v>45</v>
      </c>
      <c r="G8" s="68"/>
      <c r="H8" s="68"/>
      <c r="I8" s="68"/>
      <c r="J8" s="68"/>
      <c r="K8" s="69"/>
      <c r="M8" s="3" t="s">
        <v>6</v>
      </c>
      <c r="N8" s="11">
        <v>0.48</v>
      </c>
      <c r="O8" s="28">
        <v>0.52</v>
      </c>
    </row>
    <row r="9" spans="2:18" x14ac:dyDescent="0.45">
      <c r="B9" s="70" t="s">
        <v>5</v>
      </c>
      <c r="C9" s="71"/>
      <c r="E9" s="66"/>
      <c r="F9" s="24" t="s">
        <v>4</v>
      </c>
      <c r="G9" s="24" t="s">
        <v>6</v>
      </c>
      <c r="H9" s="24" t="s">
        <v>7</v>
      </c>
      <c r="I9" s="24" t="s">
        <v>12</v>
      </c>
      <c r="J9" s="24" t="s">
        <v>8</v>
      </c>
      <c r="K9" s="24" t="s">
        <v>46</v>
      </c>
      <c r="M9" s="3" t="s">
        <v>7</v>
      </c>
      <c r="N9" s="28">
        <v>0.52</v>
      </c>
      <c r="O9" s="11">
        <v>0.48</v>
      </c>
    </row>
    <row r="10" spans="2:18" x14ac:dyDescent="0.45">
      <c r="B10" s="13" t="s">
        <v>0</v>
      </c>
      <c r="C10" s="30">
        <v>11126</v>
      </c>
      <c r="E10" s="25" t="s">
        <v>0</v>
      </c>
      <c r="F10" s="26">
        <v>1431</v>
      </c>
      <c r="G10" s="26">
        <v>3473</v>
      </c>
      <c r="H10" s="26">
        <v>857</v>
      </c>
      <c r="I10" s="26">
        <v>2648</v>
      </c>
      <c r="J10" s="26">
        <v>2717</v>
      </c>
      <c r="K10" s="26"/>
      <c r="M10" s="3" t="s">
        <v>43</v>
      </c>
      <c r="N10" s="11">
        <v>0.43</v>
      </c>
      <c r="O10" s="28">
        <v>0.56999999999999995</v>
      </c>
    </row>
    <row r="11" spans="2:18" x14ac:dyDescent="0.45">
      <c r="B11" s="17" t="s">
        <v>1</v>
      </c>
      <c r="C11" s="18">
        <v>0.16270000000000001</v>
      </c>
      <c r="E11" s="3" t="s">
        <v>1</v>
      </c>
      <c r="F11" s="14">
        <v>0.1537</v>
      </c>
      <c r="G11" s="14">
        <v>0.18859999999999999</v>
      </c>
      <c r="H11" s="14">
        <v>0.16220000000000001</v>
      </c>
      <c r="I11" s="14">
        <v>0.17330000000000001</v>
      </c>
      <c r="J11" s="14">
        <v>0.124</v>
      </c>
      <c r="K11" s="14"/>
      <c r="M11" s="2" t="s">
        <v>8</v>
      </c>
      <c r="N11" s="12">
        <v>0.48</v>
      </c>
      <c r="O11" s="29">
        <v>0.52</v>
      </c>
    </row>
    <row r="12" spans="2:18" x14ac:dyDescent="0.45">
      <c r="B12" s="3" t="s">
        <v>3</v>
      </c>
      <c r="C12" s="45">
        <f>Q18</f>
        <v>31.612499999999997</v>
      </c>
      <c r="E12" s="26" t="s">
        <v>3</v>
      </c>
      <c r="F12" s="49">
        <f>N18</f>
        <v>173.08920000000001</v>
      </c>
      <c r="G12" s="49">
        <f t="shared" ref="G12:J12" si="0">O18</f>
        <v>50.55</v>
      </c>
      <c r="H12" s="49">
        <f t="shared" si="0"/>
        <v>84.144800000000004</v>
      </c>
      <c r="I12" s="49">
        <f t="shared" si="0"/>
        <v>31.612499999999997</v>
      </c>
      <c r="J12" s="49">
        <f t="shared" si="0"/>
        <v>27.025199999999998</v>
      </c>
      <c r="K12" s="49"/>
    </row>
    <row r="13" spans="2:18" x14ac:dyDescent="0.45">
      <c r="B13" s="17" t="s">
        <v>2</v>
      </c>
      <c r="C13" s="48">
        <f>C12*C11*C10</f>
        <v>57224.9538225</v>
      </c>
      <c r="E13" s="3" t="s">
        <v>2</v>
      </c>
      <c r="F13" s="50">
        <f>F12*F11*F10</f>
        <v>38070.052167240006</v>
      </c>
      <c r="G13" s="50">
        <f t="shared" ref="G13:J13" si="1">G12*G11*G10</f>
        <v>33110.644289999997</v>
      </c>
      <c r="H13" s="50">
        <f t="shared" si="1"/>
        <v>11696.58158192</v>
      </c>
      <c r="I13" s="50">
        <f t="shared" si="1"/>
        <v>14506.925670000001</v>
      </c>
      <c r="J13" s="50">
        <f t="shared" si="1"/>
        <v>9105.0060815999987</v>
      </c>
      <c r="K13" s="51">
        <f>SUM(F13:J13)</f>
        <v>106489.20979076001</v>
      </c>
      <c r="N13" s="63" t="s">
        <v>49</v>
      </c>
      <c r="O13" s="72"/>
      <c r="P13" s="72"/>
      <c r="Q13" s="72"/>
      <c r="R13" s="64"/>
    </row>
    <row r="14" spans="2:18" x14ac:dyDescent="0.45">
      <c r="B14" s="3"/>
      <c r="C14" s="21"/>
      <c r="E14" s="26" t="s">
        <v>50</v>
      </c>
      <c r="F14" s="26"/>
      <c r="G14" s="26"/>
      <c r="H14" s="75"/>
      <c r="I14" s="26"/>
      <c r="J14" s="75"/>
      <c r="K14" s="26"/>
      <c r="M14" s="4"/>
      <c r="N14" s="10" t="s">
        <v>4</v>
      </c>
      <c r="O14" s="10" t="s">
        <v>6</v>
      </c>
      <c r="P14" s="10" t="s">
        <v>7</v>
      </c>
      <c r="Q14" s="10" t="s">
        <v>43</v>
      </c>
      <c r="R14" s="10" t="s">
        <v>8</v>
      </c>
    </row>
    <row r="15" spans="2:18" x14ac:dyDescent="0.45">
      <c r="B15" s="17" t="s">
        <v>9</v>
      </c>
      <c r="C15" s="47">
        <f>5500*12/83</f>
        <v>795.18072289156623</v>
      </c>
      <c r="E15" s="3" t="s">
        <v>51</v>
      </c>
      <c r="F15" s="3"/>
      <c r="G15" s="3"/>
      <c r="I15" s="3"/>
      <c r="K15" s="3"/>
      <c r="M15" s="4" t="s">
        <v>16</v>
      </c>
      <c r="N15" s="58">
        <f>products!F7</f>
        <v>179.98</v>
      </c>
      <c r="O15" s="58">
        <f>products!F8</f>
        <v>52.5</v>
      </c>
      <c r="P15" s="58">
        <f>products!F9</f>
        <v>87.98</v>
      </c>
      <c r="Q15" s="58">
        <f>products!F10</f>
        <v>33.75</v>
      </c>
      <c r="R15" s="58">
        <f>products!F11</f>
        <v>25.98</v>
      </c>
    </row>
    <row r="16" spans="2:18" x14ac:dyDescent="0.45">
      <c r="B16" s="2" t="s">
        <v>10</v>
      </c>
      <c r="C16" s="46">
        <f>C13-C15</f>
        <v>56429.773099608436</v>
      </c>
      <c r="E16" s="26" t="s">
        <v>11</v>
      </c>
      <c r="F16" s="49">
        <f>F13*0.1</f>
        <v>3807.005216724001</v>
      </c>
      <c r="G16" s="52">
        <f>G13*0.15</f>
        <v>4966.5966434999991</v>
      </c>
      <c r="H16" s="52">
        <f>H13*0.1</f>
        <v>1169.658158192</v>
      </c>
      <c r="I16" s="52">
        <f>I13*0.15</f>
        <v>2176.0388505000001</v>
      </c>
      <c r="J16" s="52">
        <f>J13*0.12</f>
        <v>1092.6007297919998</v>
      </c>
      <c r="K16" s="52">
        <f>SUM(F16:J16)</f>
        <v>13211.899598708002</v>
      </c>
      <c r="M16" s="6" t="s">
        <v>17</v>
      </c>
      <c r="N16" s="59">
        <f>products!I7</f>
        <v>165</v>
      </c>
      <c r="O16" s="59">
        <f>products!I8</f>
        <v>48.75</v>
      </c>
      <c r="P16" s="59">
        <f>products!I9</f>
        <v>79.989999999999995</v>
      </c>
      <c r="Q16" s="59">
        <f>products!I10</f>
        <v>30</v>
      </c>
      <c r="R16" s="59">
        <f>products!I11</f>
        <v>27.99</v>
      </c>
    </row>
    <row r="17" spans="5:18" x14ac:dyDescent="0.45">
      <c r="E17" s="3" t="s">
        <v>9</v>
      </c>
      <c r="F17" s="53">
        <f>100000*12/3/83</f>
        <v>4819.2771084337346</v>
      </c>
      <c r="G17" s="53">
        <f>2900*12/2/83</f>
        <v>209.63855421686748</v>
      </c>
      <c r="H17" s="53">
        <f>100000*12/3/83</f>
        <v>4819.2771084337346</v>
      </c>
      <c r="I17" s="53">
        <f>100000*12/3/83</f>
        <v>4819.2771084337346</v>
      </c>
      <c r="J17" s="53">
        <f>2900*12/2/83</f>
        <v>209.63855421686748</v>
      </c>
      <c r="K17" s="53">
        <f>SUM(F17:J17)</f>
        <v>14877.10843373494</v>
      </c>
      <c r="M17" s="5"/>
      <c r="N17" s="14"/>
      <c r="O17" s="14"/>
      <c r="P17" s="14"/>
      <c r="Q17" s="14"/>
      <c r="R17" s="14"/>
    </row>
    <row r="18" spans="5:18" x14ac:dyDescent="0.45">
      <c r="E18" s="27" t="s">
        <v>10</v>
      </c>
      <c r="F18" s="54"/>
      <c r="G18" s="54"/>
      <c r="H18" s="54"/>
      <c r="I18" s="54"/>
      <c r="J18" s="54"/>
      <c r="K18" s="55">
        <f>K13-K16-K17</f>
        <v>78400.201758317067</v>
      </c>
      <c r="M18" s="16" t="s">
        <v>47</v>
      </c>
      <c r="N18" s="61">
        <f>N15*N7+N16*O7</f>
        <v>173.08920000000001</v>
      </c>
      <c r="O18" s="61">
        <f>O15*N8+O16*O8</f>
        <v>50.55</v>
      </c>
      <c r="P18" s="61">
        <f>P15*N9+P16*O9</f>
        <v>84.144800000000004</v>
      </c>
      <c r="Q18" s="61">
        <f>Q15*N10+Q16*O10</f>
        <v>31.612499999999997</v>
      </c>
      <c r="R18" s="61">
        <f>R15*N11+R16*O11</f>
        <v>27.025199999999998</v>
      </c>
    </row>
    <row r="20" spans="5:18" ht="14.65" thickBot="1" x14ac:dyDescent="0.5"/>
    <row r="21" spans="5:18" ht="15" thickTop="1" thickBot="1" x14ac:dyDescent="0.5">
      <c r="J21" s="38" t="s">
        <v>48</v>
      </c>
      <c r="K21" s="76">
        <f>K18/C16 - 1</f>
        <v>0.38934107744730739</v>
      </c>
    </row>
    <row r="22" spans="5:18" ht="14.65" thickTop="1" x14ac:dyDescent="0.45"/>
  </sheetData>
  <mergeCells count="5">
    <mergeCell ref="N5:O5"/>
    <mergeCell ref="E8:E9"/>
    <mergeCell ref="F8:K8"/>
    <mergeCell ref="B9:C9"/>
    <mergeCell ref="N13:R1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5B3E-ABF9-4EA7-AB29-21122DF6241D}">
  <dimension ref="B5:R24"/>
  <sheetViews>
    <sheetView zoomScale="59" workbookViewId="0">
      <selection activeCell="B22" sqref="B22"/>
    </sheetView>
  </sheetViews>
  <sheetFormatPr defaultRowHeight="14.75" customHeight="1" x14ac:dyDescent="0.45"/>
  <cols>
    <col min="2" max="2" width="23.06640625" bestFit="1" customWidth="1"/>
    <col min="3" max="3" width="16.59765625" bestFit="1" customWidth="1"/>
    <col min="5" max="5" width="23.06640625" bestFit="1" customWidth="1"/>
    <col min="6" max="7" width="16.59765625" bestFit="1" customWidth="1"/>
    <col min="8" max="8" width="15.33203125" bestFit="1" customWidth="1"/>
    <col min="9" max="10" width="17.59765625" bestFit="1" customWidth="1"/>
    <col min="11" max="11" width="16.59765625" bestFit="1" customWidth="1"/>
    <col min="13" max="18" width="14.46484375" customWidth="1"/>
  </cols>
  <sheetData>
    <row r="5" spans="2:18" ht="14.75" customHeight="1" x14ac:dyDescent="0.45">
      <c r="M5" s="4"/>
      <c r="N5" s="63" t="s">
        <v>44</v>
      </c>
      <c r="O5" s="64"/>
    </row>
    <row r="6" spans="2:18" ht="14.75" customHeight="1" x14ac:dyDescent="0.45">
      <c r="M6" s="5"/>
      <c r="N6" s="7" t="s">
        <v>16</v>
      </c>
      <c r="O6" s="7" t="s">
        <v>17</v>
      </c>
    </row>
    <row r="7" spans="2:18" ht="14.75" customHeight="1" x14ac:dyDescent="0.45">
      <c r="M7" s="13" t="s">
        <v>4</v>
      </c>
      <c r="N7" s="28">
        <v>0.54</v>
      </c>
      <c r="O7" s="11">
        <v>0.46</v>
      </c>
    </row>
    <row r="8" spans="2:18" ht="14.75" customHeight="1" x14ac:dyDescent="0.45">
      <c r="E8" s="65"/>
      <c r="F8" s="67" t="s">
        <v>45</v>
      </c>
      <c r="G8" s="68"/>
      <c r="H8" s="68"/>
      <c r="I8" s="68"/>
      <c r="J8" s="68"/>
      <c r="K8" s="69"/>
      <c r="M8" s="3" t="s">
        <v>6</v>
      </c>
      <c r="N8" s="11">
        <v>0.48</v>
      </c>
      <c r="O8" s="28">
        <v>0.52</v>
      </c>
    </row>
    <row r="9" spans="2:18" ht="14.75" customHeight="1" x14ac:dyDescent="0.45">
      <c r="B9" s="70" t="s">
        <v>5</v>
      </c>
      <c r="C9" s="71"/>
      <c r="E9" s="66"/>
      <c r="F9" s="24" t="s">
        <v>4</v>
      </c>
      <c r="G9" s="24" t="s">
        <v>6</v>
      </c>
      <c r="H9" s="24" t="s">
        <v>7</v>
      </c>
      <c r="I9" s="24" t="s">
        <v>12</v>
      </c>
      <c r="J9" s="24" t="s">
        <v>8</v>
      </c>
      <c r="K9" s="24" t="s">
        <v>46</v>
      </c>
      <c r="M9" s="3" t="s">
        <v>7</v>
      </c>
      <c r="N9" s="28">
        <v>0.52</v>
      </c>
      <c r="O9" s="11">
        <v>0.48</v>
      </c>
    </row>
    <row r="10" spans="2:18" ht="14.75" customHeight="1" x14ac:dyDescent="0.45">
      <c r="B10" s="13" t="s">
        <v>0</v>
      </c>
      <c r="C10" s="30">
        <v>11126</v>
      </c>
      <c r="E10" s="25" t="s">
        <v>0</v>
      </c>
      <c r="F10" s="26">
        <v>1431</v>
      </c>
      <c r="G10" s="26">
        <v>3473</v>
      </c>
      <c r="H10" s="26">
        <v>857</v>
      </c>
      <c r="I10" s="26">
        <v>2648</v>
      </c>
      <c r="J10" s="26">
        <v>2717</v>
      </c>
      <c r="K10" s="26"/>
      <c r="M10" s="3" t="s">
        <v>43</v>
      </c>
      <c r="N10" s="11">
        <v>0.43</v>
      </c>
      <c r="O10" s="28">
        <v>0.56999999999999995</v>
      </c>
    </row>
    <row r="11" spans="2:18" ht="14.75" customHeight="1" x14ac:dyDescent="0.45">
      <c r="B11" s="17" t="s">
        <v>1</v>
      </c>
      <c r="C11" s="18">
        <v>0.16270000000000001</v>
      </c>
      <c r="E11" s="3" t="s">
        <v>1</v>
      </c>
      <c r="F11" s="14">
        <v>0.1537</v>
      </c>
      <c r="G11" s="14">
        <v>0.18859999999999999</v>
      </c>
      <c r="H11" s="14">
        <v>0.16220000000000001</v>
      </c>
      <c r="I11" s="14">
        <v>0.17330000000000001</v>
      </c>
      <c r="J11" s="14">
        <v>0.124</v>
      </c>
      <c r="K11" s="14"/>
      <c r="M11" s="2" t="s">
        <v>8</v>
      </c>
      <c r="N11" s="12">
        <v>0.48</v>
      </c>
      <c r="O11" s="29">
        <v>0.52</v>
      </c>
    </row>
    <row r="12" spans="2:18" ht="14.75" customHeight="1" x14ac:dyDescent="0.45">
      <c r="B12" s="3" t="s">
        <v>3</v>
      </c>
      <c r="C12" s="19">
        <f>Q18</f>
        <v>2623.8374999999996</v>
      </c>
      <c r="E12" s="26" t="s">
        <v>3</v>
      </c>
      <c r="F12" s="31">
        <f>N18</f>
        <v>14366.403600000001</v>
      </c>
      <c r="G12" s="31">
        <f>O18</f>
        <v>4195.6499999999996</v>
      </c>
      <c r="H12" s="31">
        <f>P18</f>
        <v>6984.018399999999</v>
      </c>
      <c r="I12" s="31">
        <f>Q18</f>
        <v>2623.8374999999996</v>
      </c>
      <c r="J12" s="31">
        <f>R18</f>
        <v>2243.0916000000002</v>
      </c>
      <c r="K12" s="31"/>
    </row>
    <row r="13" spans="2:18" ht="14.75" customHeight="1" x14ac:dyDescent="0.45">
      <c r="B13" s="17" t="s">
        <v>2</v>
      </c>
      <c r="C13" s="22">
        <f>C12*C11*C10</f>
        <v>4749671.1672674995</v>
      </c>
      <c r="E13" s="3" t="s">
        <v>2</v>
      </c>
      <c r="F13" s="34">
        <f>F12*F11*F10</f>
        <v>3159814.3298809207</v>
      </c>
      <c r="G13" s="34">
        <f t="shared" ref="G13:J13" si="0">G12*G11*G10</f>
        <v>2748183.4760699994</v>
      </c>
      <c r="H13" s="34">
        <f t="shared" si="0"/>
        <v>970816.27129935997</v>
      </c>
      <c r="I13" s="34">
        <f t="shared" si="0"/>
        <v>1204074.8306099998</v>
      </c>
      <c r="J13" s="34">
        <f t="shared" si="0"/>
        <v>755715.50477280002</v>
      </c>
      <c r="K13" s="35">
        <f>SUM(F13:J13)</f>
        <v>8838604.41263308</v>
      </c>
      <c r="N13" s="63" t="s">
        <v>49</v>
      </c>
      <c r="O13" s="72"/>
      <c r="P13" s="72"/>
      <c r="Q13" s="72"/>
      <c r="R13" s="64"/>
    </row>
    <row r="14" spans="2:18" ht="14.75" customHeight="1" x14ac:dyDescent="0.45">
      <c r="B14" s="3"/>
      <c r="C14" s="21"/>
      <c r="E14" s="26" t="s">
        <v>11</v>
      </c>
      <c r="F14" s="31">
        <f>F13*0.1</f>
        <v>315981.43298809207</v>
      </c>
      <c r="G14" s="37">
        <f>G13*0.15</f>
        <v>412227.52141049987</v>
      </c>
      <c r="H14" s="37">
        <f>H13*0.1</f>
        <v>97081.627129936009</v>
      </c>
      <c r="I14" s="37">
        <f>I13*0.15</f>
        <v>180611.22459149998</v>
      </c>
      <c r="J14" s="37">
        <f>J13*0.12</f>
        <v>90685.860572735997</v>
      </c>
      <c r="K14" s="37">
        <f>SUM(F14:J14)</f>
        <v>1096587.666692764</v>
      </c>
      <c r="M14" s="4"/>
      <c r="N14" s="10" t="s">
        <v>4</v>
      </c>
      <c r="O14" s="10" t="s">
        <v>6</v>
      </c>
      <c r="P14" s="10" t="s">
        <v>7</v>
      </c>
      <c r="Q14" s="10" t="s">
        <v>43</v>
      </c>
      <c r="R14" s="10" t="s">
        <v>8</v>
      </c>
    </row>
    <row r="15" spans="2:18" ht="14.75" customHeight="1" x14ac:dyDescent="0.45">
      <c r="B15" s="17" t="s">
        <v>9</v>
      </c>
      <c r="C15" s="20">
        <f>5500*12</f>
        <v>66000</v>
      </c>
      <c r="E15" s="3" t="s">
        <v>9</v>
      </c>
      <c r="F15" s="32">
        <f>100000*12/3</f>
        <v>400000</v>
      </c>
      <c r="G15" s="32">
        <f>2900*12/2</f>
        <v>17400</v>
      </c>
      <c r="H15" s="32">
        <f>100000*12/3</f>
        <v>400000</v>
      </c>
      <c r="I15" s="32">
        <f>100000*12/3</f>
        <v>400000</v>
      </c>
      <c r="J15" s="32">
        <f>2900*12/2</f>
        <v>17400</v>
      </c>
      <c r="K15" s="32">
        <f>SUM(F15:J15)</f>
        <v>1234800</v>
      </c>
      <c r="M15" s="4" t="s">
        <v>16</v>
      </c>
      <c r="N15" s="56">
        <f>products!F7*83</f>
        <v>14938.339999999998</v>
      </c>
      <c r="O15" s="56">
        <f>products!F8*83</f>
        <v>4357.5</v>
      </c>
      <c r="P15" s="56">
        <f>products!F9*83</f>
        <v>7302.34</v>
      </c>
      <c r="Q15" s="56">
        <f>products!F10*83</f>
        <v>2801.25</v>
      </c>
      <c r="R15" s="56">
        <f>products!F11*83</f>
        <v>2156.34</v>
      </c>
    </row>
    <row r="16" spans="2:18" ht="14.75" customHeight="1" x14ac:dyDescent="0.45">
      <c r="B16" s="2" t="s">
        <v>10</v>
      </c>
      <c r="C16" s="23">
        <f>C13-C15</f>
        <v>4683671.1672674995</v>
      </c>
      <c r="E16" s="27" t="s">
        <v>10</v>
      </c>
      <c r="F16" s="33"/>
      <c r="G16" s="33"/>
      <c r="H16" s="33"/>
      <c r="I16" s="33"/>
      <c r="J16" s="33"/>
      <c r="K16" s="36">
        <f>K13-K14-K15</f>
        <v>6507216.7459403165</v>
      </c>
      <c r="M16" s="6" t="s">
        <v>17</v>
      </c>
      <c r="N16" s="57">
        <f>products!I7*83</f>
        <v>13695</v>
      </c>
      <c r="O16" s="57">
        <f>products!I8*83</f>
        <v>4046.25</v>
      </c>
      <c r="P16" s="57">
        <f>products!I9*83</f>
        <v>6639.1699999999992</v>
      </c>
      <c r="Q16" s="57">
        <f>products!I10*83</f>
        <v>2490</v>
      </c>
      <c r="R16" s="57">
        <f>products!I11*83</f>
        <v>2323.17</v>
      </c>
    </row>
    <row r="17" spans="6:18" ht="14.75" customHeight="1" x14ac:dyDescent="0.45">
      <c r="M17" s="5"/>
      <c r="N17" s="14"/>
      <c r="O17" s="14"/>
      <c r="P17" s="14"/>
      <c r="Q17" s="14"/>
      <c r="R17" s="14"/>
    </row>
    <row r="18" spans="6:18" ht="14.75" customHeight="1" thickBot="1" x14ac:dyDescent="0.5">
      <c r="M18" s="16" t="s">
        <v>47</v>
      </c>
      <c r="N18" s="60">
        <f>N15*N7+N16*O7</f>
        <v>14366.403600000001</v>
      </c>
      <c r="O18" s="60">
        <f>O15*N8+O16*O8</f>
        <v>4195.6499999999996</v>
      </c>
      <c r="P18" s="60">
        <f>P15*N9+P16*O9</f>
        <v>6984.018399999999</v>
      </c>
      <c r="Q18" s="60">
        <f>Q15*N10+Q16*O10</f>
        <v>2623.8374999999996</v>
      </c>
      <c r="R18" s="60">
        <f>R15*N11+R16*O11</f>
        <v>2243.0916000000002</v>
      </c>
    </row>
    <row r="19" spans="6:18" ht="14.75" customHeight="1" thickTop="1" thickBot="1" x14ac:dyDescent="0.5">
      <c r="J19" s="38" t="s">
        <v>48</v>
      </c>
      <c r="K19" s="39">
        <f>K16/C16 - 1</f>
        <v>0.38934107744730762</v>
      </c>
    </row>
    <row r="20" spans="6:18" ht="14.75" customHeight="1" thickTop="1" x14ac:dyDescent="0.45">
      <c r="L20" s="1"/>
    </row>
    <row r="21" spans="6:18" ht="14.75" customHeight="1" x14ac:dyDescent="0.45">
      <c r="O21" s="15"/>
    </row>
    <row r="24" spans="6:18" ht="14.75" customHeight="1" x14ac:dyDescent="0.45">
      <c r="F24" s="62"/>
    </row>
  </sheetData>
  <mergeCells count="5">
    <mergeCell ref="B9:C9"/>
    <mergeCell ref="N5:O5"/>
    <mergeCell ref="N13:R13"/>
    <mergeCell ref="F8:K8"/>
    <mergeCell ref="E8:E9"/>
  </mergeCells>
  <pageMargins left="0.7" right="0.7" top="0.75" bottom="0.75" header="0.3" footer="0.3"/>
  <pageSetup paperSize="9" orientation="portrait" r:id="rId1"/>
  <ignoredErrors>
    <ignoredError sqref="G1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D214-789E-4A88-90F4-AA8FECB09212}">
  <dimension ref="B5:I11"/>
  <sheetViews>
    <sheetView workbookViewId="0">
      <selection activeCell="F16" sqref="F16"/>
    </sheetView>
  </sheetViews>
  <sheetFormatPr defaultRowHeight="14.25" x14ac:dyDescent="0.45"/>
  <cols>
    <col min="3" max="3" width="12.59765625" customWidth="1"/>
    <col min="4" max="4" width="25.33203125" customWidth="1"/>
    <col min="5" max="5" width="13.33203125" customWidth="1"/>
    <col min="7" max="7" width="25.33203125" customWidth="1"/>
    <col min="8" max="8" width="13.33203125" customWidth="1"/>
    <col min="10" max="11" width="10" customWidth="1"/>
  </cols>
  <sheetData>
    <row r="5" spans="2:9" x14ac:dyDescent="0.45">
      <c r="B5" s="74" t="s">
        <v>41</v>
      </c>
      <c r="C5" s="74" t="s">
        <v>42</v>
      </c>
      <c r="D5" s="73" t="s">
        <v>16</v>
      </c>
      <c r="E5" s="74"/>
      <c r="F5" s="74"/>
      <c r="G5" s="74" t="s">
        <v>17</v>
      </c>
      <c r="H5" s="74"/>
      <c r="I5" s="74"/>
    </row>
    <row r="6" spans="2:9" x14ac:dyDescent="0.45">
      <c r="B6" s="74"/>
      <c r="C6" s="74"/>
      <c r="D6" s="40" t="s">
        <v>19</v>
      </c>
      <c r="E6" s="41" t="s">
        <v>22</v>
      </c>
      <c r="F6" s="41" t="s">
        <v>20</v>
      </c>
      <c r="G6" s="41" t="s">
        <v>19</v>
      </c>
      <c r="H6" s="41" t="s">
        <v>22</v>
      </c>
      <c r="I6" s="41" t="s">
        <v>20</v>
      </c>
    </row>
    <row r="7" spans="2:9" ht="28.5" x14ac:dyDescent="0.45">
      <c r="B7" s="9">
        <v>1</v>
      </c>
      <c r="C7" s="8" t="s">
        <v>15</v>
      </c>
      <c r="D7" s="8" t="s">
        <v>13</v>
      </c>
      <c r="E7" s="9" t="s">
        <v>23</v>
      </c>
      <c r="F7" s="9">
        <v>179.98</v>
      </c>
      <c r="G7" s="8" t="s">
        <v>14</v>
      </c>
      <c r="H7" s="9" t="s">
        <v>24</v>
      </c>
      <c r="I7" s="9">
        <v>165</v>
      </c>
    </row>
    <row r="8" spans="2:9" ht="42.75" x14ac:dyDescent="0.45">
      <c r="B8" s="42">
        <v>2</v>
      </c>
      <c r="C8" s="43" t="s">
        <v>27</v>
      </c>
      <c r="D8" s="44" t="s">
        <v>18</v>
      </c>
      <c r="E8" s="42" t="s">
        <v>25</v>
      </c>
      <c r="F8" s="42">
        <v>52.5</v>
      </c>
      <c r="G8" s="44" t="s">
        <v>21</v>
      </c>
      <c r="H8" s="42" t="s">
        <v>26</v>
      </c>
      <c r="I8" s="42">
        <v>48.75</v>
      </c>
    </row>
    <row r="9" spans="2:9" ht="42.75" x14ac:dyDescent="0.45">
      <c r="B9" s="9">
        <v>3</v>
      </c>
      <c r="C9" s="8" t="s">
        <v>28</v>
      </c>
      <c r="D9" s="8" t="s">
        <v>29</v>
      </c>
      <c r="E9" s="9" t="s">
        <v>23</v>
      </c>
      <c r="F9" s="9">
        <v>87.98</v>
      </c>
      <c r="G9" s="8" t="s">
        <v>30</v>
      </c>
      <c r="H9" s="9" t="s">
        <v>31</v>
      </c>
      <c r="I9" s="9">
        <v>79.989999999999995</v>
      </c>
    </row>
    <row r="10" spans="2:9" x14ac:dyDescent="0.45">
      <c r="B10" s="42">
        <v>4</v>
      </c>
      <c r="C10" s="44" t="s">
        <v>32</v>
      </c>
      <c r="D10" s="44" t="s">
        <v>34</v>
      </c>
      <c r="E10" s="42" t="s">
        <v>35</v>
      </c>
      <c r="F10" s="42">
        <v>33.75</v>
      </c>
      <c r="G10" s="44" t="s">
        <v>33</v>
      </c>
      <c r="H10" s="42" t="s">
        <v>36</v>
      </c>
      <c r="I10" s="42">
        <v>30</v>
      </c>
    </row>
    <row r="11" spans="2:9" ht="28.5" x14ac:dyDescent="0.45">
      <c r="B11" s="9">
        <v>5</v>
      </c>
      <c r="C11" s="8" t="s">
        <v>37</v>
      </c>
      <c r="D11" s="8" t="s">
        <v>38</v>
      </c>
      <c r="E11" s="9" t="s">
        <v>25</v>
      </c>
      <c r="F11" s="9">
        <v>25.98</v>
      </c>
      <c r="G11" s="8" t="s">
        <v>39</v>
      </c>
      <c r="H11" s="9" t="s">
        <v>40</v>
      </c>
      <c r="I11" s="9">
        <v>27.99</v>
      </c>
    </row>
  </sheetData>
  <mergeCells count="4">
    <mergeCell ref="D5:F5"/>
    <mergeCell ref="G5:I5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USD</vt:lpstr>
      <vt:lpstr>RUB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Настя</cp:lastModifiedBy>
  <dcterms:created xsi:type="dcterms:W3CDTF">2023-06-13T18:48:58Z</dcterms:created>
  <dcterms:modified xsi:type="dcterms:W3CDTF">2023-06-16T11:18:31Z</dcterms:modified>
</cp:coreProperties>
</file>