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ENERO\"/>
    </mc:Choice>
  </mc:AlternateContent>
  <xr:revisionPtr revIDLastSave="0" documentId="13_ncr:1_{81B9BFC2-04DD-4FBC-A2E8-E3B4FF5C09A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F12" i="38"/>
  <c r="CC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E12" i="38" l="1"/>
  <c r="S12" i="38" s="1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D53" i="38" l="1"/>
  <c r="CE53" i="38"/>
  <c r="CO53" i="38"/>
  <c r="CF53" i="38"/>
  <c r="CP53" i="38"/>
  <c r="CG53" i="38"/>
  <c r="CQ53" i="38"/>
  <c r="CH53" i="38"/>
  <c r="CR53" i="38"/>
  <c r="CC53" i="38"/>
  <c r="S53" i="38" s="1"/>
  <c r="CS53" i="38"/>
  <c r="CT53" i="38"/>
  <c r="CC55" i="38"/>
  <c r="CS55" i="38"/>
  <c r="CD55" i="38"/>
  <c r="CE55" i="38"/>
  <c r="CO55" i="38"/>
  <c r="CF55" i="38"/>
  <c r="CP55" i="38"/>
  <c r="CG55" i="38"/>
  <c r="CQ55" i="38"/>
  <c r="CH55" i="38"/>
  <c r="CR55" i="38"/>
  <c r="CT55" i="38"/>
  <c r="CP56" i="38"/>
  <c r="CG56" i="38"/>
  <c r="CQ56" i="38"/>
  <c r="CH56" i="38"/>
  <c r="CR56" i="38"/>
  <c r="CO56" i="38"/>
  <c r="CF56" i="38"/>
  <c r="CS56" i="38"/>
  <c r="CC56" i="38"/>
  <c r="CT56" i="38"/>
  <c r="CD56" i="38"/>
  <c r="CE56" i="38"/>
  <c r="CT57" i="38"/>
  <c r="CH57" i="38"/>
  <c r="CC57" i="38"/>
  <c r="CD57" i="38"/>
  <c r="CE57" i="38"/>
  <c r="CQ57" i="38"/>
  <c r="CO57" i="38"/>
  <c r="CF57" i="38"/>
  <c r="CP57" i="38"/>
  <c r="CG57" i="38"/>
  <c r="CR57" i="38"/>
  <c r="CS57" i="38"/>
  <c r="CR54" i="38"/>
  <c r="CE54" i="38"/>
  <c r="CS54" i="38"/>
  <c r="CT54" i="38"/>
  <c r="CC54" i="38"/>
  <c r="CQ54" i="38"/>
  <c r="CD54" i="38"/>
  <c r="CO54" i="38"/>
  <c r="CF54" i="38"/>
  <c r="CP54" i="38"/>
  <c r="CG54" i="38"/>
  <c r="CH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7" i="38"/>
  <c r="S56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0" i="22" l="1"/>
  <c r="T22" i="22"/>
  <c r="T30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4" i="38" l="1"/>
  <c r="CD14" i="38"/>
  <c r="CE14" i="38"/>
  <c r="CF14" i="38"/>
  <c r="CG14" i="38"/>
  <c r="CH14" i="38"/>
  <c r="CO14" i="38"/>
  <c r="CP14" i="38"/>
  <c r="CQ14" i="38"/>
  <c r="CR14" i="38"/>
  <c r="CS14" i="38"/>
  <c r="CT14" i="38"/>
  <c r="CO26" i="38"/>
  <c r="CG26" i="38"/>
  <c r="CP26" i="38"/>
  <c r="CQ26" i="38"/>
  <c r="CR26" i="38"/>
  <c r="CE26" i="38"/>
  <c r="CS26" i="38"/>
  <c r="CT26" i="38"/>
  <c r="CC26" i="38"/>
  <c r="CD26" i="38"/>
  <c r="CF26" i="38"/>
  <c r="CH26" i="38"/>
  <c r="CO38" i="38"/>
  <c r="CP38" i="38"/>
  <c r="CQ38" i="38"/>
  <c r="CR38" i="38"/>
  <c r="CS38" i="38"/>
  <c r="CT38" i="38"/>
  <c r="CC38" i="38"/>
  <c r="CG38" i="38"/>
  <c r="CD38" i="38"/>
  <c r="CE38" i="38"/>
  <c r="CF38" i="38"/>
  <c r="CH38" i="38"/>
  <c r="CO50" i="38"/>
  <c r="CP50" i="38"/>
  <c r="CQ50" i="38"/>
  <c r="CG50" i="38"/>
  <c r="CR50" i="38"/>
  <c r="CS50" i="38"/>
  <c r="CT50" i="38"/>
  <c r="CC50" i="38"/>
  <c r="CD50" i="38"/>
  <c r="CE50" i="38"/>
  <c r="CF50" i="38"/>
  <c r="CH50" i="38"/>
  <c r="CH15" i="38"/>
  <c r="CF15" i="38"/>
  <c r="CO15" i="38"/>
  <c r="CP15" i="38"/>
  <c r="CQ15" i="38"/>
  <c r="CD15" i="38"/>
  <c r="CR15" i="38"/>
  <c r="CS15" i="38"/>
  <c r="CT15" i="38"/>
  <c r="CC15" i="38"/>
  <c r="CE15" i="38"/>
  <c r="CG15" i="38"/>
  <c r="CT27" i="38"/>
  <c r="CD27" i="38"/>
  <c r="CE27" i="38"/>
  <c r="CF27" i="38"/>
  <c r="CG27" i="38"/>
  <c r="CH27" i="38"/>
  <c r="CP27" i="38"/>
  <c r="CO27" i="38"/>
  <c r="CR27" i="38"/>
  <c r="CQ27" i="38"/>
  <c r="CS27" i="38"/>
  <c r="CC27" i="38"/>
  <c r="S27" i="38" s="1"/>
  <c r="CT39" i="38"/>
  <c r="CC39" i="38"/>
  <c r="CD39" i="38"/>
  <c r="CR39" i="38"/>
  <c r="CE39" i="38"/>
  <c r="CG39" i="38"/>
  <c r="CF39" i="38"/>
  <c r="CH39" i="38"/>
  <c r="CP39" i="38"/>
  <c r="CO39" i="38"/>
  <c r="CQ39" i="38"/>
  <c r="CS39" i="38"/>
  <c r="CT51" i="38"/>
  <c r="CC51" i="38"/>
  <c r="CD51" i="38"/>
  <c r="CE51" i="38"/>
  <c r="CF51" i="38"/>
  <c r="CG51" i="38"/>
  <c r="CH51" i="38"/>
  <c r="CR51" i="38"/>
  <c r="CO51" i="38"/>
  <c r="CP51" i="38"/>
  <c r="CQ51" i="38"/>
  <c r="CS51" i="38"/>
  <c r="CQ48" i="38"/>
  <c r="CR48" i="38"/>
  <c r="CS48" i="38"/>
  <c r="CT48" i="38"/>
  <c r="CD48" i="38"/>
  <c r="CC48" i="38"/>
  <c r="CG48" i="38"/>
  <c r="CE48" i="38"/>
  <c r="CF48" i="38"/>
  <c r="CO48" i="38"/>
  <c r="CH48" i="38"/>
  <c r="CP48" i="38"/>
  <c r="CS16" i="38"/>
  <c r="CT16" i="38"/>
  <c r="CC16" i="38"/>
  <c r="CD16" i="38"/>
  <c r="CE16" i="38"/>
  <c r="CF16" i="38"/>
  <c r="CG16" i="38"/>
  <c r="CO16" i="38"/>
  <c r="CH16" i="38"/>
  <c r="CP16" i="38"/>
  <c r="CR16" i="38"/>
  <c r="CQ16" i="38"/>
  <c r="CG28" i="38"/>
  <c r="CH28" i="38"/>
  <c r="CO28" i="38"/>
  <c r="CP28" i="38"/>
  <c r="CQ28" i="38"/>
  <c r="CE28" i="38"/>
  <c r="CR28" i="38"/>
  <c r="CS28" i="38"/>
  <c r="CT28" i="38"/>
  <c r="CC28" i="38"/>
  <c r="CD28" i="38"/>
  <c r="CF28" i="38"/>
  <c r="CG40" i="38"/>
  <c r="CH40" i="38"/>
  <c r="CO40" i="38"/>
  <c r="CP40" i="38"/>
  <c r="CQ40" i="38"/>
  <c r="CE40" i="38"/>
  <c r="CR40" i="38"/>
  <c r="CS40" i="38"/>
  <c r="CC40" i="38"/>
  <c r="CT40" i="38"/>
  <c r="CD40" i="38"/>
  <c r="CF40" i="38"/>
  <c r="CF17" i="38"/>
  <c r="CG17" i="38"/>
  <c r="CH17" i="38"/>
  <c r="CO17" i="38"/>
  <c r="CP17" i="38"/>
  <c r="CQ17" i="38"/>
  <c r="CR17" i="38"/>
  <c r="CD17" i="38"/>
  <c r="CS17" i="38"/>
  <c r="CT17" i="38"/>
  <c r="CC17" i="38"/>
  <c r="CE17" i="38"/>
  <c r="CR29" i="38"/>
  <c r="CH29" i="38"/>
  <c r="CS29" i="38"/>
  <c r="CT29" i="38"/>
  <c r="CC29" i="38"/>
  <c r="CD29" i="38"/>
  <c r="CE29" i="38"/>
  <c r="CF29" i="38"/>
  <c r="CP29" i="38"/>
  <c r="CG29" i="38"/>
  <c r="CO29" i="38"/>
  <c r="CQ29" i="38"/>
  <c r="CR41" i="38"/>
  <c r="CS41" i="38"/>
  <c r="CT41" i="38"/>
  <c r="CH41" i="38"/>
  <c r="CC41" i="38"/>
  <c r="CE41" i="38"/>
  <c r="CD41" i="38"/>
  <c r="CF41" i="38"/>
  <c r="CG41" i="38"/>
  <c r="CP41" i="38"/>
  <c r="CO41" i="38"/>
  <c r="CQ41" i="38"/>
  <c r="CQ18" i="38"/>
  <c r="CR18" i="38"/>
  <c r="CS18" i="38"/>
  <c r="CT18" i="38"/>
  <c r="CC18" i="38"/>
  <c r="CD18" i="38"/>
  <c r="CE18" i="38"/>
  <c r="CG18" i="38"/>
  <c r="CF18" i="38"/>
  <c r="CH18" i="38"/>
  <c r="CO18" i="38"/>
  <c r="CP18" i="38"/>
  <c r="CE30" i="38"/>
  <c r="CG30" i="38"/>
  <c r="CS30" i="38"/>
  <c r="CH30" i="38"/>
  <c r="CO30" i="38"/>
  <c r="CP30" i="38"/>
  <c r="CQ30" i="38"/>
  <c r="CC30" i="38"/>
  <c r="CR30" i="38"/>
  <c r="CT30" i="38"/>
  <c r="CD30" i="38"/>
  <c r="CF30" i="38"/>
  <c r="CE42" i="38"/>
  <c r="CF42" i="38"/>
  <c r="CG42" i="38"/>
  <c r="CH42" i="38"/>
  <c r="CO42" i="38"/>
  <c r="CP42" i="38"/>
  <c r="CQ42" i="38"/>
  <c r="CS42" i="38"/>
  <c r="CR42" i="38"/>
  <c r="CC42" i="38"/>
  <c r="CT42" i="38"/>
  <c r="CD42" i="38"/>
  <c r="CQ36" i="38"/>
  <c r="CR36" i="38"/>
  <c r="CS36" i="38"/>
  <c r="CT36" i="38"/>
  <c r="CC36" i="38"/>
  <c r="CG36" i="38"/>
  <c r="CD36" i="38"/>
  <c r="CE36" i="38"/>
  <c r="CF36" i="38"/>
  <c r="CO36" i="38"/>
  <c r="CH36" i="38"/>
  <c r="CP36" i="38"/>
  <c r="CD49" i="38"/>
  <c r="CE49" i="38"/>
  <c r="CF49" i="38"/>
  <c r="CG49" i="38"/>
  <c r="CH49" i="38"/>
  <c r="CT49" i="38"/>
  <c r="CO49" i="38"/>
  <c r="CP49" i="38"/>
  <c r="CR49" i="38"/>
  <c r="CQ49" i="38"/>
  <c r="CS49" i="38"/>
  <c r="CC49" i="38"/>
  <c r="S49" i="38" s="1"/>
  <c r="CD19" i="38"/>
  <c r="CF19" i="38"/>
  <c r="CG19" i="38"/>
  <c r="CH19" i="38"/>
  <c r="CO19" i="38"/>
  <c r="CP19" i="38"/>
  <c r="CR19" i="38"/>
  <c r="CQ19" i="38"/>
  <c r="CS19" i="38"/>
  <c r="CT19" i="38"/>
  <c r="CC19" i="38"/>
  <c r="CE19" i="38"/>
  <c r="CP31" i="38"/>
  <c r="CQ31" i="38"/>
  <c r="CR31" i="38"/>
  <c r="CH31" i="38"/>
  <c r="CS31" i="38"/>
  <c r="CF31" i="38"/>
  <c r="CT31" i="38"/>
  <c r="CC31" i="38"/>
  <c r="CD31" i="38"/>
  <c r="CE31" i="38"/>
  <c r="CG31" i="38"/>
  <c r="CO31" i="38"/>
  <c r="CP43" i="38"/>
  <c r="CH43" i="38"/>
  <c r="CQ43" i="38"/>
  <c r="CR43" i="38"/>
  <c r="CC43" i="38"/>
  <c r="CS43" i="38"/>
  <c r="CT43" i="38"/>
  <c r="CF43" i="38"/>
  <c r="CD43" i="38"/>
  <c r="CE43" i="38"/>
  <c r="CG43" i="38"/>
  <c r="CO43" i="38"/>
  <c r="CD25" i="38"/>
  <c r="CE25" i="38"/>
  <c r="CF25" i="38"/>
  <c r="CG25" i="38"/>
  <c r="CT25" i="38"/>
  <c r="CH25" i="38"/>
  <c r="CR25" i="38"/>
  <c r="CO25" i="38"/>
  <c r="CP25" i="38"/>
  <c r="CQ25" i="38"/>
  <c r="CS25" i="38"/>
  <c r="CC25" i="38"/>
  <c r="S25" i="38" s="1"/>
  <c r="CO20" i="38"/>
  <c r="CP20" i="38"/>
  <c r="CQ20" i="38"/>
  <c r="CR20" i="38"/>
  <c r="CS20" i="38"/>
  <c r="CE20" i="38"/>
  <c r="CG20" i="38"/>
  <c r="CT20" i="38"/>
  <c r="CC20" i="38"/>
  <c r="CD20" i="38"/>
  <c r="CF20" i="38"/>
  <c r="CH20" i="38"/>
  <c r="CC32" i="38"/>
  <c r="S32" i="38" s="1"/>
  <c r="CD32" i="38"/>
  <c r="CS32" i="38"/>
  <c r="CE32" i="38"/>
  <c r="CF32" i="38"/>
  <c r="CG32" i="38"/>
  <c r="CH32" i="38"/>
  <c r="CO32" i="38"/>
  <c r="CQ32" i="38"/>
  <c r="CP32" i="38"/>
  <c r="CR32" i="38"/>
  <c r="CT32" i="38"/>
  <c r="CC44" i="38"/>
  <c r="S44" i="38" s="1"/>
  <c r="CD44" i="38"/>
  <c r="CS44" i="38"/>
  <c r="CE44" i="38"/>
  <c r="CF44" i="38"/>
  <c r="CH44" i="38"/>
  <c r="CG44" i="38"/>
  <c r="CO44" i="38"/>
  <c r="CQ44" i="38"/>
  <c r="CP44" i="38"/>
  <c r="CR44" i="38"/>
  <c r="CT44" i="38"/>
  <c r="CP13" i="38"/>
  <c r="CQ13" i="38"/>
  <c r="CR13" i="38"/>
  <c r="CS13" i="38"/>
  <c r="CT13" i="38"/>
  <c r="CH13" i="38"/>
  <c r="CC13" i="38"/>
  <c r="CD13" i="38"/>
  <c r="CF13" i="38"/>
  <c r="CE13" i="38"/>
  <c r="CG13" i="38"/>
  <c r="CO13" i="38"/>
  <c r="CT21" i="38"/>
  <c r="CC21" i="38"/>
  <c r="CD21" i="38"/>
  <c r="CE21" i="38"/>
  <c r="CG21" i="38"/>
  <c r="CF21" i="38"/>
  <c r="CH21" i="38"/>
  <c r="CO21" i="38"/>
  <c r="CP21" i="38"/>
  <c r="CQ21" i="38"/>
  <c r="CR21" i="38"/>
  <c r="CS21" i="38"/>
  <c r="CH33" i="38"/>
  <c r="CO33" i="38"/>
  <c r="CP33" i="38"/>
  <c r="CQ33" i="38"/>
  <c r="CR33" i="38"/>
  <c r="CF33" i="38"/>
  <c r="CS33" i="38"/>
  <c r="CT33" i="38"/>
  <c r="CD33" i="38"/>
  <c r="CC33" i="38"/>
  <c r="CE33" i="38"/>
  <c r="CG33" i="38"/>
  <c r="CH45" i="38"/>
  <c r="CO45" i="38"/>
  <c r="CP45" i="38"/>
  <c r="CQ45" i="38"/>
  <c r="CF45" i="38"/>
  <c r="CR45" i="38"/>
  <c r="CS45" i="38"/>
  <c r="CT45" i="38"/>
  <c r="CC45" i="38"/>
  <c r="CD45" i="38"/>
  <c r="CE45" i="38"/>
  <c r="CG45" i="38"/>
  <c r="CS34" i="38"/>
  <c r="CT34" i="38"/>
  <c r="CC34" i="38"/>
  <c r="CD34" i="38"/>
  <c r="CF34" i="38"/>
  <c r="CQ34" i="38"/>
  <c r="CE34" i="38"/>
  <c r="CG34" i="38"/>
  <c r="CO34" i="38"/>
  <c r="CH34" i="38"/>
  <c r="CP34" i="38"/>
  <c r="CR34" i="38"/>
  <c r="CS46" i="38"/>
  <c r="CT46" i="38"/>
  <c r="CC46" i="38"/>
  <c r="CD46" i="38"/>
  <c r="CE46" i="38"/>
  <c r="CF46" i="38"/>
  <c r="CG46" i="38"/>
  <c r="CO46" i="38"/>
  <c r="CQ46" i="38"/>
  <c r="CH46" i="38"/>
  <c r="CP46" i="38"/>
  <c r="CR46" i="38"/>
  <c r="CQ24" i="38"/>
  <c r="CR24" i="38"/>
  <c r="CS24" i="38"/>
  <c r="CG24" i="38"/>
  <c r="CT24" i="38"/>
  <c r="CC24" i="38"/>
  <c r="CD24" i="38"/>
  <c r="CE24" i="38"/>
  <c r="CF24" i="38"/>
  <c r="CH24" i="38"/>
  <c r="CO24" i="38"/>
  <c r="CP24" i="38"/>
  <c r="CD37" i="38"/>
  <c r="CE37" i="38"/>
  <c r="CF37" i="38"/>
  <c r="CG37" i="38"/>
  <c r="CH37" i="38"/>
  <c r="CO37" i="38"/>
  <c r="CP37" i="38"/>
  <c r="CR37" i="38"/>
  <c r="CT37" i="38"/>
  <c r="CQ37" i="38"/>
  <c r="CS37" i="38"/>
  <c r="CC37" i="38"/>
  <c r="S37" i="38" s="1"/>
  <c r="CF23" i="38"/>
  <c r="CG23" i="38"/>
  <c r="CH23" i="38"/>
  <c r="CO23" i="38"/>
  <c r="CT23" i="38"/>
  <c r="CP23" i="38"/>
  <c r="CQ23" i="38"/>
  <c r="CR23" i="38"/>
  <c r="CS23" i="38"/>
  <c r="CC23" i="38"/>
  <c r="CE23" i="38"/>
  <c r="CD23" i="38"/>
  <c r="CF35" i="38"/>
  <c r="CG35" i="38"/>
  <c r="CD35" i="38"/>
  <c r="CH35" i="38"/>
  <c r="CO35" i="38"/>
  <c r="CP35" i="38"/>
  <c r="CQ35" i="38"/>
  <c r="CR35" i="38"/>
  <c r="CS35" i="38"/>
  <c r="CT35" i="38"/>
  <c r="CC35" i="38"/>
  <c r="CE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N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19" i="38" l="1"/>
  <c r="S17" i="38"/>
  <c r="S23" i="38"/>
  <c r="S33" i="38"/>
  <c r="S42" i="38"/>
  <c r="S28" i="38"/>
  <c r="S15" i="38"/>
  <c r="S45" i="38"/>
  <c r="S20" i="38"/>
  <c r="S40" i="38"/>
  <c r="S26" i="38"/>
  <c r="S35" i="38"/>
  <c r="S31" i="38"/>
  <c r="S30" i="38"/>
  <c r="S50" i="38"/>
  <c r="S13" i="38"/>
  <c r="S38" i="38"/>
  <c r="S24" i="38"/>
  <c r="S48" i="38"/>
  <c r="S43" i="38"/>
  <c r="S36" i="38"/>
  <c r="S18" i="38"/>
  <c r="S41" i="38"/>
  <c r="S29" i="38"/>
  <c r="S47" i="38"/>
  <c r="S46" i="38"/>
  <c r="S34" i="38"/>
  <c r="S16" i="38"/>
  <c r="S21" i="38"/>
  <c r="S51" i="38"/>
  <c r="S39" i="38"/>
  <c r="S14" i="38"/>
  <c r="CL103" i="37"/>
  <c r="CE102" i="37"/>
  <c r="CN103" i="37"/>
  <c r="CC103" i="37"/>
  <c r="AT103" i="37" s="1"/>
  <c r="CE101" i="37"/>
  <c r="CC102" i="37"/>
  <c r="CM103" i="37"/>
  <c r="CN101" i="37"/>
  <c r="CM78" i="37"/>
  <c r="CA77" i="37"/>
  <c r="CE77" i="37"/>
  <c r="CJ77" i="37"/>
  <c r="CP77" i="37"/>
  <c r="CH77" i="37"/>
  <c r="CQ77" i="37"/>
  <c r="CG77" i="37"/>
  <c r="CD77" i="37"/>
  <c r="CM7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6" i="37" l="1"/>
  <c r="AV7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I57" i="48" s="1"/>
  <c r="CB57" i="48"/>
  <c r="CC57" i="48"/>
  <c r="CM57" i="48"/>
  <c r="CN57" i="48"/>
  <c r="CO57" i="48"/>
  <c r="CO58" i="48"/>
  <c r="CC58" i="48"/>
  <c r="CA58" i="48"/>
  <c r="I58" i="48" s="1"/>
  <c r="CB58" i="48"/>
  <c r="CM58" i="48"/>
  <c r="CN58" i="48"/>
  <c r="CA59" i="48"/>
  <c r="I59" i="48" s="1"/>
  <c r="CB59" i="48"/>
  <c r="CC59" i="48"/>
  <c r="CM59" i="48"/>
  <c r="CN59" i="48"/>
  <c r="CO59" i="48"/>
  <c r="CO60" i="48"/>
  <c r="CC60" i="48"/>
  <c r="CM60" i="48"/>
  <c r="CN60" i="48"/>
  <c r="CA60" i="48"/>
  <c r="I60" i="48" s="1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AA65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B59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80" i="13"/>
  <c r="O80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K271" i="13" l="1"/>
  <c r="CY271" i="13"/>
  <c r="CI271" i="13"/>
  <c r="CL271" i="13"/>
  <c r="CE271" i="13"/>
  <c r="CH44" i="13"/>
  <c r="CG44" i="13"/>
  <c r="CS44" i="13"/>
  <c r="CR44" i="13"/>
  <c r="CF44" i="13"/>
  <c r="CE44" i="13"/>
  <c r="CV44" i="13"/>
  <c r="CD44" i="13"/>
  <c r="CU44" i="13"/>
  <c r="CT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300" i="13"/>
  <c r="AY309" i="13"/>
  <c r="AY290" i="13"/>
  <c r="AY314" i="13"/>
  <c r="AY271" i="13"/>
  <c r="AY285" i="13"/>
  <c r="AY284" i="13"/>
  <c r="AY44" i="13"/>
  <c r="AY48" i="13"/>
  <c r="AY45" i="13"/>
  <c r="AY46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E39" i="32" l="1"/>
  <c r="CG39" i="32"/>
  <c r="CF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E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4" i="32" l="1"/>
  <c r="CU52" i="32"/>
  <c r="CV61" i="32"/>
  <c r="CV53" i="32"/>
  <c r="CV45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1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A104" i="36"/>
  <c r="CB104" i="36"/>
  <c r="CG104" i="36"/>
  <c r="CH104" i="36"/>
  <c r="CB100" i="36"/>
  <c r="CH100" i="36"/>
  <c r="CA100" i="36"/>
  <c r="CG100" i="36"/>
  <c r="CH102" i="36"/>
  <c r="CG102" i="36"/>
  <c r="CA102" i="36"/>
  <c r="CB102" i="36"/>
  <c r="CA101" i="36"/>
  <c r="CB101" i="36"/>
  <c r="CG101" i="36"/>
  <c r="CH101" i="36"/>
  <c r="CA103" i="36"/>
  <c r="CB103" i="36"/>
  <c r="CG103" i="36"/>
  <c r="CH103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6" i="29" l="1"/>
  <c r="AT375" i="29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N22" i="48"/>
  <c r="CM22" i="48"/>
  <c r="CP22" i="48"/>
  <c r="CO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N15" i="48"/>
  <c r="CM15" i="48"/>
  <c r="CO15" i="48"/>
  <c r="CP15" i="48"/>
  <c r="CN18" i="48"/>
  <c r="CO18" i="48"/>
  <c r="CP18" i="48"/>
  <c r="CM18" i="48"/>
  <c r="CM16" i="48"/>
  <c r="CN16" i="48"/>
  <c r="CO16" i="48"/>
  <c r="CP16" i="48"/>
  <c r="CM17" i="48"/>
  <c r="CN17" i="48"/>
  <c r="CO17" i="48"/>
  <c r="CP17" i="48"/>
  <c r="CA13" i="48"/>
  <c r="CD13" i="48"/>
  <c r="CB13" i="48"/>
  <c r="CC13" i="48"/>
  <c r="CP13" i="48"/>
  <c r="CO13" i="48"/>
  <c r="CN13" i="48"/>
  <c r="CM13" i="48"/>
  <c r="CP14" i="48"/>
  <c r="CO14" i="48"/>
  <c r="CN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2" i="41" l="1"/>
  <c r="CB42" i="41"/>
  <c r="CA58" i="41"/>
  <c r="CB58" i="41"/>
  <c r="CA56" i="41"/>
  <c r="CB56" i="41"/>
  <c r="CA35" i="41"/>
  <c r="CB35" i="41"/>
  <c r="CA47" i="41"/>
  <c r="R47" i="41" s="1"/>
  <c r="CB47" i="41"/>
  <c r="CB55" i="41"/>
  <c r="CA55" i="41"/>
  <c r="CA36" i="41"/>
  <c r="CB36" i="41"/>
  <c r="CA48" i="41"/>
  <c r="CB48" i="41"/>
  <c r="CB43" i="41"/>
  <c r="CA43" i="41"/>
  <c r="R43" i="41" s="1"/>
  <c r="CB37" i="41"/>
  <c r="CA37" i="41"/>
  <c r="CB49" i="41"/>
  <c r="R49" i="41" s="1"/>
  <c r="CA49" i="41"/>
  <c r="CA57" i="41"/>
  <c r="CB57" i="41"/>
  <c r="CA38" i="41"/>
  <c r="CB38" i="41"/>
  <c r="CB50" i="41"/>
  <c r="CA50" i="41"/>
  <c r="CB54" i="41"/>
  <c r="CA54" i="41"/>
  <c r="CA46" i="41"/>
  <c r="CB46" i="41"/>
  <c r="CA39" i="41"/>
  <c r="R39" i="41" s="1"/>
  <c r="CB39" i="41"/>
  <c r="CA51" i="41"/>
  <c r="CB51" i="41"/>
  <c r="CA45" i="41"/>
  <c r="CB45" i="41"/>
  <c r="CA40" i="41"/>
  <c r="CB40" i="41"/>
  <c r="CA52" i="41"/>
  <c r="CB52" i="41"/>
  <c r="CB44" i="41"/>
  <c r="CA44" i="41"/>
  <c r="CB34" i="41"/>
  <c r="CA34" i="41"/>
  <c r="CA41" i="41"/>
  <c r="CB41" i="41"/>
  <c r="CB53" i="41"/>
  <c r="CA5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5" i="41"/>
  <c r="R53" i="41"/>
  <c r="R61" i="41"/>
  <c r="CE62" i="41"/>
  <c r="CE37" i="41"/>
  <c r="CE39" i="41"/>
  <c r="CE41" i="41"/>
  <c r="CE53" i="41"/>
  <c r="R35" i="41" l="1"/>
  <c r="R37" i="41"/>
  <c r="R51" i="41"/>
  <c r="R57" i="41"/>
  <c r="R55" i="41"/>
  <c r="R41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A258" i="32" l="1"/>
  <c r="E5" i="18" s="1"/>
  <c r="B150" i="36"/>
  <c r="D15" i="18" s="1"/>
  <c r="CL147" i="34"/>
  <c r="CK147" i="34"/>
  <c r="CB147" i="34"/>
  <c r="AD147" i="34" s="1"/>
  <c r="CA147" i="34"/>
  <c r="CK144" i="34"/>
  <c r="CL144" i="34"/>
  <c r="CB144" i="34"/>
  <c r="CA144" i="34"/>
  <c r="AD144" i="34" s="1"/>
  <c r="CK146" i="34"/>
  <c r="CL146" i="34"/>
  <c r="CB146" i="34"/>
  <c r="CA146" i="34"/>
  <c r="AD146" i="34" s="1"/>
  <c r="CK137" i="34"/>
  <c r="CL137" i="34"/>
  <c r="CA137" i="34"/>
  <c r="AD137" i="34" s="1"/>
  <c r="CB137" i="34"/>
  <c r="CK126" i="34"/>
  <c r="CL126" i="34"/>
  <c r="CL123" i="34"/>
  <c r="CK123" i="34"/>
  <c r="CA123" i="34"/>
  <c r="CB123" i="34"/>
  <c r="AD123" i="34" s="1"/>
  <c r="CK142" i="34"/>
  <c r="CL142" i="34"/>
  <c r="CA142" i="34"/>
  <c r="AD142" i="34" s="1"/>
  <c r="CB142" i="34"/>
  <c r="CK131" i="34"/>
  <c r="CL131" i="34"/>
  <c r="CK151" i="34"/>
  <c r="CL151" i="34"/>
  <c r="CA151" i="34"/>
  <c r="CB151" i="34"/>
  <c r="CK148" i="34"/>
  <c r="CL148" i="34"/>
  <c r="CA148" i="34"/>
  <c r="CB148" i="34"/>
  <c r="CK139" i="34"/>
  <c r="CL139" i="34"/>
  <c r="CA139" i="34"/>
  <c r="AD139" i="34" s="1"/>
  <c r="CB139" i="34"/>
  <c r="CK125" i="34"/>
  <c r="CL125" i="34"/>
  <c r="CK145" i="34"/>
  <c r="CL145" i="34"/>
  <c r="CA145" i="34"/>
  <c r="CB145" i="34"/>
  <c r="CK134" i="34"/>
  <c r="CL134" i="34"/>
  <c r="CA134" i="34"/>
  <c r="AD134" i="34" s="1"/>
  <c r="CB134" i="34"/>
  <c r="CK130" i="34"/>
  <c r="CL130" i="34"/>
  <c r="CK128" i="34"/>
  <c r="CL128" i="34"/>
  <c r="CL135" i="34"/>
  <c r="CK135" i="34"/>
  <c r="CB135" i="34"/>
  <c r="CA135" i="34"/>
  <c r="AD135" i="34" s="1"/>
  <c r="CK136" i="34"/>
  <c r="CL136" i="34"/>
  <c r="CA136" i="34"/>
  <c r="AD136" i="34" s="1"/>
  <c r="CB136" i="34"/>
  <c r="CK133" i="34"/>
  <c r="CL133" i="34"/>
  <c r="CA133" i="34"/>
  <c r="CB133" i="34"/>
  <c r="AD133" i="34" s="1"/>
  <c r="CK138" i="34"/>
  <c r="CL138" i="34"/>
  <c r="CB138" i="34"/>
  <c r="CA138" i="34"/>
  <c r="AD138" i="34" s="1"/>
  <c r="CK127" i="34"/>
  <c r="CL127" i="34"/>
  <c r="CK141" i="34"/>
  <c r="CL141" i="34"/>
  <c r="CB141" i="34"/>
  <c r="CA141" i="34"/>
  <c r="CK140" i="34"/>
  <c r="CL140" i="34"/>
  <c r="CA140" i="34"/>
  <c r="AD140" i="34" s="1"/>
  <c r="CB140" i="34"/>
  <c r="CK149" i="34"/>
  <c r="CL149" i="34"/>
  <c r="CA149" i="34"/>
  <c r="CB149" i="34"/>
  <c r="CL129" i="34"/>
  <c r="CK129" i="34"/>
  <c r="CK124" i="34"/>
  <c r="CL124" i="34"/>
  <c r="CK143" i="34"/>
  <c r="CL143" i="34"/>
  <c r="CA143" i="34"/>
  <c r="AD143" i="34" s="1"/>
  <c r="CB143" i="34"/>
  <c r="CK150" i="34"/>
  <c r="CL150" i="34"/>
  <c r="CA150" i="34"/>
  <c r="CB150" i="34"/>
  <c r="CK132" i="34"/>
  <c r="CL132" i="34"/>
  <c r="CA132" i="34"/>
  <c r="CB132" i="34"/>
  <c r="CB30" i="33"/>
  <c r="CA30" i="33"/>
  <c r="CB29" i="33"/>
  <c r="CA29" i="33"/>
  <c r="AI29" i="33" s="1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B258" i="32" s="1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AD149" i="34"/>
  <c r="AD148" i="34"/>
  <c r="AD145" i="34"/>
  <c r="AD151" i="34"/>
  <c r="AD132" i="34"/>
  <c r="AD141" i="34"/>
  <c r="T41" i="34"/>
  <c r="T28" i="34"/>
  <c r="B278" i="34"/>
  <c r="T22" i="34"/>
  <c r="T38" i="34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65" i="19"/>
  <c r="AP65" i="19" s="1"/>
  <c r="CF65" i="19"/>
  <c r="CA64" i="19"/>
  <c r="AP64" i="19" s="1"/>
  <c r="CF64" i="19"/>
  <c r="CF63" i="19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R21" i="19"/>
  <c r="AR20" i="19"/>
  <c r="AR22" i="19"/>
  <c r="AR14" i="19"/>
  <c r="AR12" i="19"/>
  <c r="AR18" i="19"/>
  <c r="AR17" i="19"/>
  <c r="B215" i="19"/>
  <c r="D19" i="18" s="1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<sst xmlns="http://schemas.openxmlformats.org/spreadsheetml/2006/main" count="15244" uniqueCount="4433">
  <si>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</si>
  <si>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</si>
  <si>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</si>
  <si>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</si>
  <si>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</si>
  <si>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</si>
  <si>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</si>
  <si>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</si>
  <si>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</si>
  <si>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</si>
  <si>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</si>
  <si>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</si>
  <si>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</si>
  <si>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</si>
  <si>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</si>
  <si>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</si>
  <si>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</si>
  <si>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</si>
  <si>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</si>
  <si>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</si>
  <si>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</si>
  <si>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</si>
  <si>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</si>
  <si>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</si>
  <si>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</si>
  <si>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</si>
  <si>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</si>
  <si>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</si>
  <si>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</si>
  <si>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</si>
  <si>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</si>
  <si>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</si>
  <si>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</si>
  <si>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</si>
  <si>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</si>
  <si>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</si>
  <si>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</si>
  <si>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</si>
  <si>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</si>
  <si>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</si>
  <si>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</si>
  <si>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</si>
  <si>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</si>
  <si>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</si>
  <si>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</si>
  <si>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</si>
  <si>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</si>
  <si>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</si>
  <si>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</si>
  <si>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</si>
  <si>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</si>
  <si>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</si>
  <si>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</si>
  <si>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</si>
  <si>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</si>
  <si>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</si>
  <si>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</si>
  <si>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</si>
  <si>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</si>
  <si>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</si>
  <si>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</si>
  <si>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</si>
  <si>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</si>
  <si>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</si>
  <si>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</si>
  <si>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</si>
  <si>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</si>
  <si>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</si>
  <si>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</si>
  <si>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</si>
  <si>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</si>
  <si>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</si>
  <si>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</si>
  <si>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</si>
  <si>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</si>
  <si>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</si>
  <si>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</si>
  <si>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</si>
  <si>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</si>
  <si>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</si>
  <si>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</si>
  <si>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</si>
  <si>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</si>
  <si>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</si>
  <si>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</si>
  <si>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</si>
  <si>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</si>
  <si>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</si>
  <si>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</si>
  <si>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</si>
  <si>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</si>
  <si>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</si>
  <si>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</si>
  <si>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</si>
  <si>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</si>
  <si>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</si>
  <si>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</si>
  <si>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</si>
  <si>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</si>
  <si>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</si>
  <si>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</si>
  <si>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</si>
  <si>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</si>
  <si>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</si>
  <si>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</si>
  <si>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</si>
  <si>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</si>
  <si>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</si>
  <si>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</si>
  <si>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</si>
  <si>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</si>
  <si>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</si>
  <si>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</si>
  <si>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</si>
  <si>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</si>
  <si>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</si>
  <si>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</si>
  <si>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</si>
  <si>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</si>
  <si>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</si>
  <si>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</si>
  <si>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</si>
  <si>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</si>
  <si>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</si>
  <si>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</si>
  <si>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</si>
  <si>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</si>
  <si>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</si>
  <si>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</si>
  <si>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</si>
  <si>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</si>
  <si>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</si>
  <si>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</si>
  <si>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</si>
  <si>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</si>
  <si>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</si>
  <si>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</si>
  <si>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</si>
  <si>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</si>
  <si>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</si>
  <si>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</si>
  <si>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</si>
  <si>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</si>
  <si>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</si>
  <si>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</si>
  <si>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</si>
  <si>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</si>
  <si>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</si>
  <si>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</si>
  <si>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</si>
  <si>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</si>
  <si>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</si>
  <si>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</si>
  <si>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</si>
  <si>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</si>
  <si>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</si>
  <si>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</si>
  <si>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</si>
  <si>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</si>
  <si>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</si>
  <si>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</si>
  <si>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</si>
  <si>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</si>
  <si>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</si>
  <si>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</si>
  <si>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</si>
  <si>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</si>
  <si>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</si>
  <si>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</si>
  <si>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</si>
  <si>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</si>
  <si>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</si>
  <si>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</si>
  <si>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</si>
  <si>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</si>
  <si>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</si>
  <si>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</si>
  <si>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</si>
  <si>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</si>
  <si>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</si>
  <si>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</si>
  <si>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</si>
  <si>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</si>
  <si>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</si>
  <si>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</si>
  <si>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</si>
  <si>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</si>
  <si>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</si>
  <si>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</si>
  <si>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</si>
  <si>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</si>
  <si>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</si>
  <si>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</si>
  <si>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</si>
  <si>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</si>
  <si>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</si>
  <si>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</si>
  <si>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</si>
  <si>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</si>
  <si>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</si>
  <si>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</si>
  <si>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</si>
  <si>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</si>
  <si>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</si>
  <si>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</si>
  <si>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</si>
  <si>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</si>
  <si>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</si>
  <si>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</si>
  <si>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</si>
  <si>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</si>
  <si>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</si>
  <si>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</si>
  <si>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</si>
  <si>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</si>
  <si>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</si>
  <si>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</si>
  <si>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</si>
  <si>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</si>
  <si>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</si>
  <si>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</si>
  <si>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</si>
  <si>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</si>
  <si>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</si>
  <si>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</si>
  <si>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</si>
  <si>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</si>
  <si>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</si>
  <si>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</si>
  <si>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</si>
  <si>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</si>
  <si>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</si>
  <si>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</si>
  <si>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</si>
  <si>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</si>
  <si>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</si>
  <si>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</si>
  <si>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</si>
  <si>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</si>
  <si>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</si>
  <si>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</si>
  <si>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</si>
  <si>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</si>
  <si>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</si>
  <si>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</si>
  <si>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</si>
  <si>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</si>
  <si>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</si>
  <si>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</si>
  <si>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</si>
  <si>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</si>
  <si>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</si>
  <si>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</si>
  <si>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</si>
  <si>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</si>
  <si>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</si>
  <si>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</si>
  <si>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</si>
  <si>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</si>
  <si>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</si>
  <si>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</si>
  <si>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</si>
  <si>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</si>
  <si>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</si>
  <si>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</si>
  <si>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</si>
  <si>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</si>
  <si>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</si>
  <si>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</si>
  <si>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</si>
  <si>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</si>
  <si>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</si>
  <si>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</si>
  <si>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</si>
  <si>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</si>
  <si>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</si>
  <si>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</si>
  <si>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</si>
  <si>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</si>
  <si>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</si>
  <si>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</si>
  <si>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</si>
  <si>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</si>
  <si>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</si>
  <si>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</si>
  <si>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</si>
  <si>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</si>
  <si>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</si>
  <si>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</si>
  <si>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</si>
  <si>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</si>
  <si>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</si>
  <si>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</si>
  <si>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</si>
  <si>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</si>
  <si>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</si>
  <si>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</si>
  <si>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</si>
  <si>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</si>
  <si>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</si>
  <si>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</si>
  <si>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</si>
  <si>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</si>
  <si>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</si>
  <si>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</si>
  <si>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</si>
  <si>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</si>
  <si>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</si>
  <si>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</si>
  <si>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</si>
  <si>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</si>
  <si>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</si>
  <si>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</si>
  <si>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</si>
  <si>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</si>
  <si>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</si>
  <si>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</si>
  <si>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</si>
  <si>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</si>
  <si>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</si>
  <si>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</si>
  <si>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</si>
  <si>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</si>
  <si>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</si>
  <si>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</si>
  <si>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</si>
  <si>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</si>
  <si>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</si>
  <si>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</si>
  <si>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</si>
  <si>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</si>
  <si>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</si>
  <si>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</si>
  <si>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</si>
  <si>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</si>
  <si>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</si>
  <si>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</si>
  <si>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</si>
  <si>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</si>
  <si>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</si>
  <si>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</si>
  <si>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</si>
  <si>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</si>
  <si>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</si>
  <si>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</si>
  <si>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</si>
  <si>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</si>
  <si>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</si>
  <si>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</si>
  <si>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</si>
  <si>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</si>
  <si>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</si>
  <si>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</si>
  <si>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</si>
  <si>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</si>
  <si>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</si>
  <si>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</si>
  <si>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</si>
  <si>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</si>
  <si>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</si>
  <si>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</si>
  <si>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</si>
  <si>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</si>
  <si>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</si>
  <si>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</si>
  <si>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</si>
  <si>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</si>
  <si>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</si>
  <si>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</si>
  <si>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</si>
  <si>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</si>
  <si>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</si>
  <si>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</si>
  <si>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</si>
  <si>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</si>
  <si>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</si>
  <si>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</si>
  <si>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</si>
  <si>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</si>
  <si>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</si>
  <si>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</si>
  <si>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</si>
  <si>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</si>
  <si>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</si>
  <si>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</si>
  <si>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</si>
  <si>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</si>
  <si>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</si>
  <si>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</si>
  <si>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</si>
  <si>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</si>
  <si>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</si>
  <si>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</si>
  <si>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</si>
  <si>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</si>
  <si>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</si>
  <si>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</si>
  <si>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</si>
  <si>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</si>
  <si>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</si>
  <si>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</si>
  <si>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</si>
  <si>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</si>
  <si>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</si>
  <si>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</si>
  <si>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</si>
  <si>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</si>
  <si>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</si>
  <si>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</si>
  <si>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</si>
  <si>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</si>
  <si>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</si>
  <si>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</si>
  <si>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</si>
  <si>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</si>
  <si>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</si>
  <si>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</si>
  <si>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</si>
  <si>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</si>
  <si>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</si>
  <si>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</si>
  <si>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</si>
  <si>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</si>
  <si>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</si>
  <si>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</si>
  <si>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</si>
  <si>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</si>
  <si>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</si>
  <si>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</si>
  <si>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</si>
  <si>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</si>
  <si>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</si>
  <si>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</si>
  <si>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</si>
  <si>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</si>
  <si>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</si>
  <si>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</si>
  <si>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</si>
  <si>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</si>
  <si>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</si>
  <si>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</si>
  <si>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</si>
  <si>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</si>
  <si>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</si>
  <si>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</si>
  <si>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</si>
  <si>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</si>
  <si>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</si>
  <si>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</si>
  <si>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</si>
  <si>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</si>
  <si>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</si>
  <si>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</si>
  <si>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</si>
  <si>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</si>
  <si>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</si>
  <si>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</si>
  <si>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</si>
  <si>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</si>
  <si>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</si>
  <si>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</si>
  <si>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</si>
  <si>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</si>
  <si>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</si>
  <si>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</si>
  <si>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</si>
  <si>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</si>
  <si>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</si>
  <si>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</si>
  <si>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</si>
  <si>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</si>
  <si>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</si>
  <si>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</si>
  <si>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</si>
  <si>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</si>
  <si>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</si>
  <si>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</si>
  <si>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</si>
  <si>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</si>
  <si>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</si>
  <si>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</si>
  <si>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</si>
  <si>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</si>
  <si>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</si>
  <si>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</si>
  <si>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</si>
  <si>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</si>
  <si>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</si>
  <si>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</si>
  <si>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</si>
  <si>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</si>
  <si>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</si>
  <si>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</si>
  <si>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</si>
  <si>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</si>
  <si>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</si>
  <si>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</si>
  <si>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</si>
  <si>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</si>
  <si>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</si>
  <si>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</si>
  <si>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</si>
  <si>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</si>
  <si>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</si>
  <si>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</si>
  <si>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</si>
  <si>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</si>
  <si>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</si>
  <si>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</si>
  <si>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</si>
  <si>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</si>
  <si>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</si>
  <si>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</si>
  <si>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</si>
  <si>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</si>
  <si>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</si>
  <si>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</si>
  <si>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</si>
  <si>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</si>
  <si>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</si>
  <si>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</si>
  <si>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</si>
  <si>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</si>
  <si>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</si>
  <si>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</si>
  <si>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</si>
  <si>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</si>
  <si>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</si>
  <si>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</si>
  <si>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</si>
  <si>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</si>
  <si>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</si>
  <si>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</si>
  <si>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</si>
  <si>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</si>
  <si>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</si>
  <si>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</si>
  <si>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</si>
  <si>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</si>
  <si>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</si>
  <si>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</si>
  <si>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</si>
  <si>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</si>
  <si>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</si>
  <si>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</si>
  <si>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</si>
  <si>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</si>
  <si>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</si>
  <si>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</si>
  <si>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</si>
  <si>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</si>
  <si>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</si>
  <si>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</si>
  <si>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</si>
  <si>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</si>
  <si>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</si>
  <si>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</si>
  <si>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</si>
  <si>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</si>
  <si>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</si>
  <si>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</si>
  <si>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</si>
  <si>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</si>
  <si>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</si>
  <si>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</si>
  <si>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</si>
  <si>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</si>
  <si>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</si>
  <si>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</si>
  <si>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</si>
  <si>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</si>
  <si>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</si>
  <si>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</si>
  <si>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</si>
  <si>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</si>
  <si>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</si>
  <si>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</si>
  <si>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</si>
  <si>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</si>
  <si>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</si>
  <si>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</si>
  <si>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</si>
  <si>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</si>
  <si>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</si>
  <si>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</si>
  <si>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</si>
  <si>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</si>
  <si>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</si>
  <si>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</si>
  <si>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</si>
  <si>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</si>
  <si>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</si>
  <si>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</si>
  <si>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</si>
  <si>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</si>
  <si>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</si>
  <si>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</si>
  <si>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</si>
  <si>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</si>
  <si>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</si>
  <si>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</si>
  <si>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</si>
  <si>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</si>
  <si>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</si>
  <si>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</si>
  <si>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</si>
  <si>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</si>
  <si>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</si>
  <si>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</si>
  <si>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</si>
  <si>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</si>
  <si>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</si>
  <si>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</si>
  <si>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</si>
  <si>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</si>
  <si>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</si>
  <si>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</si>
  <si>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</si>
  <si>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</si>
  <si>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</si>
  <si>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</si>
  <si>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</si>
  <si>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</si>
  <si>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</si>
  <si>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</si>
  <si>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</si>
  <si>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</si>
  <si>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</si>
  <si>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</si>
  <si>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</si>
  <si>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</si>
  <si>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</si>
  <si>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</si>
  <si>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</si>
  <si>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</si>
  <si>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</si>
  <si>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</si>
  <si>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</si>
  <si>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</si>
  <si>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</si>
  <si>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</si>
  <si>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</si>
  <si>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</si>
  <si>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</si>
  <si>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</si>
  <si>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</si>
  <si>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</si>
  <si>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</si>
  <si>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</si>
  <si>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</si>
  <si>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</si>
  <si>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</si>
  <si>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</si>
  <si>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</si>
  <si>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</si>
  <si>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</si>
  <si>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</si>
  <si>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</si>
  <si>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</si>
  <si>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</si>
  <si>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</si>
  <si>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</si>
  <si>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</si>
  <si>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</si>
  <si>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</si>
  <si>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</si>
  <si>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</si>
  <si>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</si>
  <si>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</si>
  <si>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</si>
  <si>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</si>
  <si>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</si>
  <si>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</si>
  <si>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</si>
  <si>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</si>
  <si>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</si>
  <si>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</si>
  <si>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</si>
  <si>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</si>
  <si>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</si>
  <si>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</si>
  <si>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</si>
  <si>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</si>
  <si>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</si>
  <si>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</si>
  <si>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</si>
  <si>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</si>
  <si>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</si>
  <si>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</si>
  <si>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</si>
  <si>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</si>
  <si>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</si>
  <si>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</si>
  <si>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</si>
  <si>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</si>
  <si>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</si>
  <si>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</si>
  <si>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</si>
  <si>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</si>
  <si>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</si>
  <si>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</si>
  <si>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</si>
  <si>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</si>
  <si>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</si>
  <si>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</si>
  <si>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</si>
  <si>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</si>
  <si>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</si>
  <si>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</si>
  <si>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</si>
  <si>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</si>
  <si>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</si>
  <si>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</si>
  <si>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</si>
  <si>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</si>
  <si>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</si>
  <si>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</si>
  <si>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</si>
  <si>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</si>
  <si>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</si>
  <si>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</si>
  <si>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</si>
  <si>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</si>
  <si>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</si>
  <si>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</si>
  <si>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</si>
  <si>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</si>
  <si>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</si>
  <si>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</si>
  <si>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</si>
  <si>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</si>
  <si>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</si>
  <si>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</si>
  <si>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</si>
  <si>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</si>
  <si>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</si>
  <si>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</si>
  <si>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</si>
  <si>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</si>
  <si>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</si>
  <si>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</si>
  <si>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</si>
  <si>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</si>
  <si>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</si>
  <si>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</si>
  <si>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</si>
  <si>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</si>
  <si>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</si>
  <si>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</si>
  <si>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</si>
  <si>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</si>
  <si>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</si>
  <si>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</si>
  <si>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</si>
  <si>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</si>
  <si>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</si>
  <si>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</si>
  <si>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</si>
  <si>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</si>
  <si>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</si>
  <si>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</si>
  <si>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</si>
  <si>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</si>
  <si>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</si>
  <si>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</si>
  <si>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</si>
  <si>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</si>
  <si>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</si>
  <si>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</si>
  <si>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</si>
  <si>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</si>
  <si>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</si>
  <si>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</si>
  <si>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</si>
  <si>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</si>
  <si>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</si>
  <si>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</si>
  <si>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</si>
  <si>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</si>
  <si>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</si>
  <si>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</si>
  <si>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</si>
  <si>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</si>
  <si>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</si>
  <si>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</si>
  <si>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</si>
  <si>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</si>
  <si>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</si>
  <si>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</si>
  <si>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</si>
  <si>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</si>
  <si>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</si>
  <si>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</si>
  <si>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</si>
  <si>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</si>
  <si>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</si>
  <si>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</si>
  <si>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</si>
  <si>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</si>
  <si>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</si>
  <si>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</si>
  <si>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</si>
  <si>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</si>
  <si>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</si>
  <si>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</si>
  <si>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</si>
  <si>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</si>
  <si>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</si>
  <si>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</si>
  <si>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</si>
  <si>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</si>
  <si>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</si>
  <si>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</si>
  <si>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</si>
  <si>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</si>
  <si>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</si>
  <si>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</si>
  <si>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</si>
  <si>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</si>
  <si>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</si>
  <si>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</si>
  <si>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</si>
  <si>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</si>
  <si>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</si>
  <si>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</si>
  <si>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</si>
  <si>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</si>
  <si>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</si>
  <si>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</si>
  <si>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</si>
  <si>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</si>
  <si>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</si>
  <si>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</si>
  <si>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</si>
  <si>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</si>
  <si>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</si>
  <si>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</si>
  <si>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</si>
  <si>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</si>
  <si>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</si>
  <si>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</si>
  <si>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</si>
  <si>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</si>
  <si>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</si>
  <si>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</si>
  <si>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</si>
  <si>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</si>
  <si>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</si>
  <si>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</si>
  <si>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</si>
  <si>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</si>
  <si>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</si>
  <si>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</si>
  <si>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</si>
  <si>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</si>
  <si>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</si>
  <si>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</si>
  <si>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</si>
  <si>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</si>
  <si>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</si>
  <si>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</si>
  <si>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</si>
  <si>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</si>
  <si>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</si>
  <si>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</si>
  <si>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</si>
  <si>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</si>
  <si>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</si>
  <si>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</si>
  <si>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</si>
  <si>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</si>
  <si>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</si>
  <si>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</si>
  <si>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</si>
  <si>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</si>
  <si>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</si>
  <si>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</si>
  <si>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</si>
  <si>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</si>
  <si>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</si>
  <si>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</si>
  <si>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</si>
  <si>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</si>
  <si>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</si>
  <si>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</si>
  <si>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</si>
  <si>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</si>
  <si>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</si>
  <si>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</si>
  <si>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</si>
  <si>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</si>
  <si>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</si>
  <si>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</si>
  <si>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</si>
  <si>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</si>
  <si>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</si>
  <si>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</si>
  <si>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</si>
  <si>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</si>
  <si>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</si>
  <si>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</si>
  <si>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</si>
  <si>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</si>
  <si>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</si>
  <si>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</si>
  <si>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</si>
  <si>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</si>
  <si>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</si>
  <si>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</si>
  <si>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</si>
  <si>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</si>
  <si>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</si>
  <si>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</si>
  <si>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</si>
  <si>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</si>
  <si>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</si>
  <si>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</si>
  <si>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</si>
  <si>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</si>
  <si>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</si>
  <si>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</si>
  <si>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</si>
  <si>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</si>
  <si>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</si>
  <si>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</si>
  <si>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</si>
  <si>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</si>
  <si>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</si>
  <si>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</si>
  <si>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</si>
  <si>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</si>
  <si>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</si>
  <si>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</si>
  <si>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</si>
  <si>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</si>
  <si>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</si>
  <si>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</si>
  <si>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</si>
  <si>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</si>
  <si>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</si>
  <si>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</si>
  <si>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</si>
  <si>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</si>
  <si>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</si>
  <si>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</si>
  <si>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</si>
  <si>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</si>
  <si>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</si>
  <si>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</si>
  <si>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</si>
  <si>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</si>
  <si>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</si>
  <si>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</si>
  <si>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</si>
  <si>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</si>
  <si>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</si>
  <si>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</si>
  <si>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</si>
  <si>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</si>
  <si>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</si>
  <si>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</si>
  <si>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</si>
  <si>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</si>
  <si>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</si>
  <si>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</si>
  <si>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</si>
  <si>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</si>
  <si>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</si>
  <si>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</si>
  <si>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</si>
  <si>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</si>
  <si>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</si>
  <si>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</si>
  <si>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</si>
  <si>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</si>
  <si>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</si>
  <si>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</si>
  <si>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</si>
  <si>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</si>
  <si>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</si>
  <si>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</si>
  <si>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</si>
  <si>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</si>
  <si>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</si>
  <si>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</si>
  <si>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</si>
  <si>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</si>
  <si>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</si>
  <si>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</si>
  <si>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</si>
  <si>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</si>
  <si>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</si>
  <si>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</si>
  <si>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</si>
  <si>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</si>
  <si>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</si>
  <si>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</si>
  <si>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</si>
  <si>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</si>
  <si>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</si>
  <si>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</si>
  <si>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</si>
  <si>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</si>
  <si>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</si>
  <si>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</si>
  <si>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</si>
  <si>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</si>
  <si>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</si>
  <si>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</si>
  <si>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</si>
  <si>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</si>
  <si>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</si>
  <si>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</si>
  <si>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</si>
  <si>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</si>
  <si>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</si>
  <si>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</si>
  <si>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</si>
  <si>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</si>
  <si>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</si>
  <si>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</si>
  <si>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</si>
  <si>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</si>
  <si>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</si>
  <si>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</si>
  <si>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</si>
  <si>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</si>
  <si>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</si>
  <si>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</si>
  <si>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</si>
  <si>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</si>
  <si>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</si>
  <si>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</si>
  <si>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</si>
  <si>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</si>
  <si>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</si>
  <si>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</si>
  <si>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</si>
  <si>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</si>
  <si>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</si>
  <si>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</si>
  <si>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</si>
  <si>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</si>
  <si>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</si>
  <si>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</si>
  <si>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</si>
  <si>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</si>
  <si>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</si>
  <si>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</si>
  <si>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</si>
  <si>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</si>
  <si>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</si>
  <si>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</si>
  <si>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</si>
  <si>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</si>
  <si>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</si>
  <si>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</si>
  <si>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</si>
  <si>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</si>
  <si>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</si>
  <si>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</si>
  <si>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</si>
  <si>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</si>
  <si>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</si>
  <si>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</si>
  <si>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</si>
  <si>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</si>
  <si>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</si>
  <si>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</si>
  <si>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</si>
  <si>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</si>
  <si>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</si>
  <si>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</si>
  <si>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</si>
  <si>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</si>
  <si>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</si>
  <si>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</si>
  <si>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</si>
  <si>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</si>
  <si>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</si>
  <si>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</si>
  <si>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</si>
  <si>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</si>
  <si>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</si>
  <si>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</si>
  <si>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</si>
  <si>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</si>
  <si>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</si>
  <si>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</si>
  <si>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</si>
  <si>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</si>
  <si>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</si>
  <si>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</si>
  <si>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</si>
  <si>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</si>
  <si>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</si>
  <si>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</si>
  <si>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</si>
  <si>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</si>
  <si>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</si>
  <si>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</si>
  <si>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</si>
  <si>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</si>
  <si>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</si>
  <si>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</si>
  <si>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</si>
  <si>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</si>
  <si>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</si>
  <si>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</si>
  <si>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</si>
  <si>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</si>
  <si>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</si>
  <si>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</si>
  <si>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</si>
  <si>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</si>
  <si>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</si>
  <si>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</si>
  <si>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</si>
  <si>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</si>
  <si>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</si>
  <si>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</si>
  <si>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</si>
  <si>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</si>
  <si>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</si>
  <si>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</si>
  <si>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</si>
  <si>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</si>
  <si>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</si>
  <si>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</si>
  <si>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</si>
  <si>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</si>
  <si>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</si>
  <si>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</si>
  <si>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</si>
  <si>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</si>
  <si>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</si>
  <si>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</si>
  <si>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</si>
  <si>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</si>
  <si>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</si>
  <si>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</si>
  <si>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</si>
  <si>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</si>
  <si>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</si>
  <si>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</si>
  <si>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</si>
  <si>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</si>
  <si>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</si>
  <si>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</si>
  <si>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</si>
  <si>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</si>
  <si>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</si>
  <si>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</si>
  <si>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</si>
  <si>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</si>
  <si>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</si>
  <si>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</si>
  <si>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</si>
  <si>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</si>
  <si>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</si>
  <si>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</si>
  <si>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</si>
  <si>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</si>
  <si>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</si>
  <si>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</si>
  <si>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</si>
  <si>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</si>
  <si>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</si>
  <si>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</si>
  <si>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</si>
  <si>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</si>
  <si>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</si>
  <si>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</si>
  <si>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</si>
  <si>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</si>
  <si>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</si>
  <si>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</si>
  <si>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</si>
  <si>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</si>
  <si>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</si>
  <si>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</si>
  <si>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</si>
  <si>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</si>
  <si>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</si>
  <si>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</si>
  <si>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</si>
  <si>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</si>
  <si>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</si>
  <si>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</si>
  <si>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</si>
  <si>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</si>
  <si>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</si>
  <si>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</si>
  <si>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</si>
  <si>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</si>
  <si>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</si>
  <si>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</si>
  <si>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</si>
  <si>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</si>
  <si>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</si>
  <si>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</si>
  <si>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</si>
  <si>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</si>
  <si>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</si>
  <si>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</si>
  <si>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</si>
  <si>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</si>
  <si>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</si>
  <si>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</si>
  <si>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</si>
  <si>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</si>
  <si>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</si>
  <si>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</si>
  <si>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</si>
  <si>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</si>
  <si>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</si>
  <si>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</si>
  <si>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</si>
  <si>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</si>
  <si>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</si>
  <si>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</si>
  <si>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</si>
  <si>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</si>
  <si>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</si>
  <si>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</si>
  <si>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</si>
  <si>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</si>
  <si>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</si>
  <si>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</si>
  <si>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</si>
  <si>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</si>
  <si>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</si>
  <si>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</si>
  <si>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</si>
  <si>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</si>
  <si>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</si>
  <si>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</si>
  <si>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</si>
  <si>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</si>
  <si>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</si>
  <si>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</si>
  <si>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</si>
  <si>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</si>
  <si>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</si>
  <si>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</si>
  <si>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</si>
  <si>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</si>
  <si>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</si>
  <si>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</si>
  <si>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</si>
  <si>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</si>
  <si>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</si>
  <si>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</si>
  <si>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</si>
  <si>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</si>
  <si>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</si>
  <si>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</si>
  <si>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</si>
  <si>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</si>
  <si>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</si>
  <si>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</si>
  <si>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</si>
  <si>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</si>
  <si>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</si>
  <si>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</si>
  <si>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</si>
  <si>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</si>
  <si>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</si>
  <si>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</si>
  <si>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</si>
  <si>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</si>
  <si>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</si>
  <si>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</si>
  <si>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</si>
  <si>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</si>
  <si>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</si>
  <si>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</si>
  <si>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</si>
  <si>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</si>
  <si>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</si>
  <si>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</si>
  <si>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</si>
  <si>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</si>
  <si>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</si>
  <si>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</si>
  <si>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</si>
  <si>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</si>
  <si>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</si>
  <si>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</si>
  <si>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</si>
  <si>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</si>
  <si>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</si>
  <si>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</si>
  <si>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</si>
  <si>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</si>
  <si>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</si>
  <si>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</si>
  <si>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</si>
  <si>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</si>
  <si>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</si>
  <si>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</si>
  <si>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</si>
  <si>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</si>
  <si>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</si>
  <si>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</si>
  <si>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</si>
  <si>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</si>
  <si>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</si>
  <si>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</si>
  <si>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</si>
  <si>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</si>
  <si>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</si>
  <si>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</si>
  <si>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</si>
  <si>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</si>
  <si>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</si>
  <si>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</si>
  <si>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</si>
  <si>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</si>
  <si>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</si>
  <si>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</si>
  <si>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</si>
  <si>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</si>
  <si>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</si>
  <si>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</si>
  <si>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</si>
  <si>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</si>
  <si>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</si>
  <si>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</si>
  <si>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</si>
  <si>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</si>
  <si>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</si>
  <si>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</si>
  <si>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</si>
  <si>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</si>
  <si>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</si>
  <si>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</si>
  <si>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</si>
  <si>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</si>
  <si>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</si>
  <si>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</si>
  <si>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</si>
  <si>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</si>
  <si>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</si>
  <si>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</si>
  <si>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</si>
  <si>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</si>
  <si>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</si>
  <si>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</si>
  <si>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</si>
  <si>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</si>
  <si>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</si>
  <si>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</si>
  <si>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</si>
  <si>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</si>
  <si>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</si>
  <si>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</si>
  <si>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</si>
  <si>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</si>
  <si>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</si>
  <si>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</si>
  <si>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</si>
  <si>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</si>
  <si>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</si>
  <si>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</si>
  <si>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</si>
  <si>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</si>
  <si>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</si>
  <si>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</si>
  <si>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</si>
  <si>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</si>
  <si>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</si>
  <si>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</si>
  <si>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</si>
  <si>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</si>
  <si>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</si>
  <si>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</si>
  <si>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</si>
  <si>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</si>
  <si>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</si>
  <si>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</si>
  <si>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</si>
  <si>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</si>
  <si>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</si>
  <si>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</si>
  <si>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</si>
  <si>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</si>
  <si>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</si>
  <si>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</si>
  <si>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</si>
  <si>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</si>
  <si>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</si>
  <si>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</si>
  <si>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</si>
  <si>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</si>
  <si>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</si>
  <si>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</si>
  <si>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</si>
  <si>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</si>
  <si>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</si>
  <si>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</si>
  <si>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</si>
  <si>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</si>
  <si>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</si>
  <si>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</si>
  <si>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</si>
  <si>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</si>
  <si>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</si>
  <si>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</si>
  <si>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</si>
  <si>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</si>
  <si>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</si>
  <si>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</si>
  <si>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</si>
  <si>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</si>
  <si>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</si>
  <si>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</si>
  <si>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</si>
  <si>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</si>
  <si>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</si>
  <si>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</si>
  <si>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</si>
  <si>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</si>
  <si>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</si>
  <si>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</si>
  <si>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</si>
  <si>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</si>
  <si>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</si>
  <si>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</si>
  <si>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</si>
  <si>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</si>
  <si>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</si>
  <si>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</si>
  <si>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</si>
  <si>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</si>
  <si>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</si>
  <si>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</si>
  <si>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</si>
  <si>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</si>
  <si>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</si>
  <si>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</si>
  <si>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</si>
  <si>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</si>
  <si>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</si>
  <si>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</si>
  <si>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</si>
  <si>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</si>
  <si>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</si>
  <si>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</si>
  <si>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</si>
  <si>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</si>
  <si>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</si>
  <si>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</si>
  <si>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</si>
  <si>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</si>
  <si>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</si>
  <si>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</si>
  <si>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</si>
  <si>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</si>
  <si>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</si>
  <si>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</si>
  <si>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</si>
  <si>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</si>
  <si>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</si>
  <si>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</si>
  <si>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</si>
  <si>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</si>
  <si>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</si>
  <si>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</si>
  <si>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</si>
  <si>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</si>
  <si>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</si>
  <si>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</si>
  <si>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</si>
  <si>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</si>
  <si>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</si>
  <si>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</si>
  <si>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</si>
  <si>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</si>
  <si>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</si>
  <si>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</si>
  <si>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</si>
  <si>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</si>
  <si>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</si>
  <si>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</si>
  <si>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</si>
  <si>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</si>
  <si>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</si>
  <si>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</si>
  <si>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</si>
  <si>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</si>
  <si>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</si>
  <si>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</si>
  <si>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</si>
  <si>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</si>
  <si>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</si>
  <si>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</si>
  <si>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</si>
  <si>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</si>
  <si>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</si>
  <si>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</si>
  <si>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</si>
  <si>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</si>
  <si>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</si>
  <si>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</si>
  <si>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</si>
  <si>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</si>
  <si>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</si>
  <si>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</si>
  <si>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</si>
  <si>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</si>
  <si>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</si>
  <si>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</si>
  <si>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</si>
  <si>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</si>
  <si>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</si>
  <si>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</si>
  <si>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</si>
  <si>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</si>
  <si>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</si>
  <si>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</si>
  <si>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</si>
  <si>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</si>
  <si>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</si>
  <si>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</si>
  <si>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</si>
  <si>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</si>
  <si>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</si>
  <si>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</si>
  <si>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</si>
  <si>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</si>
  <si>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</si>
  <si>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</si>
  <si>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</si>
  <si>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</si>
  <si>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</si>
  <si>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</si>
  <si>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</si>
  <si>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</si>
  <si>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</si>
  <si>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</si>
  <si>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</si>
  <si>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</si>
  <si>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</si>
  <si>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</si>
  <si>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</si>
  <si>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</si>
  <si>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</si>
  <si>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</si>
  <si>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</si>
  <si>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</si>
  <si>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</si>
  <si>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</si>
  <si>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</si>
  <si>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</si>
  <si>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</si>
  <si>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</si>
  <si>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</si>
  <si>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</si>
  <si>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</si>
  <si>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</si>
  <si>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</si>
  <si>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</si>
  <si>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</si>
  <si>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</si>
  <si>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</si>
  <si>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</si>
  <si>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</si>
  <si>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</si>
  <si>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</si>
  <si>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</si>
  <si>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</si>
  <si>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</si>
  <si>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</si>
  <si>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</si>
  <si>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</si>
  <si>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</si>
  <si>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</si>
  <si>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</si>
  <si>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</si>
  <si>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</si>
  <si>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</si>
  <si>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</si>
  <si>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</si>
  <si>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</si>
  <si>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</si>
  <si>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</si>
  <si>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</si>
  <si>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</si>
  <si>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</si>
  <si>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</si>
  <si>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</si>
  <si>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</si>
  <si>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</si>
  <si>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</si>
  <si>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</si>
  <si>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</si>
  <si>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</si>
  <si>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</si>
  <si>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</si>
  <si>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</si>
  <si>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</si>
  <si>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</si>
  <si>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</si>
  <si>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</si>
  <si>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</si>
  <si>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</si>
  <si>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</si>
  <si>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</si>
  <si>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</si>
  <si>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</si>
  <si>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</si>
  <si>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</si>
  <si>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</si>
  <si>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</si>
  <si>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</si>
  <si>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</si>
  <si>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</si>
  <si>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</si>
  <si>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</si>
  <si>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</si>
  <si>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</si>
  <si>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</si>
  <si>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</si>
  <si>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</si>
  <si>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</si>
  <si>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</si>
  <si>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</si>
  <si>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</si>
  <si>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</si>
  <si>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</si>
  <si>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</si>
  <si>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</si>
  <si>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</si>
  <si>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</si>
  <si>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</si>
  <si>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</si>
  <si>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</si>
  <si>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</si>
  <si>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</si>
  <si>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</si>
  <si>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</si>
  <si>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</si>
  <si>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</si>
  <si>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</si>
  <si>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</si>
  <si>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</si>
  <si>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</si>
  <si>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</si>
  <si>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</si>
  <si>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</si>
  <si>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</si>
  <si>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</si>
  <si>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</si>
  <si>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</si>
  <si>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</si>
  <si>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</si>
  <si>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</si>
  <si>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</si>
  <si>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</si>
  <si>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</si>
  <si>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</si>
  <si>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</si>
  <si>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</si>
  <si>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</si>
  <si>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</si>
  <si>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</si>
  <si>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</si>
  <si>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</si>
  <si>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</si>
  <si>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</si>
  <si>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</si>
  <si>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</si>
  <si>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</si>
  <si>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</si>
  <si>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</si>
  <si>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</si>
  <si>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</si>
  <si>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</si>
  <si>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</si>
  <si>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</si>
  <si>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</si>
  <si>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</si>
  <si>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</si>
  <si>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</si>
  <si>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</si>
  <si>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</si>
  <si>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</si>
  <si>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</si>
  <si>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</si>
  <si>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</si>
  <si>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</si>
  <si>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</si>
  <si>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</si>
  <si>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</si>
  <si>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</si>
  <si>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</si>
  <si>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</si>
  <si>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</si>
  <si>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</si>
  <si>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</si>
  <si>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</si>
  <si>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</si>
  <si>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</si>
  <si>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</si>
  <si>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</si>
  <si>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</si>
  <si>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</si>
  <si>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</si>
  <si>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</si>
  <si>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</si>
  <si>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</si>
  <si>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</si>
  <si>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</si>
  <si>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</si>
  <si>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</si>
  <si>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</si>
  <si>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</si>
  <si>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</si>
  <si>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</si>
  <si>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</si>
  <si>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</si>
  <si>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</si>
  <si>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</si>
  <si>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</si>
  <si>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</si>
  <si>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</si>
  <si>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</si>
  <si>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</si>
  <si>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</si>
  <si>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</si>
  <si>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</si>
  <si>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</si>
  <si>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</si>
  <si>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</si>
  <si>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</si>
  <si>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</si>
  <si>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</si>
  <si>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</si>
  <si>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</si>
  <si>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</si>
  <si>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</si>
  <si>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</si>
  <si>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</si>
  <si>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</si>
  <si>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</si>
  <si>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</si>
  <si>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</si>
  <si>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</si>
  <si>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</si>
  <si>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</si>
  <si>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</si>
  <si>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</si>
  <si>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</si>
  <si>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</si>
  <si>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</si>
  <si>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</si>
  <si>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</si>
  <si>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</si>
  <si>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</si>
  <si>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</si>
  <si>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</si>
  <si>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</si>
  <si>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</si>
  <si>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</si>
  <si>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</si>
  <si>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</si>
  <si>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</si>
  <si>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</si>
  <si>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</si>
  <si>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</si>
  <si>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</si>
  <si>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</si>
  <si>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</si>
  <si>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</si>
  <si>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</si>
  <si>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</si>
  <si>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</si>
  <si>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</si>
  <si>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</si>
  <si>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</si>
  <si>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</si>
  <si>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</si>
  <si>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</si>
  <si>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</si>
  <si>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</si>
  <si>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</si>
  <si>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</si>
  <si>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</si>
  <si>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</si>
  <si>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</si>
  <si>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</si>
  <si>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</si>
  <si>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</si>
  <si>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</si>
  <si>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</si>
  <si>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</si>
  <si>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</si>
  <si>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</si>
  <si>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</si>
  <si>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</si>
  <si>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</si>
  <si>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</si>
  <si>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</si>
  <si>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</si>
  <si>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</si>
  <si>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</si>
  <si>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</si>
  <si>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</si>
  <si>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</si>
  <si>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</si>
  <si>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</si>
  <si>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</si>
  <si>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</si>
  <si>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</si>
  <si>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</si>
  <si>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</si>
  <si>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</si>
  <si>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</si>
  <si>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</si>
  <si>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</si>
  <si>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</si>
  <si>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</si>
  <si>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</si>
  <si>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</si>
  <si>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</si>
  <si>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</si>
  <si>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</si>
  <si>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</si>
  <si>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</si>
  <si>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</si>
  <si>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</si>
  <si>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</si>
  <si>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</si>
  <si>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</si>
  <si>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</si>
  <si>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</si>
  <si>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</si>
  <si>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</si>
  <si>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</si>
  <si>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</si>
  <si>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</si>
  <si>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</si>
  <si>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</si>
  <si>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</si>
  <si>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</si>
  <si>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</si>
  <si>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</si>
  <si>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</si>
  <si>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</si>
  <si>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</si>
  <si>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</si>
  <si>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</si>
  <si>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</si>
  <si>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</si>
  <si>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</si>
  <si>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</si>
  <si>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</si>
  <si>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</si>
  <si>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</si>
  <si>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</si>
  <si>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</si>
  <si>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</si>
  <si>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</si>
  <si>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</si>
  <si>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</si>
  <si>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</si>
  <si>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</si>
  <si>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</si>
  <si>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</si>
  <si>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</si>
  <si>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</si>
  <si>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</si>
  <si>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</si>
  <si>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</si>
  <si>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</si>
  <si>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</si>
  <si>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</si>
  <si>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</si>
  <si>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</si>
  <si>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</si>
  <si>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</si>
  <si>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</si>
  <si>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</si>
  <si>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</si>
  <si>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</si>
  <si>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</si>
  <si>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</si>
  <si>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</si>
  <si>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</si>
  <si>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</si>
  <si>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</si>
  <si>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</si>
  <si>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</si>
  <si>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</si>
  <si>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</si>
  <si>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</si>
  <si>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</si>
  <si>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</si>
  <si>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</si>
  <si>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</si>
  <si>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</si>
  <si>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</si>
  <si>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</si>
  <si>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</si>
  <si>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</si>
  <si>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</si>
  <si>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</si>
  <si>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</si>
  <si>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</si>
  <si>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</si>
  <si>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</si>
  <si>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</si>
  <si>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</si>
  <si>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</si>
  <si>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</si>
  <si>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</si>
  <si>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</si>
  <si>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</si>
  <si>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</si>
  <si>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</si>
  <si>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</si>
  <si>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</si>
  <si>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</si>
  <si>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</si>
  <si>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</si>
  <si>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</si>
  <si>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</si>
  <si>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</si>
  <si>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</si>
  <si>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</si>
  <si>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</si>
  <si>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</si>
  <si>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</si>
  <si>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</si>
  <si>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</si>
  <si>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</si>
  <si>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</si>
  <si>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</si>
  <si>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</si>
  <si>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</si>
  <si>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</si>
  <si>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</si>
  <si>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</si>
  <si>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</si>
  <si>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</si>
  <si>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</si>
  <si>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</si>
  <si>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</si>
  <si>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</si>
  <si>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</si>
  <si>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</si>
  <si>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</si>
  <si>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</si>
  <si>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</si>
  <si>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</si>
  <si>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</si>
  <si>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</si>
  <si>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</si>
  <si>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</si>
  <si>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</si>
  <si>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</si>
  <si>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</si>
  <si>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</si>
  <si>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</si>
  <si>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</si>
  <si>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</si>
  <si>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</si>
  <si>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</si>
  <si>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</si>
  <si>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</si>
  <si>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</si>
  <si>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</si>
  <si>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</si>
  <si>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</si>
  <si>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</si>
  <si>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</si>
  <si>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</si>
  <si>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</si>
  <si>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</si>
  <si>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</si>
  <si>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</si>
  <si>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</si>
  <si>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</si>
  <si>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</si>
  <si>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</si>
  <si>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</si>
  <si>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</si>
  <si>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</si>
  <si>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</si>
  <si>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</si>
  <si>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</si>
  <si>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</si>
  <si>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</si>
  <si>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</si>
  <si>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</si>
  <si>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</si>
  <si>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</si>
  <si>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</si>
  <si>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</si>
  <si>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</si>
  <si>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</si>
  <si>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</si>
  <si>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</si>
  <si>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</si>
  <si>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</si>
  <si>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</si>
  <si>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</si>
  <si>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</si>
  <si>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</si>
  <si>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</si>
  <si>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</si>
  <si>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</si>
  <si>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</si>
  <si>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</si>
  <si>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</si>
  <si>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</si>
  <si>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</si>
  <si>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</si>
  <si>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</si>
  <si>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</si>
  <si>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</si>
  <si>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</si>
  <si>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</si>
  <si>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</si>
  <si>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</si>
  <si>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</si>
  <si>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</si>
  <si>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</si>
  <si>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</si>
  <si>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</si>
  <si>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</si>
  <si>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</si>
  <si>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</si>
  <si>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</si>
  <si>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</si>
  <si>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</si>
  <si>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</si>
  <si>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</si>
  <si>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</si>
  <si>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</si>
  <si>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</si>
  <si>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</si>
  <si>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</si>
  <si>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</si>
  <si>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</si>
  <si>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</si>
  <si>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</si>
  <si>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</si>
  <si>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</si>
  <si>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</si>
  <si>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</si>
  <si>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</si>
  <si>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</si>
  <si>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</si>
  <si>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</si>
  <si>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</si>
  <si>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</si>
  <si>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</si>
  <si>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</si>
  <si>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</si>
  <si>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</si>
  <si>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</si>
  <si>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</si>
  <si>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</si>
  <si>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</si>
  <si>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</si>
  <si>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</si>
  <si>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</si>
  <si>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</si>
  <si>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</si>
  <si>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</si>
  <si>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</si>
  <si>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</si>
  <si>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</si>
  <si>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</si>
  <si>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</si>
  <si>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</si>
  <si>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</si>
  <si>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</si>
  <si>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</si>
  <si>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</si>
  <si>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</si>
  <si>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</si>
  <si>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</si>
  <si>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</si>
  <si>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</si>
  <si>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</si>
  <si>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</si>
  <si>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</si>
  <si>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</si>
  <si>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</si>
  <si>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</si>
  <si>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</si>
  <si>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</si>
  <si>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</si>
  <si>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</si>
  <si>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</si>
  <si>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</si>
  <si>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</si>
  <si>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</si>
  <si>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</si>
  <si>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</si>
  <si>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</si>
  <si>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</si>
  <si>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</si>
  <si>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</si>
  <si>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</si>
  <si>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</si>
  <si>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</si>
  <si>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</si>
  <si>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</si>
  <si>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</si>
  <si>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</si>
  <si>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</si>
  <si>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</si>
  <si>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</si>
  <si>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</si>
  <si>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</si>
  <si>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</si>
  <si>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</si>
  <si>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</si>
  <si>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</si>
  <si>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</si>
  <si>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</si>
  <si>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</si>
  <si>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</si>
  <si>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</si>
  <si>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</si>
  <si>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</si>
  <si>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</si>
  <si>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</si>
  <si>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</si>
  <si>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</si>
  <si>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</si>
  <si>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</si>
  <si>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</si>
  <si>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</si>
  <si>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</si>
  <si>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</si>
  <si>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</si>
  <si>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</si>
  <si>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</si>
  <si>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</si>
  <si>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</si>
  <si>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</si>
  <si>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</si>
  <si>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</si>
  <si>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</si>
  <si>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</si>
  <si>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</si>
  <si>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</si>
  <si>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</si>
  <si>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</si>
  <si>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</si>
  <si>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</si>
  <si>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</si>
  <si>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</si>
  <si>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</si>
  <si>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</si>
  <si>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</si>
  <si>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</si>
  <si>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</si>
  <si>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</si>
  <si>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</si>
  <si>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</si>
  <si>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</si>
  <si>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</si>
  <si>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</si>
  <si>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</si>
  <si>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</si>
  <si>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</si>
  <si>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</si>
  <si>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</si>
  <si>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</si>
  <si>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</si>
  <si>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</si>
  <si>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</si>
  <si>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</si>
  <si>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</si>
  <si>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</si>
  <si>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</si>
  <si>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</si>
  <si>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</si>
  <si>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</si>
  <si>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</si>
  <si>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</si>
  <si>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</si>
  <si>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</si>
  <si>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</si>
  <si>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</si>
  <si>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</si>
  <si>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</si>
  <si>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</si>
  <si>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</si>
  <si>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</si>
  <si>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</si>
  <si>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</si>
  <si>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</si>
  <si>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</si>
  <si>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</si>
  <si>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</si>
  <si>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</si>
  <si>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</si>
  <si>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</si>
  <si>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</si>
  <si>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</si>
  <si>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</si>
  <si>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</si>
  <si>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</si>
  <si>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</si>
  <si>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</si>
  <si>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</si>
  <si>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</si>
  <si>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</si>
  <si>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</si>
  <si>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</si>
  <si>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</si>
  <si>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</si>
  <si>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</si>
  <si>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</si>
  <si>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</si>
  <si>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</si>
  <si>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</si>
  <si>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</si>
  <si>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</si>
  <si>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</si>
  <si>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</si>
  <si>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</si>
  <si>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</si>
  <si>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</si>
  <si>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</si>
  <si>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</si>
  <si>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</si>
  <si>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</si>
  <si>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</si>
  <si>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</si>
  <si>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</si>
  <si>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</si>
  <si>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</si>
  <si>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</si>
  <si>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</si>
  <si>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</si>
  <si>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</si>
  <si>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</si>
  <si>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</si>
  <si>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</si>
  <si>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</si>
  <si>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</si>
  <si>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</si>
  <si>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</si>
  <si>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</si>
  <si>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</si>
  <si>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</si>
  <si>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</si>
  <si>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</si>
  <si>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</si>
  <si>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</si>
  <si>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</si>
  <si>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</si>
  <si>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</si>
  <si>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</si>
  <si>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</si>
  <si>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</si>
  <si>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</si>
  <si>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</si>
  <si>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</si>
  <si>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</si>
  <si>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</si>
  <si>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</si>
  <si>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</si>
  <si>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</si>
  <si>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</si>
  <si>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</si>
  <si>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</si>
  <si>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</si>
  <si>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</si>
  <si>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</si>
  <si>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</si>
  <si>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</si>
  <si>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</si>
  <si>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</si>
  <si>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</si>
  <si>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</si>
  <si>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</si>
  <si>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</si>
  <si>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</si>
  <si>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</si>
  <si>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</si>
  <si>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</si>
  <si>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</si>
  <si>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</si>
  <si>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</si>
  <si>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</si>
  <si>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</si>
  <si>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</si>
  <si>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</si>
  <si>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</si>
  <si>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</si>
  <si>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</si>
  <si>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</si>
  <si>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</si>
  <si>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</si>
  <si>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</si>
  <si>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</si>
  <si>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</si>
  <si>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</si>
  <si>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</si>
  <si>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</si>
  <si>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</si>
  <si>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</si>
  <si>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</si>
  <si>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</si>
  <si>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</si>
  <si>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</si>
  <si>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</si>
  <si>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</si>
  <si>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</si>
  <si>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</si>
  <si>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</si>
  <si>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</si>
  <si>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</si>
  <si>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</si>
  <si>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</si>
  <si>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</si>
  <si>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</si>
  <si>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</si>
  <si>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</si>
  <si>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</si>
  <si>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</si>
  <si>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</si>
  <si>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</si>
  <si>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</si>
  <si>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</si>
  <si>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</si>
  <si>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</si>
  <si>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</si>
  <si>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</si>
  <si>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</si>
  <si>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</si>
  <si>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</si>
  <si>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</si>
  <si>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</si>
  <si>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</si>
  <si>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</si>
  <si>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</si>
  <si>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</si>
  <si>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</si>
  <si>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</si>
  <si>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</si>
  <si>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</si>
  <si>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</si>
  <si>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</si>
  <si>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</si>
  <si>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</si>
  <si>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</si>
  <si>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</si>
  <si>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</si>
  <si>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</si>
  <si>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</si>
  <si>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</si>
  <si>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</si>
  <si>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</si>
  <si>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</si>
  <si>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</si>
  <si>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</si>
  <si>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</si>
  <si>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</si>
  <si>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</si>
  <si>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</si>
  <si>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</si>
  <si>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</si>
  <si>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</si>
  <si>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</si>
  <si>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</si>
  <si>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</si>
  <si>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</si>
  <si>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</si>
  <si>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</si>
  <si>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</si>
  <si>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</si>
  <si>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</si>
  <si>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</si>
  <si>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</si>
  <si>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</si>
  <si>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</si>
  <si>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</si>
  <si>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</si>
  <si>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</si>
  <si>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</si>
  <si>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</si>
  <si>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</si>
  <si>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</si>
  <si>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</si>
  <si>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</si>
  <si>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</si>
  <si>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</si>
  <si>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</si>
  <si>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</si>
  <si>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</si>
  <si>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</si>
  <si>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</si>
  <si>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</si>
  <si>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</si>
  <si>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</si>
  <si>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</si>
  <si>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</si>
  <si>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</si>
  <si>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</si>
  <si>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</si>
  <si>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</si>
  <si>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</si>
  <si>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</si>
  <si>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</si>
  <si>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</si>
  <si>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</si>
  <si>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</si>
  <si>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</si>
  <si>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</si>
  <si>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</si>
  <si>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</si>
  <si>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</si>
  <si>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</si>
  <si>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</si>
  <si>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</si>
  <si>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</si>
  <si>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</si>
  <si>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</si>
  <si>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</si>
  <si>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</si>
  <si>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</si>
  <si>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</si>
  <si>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</si>
  <si>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</si>
  <si>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</si>
  <si>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</si>
  <si>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</si>
  <si>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</si>
  <si>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</si>
  <si>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</si>
  <si>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</si>
  <si>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</si>
  <si>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</si>
  <si>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</si>
  <si>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</si>
  <si>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</si>
  <si>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</si>
  <si>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</si>
  <si>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</si>
  <si>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</si>
  <si>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</si>
  <si>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</si>
  <si>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</si>
  <si>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</si>
  <si>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</si>
  <si>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</si>
  <si>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</si>
  <si>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</si>
  <si>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</si>
  <si>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</si>
  <si>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</si>
  <si>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</si>
  <si>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</si>
  <si>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</si>
  <si>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</si>
  <si>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</si>
  <si>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</si>
  <si>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</si>
  <si>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</si>
  <si>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</si>
  <si>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</si>
  <si>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</si>
  <si>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</si>
  <si>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</si>
  <si>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</si>
  <si>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</si>
  <si>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</si>
  <si>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</si>
  <si>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</si>
  <si>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</si>
  <si>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</si>
  <si>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</si>
  <si>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</si>
  <si>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</si>
  <si>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</si>
  <si>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</si>
  <si>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</si>
  <si>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</si>
  <si>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</si>
  <si>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</si>
  <si>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</si>
  <si>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</si>
  <si>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</si>
  <si>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</si>
  <si>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</si>
  <si>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</si>
  <si>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</si>
  <si>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</si>
  <si>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</si>
  <si>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</si>
  <si>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</si>
  <si>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</si>
  <si>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</si>
  <si>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</si>
  <si>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</si>
  <si>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</si>
  <si>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</si>
  <si>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</si>
  <si>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</si>
  <si>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</si>
  <si>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</si>
  <si>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</si>
  <si>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</si>
  <si>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</si>
  <si>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</si>
  <si>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</si>
  <si>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</si>
  <si>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</si>
  <si>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</si>
  <si>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</si>
  <si>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</si>
  <si>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</si>
  <si>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</si>
  <si>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</si>
  <si>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</si>
  <si>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</si>
  <si>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</si>
  <si>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</si>
  <si>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</si>
  <si>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</si>
  <si>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</si>
  <si>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</si>
  <si>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</si>
  <si>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</si>
  <si>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</si>
  <si>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</si>
  <si>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</si>
  <si>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</si>
  <si>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</si>
  <si>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</si>
  <si>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</si>
  <si>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</si>
  <si>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</si>
  <si>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</si>
  <si>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</si>
  <si>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</si>
  <si>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</si>
  <si>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</si>
  <si>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</si>
  <si>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</si>
  <si>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</si>
  <si>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</si>
  <si>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</si>
  <si>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</si>
  <si>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</si>
  <si>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</si>
  <si>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</si>
  <si>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</si>
  <si>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</si>
  <si>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</si>
  <si>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</si>
  <si>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</si>
  <si>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</si>
  <si>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</si>
  <si>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</si>
  <si>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</si>
  <si>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</si>
  <si>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</si>
  <si>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</si>
  <si>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</si>
  <si>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</si>
  <si>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</si>
  <si>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</si>
  <si>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</si>
  <si>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</si>
  <si>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</si>
  <si>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</si>
  <si>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</si>
  <si>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</si>
  <si>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</si>
  <si>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</si>
  <si>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</si>
  <si>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</si>
  <si>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</si>
  <si>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</si>
  <si>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</si>
  <si>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</si>
  <si>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</si>
  <si>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</si>
  <si>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</si>
  <si>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</si>
  <si>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</si>
  <si>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</si>
  <si>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</si>
  <si>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</si>
  <si>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</si>
  <si>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</si>
  <si>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</si>
  <si>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</si>
  <si>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</si>
  <si>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</si>
  <si>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</si>
  <si>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</si>
  <si>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</si>
  <si>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</si>
  <si>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</si>
  <si>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</si>
  <si>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</si>
  <si>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</si>
  <si>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</si>
  <si>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</si>
  <si>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</si>
  <si>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</si>
  <si>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</si>
  <si>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</si>
  <si>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</si>
  <si>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</si>
  <si>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</si>
  <si>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</si>
  <si>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</si>
  <si>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</si>
  <si>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</si>
  <si>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</si>
  <si>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</si>
  <si>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</si>
  <si>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</si>
  <si>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</si>
  <si>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</si>
  <si>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</si>
  <si>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</si>
  <si>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</si>
  <si>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</si>
  <si>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</si>
  <si>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</si>
  <si>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</si>
  <si>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</si>
  <si>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</si>
  <si>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</si>
  <si>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</si>
  <si>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</si>
  <si>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</si>
  <si>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</si>
  <si>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</si>
  <si>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</si>
  <si>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</si>
  <si>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</si>
  <si>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</si>
  <si>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</si>
  <si>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</si>
  <si>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</si>
  <si>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</si>
  <si>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</si>
  <si>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</si>
  <si>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</si>
  <si>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</si>
  <si>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</si>
  <si>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</si>
  <si>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</si>
  <si>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</si>
  <si>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</si>
  <si>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</si>
  <si>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</si>
  <si>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</si>
  <si>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</si>
  <si>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</si>
  <si>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</si>
  <si>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</si>
  <si>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</si>
  <si>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</si>
  <si>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</si>
  <si>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</si>
  <si>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</si>
  <si>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</si>
  <si>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</si>
  <si>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</si>
  <si>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</si>
  <si>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</si>
  <si>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</si>
  <si>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</si>
  <si>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</si>
  <si>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</si>
  <si>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</si>
  <si>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</si>
  <si>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</si>
  <si>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</si>
  <si>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</si>
  <si>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</si>
  <si>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</si>
  <si>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</si>
  <si>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</si>
  <si>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</si>
  <si>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</si>
  <si>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</si>
  <si>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</si>
  <si>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</si>
  <si>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</si>
  <si>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</si>
  <si>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</si>
  <si>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</si>
  <si>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</si>
  <si>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</si>
  <si>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</si>
  <si>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</si>
  <si>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</si>
  <si>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</si>
  <si>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</si>
  <si>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</si>
  <si>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</si>
  <si>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</si>
  <si>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</si>
  <si>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</si>
  <si>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</si>
  <si>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</si>
  <si>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</si>
  <si>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</si>
  <si>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</si>
  <si>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</si>
  <si>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</si>
  <si>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</si>
  <si>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</si>
  <si>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</si>
  <si>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</si>
  <si>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</si>
  <si>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</si>
  <si>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</si>
  <si>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</si>
  <si>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</si>
  <si>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</si>
  <si>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</si>
  <si>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</si>
  <si>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</si>
  <si>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</si>
  <si>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</si>
  <si>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</si>
  <si>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</si>
  <si>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</si>
  <si>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</si>
  <si>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</si>
  <si>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</si>
  <si>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</si>
  <si>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</si>
  <si>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</si>
  <si>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</si>
  <si>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</si>
  <si>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</si>
  <si>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</si>
  <si>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</si>
  <si>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</si>
  <si>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</si>
  <si>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</si>
  <si>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</si>
  <si>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</si>
  <si>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</si>
  <si>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</si>
  <si>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</si>
  <si>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</si>
  <si>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</si>
  <si>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</si>
  <si>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</si>
  <si>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</si>
  <si>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</si>
  <si>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</si>
  <si>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</si>
  <si>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</si>
  <si>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</si>
  <si>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</si>
  <si>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</si>
  <si>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</si>
  <si>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</si>
  <si>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</si>
  <si>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</si>
  <si>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</si>
  <si>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</si>
  <si>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</si>
  <si>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</si>
  <si>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</si>
  <si>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</si>
  <si>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</si>
  <si>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</si>
  <si>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</si>
  <si>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</si>
  <si>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</si>
  <si>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</si>
  <si>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</si>
  <si>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</si>
  <si>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</si>
  <si>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</si>
  <si>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</si>
  <si>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</si>
  <si>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</si>
  <si>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</si>
  <si>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</si>
  <si>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</si>
  <si>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</si>
  <si>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</si>
  <si>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</si>
  <si>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</si>
  <si>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</si>
  <si>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</si>
  <si>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</si>
  <si>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</si>
  <si>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</si>
  <si>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</si>
  <si>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</si>
  <si>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</si>
  <si>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</si>
  <si>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</si>
  <si>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</si>
  <si>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</si>
  <si>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</si>
  <si>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</si>
  <si>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</si>
  <si>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</si>
  <si>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</si>
  <si>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</si>
  <si>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</si>
  <si>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</si>
  <si>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</si>
  <si>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</si>
  <si>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</si>
  <si>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</si>
  <si>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</si>
  <si>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</si>
  <si>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</si>
  <si>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</si>
  <si>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</si>
  <si>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</si>
  <si>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</si>
  <si>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</si>
  <si>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</si>
  <si>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</si>
  <si>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</si>
  <si>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</si>
  <si>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</si>
  <si>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</si>
  <si>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</si>
  <si>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</si>
  <si>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</si>
  <si>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</si>
  <si>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</si>
  <si>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</si>
  <si>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</si>
  <si>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</si>
  <si>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</si>
  <si>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</si>
  <si>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</si>
  <si>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</si>
  <si>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</si>
  <si>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</si>
  <si>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</si>
  <si>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</si>
  <si>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</si>
  <si>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</si>
  <si>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</si>
  <si>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</si>
  <si>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</si>
  <si>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</si>
  <si>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</si>
  <si>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</si>
  <si>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</si>
  <si>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</si>
  <si>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</si>
  <si>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</si>
  <si>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</si>
  <si>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</si>
  <si>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</si>
  <si>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</si>
  <si>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</si>
  <si>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</si>
  <si>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</si>
  <si>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</si>
  <si>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</si>
  <si>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</si>
  <si>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</si>
  <si>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</si>
  <si>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</si>
  <si>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</si>
  <si>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</si>
  <si>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</si>
  <si>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</si>
  <si>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</si>
  <si>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</si>
  <si>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</si>
  <si>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</si>
  <si>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</si>
  <si>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</si>
  <si>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</si>
  <si>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</si>
  <si>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</si>
  <si>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</si>
  <si>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</si>
  <si>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</si>
  <si>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</si>
  <si>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</si>
  <si>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</si>
  <si>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</si>
  <si>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</si>
  <si>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</si>
  <si>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</si>
  <si>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</si>
  <si>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</si>
  <si>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</si>
  <si>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</si>
  <si>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</si>
  <si>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</si>
  <si>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</si>
  <si>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</si>
  <si>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</si>
  <si>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</si>
  <si>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</si>
  <si>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</si>
  <si>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</si>
  <si>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</si>
  <si>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</si>
  <si>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</si>
  <si>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</si>
  <si>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</si>
  <si>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</si>
  <si>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</si>
  <si>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</si>
  <si>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</si>
  <si>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</si>
  <si>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</si>
  <si>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</si>
  <si>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</si>
  <si>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</si>
  <si>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</si>
  <si>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</si>
  <si>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</si>
  <si>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</si>
  <si>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</si>
  <si>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</si>
  <si>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</si>
  <si>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</si>
  <si>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</si>
  <si>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</si>
  <si>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</si>
  <si>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</si>
  <si>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</si>
  <si>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</si>
  <si>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</si>
  <si>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</si>
  <si>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</si>
  <si>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</si>
  <si>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</si>
  <si>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</si>
  <si>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</si>
  <si>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</si>
  <si>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</si>
  <si>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</si>
  <si>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</si>
  <si>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</si>
  <si>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</si>
  <si>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</si>
  <si>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</si>
  <si>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</si>
  <si>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</si>
  <si>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</si>
  <si>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</si>
  <si>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</si>
  <si>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</si>
  <si>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</si>
  <si>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</si>
  <si>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</si>
  <si>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</si>
  <si>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</si>
  <si>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</si>
  <si>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</si>
  <si>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</si>
  <si>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</si>
  <si>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</si>
  <si>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</si>
  <si>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</si>
  <si>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</si>
  <si>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</si>
  <si>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</si>
  <si>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</si>
  <si>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</si>
  <si>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</si>
  <si>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</si>
  <si>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</si>
  <si>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</si>
  <si>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</si>
  <si>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</si>
  <si>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</si>
  <si>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</si>
  <si>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</si>
  <si>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</si>
  <si>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</si>
  <si>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</si>
  <si>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</si>
  <si>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</si>
  <si>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</si>
  <si>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</si>
  <si>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</si>
  <si>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</si>
  <si>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</si>
  <si>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</si>
  <si>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</si>
  <si>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</si>
  <si>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</si>
  <si>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</si>
  <si>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</si>
  <si>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</si>
  <si>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</si>
  <si>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</si>
  <si>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</si>
  <si>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</si>
  <si>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</si>
  <si>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</si>
  <si>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</si>
  <si>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</si>
  <si>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</si>
  <si>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</si>
  <si>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</si>
  <si>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</si>
  <si>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</si>
  <si>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</si>
  <si>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</si>
  <si>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</si>
  <si>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</si>
  <si>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</si>
  <si>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</si>
  <si>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</si>
  <si>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</si>
  <si>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</si>
  <si>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</si>
  <si>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</si>
  <si>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</si>
  <si>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</si>
  <si>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</si>
  <si>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</si>
  <si>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</si>
  <si>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</si>
  <si>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</si>
  <si>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</si>
  <si>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</si>
  <si>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</si>
  <si>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</si>
  <si>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</si>
  <si>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</si>
  <si>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</si>
  <si>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</si>
  <si>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</si>
  <si>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</si>
  <si>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</si>
  <si>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</si>
  <si>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</si>
  <si>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</si>
  <si>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</si>
  <si>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</si>
  <si>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</si>
  <si>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</si>
  <si>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</si>
  <si>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</si>
  <si>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</si>
  <si>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</si>
  <si>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</si>
  <si>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</si>
  <si>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</si>
  <si>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</si>
  <si>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</si>
  <si>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</si>
  <si>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</si>
  <si>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</si>
  <si>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</si>
  <si>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</si>
  <si>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</si>
  <si>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</si>
  <si>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</si>
  <si>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</si>
  <si>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</si>
  <si>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</si>
  <si>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</si>
  <si>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</si>
  <si>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</si>
  <si>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</si>
  <si>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</si>
  <si>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</si>
  <si>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</si>
  <si>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</si>
  <si>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</si>
  <si>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</si>
  <si>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</si>
  <si>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</si>
  <si>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</si>
  <si>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</si>
  <si>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</si>
  <si>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</si>
  <si>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</si>
  <si>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</si>
  <si>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</si>
  <si>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</si>
  <si>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</si>
  <si>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</si>
  <si>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</si>
  <si>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</si>
  <si>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</si>
  <si>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</si>
  <si>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</si>
  <si>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</si>
  <si>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</si>
  <si>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</si>
  <si>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</si>
  <si>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</si>
  <si>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</si>
  <si>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</si>
  <si>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</si>
  <si>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</si>
  <si>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</si>
  <si>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</si>
  <si>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</si>
  <si>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</si>
  <si>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</si>
  <si>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</si>
  <si>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</si>
  <si>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</si>
  <si>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</si>
  <si>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</si>
  <si>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</si>
  <si>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</si>
  <si>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</si>
  <si>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</si>
  <si>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</si>
  <si>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</si>
  <si>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</si>
  <si>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</si>
  <si>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</si>
  <si>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</si>
  <si>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</si>
  <si>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</si>
  <si>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</si>
  <si>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</si>
  <si>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</si>
  <si>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</si>
  <si>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</si>
  <si>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</si>
  <si>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</si>
  <si>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</si>
  <si>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</si>
  <si>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</si>
  <si>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</si>
  <si>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</si>
  <si>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</si>
  <si>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</si>
  <si>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</si>
  <si>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</si>
  <si>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</si>
  <si>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</si>
  <si>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</si>
  <si>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</si>
  <si>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</si>
  <si>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</si>
  <si>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</si>
  <si>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</si>
  <si>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</si>
  <si>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</si>
  <si>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</si>
  <si>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</si>
  <si>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</si>
  <si>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</si>
  <si>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</si>
  <si>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</si>
  <si>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</si>
  <si>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</si>
  <si>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</si>
  <si>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</si>
  <si>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</si>
  <si>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</si>
  <si>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</si>
  <si>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</si>
  <si>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</si>
  <si>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</si>
  <si>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</si>
  <si>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</si>
  <si>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</si>
  <si>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</si>
  <si>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</si>
  <si>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</si>
  <si>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</si>
  <si>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</si>
  <si>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</si>
  <si>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</si>
  <si>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</si>
  <si>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</si>
  <si>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</si>
  <si>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</si>
  <si>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</si>
  <si>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</si>
  <si>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</si>
  <si>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</si>
  <si>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</si>
  <si>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</si>
  <si>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</si>
  <si>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</si>
  <si>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</si>
  <si>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</si>
  <si>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</si>
  <si>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</si>
  <si>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</si>
  <si>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</si>
  <si>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</si>
  <si>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</si>
  <si>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</si>
  <si>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</si>
  <si>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</si>
  <si>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</si>
  <si>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</si>
  <si>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</si>
  <si>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</si>
  <si>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</si>
  <si>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</si>
  <si>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</si>
  <si>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</si>
  <si>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</si>
  <si>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</si>
  <si>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</si>
  <si>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</si>
  <si>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</si>
  <si>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</si>
  <si>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</si>
  <si>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</si>
  <si>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</si>
  <si>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</si>
  <si>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</si>
  <si>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</si>
  <si>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</si>
  <si>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</si>
  <si>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</si>
  <si>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</si>
  <si>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</si>
  <si>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</si>
  <si>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</si>
  <si>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</si>
  <si>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</si>
  <si>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</si>
  <si>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</si>
  <si>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</si>
  <si>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</si>
  <si>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</si>
  <si>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</si>
  <si>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</si>
  <si>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</si>
  <si>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</si>
  <si>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</si>
  <si>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</si>
  <si>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</si>
  <si>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</si>
  <si>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</si>
  <si>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</si>
  <si>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</si>
  <si>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</si>
  <si>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</si>
  <si>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</si>
  <si>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</si>
  <si>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</si>
  <si>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</si>
  <si>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</si>
  <si>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</si>
  <si>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</si>
  <si>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</si>
  <si>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</si>
  <si>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</si>
  <si>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</si>
  <si>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</si>
  <si>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</si>
  <si>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</si>
  <si>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</si>
  <si>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</si>
  <si>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</si>
  <si>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</si>
  <si>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</si>
  <si>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</si>
  <si>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</si>
  <si>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</si>
  <si>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</si>
  <si>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</si>
  <si>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</si>
  <si>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</si>
  <si>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</si>
  <si>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</si>
  <si>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</si>
  <si>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</si>
  <si>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</si>
  <si>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</si>
  <si>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</si>
  <si>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</si>
  <si>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</si>
  <si>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</si>
  <si>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</si>
  <si>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</si>
  <si>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</si>
  <si>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</si>
  <si>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</si>
  <si>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</si>
  <si>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</si>
  <si>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</si>
  <si>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</si>
  <si>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</si>
  <si>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</si>
  <si>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</si>
  <si>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</si>
  <si>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</si>
  <si>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</si>
  <si>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</si>
  <si>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</si>
  <si>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</si>
  <si>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</si>
  <si>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</si>
  <si>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</si>
  <si>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</si>
  <si>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</si>
  <si>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</si>
  <si>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</si>
  <si>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</si>
  <si>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</si>
  <si>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</si>
  <si>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</si>
  <si>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</si>
  <si>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</si>
  <si>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</si>
  <si>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</si>
  <si>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</si>
  <si>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</si>
  <si>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</si>
  <si>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</si>
  <si>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</si>
  <si>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</si>
  <si>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</si>
  <si>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</si>
  <si>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</si>
  <si>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</si>
  <si>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</si>
  <si>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</si>
  <si>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</si>
  <si>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</si>
  <si>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</si>
  <si>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</si>
  <si>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</si>
  <si>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</si>
  <si>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</si>
  <si>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</si>
  <si>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</si>
  <si>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</si>
  <si>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</si>
  <si>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</si>
  <si>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</si>
  <si>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</si>
  <si>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</si>
  <si>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</si>
  <si>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</si>
  <si>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</si>
  <si>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</si>
  <si>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</si>
  <si>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</si>
  <si>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</si>
  <si>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</si>
  <si>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</si>
  <si>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</si>
  <si>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</si>
  <si>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</si>
  <si>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</si>
  <si>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</si>
  <si>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</si>
  <si>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</si>
  <si>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</si>
  <si>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</si>
  <si>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</si>
  <si>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</si>
  <si>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</si>
  <si>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</si>
  <si>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</si>
  <si>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</si>
  <si>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</si>
  <si>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</si>
  <si>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</si>
  <si>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</si>
  <si>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</si>
  <si>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</si>
  <si>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</si>
  <si>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</si>
  <si>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</si>
  <si>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</si>
  <si>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</si>
  <si>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</si>
  <si>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</si>
  <si>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</si>
  <si>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</si>
  <si>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</si>
  <si>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</si>
  <si>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</si>
  <si>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</si>
  <si>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</si>
  <si>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</si>
  <si>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</si>
  <si>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</si>
  <si>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</si>
  <si>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</si>
  <si>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</si>
  <si>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</si>
  <si>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</si>
  <si>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</si>
  <si>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</si>
  <si>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</si>
  <si>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</si>
  <si>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</si>
  <si>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</si>
  <si>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</si>
  <si>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</si>
  <si>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</si>
  <si>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</si>
  <si>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</si>
  <si>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</si>
  <si>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</si>
  <si>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</si>
  <si>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</si>
  <si>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</si>
  <si>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</si>
  <si>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</si>
  <si>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</si>
  <si>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</si>
  <si>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</si>
  <si>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</si>
  <si>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</si>
  <si>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</si>
  <si>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</si>
  <si>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</si>
  <si>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</si>
  <si>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</si>
  <si>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</si>
  <si>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</si>
  <si>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</si>
  <si>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</si>
  <si>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</si>
  <si>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</si>
  <si>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</si>
  <si>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</si>
  <si>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</si>
  <si>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</si>
  <si>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</si>
  <si>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</si>
  <si>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</si>
  <si>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</si>
  <si>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</si>
  <si>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</si>
  <si>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</si>
  <si>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</si>
  <si>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</si>
  <si>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</si>
  <si>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</si>
  <si>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</si>
  <si>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</si>
  <si>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</si>
  <si>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</si>
  <si>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</si>
  <si>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</si>
  <si>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</si>
  <si>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</si>
  <si>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</si>
  <si>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</si>
  <si>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</si>
  <si>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</si>
  <si>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</si>
  <si>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</si>
  <si>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</si>
  <si>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</si>
  <si>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</si>
  <si>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</si>
  <si>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</si>
  <si>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</si>
  <si>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</si>
  <si>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</si>
  <si>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</si>
  <si>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</si>
  <si>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</si>
  <si>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</si>
  <si>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</si>
  <si>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</si>
  <si>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</si>
  <si>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</si>
  <si>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</si>
  <si>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</si>
  <si>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</si>
  <si>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</si>
  <si>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</si>
  <si>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</si>
  <si>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</si>
  <si>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</si>
  <si>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</si>
  <si>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</si>
  <si>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</si>
  <si>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</si>
  <si>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</si>
  <si>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</si>
  <si>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</si>
  <si>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</si>
  <si>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</si>
  <si>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</si>
  <si>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</si>
  <si>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</si>
  <si>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</si>
  <si>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</si>
  <si>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</si>
  <si>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</si>
  <si>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</si>
  <si>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</si>
  <si>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</si>
  <si>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</si>
  <si>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</si>
  <si>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</si>
  <si>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</si>
  <si>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</si>
  <si>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</si>
  <si>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</si>
  <si>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</si>
  <si>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</si>
  <si>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</si>
  <si>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</si>
  <si>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</si>
  <si>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</si>
  <si>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</si>
  <si>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</si>
  <si>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</si>
  <si>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</si>
  <si>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</si>
  <si>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</si>
  <si>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</si>
  <si>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</si>
  <si>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</si>
  <si>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</si>
  <si>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</si>
  <si>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</si>
  <si>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</si>
  <si>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</si>
  <si>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</si>
  <si>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</si>
  <si>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</si>
  <si>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</si>
  <si>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</si>
  <si>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</si>
  <si>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</si>
  <si>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</si>
  <si>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</si>
  <si>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</si>
  <si>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</si>
  <si>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</si>
  <si>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</si>
  <si>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</si>
  <si>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</si>
  <si>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</si>
  <si>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</si>
  <si>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</si>
  <si>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</si>
  <si>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</si>
  <si>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</si>
  <si>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</si>
  <si>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</si>
  <si>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</si>
  <si>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</si>
  <si>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</si>
  <si>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</si>
  <si>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</si>
  <si>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</si>
  <si>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</si>
  <si>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</si>
  <si>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</si>
  <si>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</si>
  <si>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</si>
  <si>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</si>
  <si>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</si>
  <si>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</si>
  <si>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</si>
  <si>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</si>
  <si>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</si>
  <si>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</si>
  <si>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</si>
  <si>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</si>
  <si>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</si>
  <si>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</si>
  <si>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</si>
  <si>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</si>
  <si>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</si>
  <si>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</si>
  <si>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</si>
  <si>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</si>
  <si>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</si>
  <si>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</si>
  <si>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</si>
  <si>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</si>
  <si>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</si>
  <si>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</si>
  <si>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</si>
  <si>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</si>
  <si>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</si>
  <si>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</si>
  <si>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</si>
  <si>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</si>
  <si>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</si>
  <si>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</si>
  <si>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</si>
  <si>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</si>
  <si>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</si>
  <si>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</si>
  <si>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</si>
  <si>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</si>
  <si>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</si>
  <si>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</si>
  <si>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</si>
  <si>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</si>
  <si>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</si>
  <si>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</si>
  <si>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</si>
  <si>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</si>
  <si>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</si>
  <si>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</si>
  <si>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</si>
  <si>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</si>
  <si>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</si>
  <si>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</si>
  <si>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</si>
  <si>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</si>
  <si>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</si>
  <si>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</si>
  <si>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</si>
  <si>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</si>
  <si>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</si>
  <si>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</si>
  <si>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</si>
  <si>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</si>
  <si>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</si>
  <si>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</si>
  <si>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</si>
  <si>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</si>
  <si>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</si>
  <si>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</si>
  <si>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</si>
  <si>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</si>
  <si>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</si>
  <si>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</si>
  <si>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</si>
  <si>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</si>
  <si>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</si>
  <si>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</si>
  <si>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</si>
  <si>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</si>
  <si>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</si>
  <si>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</si>
  <si>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</si>
  <si>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</si>
  <si>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</si>
  <si>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</si>
  <si>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</si>
  <si>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</si>
  <si>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</si>
  <si>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</si>
  <si>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</si>
  <si>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</si>
  <si>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</si>
  <si>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</si>
  <si>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</si>
  <si>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</si>
  <si>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</si>
  <si>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</si>
  <si>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</si>
  <si>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</si>
  <si>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</si>
  <si>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</si>
  <si>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</si>
  <si>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</si>
  <si>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</si>
  <si>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</si>
  <si>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</si>
  <si>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</si>
  <si>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</si>
  <si>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</si>
  <si>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</si>
  <si>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</si>
  <si>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</si>
  <si>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</si>
  <si>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</si>
  <si>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</si>
  <si>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</si>
  <si>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</si>
  <si>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</si>
  <si>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</si>
  <si>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</si>
  <si>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</si>
  <si>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</si>
  <si>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</si>
  <si>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</si>
  <si>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</si>
  <si>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</si>
  <si>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</si>
  <si>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</si>
  <si>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</si>
  <si>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</si>
  <si>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</si>
  <si>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</si>
  <si>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</si>
  <si>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</si>
  <si>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</si>
  <si>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</si>
  <si>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</si>
  <si>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</si>
  <si>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</si>
  <si>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</si>
  <si>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</si>
  <si>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</si>
  <si>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</si>
  <si>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</si>
  <si>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</si>
  <si>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</si>
  <si>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</si>
  <si>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</si>
  <si>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</si>
  <si>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</si>
  <si>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</si>
  <si>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</si>
  <si>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</si>
  <si>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</si>
  <si>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</si>
  <si>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</si>
  <si>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</si>
  <si>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</si>
  <si>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</si>
  <si>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</si>
  <si>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</si>
  <si>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</si>
  <si>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</si>
  <si>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</si>
  <si>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</si>
  <si>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</si>
  <si>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</si>
  <si>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</si>
  <si>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</si>
  <si>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</si>
  <si>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</si>
  <si>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</si>
  <si>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</si>
  <si>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</si>
  <si>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</si>
  <si>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</si>
  <si>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</si>
  <si>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</si>
  <si>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</si>
  <si>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</si>
  <si>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</si>
  <si>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</si>
  <si>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</si>
  <si>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</si>
  <si>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</si>
  <si>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</si>
  <si>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</si>
  <si>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</si>
  <si>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</si>
  <si>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</si>
  <si>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</si>
  <si>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</si>
  <si>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</si>
  <si>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</si>
  <si>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</si>
  <si>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</si>
  <si>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</si>
  <si>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</si>
  <si>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</si>
  <si>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</si>
  <si>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</si>
  <si>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</si>
  <si>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</si>
  <si>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</si>
  <si>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</si>
  <si>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</si>
  <si>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</si>
  <si>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</si>
  <si>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</si>
  <si>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</si>
  <si>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</si>
  <si>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</si>
  <si>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</si>
  <si>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</si>
  <si>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</si>
  <si>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</si>
  <si>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</si>
  <si>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</si>
  <si>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</si>
  <si>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</si>
  <si>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</si>
  <si>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</si>
  <si>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</si>
  <si>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</si>
  <si>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</si>
  <si>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</si>
  <si>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</si>
  <si>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</si>
  <si>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</si>
  <si>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</si>
  <si>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</si>
  <si>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</si>
  <si>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</si>
  <si>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</si>
  <si>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</si>
  <si>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</si>
  <si>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</si>
  <si>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</si>
  <si>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</si>
  <si>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</si>
  <si>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</si>
  <si>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</si>
  <si>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</si>
  <si>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</si>
  <si>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</si>
  <si>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</si>
  <si>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</si>
  <si>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</si>
  <si>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</si>
  <si>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</si>
  <si>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</si>
  <si>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</si>
  <si>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</si>
  <si>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</si>
  <si>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</si>
  <si>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</si>
  <si>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</si>
  <si>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</si>
  <si>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</si>
  <si>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</si>
  <si>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</si>
  <si>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</si>
  <si>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</si>
  <si>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</si>
  <si>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</si>
  <si>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</si>
  <si>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</si>
  <si>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</si>
  <si>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</si>
  <si>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</si>
  <si>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</si>
  <si>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</si>
  <si>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</si>
  <si>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</si>
  <si>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</si>
  <si>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</si>
  <si>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</si>
  <si>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</si>
  <si>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</si>
  <si>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</si>
  <si>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</si>
  <si>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</si>
  <si>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</si>
  <si>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</si>
  <si>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</si>
  <si>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</si>
  <si>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</si>
  <si>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</si>
  <si>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</si>
  <si>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</si>
  <si>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</si>
  <si>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</si>
  <si>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</si>
  <si>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</si>
  <si>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</si>
  <si>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</si>
  <si>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</si>
  <si>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</si>
  <si>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</si>
  <si>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</si>
  <si>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</si>
  <si>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</si>
  <si>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</si>
  <si>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</si>
  <si>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</si>
  <si>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</si>
  <si>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</si>
  <si>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</si>
  <si>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</si>
  <si>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</si>
  <si>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</si>
  <si>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</si>
  <si>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</si>
  <si>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</si>
  <si>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</si>
  <si>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</si>
  <si>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</si>
  <si>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</si>
  <si>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</si>
  <si>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</si>
  <si>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</si>
  <si>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</si>
  <si>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</si>
  <si>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</si>
  <si>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</si>
  <si>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</si>
  <si>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</si>
  <si>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</si>
  <si>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</si>
  <si>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</si>
  <si>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</si>
  <si>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</si>
  <si>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</si>
  <si>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</si>
  <si>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</si>
  <si>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</si>
  <si>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</si>
  <si>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</si>
  <si>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</si>
  <si>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</si>
  <si>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</si>
  <si>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</si>
  <si>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</si>
  <si>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</si>
  <si>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</si>
  <si>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</si>
  <si>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</si>
  <si>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</si>
  <si>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</si>
  <si>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</si>
  <si>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</si>
  <si>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</si>
  <si>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</si>
  <si>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</si>
  <si>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</si>
  <si>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</si>
  <si>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</si>
  <si>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</si>
  <si>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</si>
  <si>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</si>
  <si>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</si>
  <si>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</si>
  <si>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</si>
  <si>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</si>
  <si>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</si>
  <si>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</si>
  <si>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</si>
  <si>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</si>
  <si>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</si>
  <si>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</si>
  <si>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</si>
  <si>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</si>
  <si>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</si>
  <si>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</si>
  <si>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</si>
  <si>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</si>
  <si>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</si>
  <si>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</si>
  <si>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</si>
  <si>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</si>
  <si>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</si>
  <si>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</si>
  <si>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</si>
  <si>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</si>
  <si>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</si>
  <si>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</si>
  <si>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</si>
  <si>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</si>
  <si>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</si>
  <si>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</si>
  <si>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</si>
  <si>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</si>
  <si>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</si>
  <si>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</si>
  <si>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</si>
  <si>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</si>
  <si>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</si>
  <si>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</si>
  <si>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</si>
  <si>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</si>
  <si>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</si>
  <si>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</si>
  <si>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</si>
  <si>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</si>
  <si>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</si>
  <si>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</si>
  <si>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</si>
  <si>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</si>
  <si>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</si>
  <si>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</si>
  <si>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</si>
  <si>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</si>
  <si>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</si>
  <si>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</si>
  <si>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</si>
  <si>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</si>
  <si>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</si>
  <si>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</si>
  <si>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</si>
  <si>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</si>
  <si>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</si>
  <si>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</si>
  <si>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</si>
  <si>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</si>
  <si>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</si>
  <si>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</si>
  <si>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</si>
  <si>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</si>
  <si>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</si>
  <si>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</si>
  <si>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</si>
  <si>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</si>
  <si>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</si>
  <si>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</si>
  <si>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</si>
  <si>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</si>
  <si>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</si>
  <si>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</si>
  <si>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</si>
  <si>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</si>
  <si>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</si>
  <si>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</si>
  <si>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</si>
  <si>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</si>
  <si>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</si>
  <si>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</si>
  <si>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</si>
  <si>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</si>
  <si>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</si>
  <si>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</si>
  <si>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</si>
  <si>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</si>
  <si>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</si>
  <si>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</si>
  <si>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</si>
  <si>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</si>
  <si>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</si>
  <si>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</si>
  <si>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</si>
  <si>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</si>
  <si>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</si>
  <si>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</si>
  <si>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</si>
  <si>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</si>
  <si>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</si>
  <si>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</si>
  <si>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</si>
  <si>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</si>
  <si>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</si>
  <si>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</si>
  <si>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</si>
  <si>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</si>
  <si>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</si>
  <si>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</si>
  <si>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</si>
  <si>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</si>
  <si>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</si>
  <si>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</si>
  <si>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</si>
  <si>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</si>
  <si>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</si>
  <si>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</si>
  <si>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</si>
  <si>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</si>
  <si>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</si>
  <si>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</si>
  <si>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</si>
  <si>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</si>
  <si>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</si>
  <si>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</si>
  <si>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</si>
  <si>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</si>
  <si>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</si>
  <si>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</si>
  <si>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</si>
  <si>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</si>
  <si>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</si>
  <si>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</si>
  <si>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</si>
  <si>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</si>
  <si>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</si>
  <si>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</si>
  <si>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</si>
  <si>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</si>
  <si>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</si>
  <si>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</si>
  <si>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</si>
  <si>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</si>
  <si>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</si>
  <si>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</si>
  <si>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</si>
  <si>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</si>
  <si>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</si>
  <si>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</si>
  <si>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</si>
  <si>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</si>
  <si>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</si>
  <si>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</si>
  <si>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</si>
  <si>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</si>
  <si>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</si>
  <si>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</si>
  <si>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</si>
  <si>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</si>
  <si>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</si>
  <si>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</si>
  <si>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</si>
  <si>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</si>
  <si>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</si>
  <si>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</si>
  <si>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</si>
  <si>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</si>
  <si>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</si>
  <si>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</si>
  <si>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</si>
  <si>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</si>
  <si>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</si>
  <si>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</si>
  <si>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</si>
  <si>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</si>
  <si>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</si>
  <si>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</si>
  <si>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</si>
  <si>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</si>
  <si>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</si>
  <si>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</si>
  <si>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</si>
  <si>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</si>
  <si>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</si>
  <si>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</si>
  <si>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</si>
  <si>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</si>
  <si>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</si>
  <si>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</si>
  <si>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</si>
  <si>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</si>
  <si>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</si>
  <si>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</si>
  <si>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</si>
  <si>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</si>
  <si>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</si>
  <si>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</si>
  <si>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</si>
  <si>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</si>
  <si>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</si>
  <si>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</si>
  <si>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</si>
  <si>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</si>
  <si>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</si>
  <si>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</si>
  <si>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</si>
  <si>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</si>
  <si>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</si>
  <si>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</si>
  <si>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</si>
  <si>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</si>
  <si>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</si>
  <si>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</si>
  <si>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</si>
  <si>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</si>
  <si>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</si>
  <si>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</si>
  <si>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</si>
  <si>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</si>
  <si>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</si>
  <si>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</si>
  <si>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</si>
  <si>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</si>
  <si>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</si>
  <si>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</si>
  <si>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</si>
  <si>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</si>
  <si>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</si>
  <si>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</si>
  <si>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</si>
  <si>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</si>
  <si>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</si>
  <si>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</si>
  <si>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</si>
  <si>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</si>
  <si>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</si>
  <si>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</si>
  <si>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</si>
  <si>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</si>
  <si>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</si>
  <si>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</si>
  <si>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</si>
  <si>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</si>
  <si>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</si>
  <si>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</si>
  <si>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</si>
  <si>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</si>
  <si>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</si>
  <si>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</si>
  <si>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</si>
  <si>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</si>
  <si>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</si>
  <si>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</si>
  <si>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</si>
  <si>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</si>
  <si>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</si>
  <si>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</si>
  <si>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</si>
  <si>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</si>
  <si>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</si>
  <si>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</si>
  <si>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</si>
  <si>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</si>
  <si>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</si>
  <si>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</si>
  <si>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</si>
  <si>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</si>
  <si>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</si>
  <si>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</si>
  <si>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</si>
  <si>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</si>
  <si>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</si>
  <si>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</si>
  <si>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</si>
  <si>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</si>
  <si>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</si>
  <si>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</si>
  <si>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</si>
  <si>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</si>
  <si>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</si>
  <si>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</si>
  <si>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</si>
  <si>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</si>
  <si>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</si>
  <si>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</si>
  <si>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</si>
  <si>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</si>
  <si>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</si>
  <si>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</si>
  <si>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</si>
  <si>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</si>
  <si>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</si>
  <si>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</si>
  <si>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</si>
  <si>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</si>
  <si>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</si>
  <si>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</si>
  <si>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</si>
  <si>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</si>
  <si>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</si>
  <si>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</si>
  <si>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</si>
  <si>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</si>
  <si>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</si>
  <si>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</si>
  <si>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</si>
  <si>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</si>
  <si>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</si>
  <si>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</si>
  <si>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</si>
  <si>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</si>
  <si>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</si>
  <si>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</si>
  <si>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</si>
  <si>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</si>
  <si>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</si>
  <si>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</si>
  <si>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</si>
  <si>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</si>
  <si>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</si>
  <si>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</si>
  <si>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</si>
  <si>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</si>
  <si>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</si>
  <si>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</si>
  <si>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</si>
  <si>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</si>
  <si>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</si>
  <si>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</si>
  <si>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</si>
  <si>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</si>
  <si>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</si>
  <si>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</si>
  <si>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</si>
  <si>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</si>
  <si>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</si>
  <si>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</si>
  <si>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</si>
  <si>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</si>
  <si>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</si>
  <si>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</si>
  <si>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</si>
  <si>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</si>
  <si>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</si>
  <si>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</si>
  <si>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</si>
  <si>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</si>
  <si>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</si>
  <si>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</si>
  <si>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</si>
  <si>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</si>
  <si>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</si>
  <si>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</si>
  <si>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</si>
  <si>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</si>
  <si>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</si>
  <si>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</si>
  <si>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</si>
  <si>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</si>
  <si>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</si>
  <si>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</si>
  <si>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</si>
  <si>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</si>
  <si>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</si>
  <si>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</si>
  <si>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</si>
  <si>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</si>
  <si>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</si>
  <si>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</si>
  <si>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</si>
  <si>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</si>
  <si>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</si>
  <si>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</si>
  <si>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</si>
  <si>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</si>
  <si>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</si>
  <si>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</si>
  <si>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</si>
  <si>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</si>
  <si>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</si>
  <si>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</si>
  <si>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</si>
  <si>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</si>
  <si>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</si>
  <si>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</si>
  <si>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</si>
  <si>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</si>
  <si>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</si>
  <si>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</si>
  <si>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</si>
  <si>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</si>
  <si>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</si>
  <si>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</si>
  <si>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</si>
  <si>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</si>
  <si>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</si>
  <si>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</si>
  <si>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</si>
  <si>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</si>
  <si>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</si>
  <si>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</si>
  <si>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</si>
  <si>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</si>
  <si>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</si>
  <si>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</si>
  <si>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</si>
  <si>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</si>
  <si>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</si>
  <si>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</si>
  <si>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</si>
  <si>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</si>
  <si>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</si>
  <si>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</si>
  <si>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</si>
  <si>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</si>
  <si>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</si>
  <si>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</si>
  <si>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</si>
  <si>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</si>
  <si>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</si>
  <si>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</si>
  <si>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</si>
  <si>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</si>
  <si>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</si>
  <si>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</si>
  <si>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</si>
  <si>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</si>
  <si>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</si>
  <si>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</si>
  <si>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</si>
  <si>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</si>
  <si>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</si>
  <si>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</si>
  <si>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</si>
  <si>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</si>
  <si>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</si>
  <si>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</si>
  <si>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</si>
  <si>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</si>
  <si>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</si>
  <si>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</si>
  <si>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</si>
  <si>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</si>
  <si>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</si>
  <si>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</si>
  <si>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</si>
  <si>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</si>
  <si>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</si>
  <si>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</si>
  <si>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</si>
  <si>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</si>
  <si>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</si>
  <si>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</si>
  <si>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</si>
  <si>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</si>
  <si>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</si>
  <si>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</si>
  <si>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</si>
  <si>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</si>
  <si>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</si>
  <si>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</si>
  <si>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</si>
  <si>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</si>
  <si>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</si>
  <si>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</si>
  <si>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</si>
  <si>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</si>
  <si>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</si>
  <si>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</si>
  <si>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</si>
  <si>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</si>
  <si>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</si>
  <si>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</si>
  <si>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</si>
  <si>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</si>
  <si>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</si>
  <si>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</si>
  <si>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</si>
  <si>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</si>
  <si>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</si>
  <si>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</si>
  <si>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</si>
  <si>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</si>
  <si>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</si>
  <si>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</si>
  <si>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</si>
  <si>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</si>
  <si>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</si>
  <si>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</si>
  <si>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</si>
  <si>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</si>
  <si>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</si>
  <si>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</si>
  <si>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</si>
  <si>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</si>
  <si>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</si>
  <si>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</si>
  <si>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</si>
  <si>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</si>
  <si>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SR. CRISTIAN JARA ORELLANA</t>
  </si>
  <si>
    <t>SRA. EVELYN SOTO SAAVEDRA</t>
  </si>
  <si>
    <t>CENTRO DE SALUD DOCENTE ASISTENCIAL MONSEÑOR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</si>
</sst>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6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4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1" fillId="3" borderId="620" xfId="0" applyNumberFormat="1" applyFont="1" applyFill="1" applyBorder="1" applyAlignment="1">
      <alignment vertical="center" wrapText="1"/>
    </xf>
    <xf numFmtId="1" fontId="51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2" fillId="0" borderId="0" xfId="0" applyFont="1"/>
    <xf numFmtId="0" fontId="53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4" fillId="0" borderId="0" xfId="0" applyFont="1"/>
    <xf numFmtId="1" fontId="55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6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4" fillId="6" borderId="129" xfId="10" applyFont="1" applyFill="1" applyBorder="1" applyAlignment="1">
      <alignment horizontal="right"/>
    </xf>
    <xf numFmtId="0" fontId="44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4" fillId="6" borderId="870" xfId="10" applyFont="1" applyFill="1" applyBorder="1" applyAlignment="1">
      <alignment horizontal="right"/>
    </xf>
    <xf numFmtId="0" fontId="44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4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4" fillId="6" borderId="255" xfId="10" applyFont="1" applyFill="1" applyBorder="1" applyAlignment="1">
      <alignment horizontal="right"/>
    </xf>
    <xf numFmtId="0" fontId="44" fillId="6" borderId="257" xfId="10" applyFont="1" applyFill="1" applyBorder="1" applyAlignment="1">
      <alignment horizontal="right"/>
    </xf>
    <xf numFmtId="0" fontId="44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7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6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3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3" fillId="0" borderId="1087" xfId="0" applyFont="1" applyBorder="1" applyAlignment="1">
      <alignment horizontal="center"/>
    </xf>
    <xf numFmtId="0" fontId="63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9" sqref="G9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4432</v>
      </c>
      <c r="C3" s="445">
        <v>1</v>
      </c>
      <c r="D3" s="446">
        <v>2</v>
      </c>
      <c r="E3" s="446">
        <v>1</v>
      </c>
      <c r="F3" s="446">
        <v>3</v>
      </c>
      <c r="G3" s="446">
        <v>5</v>
      </c>
      <c r="H3" s="447">
        <v>2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74" zoomScaleNormal="100" workbookViewId="0">
      <selection activeCell="L95" sqref="L95:L9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7">SUM(F12:N12)</f>
        <v>1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1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1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8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9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0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1">IF((U12+V12)&lt;&gt;$C12,1,0)</f>
        <v>0</v>
      </c>
      <c r="CV12" s="1901">
        <f>IF(AND(C12&gt;0,W12=""),1,IF(W12&gt;C12,1,0))</f>
        <v>0</v>
      </c>
      <c r="CW12" s="1902"/>
      <c r="CX12" s="1901">
        <f>IF(AND($C12&lt;&gt;0,Y12=""),1,IF(Y12&gt;$C12,1,0))</f>
        <v>0</v>
      </c>
      <c r="CY12" s="1901">
        <f t="shared" ref="CY12:CY22" si="12">IF(AND($C12&lt;&gt;0,Z12=""),1,IF(Z12&gt;C12,1,0))</f>
        <v>0</v>
      </c>
      <c r="CZ12" s="1901">
        <f t="shared" ref="CZ12:CZ22" si="13">IF(AND($C12&lt;&gt;0,AA12=""),1,IF(AA12&gt;C12,1,0))</f>
        <v>0</v>
      </c>
      <c r="DA12" s="1901">
        <f t="shared" ref="DA12:DA28" si="14">IF(AND($C12&lt;&gt;0,AB12=""),1,IF(AB12&gt;C12,1,0))</f>
        <v>0</v>
      </c>
      <c r="DB12" s="1901">
        <f t="shared" ref="DB12:DB28" si="15">IF(AND($C12&lt;&gt;0,AC12=""),1,IF(AC12&gt;C12,1,0))</f>
        <v>0</v>
      </c>
      <c r="DC12" s="1901">
        <f t="shared" ref="DC12:DC28" si="16">IF(AND($C12&lt;&gt;0,AD12=""),1,IF(AD12&gt;$C12,1,0))</f>
        <v>0</v>
      </c>
      <c r="DD12" s="1901">
        <f t="shared" ref="DD12:DD28" si="17">IF(AND($V12&lt;&gt;0,AE12=""),1,IF(AE12&gt;$V12,1,0))</f>
        <v>0</v>
      </c>
      <c r="DE12" s="1901">
        <f>IF(AND($U12&lt;&gt;0,AF12=""),1,IF(AF12&gt;$U12,1,0))</f>
        <v>0</v>
      </c>
      <c r="DF12" s="1901">
        <f t="shared" ref="DF12:DF22" si="18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7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8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9"/>
        <v/>
      </c>
      <c r="CK13" s="1900"/>
      <c r="CL13" s="1899" t="str">
        <f t="shared" si="10"/>
        <v/>
      </c>
      <c r="CM13" s="1900"/>
      <c r="CU13" s="1901">
        <f t="shared" si="11"/>
        <v>0</v>
      </c>
      <c r="CV13" s="1901">
        <f>IF(AND(C13&gt;0,W13=""),1,IF(W13&gt;C13,1,0))</f>
        <v>0</v>
      </c>
      <c r="CW13" s="1902"/>
      <c r="CX13" s="1902"/>
      <c r="CY13" s="1901">
        <f t="shared" si="12"/>
        <v>0</v>
      </c>
      <c r="CZ13" s="1901">
        <f t="shared" si="13"/>
        <v>0</v>
      </c>
      <c r="DA13" s="1901">
        <f t="shared" si="14"/>
        <v>0</v>
      </c>
      <c r="DB13" s="1901">
        <f t="shared" si="15"/>
        <v>0</v>
      </c>
      <c r="DC13" s="1901">
        <f t="shared" si="16"/>
        <v>0</v>
      </c>
      <c r="DD13" s="1901">
        <f t="shared" si="17"/>
        <v>0</v>
      </c>
      <c r="DE13" s="1902"/>
      <c r="DF13" s="1901">
        <f t="shared" si="18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7"/>
        <v>50</v>
      </c>
      <c r="D14" s="1924"/>
      <c r="E14" s="1925"/>
      <c r="F14" s="232">
        <v>0</v>
      </c>
      <c r="G14" s="232">
        <v>0</v>
      </c>
      <c r="H14" s="232">
        <v>14</v>
      </c>
      <c r="I14" s="232">
        <v>18</v>
      </c>
      <c r="J14" s="232">
        <v>11</v>
      </c>
      <c r="K14" s="232">
        <v>6</v>
      </c>
      <c r="L14" s="232">
        <v>1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50</v>
      </c>
      <c r="W14" s="1913">
        <v>23</v>
      </c>
      <c r="X14" s="1909"/>
      <c r="Y14" s="1929"/>
      <c r="Z14" s="1907">
        <v>0</v>
      </c>
      <c r="AA14" s="1907">
        <v>0</v>
      </c>
      <c r="AB14" s="1907">
        <v>23</v>
      </c>
      <c r="AC14" s="1907">
        <v>0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8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9"/>
        <v/>
      </c>
      <c r="CK14" s="1900"/>
      <c r="CL14" s="1899" t="str">
        <f t="shared" si="10"/>
        <v/>
      </c>
      <c r="CM14" s="1900"/>
      <c r="CU14" s="1901">
        <f t="shared" si="11"/>
        <v>0</v>
      </c>
      <c r="CV14" s="1901">
        <f>IF(AND(C14&gt;0,W14=""),1,IF(W14&gt;SUM(C14),1,0))</f>
        <v>0</v>
      </c>
      <c r="CW14" s="1902"/>
      <c r="CX14" s="1902"/>
      <c r="CY14" s="1901">
        <f t="shared" si="12"/>
        <v>0</v>
      </c>
      <c r="CZ14" s="1901">
        <f t="shared" si="13"/>
        <v>0</v>
      </c>
      <c r="DA14" s="1901">
        <f t="shared" si="14"/>
        <v>0</v>
      </c>
      <c r="DB14" s="1901">
        <f t="shared" si="15"/>
        <v>0</v>
      </c>
      <c r="DC14" s="1901">
        <f t="shared" si="16"/>
        <v>0</v>
      </c>
      <c r="DD14" s="1901">
        <f t="shared" si="17"/>
        <v>0</v>
      </c>
      <c r="DE14" s="1902"/>
      <c r="DF14" s="1901">
        <f t="shared" si="18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7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8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9"/>
        <v/>
      </c>
      <c r="CK15" s="1900"/>
      <c r="CL15" s="1899" t="str">
        <f t="shared" si="10"/>
        <v/>
      </c>
      <c r="CM15" s="1900"/>
      <c r="CU15" s="1901">
        <f t="shared" si="11"/>
        <v>0</v>
      </c>
      <c r="CV15" s="1901">
        <f t="shared" ref="CV15:CV22" si="19">IF(AND(C15&gt;0,W15=""),1,IF(W15&gt;SUM(C15),1,0))</f>
        <v>0</v>
      </c>
      <c r="CW15" s="1902"/>
      <c r="CX15" s="1902"/>
      <c r="CY15" s="1901">
        <f t="shared" si="12"/>
        <v>0</v>
      </c>
      <c r="CZ15" s="1901">
        <f t="shared" si="13"/>
        <v>0</v>
      </c>
      <c r="DA15" s="1901">
        <f t="shared" si="14"/>
        <v>0</v>
      </c>
      <c r="DB15" s="1901">
        <f t="shared" si="15"/>
        <v>0</v>
      </c>
      <c r="DC15" s="1901">
        <f t="shared" si="16"/>
        <v>0</v>
      </c>
      <c r="DD15" s="1901">
        <f t="shared" si="17"/>
        <v>0</v>
      </c>
      <c r="DE15" s="1902"/>
      <c r="DF15" s="1901">
        <f t="shared" si="18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7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8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9"/>
        <v/>
      </c>
      <c r="CK16" s="1900"/>
      <c r="CL16" s="1899" t="str">
        <f t="shared" si="10"/>
        <v/>
      </c>
      <c r="CM16" s="1900"/>
      <c r="CU16" s="1901">
        <f t="shared" si="11"/>
        <v>0</v>
      </c>
      <c r="CV16" s="1901">
        <f t="shared" si="19"/>
        <v>0</v>
      </c>
      <c r="CW16" s="1902"/>
      <c r="CX16" s="1902"/>
      <c r="CY16" s="1901">
        <f t="shared" si="12"/>
        <v>0</v>
      </c>
      <c r="CZ16" s="1901">
        <f t="shared" si="13"/>
        <v>0</v>
      </c>
      <c r="DA16" s="1901">
        <f t="shared" si="14"/>
        <v>0</v>
      </c>
      <c r="DB16" s="1901">
        <f t="shared" si="15"/>
        <v>0</v>
      </c>
      <c r="DC16" s="1901">
        <f t="shared" si="16"/>
        <v>0</v>
      </c>
      <c r="DD16" s="1901">
        <f t="shared" si="17"/>
        <v>0</v>
      </c>
      <c r="DE16" s="1902"/>
      <c r="DF16" s="1901">
        <f t="shared" si="18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7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8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9"/>
        <v/>
      </c>
      <c r="CK17" s="1900"/>
      <c r="CL17" s="1899" t="str">
        <f t="shared" si="10"/>
        <v/>
      </c>
      <c r="CM17" s="1900"/>
      <c r="CU17" s="1901">
        <f t="shared" si="11"/>
        <v>0</v>
      </c>
      <c r="CV17" s="1901">
        <f t="shared" si="19"/>
        <v>0</v>
      </c>
      <c r="CW17" s="1902"/>
      <c r="CX17" s="1902"/>
      <c r="CY17" s="1901">
        <f t="shared" si="12"/>
        <v>0</v>
      </c>
      <c r="CZ17" s="1901">
        <f t="shared" si="13"/>
        <v>0</v>
      </c>
      <c r="DA17" s="1901">
        <f t="shared" si="14"/>
        <v>0</v>
      </c>
      <c r="DB17" s="1901">
        <f t="shared" si="15"/>
        <v>0</v>
      </c>
      <c r="DC17" s="1901">
        <f t="shared" si="16"/>
        <v>0</v>
      </c>
      <c r="DD17" s="1901">
        <f t="shared" si="17"/>
        <v>0</v>
      </c>
      <c r="DE17" s="1902"/>
      <c r="DF17" s="1901">
        <f t="shared" si="18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7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1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1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8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9"/>
        <v/>
      </c>
      <c r="CK18" s="1900"/>
      <c r="CL18" s="1899" t="str">
        <f t="shared" si="10"/>
        <v/>
      </c>
      <c r="CM18" s="1900"/>
      <c r="CU18" s="1901">
        <f t="shared" si="11"/>
        <v>0</v>
      </c>
      <c r="CV18" s="1901">
        <f t="shared" si="19"/>
        <v>0</v>
      </c>
      <c r="CW18" s="1902"/>
      <c r="CX18" s="1902"/>
      <c r="CY18" s="1901">
        <f t="shared" si="12"/>
        <v>0</v>
      </c>
      <c r="CZ18" s="1901">
        <f t="shared" si="13"/>
        <v>0</v>
      </c>
      <c r="DA18" s="1901">
        <f t="shared" si="14"/>
        <v>0</v>
      </c>
      <c r="DB18" s="1901">
        <f t="shared" si="15"/>
        <v>0</v>
      </c>
      <c r="DC18" s="1901">
        <f t="shared" si="16"/>
        <v>0</v>
      </c>
      <c r="DD18" s="1901">
        <f t="shared" si="17"/>
        <v>0</v>
      </c>
      <c r="DE18" s="1902"/>
      <c r="DF18" s="1901">
        <f t="shared" si="18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7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8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0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9"/>
        <v/>
      </c>
      <c r="CK19" s="1900"/>
      <c r="CL19" s="1899" t="str">
        <f t="shared" si="10"/>
        <v/>
      </c>
      <c r="CM19" s="1900"/>
      <c r="CU19" s="1901">
        <f t="shared" si="11"/>
        <v>0</v>
      </c>
      <c r="CV19" s="1901">
        <f t="shared" si="19"/>
        <v>0</v>
      </c>
      <c r="CW19" s="1901">
        <f>IF(AND(C19&lt;&gt;0,X19=""),1,IF(X19&gt;C19,1,0))</f>
        <v>0</v>
      </c>
      <c r="CX19" s="1902"/>
      <c r="CY19" s="1901">
        <f t="shared" si="12"/>
        <v>0</v>
      </c>
      <c r="CZ19" s="1901">
        <f t="shared" si="13"/>
        <v>0</v>
      </c>
      <c r="DA19" s="1901">
        <f t="shared" si="14"/>
        <v>0</v>
      </c>
      <c r="DB19" s="1901">
        <f t="shared" si="15"/>
        <v>0</v>
      </c>
      <c r="DC19" s="1901">
        <f t="shared" si="16"/>
        <v>0</v>
      </c>
      <c r="DD19" s="1901">
        <f t="shared" si="17"/>
        <v>0</v>
      </c>
      <c r="DE19" s="1902"/>
      <c r="DF19" s="1901">
        <f t="shared" si="18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7"/>
        <v>8</v>
      </c>
      <c r="D20" s="1924"/>
      <c r="E20" s="1925"/>
      <c r="F20" s="232">
        <v>0</v>
      </c>
      <c r="G20" s="232">
        <v>0</v>
      </c>
      <c r="H20" s="232">
        <v>4</v>
      </c>
      <c r="I20" s="232">
        <v>2</v>
      </c>
      <c r="J20" s="232">
        <v>2</v>
      </c>
      <c r="K20" s="232">
        <v>0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8</v>
      </c>
      <c r="W20" s="1017">
        <v>0</v>
      </c>
      <c r="X20" s="1018">
        <v>2</v>
      </c>
      <c r="Y20" s="1929"/>
      <c r="Z20" s="1907">
        <v>0</v>
      </c>
      <c r="AA20" s="1907">
        <v>0</v>
      </c>
      <c r="AB20" s="1907">
        <v>4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8"/>
        <v/>
      </c>
      <c r="CA20" s="1899" t="str">
        <f t="shared" si="0"/>
        <v/>
      </c>
      <c r="CB20" s="1899" t="str">
        <f t="shared" si="1"/>
        <v/>
      </c>
      <c r="CC20" s="1899" t="str">
        <f t="shared" si="20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9"/>
        <v/>
      </c>
      <c r="CK20" s="1900"/>
      <c r="CL20" s="1899" t="str">
        <f t="shared" si="10"/>
        <v/>
      </c>
      <c r="CM20" s="1900"/>
      <c r="CU20" s="1901">
        <f t="shared" si="11"/>
        <v>0</v>
      </c>
      <c r="CV20" s="1901">
        <f t="shared" si="19"/>
        <v>0</v>
      </c>
      <c r="CW20" s="1901">
        <f t="shared" ref="CW20:CW26" si="21">IF(AND(C20&lt;&gt;0,X20=""),1,IF(X20&gt;C20,1,0))</f>
        <v>0</v>
      </c>
      <c r="CX20" s="1902"/>
      <c r="CY20" s="1901">
        <f t="shared" si="12"/>
        <v>0</v>
      </c>
      <c r="CZ20" s="1901">
        <f t="shared" si="13"/>
        <v>0</v>
      </c>
      <c r="DA20" s="1901">
        <f t="shared" si="14"/>
        <v>0</v>
      </c>
      <c r="DB20" s="1901">
        <f t="shared" si="15"/>
        <v>0</v>
      </c>
      <c r="DC20" s="1901">
        <f t="shared" si="16"/>
        <v>0</v>
      </c>
      <c r="DD20" s="1901">
        <f t="shared" si="17"/>
        <v>0</v>
      </c>
      <c r="DE20" s="1902"/>
      <c r="DF20" s="1901">
        <f t="shared" si="18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7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8"/>
        <v/>
      </c>
      <c r="CA21" s="1899" t="str">
        <f t="shared" si="0"/>
        <v/>
      </c>
      <c r="CB21" s="1899" t="str">
        <f t="shared" si="1"/>
        <v/>
      </c>
      <c r="CC21" s="1899" t="str">
        <f t="shared" si="20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9"/>
        <v/>
      </c>
      <c r="CK21" s="1900"/>
      <c r="CL21" s="1899" t="str">
        <f t="shared" si="10"/>
        <v/>
      </c>
      <c r="CM21" s="1900"/>
      <c r="CU21" s="1901">
        <f t="shared" si="11"/>
        <v>0</v>
      </c>
      <c r="CV21" s="1901">
        <f>IF(AND(C21&gt;0,W21=""),1,IF(W21&gt;SUM(C21),1,0))</f>
        <v>0</v>
      </c>
      <c r="CW21" s="1901">
        <f t="shared" si="21"/>
        <v>0</v>
      </c>
      <c r="CX21" s="1902"/>
      <c r="CY21" s="1901">
        <f t="shared" si="12"/>
        <v>0</v>
      </c>
      <c r="CZ21" s="1901">
        <f t="shared" si="13"/>
        <v>0</v>
      </c>
      <c r="DA21" s="1901">
        <f t="shared" si="14"/>
        <v>0</v>
      </c>
      <c r="DB21" s="1901">
        <f t="shared" si="15"/>
        <v>0</v>
      </c>
      <c r="DC21" s="1901">
        <f t="shared" si="16"/>
        <v>0</v>
      </c>
      <c r="DD21" s="1901">
        <f t="shared" si="17"/>
        <v>0</v>
      </c>
      <c r="DE21" s="1902"/>
      <c r="DF21" s="1901">
        <f t="shared" si="18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8"/>
        <v/>
      </c>
      <c r="CA22" s="1899" t="str">
        <f t="shared" si="0"/>
        <v/>
      </c>
      <c r="CB22" s="1899" t="str">
        <f t="shared" si="1"/>
        <v/>
      </c>
      <c r="CC22" s="1899" t="str">
        <f t="shared" si="20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9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1"/>
        <v>0</v>
      </c>
      <c r="CV22" s="1901">
        <f t="shared" si="19"/>
        <v>0</v>
      </c>
      <c r="CW22" s="1901">
        <f t="shared" si="21"/>
        <v>0</v>
      </c>
      <c r="CX22" s="1902"/>
      <c r="CY22" s="1901">
        <f t="shared" si="12"/>
        <v>0</v>
      </c>
      <c r="CZ22" s="1901">
        <f t="shared" si="13"/>
        <v>0</v>
      </c>
      <c r="DA22" s="1901">
        <f t="shared" si="14"/>
        <v>0</v>
      </c>
      <c r="DB22" s="1901">
        <f t="shared" si="15"/>
        <v>0</v>
      </c>
      <c r="DC22" s="1901">
        <f t="shared" si="16"/>
        <v>0</v>
      </c>
      <c r="DD22" s="1901">
        <f t="shared" si="17"/>
        <v>0</v>
      </c>
      <c r="DE22" s="1902"/>
      <c r="DF22" s="1901">
        <f t="shared" si="18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8"/>
        <v/>
      </c>
      <c r="CA23" s="1899" t="str">
        <f t="shared" si="0"/>
        <v/>
      </c>
      <c r="CB23" s="1900"/>
      <c r="CC23" s="1899" t="str">
        <f t="shared" si="20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1"/>
        <v>0</v>
      </c>
      <c r="CV23" s="1902"/>
      <c r="CW23" s="1901">
        <f t="shared" si="21"/>
        <v>0</v>
      </c>
      <c r="CX23" s="1902"/>
      <c r="CY23" s="1901">
        <f t="shared" ref="CY23:CY28" si="22">IF(AND($C23&lt;&gt;0,Z23=""),1,IF(Z23&gt;C23,1,0))</f>
        <v>0</v>
      </c>
      <c r="CZ23" s="1901">
        <f t="shared" ref="CZ23:CZ28" si="23">IF(AND($C23&lt;&gt;0,AA23=""),1,IF(AA23&gt;C23,1,0))</f>
        <v>0</v>
      </c>
      <c r="DA23" s="1901">
        <f t="shared" si="14"/>
        <v>0</v>
      </c>
      <c r="DB23" s="1901">
        <f t="shared" si="15"/>
        <v>0</v>
      </c>
      <c r="DC23" s="1901">
        <f t="shared" si="16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8"/>
        <v/>
      </c>
      <c r="CA24" s="1899" t="str">
        <f t="shared" si="0"/>
        <v/>
      </c>
      <c r="CB24" s="1900"/>
      <c r="CC24" s="1899" t="str">
        <f t="shared" si="20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1"/>
        <v>0</v>
      </c>
      <c r="CV24" s="1902"/>
      <c r="CW24" s="1901">
        <f t="shared" si="21"/>
        <v>0</v>
      </c>
      <c r="CX24" s="1902"/>
      <c r="CY24" s="1901">
        <f t="shared" si="22"/>
        <v>0</v>
      </c>
      <c r="CZ24" s="1901">
        <f t="shared" si="23"/>
        <v>0</v>
      </c>
      <c r="DA24" s="1901">
        <f t="shared" si="14"/>
        <v>0</v>
      </c>
      <c r="DB24" s="1901">
        <f t="shared" si="15"/>
        <v>0</v>
      </c>
      <c r="DC24" s="1901">
        <f t="shared" si="16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8"/>
        <v/>
      </c>
      <c r="CA25" s="1899" t="str">
        <f t="shared" si="0"/>
        <v/>
      </c>
      <c r="CB25" s="1900"/>
      <c r="CC25" s="1899" t="str">
        <f t="shared" si="20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1"/>
        <v>0</v>
      </c>
      <c r="CV25" s="1902"/>
      <c r="CW25" s="1901">
        <f t="shared" si="21"/>
        <v>0</v>
      </c>
      <c r="CX25" s="1902"/>
      <c r="CY25" s="1901">
        <f t="shared" si="22"/>
        <v>0</v>
      </c>
      <c r="CZ25" s="1901">
        <f t="shared" si="23"/>
        <v>0</v>
      </c>
      <c r="DA25" s="1901">
        <f t="shared" si="14"/>
        <v>0</v>
      </c>
      <c r="DB25" s="1901">
        <f t="shared" si="15"/>
        <v>0</v>
      </c>
      <c r="DC25" s="1901">
        <f t="shared" si="16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8"/>
        <v/>
      </c>
      <c r="CA26" s="1899" t="str">
        <f t="shared" si="0"/>
        <v/>
      </c>
      <c r="CB26" s="1900"/>
      <c r="CC26" s="1899" t="str">
        <f t="shared" si="20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1"/>
        <v>0</v>
      </c>
      <c r="CV26" s="1902"/>
      <c r="CW26" s="1901">
        <f t="shared" si="21"/>
        <v>0</v>
      </c>
      <c r="CX26" s="1902"/>
      <c r="CY26" s="1901">
        <f t="shared" si="22"/>
        <v>0</v>
      </c>
      <c r="CZ26" s="1901">
        <f t="shared" si="23"/>
        <v>0</v>
      </c>
      <c r="DA26" s="1901">
        <f t="shared" si="14"/>
        <v>0</v>
      </c>
      <c r="DB26" s="1901">
        <f t="shared" si="15"/>
        <v>0</v>
      </c>
      <c r="DC26" s="1901">
        <f t="shared" si="16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8"/>
        <v/>
      </c>
      <c r="CA27" s="1899" t="str">
        <f t="shared" si="0"/>
        <v/>
      </c>
      <c r="CB27" s="1900"/>
      <c r="CC27" s="1900"/>
      <c r="CD27" s="1899" t="str">
        <f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1"/>
        <v>0</v>
      </c>
      <c r="CV27" s="1902"/>
      <c r="CW27" s="1902"/>
      <c r="CX27" s="1901">
        <f>IF(AND($C27&lt;&gt;0,Y27=""),1,IF(Y27&gt;$C27,1,0))</f>
        <v>0</v>
      </c>
      <c r="CY27" s="1901">
        <f t="shared" si="22"/>
        <v>0</v>
      </c>
      <c r="CZ27" s="1901">
        <f t="shared" si="23"/>
        <v>0</v>
      </c>
      <c r="DA27" s="1901">
        <f t="shared" si="14"/>
        <v>0</v>
      </c>
      <c r="DB27" s="1901">
        <f t="shared" si="15"/>
        <v>0</v>
      </c>
      <c r="DC27" s="1901">
        <f t="shared" si="16"/>
        <v>0</v>
      </c>
      <c r="DD27" s="1901">
        <f>IF(AND($V27&lt;&gt;0,AE27=""),1,IF(AE27&gt;$V27,1,0))</f>
        <v>0</v>
      </c>
      <c r="DE27" s="1902"/>
      <c r="DF27" s="1901">
        <f t="shared" ref="DF27:DF32" si="24"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26</v>
      </c>
      <c r="D28" s="1905"/>
      <c r="E28" s="1906"/>
      <c r="F28" s="232">
        <v>0</v>
      </c>
      <c r="G28" s="232">
        <v>0</v>
      </c>
      <c r="H28" s="232">
        <v>0</v>
      </c>
      <c r="I28" s="232">
        <v>3</v>
      </c>
      <c r="J28" s="232">
        <v>4</v>
      </c>
      <c r="K28" s="232">
        <v>5</v>
      </c>
      <c r="L28" s="232">
        <v>4</v>
      </c>
      <c r="M28" s="232">
        <v>1</v>
      </c>
      <c r="N28" s="1907">
        <v>4</v>
      </c>
      <c r="O28" s="1914">
        <v>1</v>
      </c>
      <c r="P28" s="1914">
        <v>3</v>
      </c>
      <c r="Q28" s="232">
        <v>1</v>
      </c>
      <c r="R28" s="232">
        <v>0</v>
      </c>
      <c r="S28" s="232">
        <v>0</v>
      </c>
      <c r="T28" s="1945">
        <v>0</v>
      </c>
      <c r="U28" s="1928"/>
      <c r="V28" s="1912">
        <v>26</v>
      </c>
      <c r="W28" s="1941"/>
      <c r="X28" s="1909"/>
      <c r="Y28" s="1907">
        <v>0</v>
      </c>
      <c r="Z28" s="1907">
        <v>0</v>
      </c>
      <c r="AA28" s="1907">
        <v>0</v>
      </c>
      <c r="AB28" s="1907">
        <v>8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8"/>
        <v/>
      </c>
      <c r="CA28" s="1899" t="str">
        <f t="shared" si="0"/>
        <v/>
      </c>
      <c r="CB28" s="1900"/>
      <c r="CC28" s="1900"/>
      <c r="CD28" s="1899" t="str">
        <f>IF(AND($C28&lt;&gt;0,Y28=""),"* No olvide ingresar la variable "&amp;Y$9&amp;""&amp;". Digite CERO si no tiene.  ",IF(Y28&gt;$C28,"* La variable Espacios Amigables/ Adolescentes no debe ser mayor al Total. ",""))</f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1"/>
        <v>0</v>
      </c>
      <c r="CV28" s="1902"/>
      <c r="CW28" s="1902"/>
      <c r="CX28" s="1901">
        <f>IF(AND($C28&lt;&gt;0,Y28=""),1,IF(Y28&gt;$C28,1,0))</f>
        <v>0</v>
      </c>
      <c r="CY28" s="1901">
        <f t="shared" si="22"/>
        <v>0</v>
      </c>
      <c r="CZ28" s="1901">
        <f t="shared" si="23"/>
        <v>0</v>
      </c>
      <c r="DA28" s="1901">
        <f t="shared" si="14"/>
        <v>0</v>
      </c>
      <c r="DB28" s="1901">
        <f t="shared" si="15"/>
        <v>0</v>
      </c>
      <c r="DC28" s="1901">
        <f t="shared" si="16"/>
        <v>0</v>
      </c>
      <c r="DD28" s="1901">
        <f t="shared" si="17"/>
        <v>0</v>
      </c>
      <c r="DE28" s="1902"/>
      <c r="DF28" s="1901">
        <f t="shared" si="24"/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8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9"/>
        <v/>
      </c>
      <c r="CK29" s="1900"/>
      <c r="CL29" s="1899" t="str">
        <f t="shared" si="10"/>
        <v/>
      </c>
      <c r="CM29" s="1900"/>
      <c r="CU29" s="1901">
        <f t="shared" si="11"/>
        <v>0</v>
      </c>
      <c r="CV29" s="1902"/>
      <c r="CW29" s="1902"/>
      <c r="CX29" s="1902"/>
      <c r="CY29" s="1902"/>
      <c r="CZ29" s="1902"/>
      <c r="DA29" s="1901">
        <f>IF(AND($C29&lt;&gt;0,AB29=""),1,IF(AB29&gt;C29,1,0))</f>
        <v>0</v>
      </c>
      <c r="DB29" s="1901">
        <f>IF(AND($C29&lt;&gt;0,AC29=""),1,IF(AC29&gt;C29,1,0))</f>
        <v>0</v>
      </c>
      <c r="DC29" s="1901">
        <f>IF(AND($C29&lt;&gt;0,AD29=""),1,IF(AD29&gt;$C29,1,0))</f>
        <v>0</v>
      </c>
      <c r="DD29" s="1901">
        <f>IF(AND($V29&lt;&gt;0,AE29=""),1,IF(AE29&gt;$V29,1,0))</f>
        <v>0</v>
      </c>
      <c r="DE29" s="1902"/>
      <c r="DF29" s="1901">
        <f t="shared" si="24"/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0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8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1"/>
        <v>0</v>
      </c>
      <c r="CV30" s="1902"/>
      <c r="CW30" s="1902"/>
      <c r="CX30" s="1902"/>
      <c r="CY30" s="1902"/>
      <c r="CZ30" s="1902"/>
      <c r="DA30" s="1901">
        <f>IF(AND($C30&lt;&gt;0,AB30=""),1,IF(AB30&gt;C30,1,0))</f>
        <v>0</v>
      </c>
      <c r="DB30" s="1901">
        <f>IF(AND($C30&lt;&gt;0,AC30=""),1,IF(AC30&gt;C30,1,0))</f>
        <v>0</v>
      </c>
      <c r="DC30" s="1901">
        <f>IF(AND($C30&lt;&gt;0,AD30=""),1,IF(AD30&gt;$C30,1,0))</f>
        <v>0</v>
      </c>
      <c r="DD30" s="1901">
        <f>IF(AND($V30&lt;&gt;0,AE30=""),1,IF(AE30&gt;$V30,1,0))</f>
        <v>0</v>
      </c>
      <c r="DE30" s="1902"/>
      <c r="DF30" s="1901">
        <f t="shared" si="24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8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9"/>
        <v/>
      </c>
      <c r="CK31" s="1899" t="str">
        <f>IF(AND($U31&lt;&gt;0,AF31=""),"* No olvide ingresar la variable "&amp;AF$10&amp;""&amp;". Digite CERO si no tiene.  ",IF(AF31&gt;$U31,"* La variable Trans Femenino no debe ser mayor al Total Hombres ",""))</f>
        <v/>
      </c>
      <c r="CL31" s="1899" t="str">
        <f t="shared" si="10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1"/>
        <v>0</v>
      </c>
      <c r="CV31" s="1901">
        <f>IF(AND(C31&gt;0,W31=""),1,IF(W31&gt;SUM(C31),1,0))</f>
        <v>0</v>
      </c>
      <c r="CW31" s="1902"/>
      <c r="CX31" s="1901">
        <f>IF(AND($C31&lt;&gt;0,Y31=""),1,IF(Y31&gt;$C31,1,0))</f>
        <v>0</v>
      </c>
      <c r="CY31" s="1901">
        <f>IF(AND($C31&lt;&gt;0,Z31=""),1,IF(Z31&gt;C31,1,0))</f>
        <v>0</v>
      </c>
      <c r="CZ31" s="1901">
        <f>IF(AND($C31&lt;&gt;0,AA31=""),1,IF(AA31&gt;C31,1,0))</f>
        <v>0</v>
      </c>
      <c r="DA31" s="1901">
        <f>IF(AND($C31&lt;&gt;0,AB31=""),1,IF(AB31&gt;C31,1,0))</f>
        <v>0</v>
      </c>
      <c r="DB31" s="1901">
        <f>IF(AND($C31&lt;&gt;0,AC31=""),1,IF(AC31&gt;C31,1,0))</f>
        <v>0</v>
      </c>
      <c r="DC31" s="1901">
        <f>IF(AND($C31&lt;&gt;0,AD31=""),1,IF(AD31&gt;$C31,1,0))</f>
        <v>0</v>
      </c>
      <c r="DD31" s="1901">
        <f>IF(AND($V31&lt;&gt;0,AE31=""),1,IF(AE31&gt;$V31,1,0))</f>
        <v>0</v>
      </c>
      <c r="DE31" s="1901">
        <f>IF(AND($U31&lt;&gt;0,AF31=""),1,IF(AF31&gt;$U31,1,0))</f>
        <v>0</v>
      </c>
      <c r="DF31" s="1901">
        <f t="shared" si="24"/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65</v>
      </c>
      <c r="D32" s="1905"/>
      <c r="E32" s="1906"/>
      <c r="F32" s="1907">
        <v>0</v>
      </c>
      <c r="G32" s="1907">
        <v>8</v>
      </c>
      <c r="H32" s="1907">
        <v>9</v>
      </c>
      <c r="I32" s="1907">
        <v>10</v>
      </c>
      <c r="J32" s="1907">
        <v>13</v>
      </c>
      <c r="K32" s="1907">
        <v>14</v>
      </c>
      <c r="L32" s="1907">
        <v>5</v>
      </c>
      <c r="M32" s="1907">
        <v>4</v>
      </c>
      <c r="N32" s="1914">
        <v>2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65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34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8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9"/>
        <v/>
      </c>
      <c r="CK32" s="1899" t="str">
        <f>IF(AND($U32&lt;&gt;0,AF32=""),"* No olvide ingresar la variable "&amp;AF$10&amp;""&amp;". Digite CERO si no tiene.  ",IF(AF32&gt;$U32,"* La variable Trans Femenino no debe ser mayor al Total Hombres ",""))</f>
        <v/>
      </c>
      <c r="CL32" s="1899" t="str">
        <f t="shared" si="10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1"/>
        <v>0</v>
      </c>
      <c r="CV32" s="1901">
        <f>IF(AND(C32&gt;0,W32=""),1,IF(W32&gt;SUM(C32),1,0))</f>
        <v>0</v>
      </c>
      <c r="CW32" s="1902"/>
      <c r="CX32" s="1901">
        <f>IF(AND($C32&lt;&gt;0,Y32=""),1,IF(Y32&gt;$C32,1,0))</f>
        <v>0</v>
      </c>
      <c r="CY32" s="1901">
        <f>IF(AND($C32&lt;&gt;0,Z32=""),1,IF(Z32&gt;C32,1,0))</f>
        <v>0</v>
      </c>
      <c r="CZ32" s="1901">
        <f>IF(AND($C32&lt;&gt;0,AA32=""),1,IF(AA32&gt;C32,1,0))</f>
        <v>0</v>
      </c>
      <c r="DA32" s="1901">
        <f>IF(AND($C32&lt;&gt;0,AB32=""),1,IF(AB32&gt;C32,1,0))</f>
        <v>0</v>
      </c>
      <c r="DB32" s="1901">
        <f>IF(AND($C32&lt;&gt;0,AC32=""),1,IF(AC32&gt;C32,1,0))</f>
        <v>0</v>
      </c>
      <c r="DC32" s="1901">
        <f>IF(AND($C32&lt;&gt;0,AD32=""),1,IF(AD32&gt;$C32,1,0))</f>
        <v>0</v>
      </c>
      <c r="DD32" s="1901">
        <f>IF(AND($V32&lt;&gt;0,AE32=""),1,IF(AE32&gt;$V32,1,0))</f>
        <v>0</v>
      </c>
      <c r="DE32" s="1901">
        <f>IF(AND($U32&lt;&gt;0,AF32=""),1,IF(AF32&gt;$U32,1,0))</f>
        <v>0</v>
      </c>
      <c r="DF32" s="1901">
        <f t="shared" si="24"/>
        <v>0</v>
      </c>
      <c r="DG32" s="1901">
        <f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11</v>
      </c>
      <c r="D36" s="1962">
        <v>7</v>
      </c>
      <c r="E36" s="1963">
        <v>4</v>
      </c>
      <c r="F36" s="1964">
        <v>0</v>
      </c>
      <c r="G36" s="1896">
        <v>5</v>
      </c>
      <c r="H36" s="1896">
        <v>0</v>
      </c>
      <c r="I36" s="1896">
        <v>6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6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25">IF(AND($C36&lt;&gt;0,AK36=""),1,IF(AK36&gt;$C36,1,0))</f>
        <v>0</v>
      </c>
      <c r="CY36" s="1901">
        <f t="shared" si="25"/>
        <v>0</v>
      </c>
      <c r="CZ36" s="1901">
        <f t="shared" si="25"/>
        <v>0</v>
      </c>
      <c r="DA36" s="1901">
        <f t="shared" si="25"/>
        <v>0</v>
      </c>
    </row>
    <row r="37" spans="1:105" ht="15" customHeight="1" x14ac:dyDescent="0.25">
      <c r="A37" s="5730"/>
      <c r="B37" s="358" t="s">
        <v>98</v>
      </c>
      <c r="C37" s="358">
        <f>SUM(D37:E37)</f>
        <v>89</v>
      </c>
      <c r="D37" s="1962">
        <v>43</v>
      </c>
      <c r="E37" s="1963">
        <v>46</v>
      </c>
      <c r="F37" s="329">
        <v>0</v>
      </c>
      <c r="G37" s="1972">
        <v>0</v>
      </c>
      <c r="H37" s="1972">
        <v>5</v>
      </c>
      <c r="I37" s="1973">
        <v>0</v>
      </c>
      <c r="J37" s="1972">
        <v>8</v>
      </c>
      <c r="K37" s="1972">
        <v>1</v>
      </c>
      <c r="L37" s="1973">
        <v>6</v>
      </c>
      <c r="M37" s="1972">
        <v>5</v>
      </c>
      <c r="N37" s="1972">
        <v>9</v>
      </c>
      <c r="O37" s="1973">
        <v>4</v>
      </c>
      <c r="P37" s="1972">
        <v>20</v>
      </c>
      <c r="Q37" s="1972">
        <v>5</v>
      </c>
      <c r="R37" s="1973">
        <v>8</v>
      </c>
      <c r="S37" s="1972">
        <v>18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9</v>
      </c>
      <c r="AJ37" s="1975">
        <v>8</v>
      </c>
      <c r="AK37" s="1976">
        <v>0</v>
      </c>
      <c r="AL37" s="1972">
        <v>0</v>
      </c>
      <c r="AM37" s="1972">
        <v>52</v>
      </c>
      <c r="AN37" s="1975">
        <v>0</v>
      </c>
      <c r="AO37" s="1898" t="str">
        <f>CA37&amp;CB37&amp;CC37&amp;CD37&amp;CE37&amp;CF37&amp;CG37</f>
        <v/>
      </c>
      <c r="CA37" s="1899" t="str">
        <f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25"/>
        <v>0</v>
      </c>
      <c r="CY37" s="1901">
        <f t="shared" si="25"/>
        <v>0</v>
      </c>
      <c r="CZ37" s="1901">
        <f t="shared" si="25"/>
        <v>0</v>
      </c>
      <c r="DA37" s="1901">
        <f t="shared" si="25"/>
        <v>0</v>
      </c>
    </row>
    <row r="38" spans="1:105" ht="15" customHeight="1" x14ac:dyDescent="0.25">
      <c r="A38" s="5730"/>
      <c r="B38" s="358" t="s">
        <v>65</v>
      </c>
      <c r="C38" s="193">
        <f>SUM(D38:E38)</f>
        <v>31</v>
      </c>
      <c r="D38" s="1962">
        <v>10</v>
      </c>
      <c r="E38" s="1963">
        <v>21</v>
      </c>
      <c r="F38" s="329">
        <v>8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13</v>
      </c>
      <c r="U38" s="1973">
        <v>10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2</v>
      </c>
      <c r="AJ38" s="1978"/>
      <c r="AK38" s="1976">
        <v>0</v>
      </c>
      <c r="AL38" s="1972">
        <v>2</v>
      </c>
      <c r="AM38" s="1972">
        <v>14</v>
      </c>
      <c r="AN38" s="1975">
        <v>0</v>
      </c>
      <c r="AO38" s="1898" t="str">
        <f>CA38&amp;CB38&amp;CC38&amp;CD38&amp;CE38&amp;CF38&amp;CG38</f>
        <v/>
      </c>
      <c r="CA38" s="1899" t="str">
        <f>IF((D38+E38)&lt;&gt;$C38," * La suma de la variable Sexo (Hombres + Mujeres) no puede ser distinto al Total","")</f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>IF(AND($C38&lt;&gt;0,AK38=""),"* No olvide ingresar la variable "&amp;AK$34&amp;""&amp;". Digite CERO si no tiene.  ",IF(AK38&gt;$C38,"* La variable Niños, Niñas, Adolescentes y Jóvenes SENAME no debe ser mayor al Total Ambos Sexos. ",""))</f>
        <v/>
      </c>
      <c r="CE38" s="1899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/>
      </c>
      <c r="CF38" s="1899" t="str">
        <f>IF(AND($C38&lt;&gt;0,AM38=""),"* No olvide ingresar la variable "&amp;AM$34&amp;""&amp;". Digite CERO si no tiene.  ",IF(AM38&gt;$C38,"* La variable Pueblos Originarios no debe ser mayor al Total Ambos Sexos. ",""))</f>
        <v/>
      </c>
      <c r="CG38" s="1899" t="str">
        <f>IF(AND($C38&lt;&gt;0,AN38=""),"* No olvide ingresar la variable "&amp;AN$34&amp;""&amp;". Digite CERO si no tiene.  ",IF(AN38&gt;$C38,"* La variable Migrantes no debe ser mayor al Total Ambos Sexos. ",""))</f>
        <v/>
      </c>
      <c r="CH38" s="1971"/>
      <c r="CU38" s="1901">
        <f>IF(C38&lt;&gt;SUM(D38:E38),1,0)</f>
        <v>0</v>
      </c>
      <c r="CV38" s="1901">
        <f>IF(AND(SUM(F38)&gt;0,AI38=""),1,IF(AI38&gt;SUM(F38),1,0))</f>
        <v>0</v>
      </c>
      <c r="CW38" s="1903"/>
      <c r="CX38" s="1901">
        <f t="shared" si="25"/>
        <v>0</v>
      </c>
      <c r="CY38" s="1901">
        <f t="shared" si="25"/>
        <v>0</v>
      </c>
      <c r="CZ38" s="1901">
        <f t="shared" si="25"/>
        <v>0</v>
      </c>
      <c r="DA38" s="1901">
        <f t="shared" si="25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>CA39&amp;CB39&amp;CC39&amp;CD39&amp;CE39&amp;CF39&amp;CG39</f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1899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1899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1899" t="str">
        <f>IF(AND($C39&lt;&gt;0,AN39=""),"* No olvide ingresar la variable "&amp;AN$34&amp;""&amp;". Digite CERO si no tiene.  ",IF(AN39&gt;$C39,"* La variable Migrantes no debe ser mayor al Total Ambos Sexos. ",""))</f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25"/>
        <v>0</v>
      </c>
      <c r="CY39" s="1901">
        <f t="shared" si="25"/>
        <v>0</v>
      </c>
      <c r="CZ39" s="1901">
        <f t="shared" si="25"/>
        <v>0</v>
      </c>
      <c r="DA39" s="1901">
        <f t="shared" si="25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77</v>
      </c>
      <c r="D44" s="1993">
        <f>SUM(L44+N44+P44+R44+T44+V44+X44+Z44+AB44+AD44+AF44+AH44+AJ44+AL44)</f>
        <v>33</v>
      </c>
      <c r="E44" s="1994">
        <f>SUM(M44+O44+Q44+S44+U44+W44+Y44+AA44+AC44+AE44+AG44+AI44+AK44+AM44)</f>
        <v>44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2</v>
      </c>
      <c r="T44" s="1936">
        <v>2</v>
      </c>
      <c r="U44" s="1996">
        <v>2</v>
      </c>
      <c r="V44" s="1936">
        <v>1</v>
      </c>
      <c r="W44" s="1996">
        <v>4</v>
      </c>
      <c r="X44" s="1936">
        <v>2</v>
      </c>
      <c r="Y44" s="1996">
        <v>0</v>
      </c>
      <c r="Z44" s="1936">
        <v>4</v>
      </c>
      <c r="AA44" s="1996">
        <v>4</v>
      </c>
      <c r="AB44" s="1936">
        <v>3</v>
      </c>
      <c r="AC44" s="1996">
        <v>11</v>
      </c>
      <c r="AD44" s="1936">
        <v>4</v>
      </c>
      <c r="AE44" s="1996">
        <v>3</v>
      </c>
      <c r="AF44" s="1936">
        <v>3</v>
      </c>
      <c r="AG44" s="1996">
        <v>7</v>
      </c>
      <c r="AH44" s="1936">
        <v>6</v>
      </c>
      <c r="AI44" s="1996">
        <v>3</v>
      </c>
      <c r="AJ44" s="1936">
        <v>3</v>
      </c>
      <c r="AK44" s="1996">
        <v>4</v>
      </c>
      <c r="AL44" s="1936">
        <v>5</v>
      </c>
      <c r="AM44" s="1944">
        <v>4</v>
      </c>
      <c r="AN44" s="1997">
        <v>40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26">SUM(D45:E45)</f>
        <v>114</v>
      </c>
      <c r="D45" s="1999">
        <f t="shared" ref="D45:E47" si="27">SUM(L45+N45+P45+R45+T45+V45+X45+Z45+AB45+AD45+AF45+AH45+AJ45+AL45)</f>
        <v>39</v>
      </c>
      <c r="E45" s="2000">
        <f t="shared" si="27"/>
        <v>75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1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3</v>
      </c>
      <c r="U45" s="2003">
        <v>2</v>
      </c>
      <c r="V45" s="329">
        <v>2</v>
      </c>
      <c r="W45" s="2003">
        <v>1</v>
      </c>
      <c r="X45" s="329">
        <v>5</v>
      </c>
      <c r="Y45" s="2003">
        <v>6</v>
      </c>
      <c r="Z45" s="329">
        <v>2</v>
      </c>
      <c r="AA45" s="2003">
        <v>5</v>
      </c>
      <c r="AB45" s="329">
        <v>2</v>
      </c>
      <c r="AC45" s="2003">
        <v>11</v>
      </c>
      <c r="AD45" s="329">
        <v>4</v>
      </c>
      <c r="AE45" s="2003">
        <v>13</v>
      </c>
      <c r="AF45" s="329">
        <v>9</v>
      </c>
      <c r="AG45" s="2003">
        <v>13</v>
      </c>
      <c r="AH45" s="329">
        <v>5</v>
      </c>
      <c r="AI45" s="2003">
        <v>11</v>
      </c>
      <c r="AJ45" s="329">
        <v>5</v>
      </c>
      <c r="AK45" s="2003">
        <v>9</v>
      </c>
      <c r="AL45" s="329">
        <v>1</v>
      </c>
      <c r="AM45" s="332">
        <v>4</v>
      </c>
      <c r="AN45" s="2004">
        <v>53</v>
      </c>
      <c r="AO45" s="2003">
        <v>0</v>
      </c>
      <c r="AP45" s="330">
        <v>0</v>
      </c>
      <c r="AQ45" s="1898" t="str">
        <f t="shared" ref="AQ45:AQ66" si="28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29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30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31">IF(AND($C45&lt;&gt;0,AN45=""),1,IF(AN45&gt;$C45,1,0))</f>
        <v>0</v>
      </c>
      <c r="CV45" s="1901">
        <f t="shared" ref="CV45:CV66" si="32">IF(AND($C45&lt;&gt;0,AO45=""),1,IF(AO45&gt;$C45,1,0))</f>
        <v>0</v>
      </c>
      <c r="CW45" s="1901">
        <f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26"/>
        <v>87</v>
      </c>
      <c r="D46" s="1999">
        <f t="shared" si="27"/>
        <v>32</v>
      </c>
      <c r="E46" s="2000">
        <f t="shared" si="27"/>
        <v>55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1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3</v>
      </c>
      <c r="U46" s="2003">
        <v>3</v>
      </c>
      <c r="V46" s="329">
        <v>2</v>
      </c>
      <c r="W46" s="2003">
        <v>2</v>
      </c>
      <c r="X46" s="329">
        <v>0</v>
      </c>
      <c r="Y46" s="2003">
        <v>5</v>
      </c>
      <c r="Z46" s="329">
        <v>4</v>
      </c>
      <c r="AA46" s="2003">
        <v>6</v>
      </c>
      <c r="AB46" s="329">
        <v>2</v>
      </c>
      <c r="AC46" s="2003">
        <v>11</v>
      </c>
      <c r="AD46" s="329">
        <v>4</v>
      </c>
      <c r="AE46" s="2003">
        <v>8</v>
      </c>
      <c r="AF46" s="329">
        <v>6</v>
      </c>
      <c r="AG46" s="2003">
        <v>6</v>
      </c>
      <c r="AH46" s="329">
        <v>2</v>
      </c>
      <c r="AI46" s="2003">
        <v>4</v>
      </c>
      <c r="AJ46" s="329">
        <v>4</v>
      </c>
      <c r="AK46" s="2003">
        <v>5</v>
      </c>
      <c r="AL46" s="329">
        <v>4</v>
      </c>
      <c r="AM46" s="332">
        <v>5</v>
      </c>
      <c r="AN46" s="2004">
        <v>48</v>
      </c>
      <c r="AO46" s="2003">
        <v>0</v>
      </c>
      <c r="AP46" s="330">
        <v>0</v>
      </c>
      <c r="AQ46" s="1898" t="str">
        <f t="shared" si="28"/>
        <v/>
      </c>
      <c r="BU46" s="1970"/>
      <c r="BV46" s="1970"/>
      <c r="BW46" s="1970"/>
      <c r="BX46" s="1970"/>
      <c r="BY46" s="1970"/>
      <c r="BZ46" s="1970"/>
      <c r="CA46" s="1899" t="str">
        <f t="shared" si="29"/>
        <v/>
      </c>
      <c r="CB46" s="1899" t="str">
        <f t="shared" si="30"/>
        <v/>
      </c>
      <c r="CC46" s="1899" t="str">
        <f>IF(AND($C46&lt;&gt;0,AP46=""),"* No olvide ingresar la variable "&amp;AP$41&amp;""&amp;" (Digite CERO si no tiene). ",IF(AP46&gt;$C46,"* La variable Extensión Horaria (PRAPS) no debe ser mayor al Total Ambos Sexos. ",""))</f>
        <v/>
      </c>
      <c r="CD46" s="1970"/>
      <c r="CU46" s="1901">
        <f t="shared" si="31"/>
        <v>0</v>
      </c>
      <c r="CV46" s="1901">
        <f t="shared" si="32"/>
        <v>0</v>
      </c>
      <c r="CW46" s="1901">
        <f>IF(AND($C46&lt;&gt;0,AP46=""),1,IF(AP46&gt;$C46,1,0))</f>
        <v>0</v>
      </c>
    </row>
    <row r="47" spans="1:105" ht="13.5" customHeight="1" x14ac:dyDescent="0.25">
      <c r="A47" s="5732"/>
      <c r="B47" s="529" t="s">
        <v>99</v>
      </c>
      <c r="C47" s="2005">
        <f t="shared" si="26"/>
        <v>0</v>
      </c>
      <c r="D47" s="2006">
        <f t="shared" si="27"/>
        <v>0</v>
      </c>
      <c r="E47" s="2007">
        <f t="shared" si="27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28"/>
        <v/>
      </c>
      <c r="BU47" s="1970"/>
      <c r="BV47" s="1970"/>
      <c r="BW47" s="1970"/>
      <c r="BX47" s="1970"/>
      <c r="BY47" s="1970"/>
      <c r="BZ47" s="1970"/>
      <c r="CA47" s="1899" t="str">
        <f t="shared" si="29"/>
        <v/>
      </c>
      <c r="CB47" s="1899" t="str">
        <f t="shared" si="30"/>
        <v/>
      </c>
      <c r="CC47" s="1899" t="str">
        <f>IF(AND($C47&lt;&gt;0,AP47=""),"* No olvide ingresar la variable "&amp;AP$41&amp;""&amp;" (Digite CERO si no tiene). ",IF(AP47&gt;$C47,"* La variable Extensión Horaria (PRAPS) no debe ser mayor al Total Ambos Sexos. ",""))</f>
        <v/>
      </c>
      <c r="CD47" s="1970"/>
      <c r="CU47" s="1901">
        <f t="shared" si="31"/>
        <v>0</v>
      </c>
      <c r="CV47" s="1901">
        <f t="shared" si="32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26"/>
        <v>0</v>
      </c>
      <c r="D48" s="1993">
        <f t="shared" ref="D48:E53" si="33">SUM(AF48+AH48+AJ48+AL48)</f>
        <v>0</v>
      </c>
      <c r="E48" s="1994">
        <f t="shared" si="33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28"/>
        <v/>
      </c>
      <c r="BU48" s="1970"/>
      <c r="BV48" s="1970"/>
      <c r="BW48" s="1970"/>
      <c r="BX48" s="1970"/>
      <c r="BY48" s="1970"/>
      <c r="BZ48" s="1970"/>
      <c r="CA48" s="1899" t="str">
        <f t="shared" si="29"/>
        <v/>
      </c>
      <c r="CB48" s="1899" t="str">
        <f t="shared" si="30"/>
        <v/>
      </c>
      <c r="CC48" s="1979"/>
      <c r="CD48" s="1970"/>
      <c r="CU48" s="1901">
        <f t="shared" si="31"/>
        <v>0</v>
      </c>
      <c r="CV48" s="1901">
        <f t="shared" si="32"/>
        <v>0</v>
      </c>
    </row>
    <row r="49" spans="1:100" ht="13.5" customHeight="1" x14ac:dyDescent="0.25">
      <c r="A49" s="5730"/>
      <c r="B49" s="358" t="s">
        <v>98</v>
      </c>
      <c r="C49" s="2012">
        <f t="shared" si="26"/>
        <v>1</v>
      </c>
      <c r="D49" s="2013">
        <f t="shared" si="33"/>
        <v>1</v>
      </c>
      <c r="E49" s="2014">
        <f t="shared" si="33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1</v>
      </c>
      <c r="AK49" s="30">
        <v>0</v>
      </c>
      <c r="AL49" s="1921">
        <v>0</v>
      </c>
      <c r="AM49" s="1945">
        <v>0</v>
      </c>
      <c r="AN49" s="2017">
        <v>1</v>
      </c>
      <c r="AO49" s="30">
        <v>0</v>
      </c>
      <c r="AP49" s="2018"/>
      <c r="AQ49" s="1898" t="str">
        <f t="shared" si="28"/>
        <v/>
      </c>
      <c r="BU49" s="1970"/>
      <c r="BV49" s="1970"/>
      <c r="BW49" s="1970"/>
      <c r="BX49" s="1970"/>
      <c r="BY49" s="1970"/>
      <c r="BZ49" s="1970"/>
      <c r="CA49" s="1899" t="str">
        <f t="shared" si="29"/>
        <v/>
      </c>
      <c r="CB49" s="1899" t="str">
        <f t="shared" si="30"/>
        <v/>
      </c>
      <c r="CC49" s="1979"/>
      <c r="CD49" s="1970"/>
      <c r="CU49" s="1901">
        <f t="shared" si="31"/>
        <v>0</v>
      </c>
      <c r="CV49" s="1901">
        <f t="shared" si="32"/>
        <v>0</v>
      </c>
    </row>
    <row r="50" spans="1:100" ht="22.5" x14ac:dyDescent="0.25">
      <c r="A50" s="5732"/>
      <c r="B50" s="2019" t="s">
        <v>107</v>
      </c>
      <c r="C50" s="2005">
        <f t="shared" si="26"/>
        <v>0</v>
      </c>
      <c r="D50" s="2006">
        <f t="shared" si="33"/>
        <v>0</v>
      </c>
      <c r="E50" s="2007">
        <f t="shared" si="33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28"/>
        <v/>
      </c>
      <c r="BU50" s="1970"/>
      <c r="BV50" s="1970"/>
      <c r="BW50" s="1970"/>
      <c r="BX50" s="1970"/>
      <c r="BY50" s="1970"/>
      <c r="BZ50" s="1970"/>
      <c r="CA50" s="1899" t="str">
        <f t="shared" si="29"/>
        <v/>
      </c>
      <c r="CB50" s="1899" t="str">
        <f t="shared" si="30"/>
        <v/>
      </c>
      <c r="CC50" s="1979"/>
      <c r="CD50" s="1970"/>
      <c r="CU50" s="1901">
        <f t="shared" si="31"/>
        <v>0</v>
      </c>
      <c r="CV50" s="1901">
        <f t="shared" si="32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26"/>
        <v>0</v>
      </c>
      <c r="D51" s="2024">
        <f t="shared" si="33"/>
        <v>0</v>
      </c>
      <c r="E51" s="2025">
        <f t="shared" si="33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28"/>
        <v/>
      </c>
      <c r="BU51" s="1970"/>
      <c r="BV51" s="1970"/>
      <c r="BW51" s="1970"/>
      <c r="BX51" s="1970"/>
      <c r="BY51" s="1970"/>
      <c r="BZ51" s="1970"/>
      <c r="CA51" s="1899" t="str">
        <f t="shared" si="29"/>
        <v/>
      </c>
      <c r="CB51" s="1899" t="str">
        <f t="shared" si="30"/>
        <v/>
      </c>
      <c r="CC51" s="1979"/>
      <c r="CD51" s="1970"/>
      <c r="CU51" s="1901">
        <f t="shared" si="31"/>
        <v>0</v>
      </c>
      <c r="CV51" s="1901">
        <f t="shared" si="32"/>
        <v>0</v>
      </c>
    </row>
    <row r="52" spans="1:100" ht="15" customHeight="1" x14ac:dyDescent="0.25">
      <c r="A52" s="5730"/>
      <c r="B52" s="358" t="s">
        <v>98</v>
      </c>
      <c r="C52" s="2012">
        <f t="shared" si="26"/>
        <v>0</v>
      </c>
      <c r="D52" s="2013">
        <f t="shared" si="33"/>
        <v>0</v>
      </c>
      <c r="E52" s="2014">
        <f t="shared" si="33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28"/>
        <v/>
      </c>
      <c r="BU52" s="1970"/>
      <c r="BV52" s="1970"/>
      <c r="BW52" s="1970"/>
      <c r="BX52" s="1970"/>
      <c r="BY52" s="1970"/>
      <c r="BZ52" s="1970"/>
      <c r="CA52" s="1899" t="str">
        <f t="shared" si="29"/>
        <v/>
      </c>
      <c r="CB52" s="1899" t="str">
        <f t="shared" si="30"/>
        <v/>
      </c>
      <c r="CC52" s="1979"/>
      <c r="CD52" s="1970"/>
      <c r="CU52" s="1901">
        <f t="shared" si="31"/>
        <v>0</v>
      </c>
      <c r="CV52" s="1901">
        <f t="shared" si="32"/>
        <v>0</v>
      </c>
    </row>
    <row r="53" spans="1:100" ht="24.6" customHeight="1" x14ac:dyDescent="0.25">
      <c r="A53" s="5732"/>
      <c r="B53" s="2019" t="s">
        <v>107</v>
      </c>
      <c r="C53" s="2026">
        <f t="shared" si="26"/>
        <v>0</v>
      </c>
      <c r="D53" s="2027">
        <f t="shared" si="33"/>
        <v>0</v>
      </c>
      <c r="E53" s="2028">
        <f t="shared" si="33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28"/>
        <v/>
      </c>
      <c r="BU53" s="1970"/>
      <c r="BV53" s="1970"/>
      <c r="BW53" s="1970"/>
      <c r="BX53" s="1970"/>
      <c r="BY53" s="1970"/>
      <c r="BZ53" s="1970"/>
      <c r="CA53" s="1899" t="str">
        <f t="shared" si="29"/>
        <v/>
      </c>
      <c r="CB53" s="1899" t="str">
        <f t="shared" si="30"/>
        <v/>
      </c>
      <c r="CC53" s="1979"/>
      <c r="CD53" s="1970"/>
      <c r="CU53" s="1901">
        <f t="shared" si="31"/>
        <v>0</v>
      </c>
      <c r="CV53" s="1901">
        <f t="shared" si="32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26"/>
        <v>0</v>
      </c>
      <c r="D54" s="2030">
        <f t="shared" ref="D54:D62" si="34">SUM(F54+H54+J54+L54+N54+P54+R54+T54+V54+X54+Z54+AB54+AD54+AF54+AH54+AJ54+AL54)</f>
        <v>0</v>
      </c>
      <c r="E54" s="2031">
        <f t="shared" ref="E54:E62" si="35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28"/>
        <v/>
      </c>
      <c r="BU54" s="1970"/>
      <c r="BV54" s="1970"/>
      <c r="BW54" s="1970"/>
      <c r="BX54" s="1970"/>
      <c r="BY54" s="1970"/>
      <c r="BZ54" s="1970"/>
      <c r="CA54" s="1899" t="str">
        <f t="shared" si="29"/>
        <v/>
      </c>
      <c r="CB54" s="1899" t="str">
        <f t="shared" si="30"/>
        <v/>
      </c>
      <c r="CC54" s="1979"/>
      <c r="CD54" s="1970"/>
      <c r="CU54" s="1901">
        <f t="shared" si="31"/>
        <v>0</v>
      </c>
      <c r="CV54" s="1901">
        <f t="shared" si="32"/>
        <v>0</v>
      </c>
    </row>
    <row r="55" spans="1:100" ht="15" customHeight="1" x14ac:dyDescent="0.25">
      <c r="A55" s="5730"/>
      <c r="B55" s="358" t="s">
        <v>98</v>
      </c>
      <c r="C55" s="2032">
        <f t="shared" si="26"/>
        <v>0</v>
      </c>
      <c r="D55" s="2033">
        <f t="shared" si="34"/>
        <v>0</v>
      </c>
      <c r="E55" s="2034">
        <f t="shared" si="35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28"/>
        <v/>
      </c>
      <c r="BU55" s="1970"/>
      <c r="BV55" s="1970"/>
      <c r="BW55" s="1970"/>
      <c r="BX55" s="1970"/>
      <c r="BY55" s="1970"/>
      <c r="BZ55" s="1970"/>
      <c r="CA55" s="1899" t="str">
        <f t="shared" si="29"/>
        <v/>
      </c>
      <c r="CB55" s="1899" t="str">
        <f t="shared" si="30"/>
        <v/>
      </c>
      <c r="CC55" s="1979"/>
      <c r="CD55" s="1970"/>
      <c r="CU55" s="1901">
        <f t="shared" si="31"/>
        <v>0</v>
      </c>
      <c r="CV55" s="1901">
        <f t="shared" si="32"/>
        <v>0</v>
      </c>
    </row>
    <row r="56" spans="1:100" ht="15" customHeight="1" x14ac:dyDescent="0.25">
      <c r="A56" s="5732"/>
      <c r="B56" s="358" t="s">
        <v>65</v>
      </c>
      <c r="C56" s="2036">
        <f t="shared" si="26"/>
        <v>0</v>
      </c>
      <c r="D56" s="2037">
        <f t="shared" si="34"/>
        <v>0</v>
      </c>
      <c r="E56" s="2038">
        <f t="shared" si="35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28"/>
        <v/>
      </c>
      <c r="BU56" s="1970"/>
      <c r="BV56" s="1970"/>
      <c r="BW56" s="1970"/>
      <c r="BX56" s="1970"/>
      <c r="BY56" s="1970"/>
      <c r="BZ56" s="1970"/>
      <c r="CA56" s="1899" t="str">
        <f t="shared" si="29"/>
        <v/>
      </c>
      <c r="CB56" s="1899" t="str">
        <f t="shared" si="30"/>
        <v/>
      </c>
      <c r="CC56" s="1979"/>
      <c r="CD56" s="1970"/>
      <c r="CU56" s="1901">
        <f t="shared" si="31"/>
        <v>0</v>
      </c>
      <c r="CV56" s="1901">
        <f t="shared" si="32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26"/>
        <v>12</v>
      </c>
      <c r="D57" s="2040">
        <f t="shared" si="34"/>
        <v>3</v>
      </c>
      <c r="E57" s="2041">
        <f t="shared" si="35"/>
        <v>9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1</v>
      </c>
      <c r="T57" s="1936">
        <v>0</v>
      </c>
      <c r="U57" s="1996">
        <v>1</v>
      </c>
      <c r="V57" s="1936">
        <v>0</v>
      </c>
      <c r="W57" s="1996">
        <v>1</v>
      </c>
      <c r="X57" s="1936">
        <v>0</v>
      </c>
      <c r="Y57" s="1996">
        <v>0</v>
      </c>
      <c r="Z57" s="1936">
        <v>1</v>
      </c>
      <c r="AA57" s="1996">
        <v>1</v>
      </c>
      <c r="AB57" s="1936">
        <v>0</v>
      </c>
      <c r="AC57" s="1996">
        <v>1</v>
      </c>
      <c r="AD57" s="1936">
        <v>0</v>
      </c>
      <c r="AE57" s="1996">
        <v>2</v>
      </c>
      <c r="AF57" s="1936">
        <v>0</v>
      </c>
      <c r="AG57" s="1996">
        <v>0</v>
      </c>
      <c r="AH57" s="1936">
        <v>1</v>
      </c>
      <c r="AI57" s="1996">
        <v>1</v>
      </c>
      <c r="AJ57" s="1936">
        <v>1</v>
      </c>
      <c r="AK57" s="1996">
        <v>1</v>
      </c>
      <c r="AL57" s="1936">
        <v>0</v>
      </c>
      <c r="AM57" s="1944">
        <v>0</v>
      </c>
      <c r="AN57" s="1997">
        <v>5</v>
      </c>
      <c r="AO57" s="1996">
        <v>0</v>
      </c>
      <c r="AP57" s="2011"/>
      <c r="AQ57" s="1898" t="str">
        <f t="shared" si="28"/>
        <v/>
      </c>
      <c r="BU57" s="1970"/>
      <c r="BV57" s="1970"/>
      <c r="BW57" s="1970"/>
      <c r="BX57" s="1970"/>
      <c r="BY57" s="1970"/>
      <c r="BZ57" s="1970"/>
      <c r="CA57" s="1899" t="str">
        <f t="shared" si="29"/>
        <v/>
      </c>
      <c r="CB57" s="1899" t="str">
        <f t="shared" si="30"/>
        <v/>
      </c>
      <c r="CC57" s="1979"/>
      <c r="CD57" s="1970"/>
      <c r="CU57" s="1901">
        <f t="shared" si="31"/>
        <v>0</v>
      </c>
      <c r="CV57" s="1901">
        <f t="shared" si="32"/>
        <v>0</v>
      </c>
    </row>
    <row r="58" spans="1:100" ht="15" customHeight="1" x14ac:dyDescent="0.25">
      <c r="A58" s="5730"/>
      <c r="B58" s="358" t="s">
        <v>98</v>
      </c>
      <c r="C58" s="2042">
        <f t="shared" si="26"/>
        <v>13</v>
      </c>
      <c r="D58" s="2043">
        <f t="shared" si="34"/>
        <v>1</v>
      </c>
      <c r="E58" s="2044">
        <f t="shared" si="35"/>
        <v>12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1</v>
      </c>
      <c r="Z58" s="329">
        <v>0</v>
      </c>
      <c r="AA58" s="2003">
        <v>0</v>
      </c>
      <c r="AB58" s="329">
        <v>1</v>
      </c>
      <c r="AC58" s="2003">
        <v>4</v>
      </c>
      <c r="AD58" s="329">
        <v>0</v>
      </c>
      <c r="AE58" s="2003">
        <v>1</v>
      </c>
      <c r="AF58" s="329">
        <v>0</v>
      </c>
      <c r="AG58" s="2003">
        <v>2</v>
      </c>
      <c r="AH58" s="329">
        <v>0</v>
      </c>
      <c r="AI58" s="2003">
        <v>3</v>
      </c>
      <c r="AJ58" s="329">
        <v>0</v>
      </c>
      <c r="AK58" s="2003">
        <v>0</v>
      </c>
      <c r="AL58" s="329">
        <v>0</v>
      </c>
      <c r="AM58" s="332">
        <v>1</v>
      </c>
      <c r="AN58" s="2004">
        <v>6</v>
      </c>
      <c r="AO58" s="2003">
        <v>0</v>
      </c>
      <c r="AP58" s="2035"/>
      <c r="AQ58" s="1898" t="str">
        <f t="shared" si="28"/>
        <v/>
      </c>
      <c r="BU58" s="1970"/>
      <c r="BV58" s="1970"/>
      <c r="BW58" s="1970"/>
      <c r="BX58" s="1970"/>
      <c r="BY58" s="1970"/>
      <c r="BZ58" s="1970"/>
      <c r="CA58" s="1899" t="str">
        <f t="shared" si="29"/>
        <v/>
      </c>
      <c r="CB58" s="1899" t="str">
        <f t="shared" si="30"/>
        <v/>
      </c>
      <c r="CC58" s="1979"/>
      <c r="CD58" s="1970"/>
      <c r="CU58" s="1901">
        <f t="shared" si="31"/>
        <v>0</v>
      </c>
      <c r="CV58" s="1901">
        <f t="shared" si="32"/>
        <v>0</v>
      </c>
    </row>
    <row r="59" spans="1:100" ht="15" customHeight="1" x14ac:dyDescent="0.25">
      <c r="A59" s="5730"/>
      <c r="B59" s="358" t="s">
        <v>65</v>
      </c>
      <c r="C59" s="2042">
        <f t="shared" si="26"/>
        <v>0</v>
      </c>
      <c r="D59" s="2043">
        <f t="shared" si="34"/>
        <v>0</v>
      </c>
      <c r="E59" s="2044">
        <f t="shared" si="35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28"/>
        <v/>
      </c>
      <c r="BU59" s="1970"/>
      <c r="BV59" s="1970"/>
      <c r="BW59" s="1970"/>
      <c r="BX59" s="1970"/>
      <c r="BY59" s="1970"/>
      <c r="BZ59" s="1970"/>
      <c r="CA59" s="1899" t="str">
        <f t="shared" si="29"/>
        <v/>
      </c>
      <c r="CB59" s="1899" t="str">
        <f t="shared" si="30"/>
        <v/>
      </c>
      <c r="CC59" s="1979"/>
      <c r="CD59" s="1970"/>
      <c r="CU59" s="1901">
        <f t="shared" si="31"/>
        <v>0</v>
      </c>
      <c r="CV59" s="1901">
        <f t="shared" si="32"/>
        <v>0</v>
      </c>
    </row>
    <row r="60" spans="1:100" ht="15" customHeight="1" x14ac:dyDescent="0.25">
      <c r="A60" s="5730"/>
      <c r="B60" s="358" t="s">
        <v>105</v>
      </c>
      <c r="C60" s="2042">
        <f t="shared" si="26"/>
        <v>0</v>
      </c>
      <c r="D60" s="2043">
        <f t="shared" si="34"/>
        <v>0</v>
      </c>
      <c r="E60" s="2044">
        <f t="shared" si="35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28"/>
        <v/>
      </c>
      <c r="BU60" s="1970"/>
      <c r="BV60" s="1970"/>
      <c r="BW60" s="1970"/>
      <c r="BX60" s="1970"/>
      <c r="BY60" s="1970"/>
      <c r="BZ60" s="1970"/>
      <c r="CA60" s="1899" t="str">
        <f t="shared" si="29"/>
        <v/>
      </c>
      <c r="CB60" s="1899" t="str">
        <f t="shared" si="30"/>
        <v/>
      </c>
      <c r="CC60" s="1979"/>
      <c r="CD60" s="1970"/>
      <c r="CU60" s="1901">
        <f t="shared" si="31"/>
        <v>0</v>
      </c>
      <c r="CV60" s="1901">
        <f t="shared" si="32"/>
        <v>0</v>
      </c>
    </row>
    <row r="61" spans="1:100" ht="15" customHeight="1" x14ac:dyDescent="0.25">
      <c r="A61" s="5730"/>
      <c r="B61" s="358" t="s">
        <v>99</v>
      </c>
      <c r="C61" s="2045">
        <f t="shared" si="26"/>
        <v>0</v>
      </c>
      <c r="D61" s="2046">
        <f t="shared" si="34"/>
        <v>0</v>
      </c>
      <c r="E61" s="2047">
        <f t="shared" si="35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28"/>
        <v/>
      </c>
      <c r="BU61" s="1970"/>
      <c r="BV61" s="1970"/>
      <c r="BW61" s="1970"/>
      <c r="BX61" s="1970"/>
      <c r="BY61" s="1970"/>
      <c r="BZ61" s="1970"/>
      <c r="CA61" s="1899" t="str">
        <f t="shared" si="29"/>
        <v/>
      </c>
      <c r="CB61" s="1899" t="str">
        <f t="shared" si="30"/>
        <v/>
      </c>
      <c r="CC61" s="1979"/>
      <c r="CD61" s="1970"/>
      <c r="CU61" s="1901">
        <f t="shared" si="31"/>
        <v>0</v>
      </c>
      <c r="CV61" s="1901">
        <f t="shared" si="32"/>
        <v>0</v>
      </c>
    </row>
    <row r="62" spans="1:100" ht="24" customHeight="1" x14ac:dyDescent="0.25">
      <c r="A62" s="5732"/>
      <c r="B62" s="2019" t="s">
        <v>107</v>
      </c>
      <c r="C62" s="2012">
        <f t="shared" si="26"/>
        <v>0</v>
      </c>
      <c r="D62" s="2013">
        <f t="shared" si="34"/>
        <v>0</v>
      </c>
      <c r="E62" s="2048">
        <f t="shared" si="35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28"/>
        <v/>
      </c>
      <c r="BU62" s="1970"/>
      <c r="BV62" s="1970"/>
      <c r="BW62" s="1970"/>
      <c r="BX62" s="1970"/>
      <c r="BY62" s="1970"/>
      <c r="BZ62" s="1970"/>
      <c r="CA62" s="1899" t="str">
        <f t="shared" si="29"/>
        <v/>
      </c>
      <c r="CB62" s="1899" t="str">
        <f t="shared" si="30"/>
        <v/>
      </c>
      <c r="CC62" s="1979"/>
      <c r="CD62" s="1970"/>
      <c r="CU62" s="1901">
        <f t="shared" si="31"/>
        <v>0</v>
      </c>
      <c r="CV62" s="1901">
        <f t="shared" si="32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26"/>
        <v>0</v>
      </c>
      <c r="D63" s="2051">
        <f t="shared" ref="D63:E66" si="36">SUM(F63+H63+J63+L63)</f>
        <v>0</v>
      </c>
      <c r="E63" s="2052">
        <f t="shared" si="36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28"/>
        <v/>
      </c>
      <c r="BU63" s="1970"/>
      <c r="BV63" s="1970"/>
      <c r="BW63" s="1970"/>
      <c r="BX63" s="1970"/>
      <c r="BY63" s="1970"/>
      <c r="BZ63" s="1970"/>
      <c r="CA63" s="1899" t="str">
        <f t="shared" si="29"/>
        <v/>
      </c>
      <c r="CB63" s="1899" t="str">
        <f t="shared" si="30"/>
        <v/>
      </c>
      <c r="CC63" s="1979"/>
      <c r="CD63" s="1970"/>
      <c r="CU63" s="1901">
        <f t="shared" si="31"/>
        <v>0</v>
      </c>
      <c r="CV63" s="1901">
        <f t="shared" si="32"/>
        <v>0</v>
      </c>
    </row>
    <row r="64" spans="1:100" ht="15" customHeight="1" x14ac:dyDescent="0.25">
      <c r="A64" s="5730"/>
      <c r="B64" s="358" t="s">
        <v>98</v>
      </c>
      <c r="C64" s="2042">
        <f t="shared" si="26"/>
        <v>4</v>
      </c>
      <c r="D64" s="2043">
        <f t="shared" si="36"/>
        <v>1</v>
      </c>
      <c r="E64" s="2044">
        <f t="shared" si="36"/>
        <v>3</v>
      </c>
      <c r="F64" s="329">
        <v>0</v>
      </c>
      <c r="G64" s="2003">
        <v>2</v>
      </c>
      <c r="H64" s="329">
        <v>1</v>
      </c>
      <c r="I64" s="2003">
        <v>1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2</v>
      </c>
      <c r="AO64" s="2003">
        <v>0</v>
      </c>
      <c r="AP64" s="2035"/>
      <c r="AQ64" s="1898" t="str">
        <f t="shared" si="28"/>
        <v/>
      </c>
      <c r="BU64" s="1970"/>
      <c r="BV64" s="1970"/>
      <c r="BW64" s="1970"/>
      <c r="BX64" s="1970"/>
      <c r="BY64" s="1970"/>
      <c r="BZ64" s="1970"/>
      <c r="CA64" s="1899" t="str">
        <f t="shared" si="29"/>
        <v/>
      </c>
      <c r="CB64" s="1899" t="str">
        <f t="shared" si="30"/>
        <v/>
      </c>
      <c r="CC64" s="1979"/>
      <c r="CD64" s="1970"/>
      <c r="CU64" s="1901">
        <f t="shared" si="31"/>
        <v>0</v>
      </c>
      <c r="CV64" s="1901">
        <f t="shared" si="32"/>
        <v>0</v>
      </c>
    </row>
    <row r="65" spans="1:102" ht="15" customHeight="1" x14ac:dyDescent="0.25">
      <c r="A65" s="5730"/>
      <c r="B65" s="358" t="s">
        <v>65</v>
      </c>
      <c r="C65" s="2042">
        <f t="shared" si="26"/>
        <v>0</v>
      </c>
      <c r="D65" s="2043">
        <f t="shared" si="36"/>
        <v>0</v>
      </c>
      <c r="E65" s="2044">
        <f t="shared" si="36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28"/>
        <v/>
      </c>
      <c r="BU65" s="1970"/>
      <c r="BV65" s="1970"/>
      <c r="BW65" s="1970"/>
      <c r="BX65" s="1970"/>
      <c r="BY65" s="1970"/>
      <c r="BZ65" s="1970"/>
      <c r="CA65" s="1899" t="str">
        <f t="shared" si="29"/>
        <v/>
      </c>
      <c r="CB65" s="1899" t="str">
        <f t="shared" si="30"/>
        <v/>
      </c>
      <c r="CC65" s="1979"/>
      <c r="CD65" s="1970"/>
      <c r="CU65" s="1901">
        <f t="shared" si="31"/>
        <v>0</v>
      </c>
      <c r="CV65" s="1901">
        <f t="shared" si="32"/>
        <v>0</v>
      </c>
    </row>
    <row r="66" spans="1:102" ht="15" customHeight="1" x14ac:dyDescent="0.25">
      <c r="A66" s="5732"/>
      <c r="B66" s="519" t="s">
        <v>105</v>
      </c>
      <c r="C66" s="2056">
        <f t="shared" si="26"/>
        <v>0</v>
      </c>
      <c r="D66" s="2057">
        <f t="shared" si="36"/>
        <v>0</v>
      </c>
      <c r="E66" s="2058">
        <f t="shared" si="36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28"/>
        <v/>
      </c>
      <c r="BU66" s="1970"/>
      <c r="BV66" s="1970"/>
      <c r="BW66" s="1970"/>
      <c r="BX66" s="1970"/>
      <c r="BY66" s="1970"/>
      <c r="BZ66" s="1970"/>
      <c r="CA66" s="1899" t="str">
        <f t="shared" si="29"/>
        <v/>
      </c>
      <c r="CB66" s="1899" t="str">
        <f t="shared" si="30"/>
        <v/>
      </c>
      <c r="CC66" s="1979"/>
      <c r="CD66" s="1970"/>
      <c r="CU66" s="1901">
        <f t="shared" si="31"/>
        <v>0</v>
      </c>
      <c r="CV66" s="1901">
        <f t="shared" si="32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13</v>
      </c>
      <c r="D71" s="2068">
        <v>6</v>
      </c>
      <c r="E71" s="330">
        <v>7</v>
      </c>
      <c r="F71" s="480">
        <f>SUM(G71:H71)</f>
        <v>10</v>
      </c>
      <c r="G71" s="2068">
        <v>2</v>
      </c>
      <c r="H71" s="332">
        <v>8</v>
      </c>
      <c r="I71" s="2069">
        <v>11</v>
      </c>
      <c r="J71" s="2070">
        <v>0</v>
      </c>
      <c r="K71" s="330">
        <v>0</v>
      </c>
      <c r="L71" s="2071">
        <v>1</v>
      </c>
      <c r="M71" s="1898" t="str">
        <f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>$CA72&amp;CB72&amp;CC72&amp;CD72</f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1899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899" t="str">
        <f>IF(AND(($C72+F72)&lt;&gt;0,$L72=""),"* No olvide ingresar la variable "&amp;$L$68&amp;""&amp;". Digite CERO si no tiene. ",IF(L72&gt;($C72+$F72),"* El Número de "&amp;$L$68&amp;" no debe ser mayor a la suma de los grupos etarios de Ambos Sexos. ",""))</f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>$CA73&amp;CB73&amp;CC73&amp;CD73</f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1899" t="str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1899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899" t="str">
        <f>IF(AND(($C73+F73)&lt;&gt;0,$L73=""),"* No olvide ingresar la variable "&amp;$L$68&amp;""&amp;". Digite CERO si no tiene. ",IF(L73&gt;($C73+$F73),"* El Número de "&amp;$L$68&amp;" no debe ser mayor a la suma de los grupos etarios de Ambos Sexos. ",""))</f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37">SUM(C70:C73)</f>
        <v>13</v>
      </c>
      <c r="D74" s="2073">
        <f t="shared" si="37"/>
        <v>6</v>
      </c>
      <c r="E74" s="2074">
        <f t="shared" si="37"/>
        <v>7</v>
      </c>
      <c r="F74" s="2074">
        <f t="shared" si="37"/>
        <v>10</v>
      </c>
      <c r="G74" s="2073">
        <f t="shared" si="37"/>
        <v>2</v>
      </c>
      <c r="H74" s="2075">
        <f t="shared" si="37"/>
        <v>8</v>
      </c>
      <c r="I74" s="2076">
        <f t="shared" si="37"/>
        <v>11</v>
      </c>
      <c r="J74" s="2072">
        <f t="shared" si="37"/>
        <v>0</v>
      </c>
      <c r="K74" s="2074">
        <f t="shared" si="37"/>
        <v>0</v>
      </c>
      <c r="L74" s="2072">
        <f t="shared" si="37"/>
        <v>1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38">IF(AND($B78&lt;&gt;0,J78=""),1,IF(J78&gt;$B78,1,0))</f>
        <v>0</v>
      </c>
      <c r="CV78" s="1901">
        <f t="shared" si="38"/>
        <v>0</v>
      </c>
      <c r="CW78" s="1901">
        <f t="shared" si="38"/>
        <v>0</v>
      </c>
      <c r="CX78" s="1901">
        <f t="shared" si="3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38"/>
        <v>0</v>
      </c>
      <c r="CV79" s="1901">
        <f t="shared" si="38"/>
        <v>0</v>
      </c>
      <c r="CW79" s="1901">
        <f t="shared" si="38"/>
        <v>0</v>
      </c>
      <c r="CX79" s="1901">
        <f t="shared" si="3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>CA80&amp;CB80&amp;CC80&amp;CD80</f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38"/>
        <v>0</v>
      </c>
      <c r="CV80" s="1901">
        <f t="shared" si="38"/>
        <v>0</v>
      </c>
      <c r="CW80" s="1901">
        <f t="shared" si="38"/>
        <v>0</v>
      </c>
      <c r="CX80" s="1901">
        <f t="shared" si="3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>CA81&amp;CB81&amp;CC81&amp;CD81</f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38"/>
        <v>0</v>
      </c>
      <c r="CV81" s="1901">
        <f t="shared" si="38"/>
        <v>0</v>
      </c>
      <c r="CW81" s="1901">
        <f t="shared" si="38"/>
        <v>0</v>
      </c>
      <c r="CX81" s="1901">
        <f t="shared" si="3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>CA82&amp;CB82&amp;CC82&amp;CD82</f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38"/>
        <v>0</v>
      </c>
      <c r="CV82" s="1901">
        <f t="shared" si="38"/>
        <v>0</v>
      </c>
      <c r="CW82" s="1901">
        <f t="shared" si="38"/>
        <v>0</v>
      </c>
      <c r="CX82" s="1901">
        <f t="shared" si="3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39">SUM(C88:D88)</f>
        <v>0</v>
      </c>
      <c r="C88" s="2091">
        <f t="shared" ref="C88:C93" si="40">SUM(E88+G88+I88+K88+M88+O88+Q88+S88+U88+W88+Y88+AA88+AC88+AE88)</f>
        <v>0</v>
      </c>
      <c r="D88" s="2092">
        <f t="shared" ref="D88:D93" si="41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 t="shared" ref="AI88:AI93" si="42"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 t="shared" ref="CA88:CA93" si="43"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 t="shared" ref="CB88:CB93" si="44"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45">IF(AND($B88&lt;&gt;0,AG88=""),1,IF(AG88&gt;$B88,1,0))</f>
        <v>0</v>
      </c>
      <c r="CV88" s="1901">
        <f t="shared" si="45"/>
        <v>0</v>
      </c>
    </row>
    <row r="89" spans="1:102" ht="15" customHeight="1" x14ac:dyDescent="0.25">
      <c r="A89" s="358" t="s">
        <v>135</v>
      </c>
      <c r="B89" s="2090">
        <f t="shared" si="39"/>
        <v>0</v>
      </c>
      <c r="C89" s="2091">
        <f t="shared" si="40"/>
        <v>0</v>
      </c>
      <c r="D89" s="2092">
        <f t="shared" si="41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si="42"/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si="43"/>
        <v/>
      </c>
      <c r="CB89" s="1899" t="str">
        <f t="shared" si="44"/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45"/>
        <v>0</v>
      </c>
      <c r="CV89" s="1901">
        <f t="shared" si="45"/>
        <v>0</v>
      </c>
    </row>
    <row r="90" spans="1:102" ht="15" customHeight="1" x14ac:dyDescent="0.25">
      <c r="A90" s="2098" t="s">
        <v>136</v>
      </c>
      <c r="B90" s="2099">
        <f t="shared" si="39"/>
        <v>0</v>
      </c>
      <c r="C90" s="2100">
        <f t="shared" si="40"/>
        <v>0</v>
      </c>
      <c r="D90" s="2048">
        <f t="shared" si="41"/>
        <v>0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0</v>
      </c>
      <c r="U90" s="2101">
        <v>0</v>
      </c>
      <c r="V90" s="2102">
        <v>0</v>
      </c>
      <c r="W90" s="2101">
        <v>0</v>
      </c>
      <c r="X90" s="2104">
        <v>0</v>
      </c>
      <c r="Y90" s="2103">
        <v>0</v>
      </c>
      <c r="Z90" s="2102">
        <v>0</v>
      </c>
      <c r="AA90" s="2103">
        <v>0</v>
      </c>
      <c r="AB90" s="2102">
        <v>0</v>
      </c>
      <c r="AC90" s="2103">
        <v>0</v>
      </c>
      <c r="AD90" s="2102">
        <v>0</v>
      </c>
      <c r="AE90" s="2101">
        <v>0</v>
      </c>
      <c r="AF90" s="2105">
        <v>0</v>
      </c>
      <c r="AG90" s="1913">
        <v>0</v>
      </c>
      <c r="AH90" s="877">
        <v>0</v>
      </c>
      <c r="AI90" s="1898" t="str">
        <f t="shared" si="42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43"/>
        <v/>
      </c>
      <c r="CB90" s="1899" t="str">
        <f t="shared" si="44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45"/>
        <v>0</v>
      </c>
      <c r="CV90" s="1901">
        <f t="shared" si="45"/>
        <v>0</v>
      </c>
    </row>
    <row r="91" spans="1:102" ht="15" customHeight="1" x14ac:dyDescent="0.25">
      <c r="A91" s="358" t="s">
        <v>137</v>
      </c>
      <c r="B91" s="2106">
        <f t="shared" si="39"/>
        <v>0</v>
      </c>
      <c r="C91" s="2107">
        <f t="shared" si="40"/>
        <v>0</v>
      </c>
      <c r="D91" s="2108">
        <f t="shared" si="41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42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43"/>
        <v/>
      </c>
      <c r="CB91" s="1899" t="str">
        <f t="shared" si="44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45"/>
        <v>0</v>
      </c>
      <c r="CV91" s="1901">
        <f t="shared" si="45"/>
        <v>0</v>
      </c>
    </row>
    <row r="92" spans="1:102" ht="15" customHeight="1" x14ac:dyDescent="0.25">
      <c r="A92" s="358" t="s">
        <v>138</v>
      </c>
      <c r="B92" s="2090">
        <f t="shared" si="39"/>
        <v>0</v>
      </c>
      <c r="C92" s="2091">
        <f t="shared" si="40"/>
        <v>0</v>
      </c>
      <c r="D92" s="2092">
        <f t="shared" si="41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42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43"/>
        <v/>
      </c>
      <c r="CB92" s="1899" t="str">
        <f t="shared" si="44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45"/>
        <v>0</v>
      </c>
      <c r="CV92" s="1901">
        <f t="shared" si="45"/>
        <v>0</v>
      </c>
    </row>
    <row r="93" spans="1:102" ht="15" customHeight="1" x14ac:dyDescent="0.25">
      <c r="A93" s="2098" t="s">
        <v>139</v>
      </c>
      <c r="B93" s="2099">
        <f t="shared" si="39"/>
        <v>0</v>
      </c>
      <c r="C93" s="2100">
        <f t="shared" si="40"/>
        <v>0</v>
      </c>
      <c r="D93" s="2048">
        <f t="shared" si="41"/>
        <v>0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0</v>
      </c>
      <c r="W93" s="2101">
        <v>0</v>
      </c>
      <c r="X93" s="2104">
        <v>0</v>
      </c>
      <c r="Y93" s="2103">
        <v>0</v>
      </c>
      <c r="Z93" s="2102">
        <v>0</v>
      </c>
      <c r="AA93" s="2103">
        <v>0</v>
      </c>
      <c r="AB93" s="2102">
        <v>0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42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43"/>
        <v/>
      </c>
      <c r="CB93" s="1899" t="str">
        <f t="shared" si="44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45"/>
        <v>0</v>
      </c>
      <c r="CV93" s="1901">
        <f t="shared" si="45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46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46"/>
        <v>4</v>
      </c>
      <c r="C99" s="2125">
        <v>4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47">$CA99</f>
        <v/>
      </c>
      <c r="CA99" s="1899" t="str">
        <f t="shared" ref="CA99:CA109" si="48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49">IF(AND($B99&lt;&gt;0,L99=""),1,IF(L99&gt;$B99,1,0))</f>
        <v>0</v>
      </c>
    </row>
    <row r="100" spans="1:99" x14ac:dyDescent="0.25">
      <c r="A100" s="2123" t="s">
        <v>157</v>
      </c>
      <c r="B100" s="2117">
        <f t="shared" si="46"/>
        <v>2</v>
      </c>
      <c r="C100" s="2125">
        <v>2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47"/>
        <v/>
      </c>
      <c r="CA100" s="1899" t="str">
        <f t="shared" si="48"/>
        <v/>
      </c>
      <c r="CU100" s="1901">
        <f t="shared" si="49"/>
        <v>0</v>
      </c>
    </row>
    <row r="101" spans="1:99" x14ac:dyDescent="0.25">
      <c r="A101" s="2123" t="s">
        <v>158</v>
      </c>
      <c r="B101" s="2124">
        <f t="shared" si="46"/>
        <v>0</v>
      </c>
      <c r="C101" s="2125">
        <v>0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47"/>
        <v/>
      </c>
      <c r="CA101" s="1899" t="str">
        <f t="shared" si="48"/>
        <v/>
      </c>
      <c r="CU101" s="1901">
        <f t="shared" si="49"/>
        <v>0</v>
      </c>
    </row>
    <row r="102" spans="1:99" x14ac:dyDescent="0.25">
      <c r="A102" s="2123" t="s">
        <v>159</v>
      </c>
      <c r="B102" s="2124">
        <f t="shared" si="46"/>
        <v>4</v>
      </c>
      <c r="C102" s="2125">
        <v>4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47"/>
        <v/>
      </c>
      <c r="CA102" s="1899" t="str">
        <f t="shared" si="48"/>
        <v/>
      </c>
      <c r="CU102" s="1901">
        <f t="shared" si="49"/>
        <v>0</v>
      </c>
    </row>
    <row r="103" spans="1:99" x14ac:dyDescent="0.25">
      <c r="A103" s="2123" t="s">
        <v>160</v>
      </c>
      <c r="B103" s="2124">
        <f t="shared" si="46"/>
        <v>3</v>
      </c>
      <c r="C103" s="2125">
        <v>3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47"/>
        <v/>
      </c>
      <c r="CA103" s="1899" t="str">
        <f t="shared" si="48"/>
        <v/>
      </c>
      <c r="CU103" s="1901">
        <f t="shared" si="49"/>
        <v>0</v>
      </c>
    </row>
    <row r="104" spans="1:99" x14ac:dyDescent="0.25">
      <c r="A104" s="2123" t="s">
        <v>161</v>
      </c>
      <c r="B104" s="2124">
        <f t="shared" si="46"/>
        <v>0</v>
      </c>
      <c r="C104" s="2125">
        <v>0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47"/>
        <v/>
      </c>
      <c r="CA104" s="1899" t="str">
        <f t="shared" si="48"/>
        <v/>
      </c>
      <c r="CU104" s="1901">
        <f t="shared" si="49"/>
        <v>0</v>
      </c>
    </row>
    <row r="105" spans="1:99" x14ac:dyDescent="0.25">
      <c r="A105" s="2123" t="s">
        <v>162</v>
      </c>
      <c r="B105" s="2124">
        <f t="shared" si="46"/>
        <v>1</v>
      </c>
      <c r="C105" s="2125">
        <v>1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47"/>
        <v/>
      </c>
      <c r="CA105" s="1899" t="str">
        <f t="shared" si="48"/>
        <v/>
      </c>
      <c r="CU105" s="1901">
        <f t="shared" si="49"/>
        <v>0</v>
      </c>
    </row>
    <row r="106" spans="1:99" x14ac:dyDescent="0.25">
      <c r="A106" s="2123" t="s">
        <v>163</v>
      </c>
      <c r="B106" s="2124">
        <f t="shared" si="46"/>
        <v>2</v>
      </c>
      <c r="C106" s="2125">
        <v>2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47"/>
        <v/>
      </c>
      <c r="CA106" s="1899" t="str">
        <f t="shared" si="48"/>
        <v/>
      </c>
      <c r="CU106" s="1901">
        <f t="shared" si="49"/>
        <v>0</v>
      </c>
    </row>
    <row r="107" spans="1:99" x14ac:dyDescent="0.25">
      <c r="A107" s="2123" t="s">
        <v>164</v>
      </c>
      <c r="B107" s="2124">
        <f t="shared" si="46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47"/>
        <v/>
      </c>
      <c r="CA107" s="1899" t="str">
        <f t="shared" si="48"/>
        <v/>
      </c>
      <c r="CU107" s="1901">
        <f t="shared" si="49"/>
        <v>0</v>
      </c>
    </row>
    <row r="108" spans="1:99" x14ac:dyDescent="0.25">
      <c r="A108" s="2123" t="s">
        <v>165</v>
      </c>
      <c r="B108" s="2124">
        <f t="shared" si="46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47"/>
        <v/>
      </c>
      <c r="CA108" s="1899" t="str">
        <f t="shared" si="48"/>
        <v/>
      </c>
      <c r="CU108" s="1901">
        <f t="shared" si="49"/>
        <v>0</v>
      </c>
    </row>
    <row r="109" spans="1:99" x14ac:dyDescent="0.25">
      <c r="A109" s="2123" t="s">
        <v>166</v>
      </c>
      <c r="B109" s="2124">
        <f t="shared" si="46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47"/>
        <v/>
      </c>
      <c r="CA109" s="1899" t="str">
        <f t="shared" si="48"/>
        <v/>
      </c>
      <c r="CU109" s="1901">
        <f t="shared" si="49"/>
        <v>0</v>
      </c>
    </row>
    <row r="110" spans="1:99" x14ac:dyDescent="0.25">
      <c r="A110" s="2130" t="s">
        <v>57</v>
      </c>
      <c r="B110" s="2131">
        <f t="shared" si="46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47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49"/>
        <v>0</v>
      </c>
    </row>
    <row r="111" spans="1:99" x14ac:dyDescent="0.25">
      <c r="A111" s="2137" t="s">
        <v>77</v>
      </c>
      <c r="B111" s="2138">
        <f t="shared" si="46"/>
        <v>16</v>
      </c>
      <c r="C111" s="2138">
        <f t="shared" ref="C111:L111" si="50">SUM(C98:C110)</f>
        <v>16</v>
      </c>
      <c r="D111" s="2139">
        <f t="shared" si="50"/>
        <v>0</v>
      </c>
      <c r="E111" s="2140">
        <f t="shared" si="50"/>
        <v>0</v>
      </c>
      <c r="F111" s="2139">
        <f t="shared" si="50"/>
        <v>0</v>
      </c>
      <c r="G111" s="2141">
        <f t="shared" si="50"/>
        <v>0</v>
      </c>
      <c r="H111" s="2141">
        <f t="shared" si="50"/>
        <v>0</v>
      </c>
      <c r="I111" s="2141">
        <f t="shared" si="50"/>
        <v>0</v>
      </c>
      <c r="J111" s="2141">
        <f t="shared" si="50"/>
        <v>0</v>
      </c>
      <c r="K111" s="2142">
        <f t="shared" si="50"/>
        <v>0</v>
      </c>
      <c r="L111" s="2140">
        <f t="shared" si="50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51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52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51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52"/>
        <v/>
      </c>
      <c r="CA118" s="1899" t="str">
        <f t="shared" ref="CA118:CA129" si="53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54">IF(AND($B118&lt;&gt;0,L118=""),1,IF(L118&gt;$B118,1,0))</f>
        <v>0</v>
      </c>
    </row>
    <row r="119" spans="1:99" x14ac:dyDescent="0.25">
      <c r="A119" s="2123" t="s">
        <v>157</v>
      </c>
      <c r="B119" s="2117">
        <f t="shared" si="51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52"/>
        <v/>
      </c>
      <c r="CA119" s="1899" t="str">
        <f t="shared" si="53"/>
        <v/>
      </c>
      <c r="CU119" s="1901">
        <f t="shared" si="54"/>
        <v>0</v>
      </c>
    </row>
    <row r="120" spans="1:99" x14ac:dyDescent="0.25">
      <c r="A120" s="2123" t="s">
        <v>158</v>
      </c>
      <c r="B120" s="2117">
        <f t="shared" si="51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52"/>
        <v/>
      </c>
      <c r="CA120" s="1899" t="str">
        <f t="shared" si="53"/>
        <v/>
      </c>
      <c r="CU120" s="1901">
        <f t="shared" si="54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52"/>
        <v/>
      </c>
      <c r="CA121" s="1899" t="str">
        <f t="shared" si="53"/>
        <v/>
      </c>
      <c r="CU121" s="1901">
        <f t="shared" si="54"/>
        <v>0</v>
      </c>
    </row>
    <row r="122" spans="1:99" x14ac:dyDescent="0.25">
      <c r="A122" s="2123" t="s">
        <v>160</v>
      </c>
      <c r="B122" s="2117">
        <f t="shared" si="51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52"/>
        <v/>
      </c>
      <c r="CA122" s="1899" t="str">
        <f t="shared" si="53"/>
        <v/>
      </c>
      <c r="CU122" s="1901">
        <f t="shared" si="54"/>
        <v>0</v>
      </c>
    </row>
    <row r="123" spans="1:99" x14ac:dyDescent="0.25">
      <c r="A123" s="2123" t="s">
        <v>161</v>
      </c>
      <c r="B123" s="2117">
        <f t="shared" si="51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52"/>
        <v/>
      </c>
      <c r="CA123" s="1899" t="str">
        <f t="shared" si="53"/>
        <v/>
      </c>
      <c r="CU123" s="1901">
        <f t="shared" si="54"/>
        <v>0</v>
      </c>
    </row>
    <row r="124" spans="1:99" x14ac:dyDescent="0.25">
      <c r="A124" s="2123" t="s">
        <v>162</v>
      </c>
      <c r="B124" s="2117">
        <f t="shared" si="51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52"/>
        <v/>
      </c>
      <c r="CA124" s="1899" t="str">
        <f t="shared" si="53"/>
        <v/>
      </c>
      <c r="CU124" s="1901">
        <f t="shared" si="54"/>
        <v>0</v>
      </c>
    </row>
    <row r="125" spans="1:99" x14ac:dyDescent="0.25">
      <c r="A125" s="2123" t="s">
        <v>163</v>
      </c>
      <c r="B125" s="2117">
        <f t="shared" si="51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52"/>
        <v/>
      </c>
      <c r="CA125" s="1899" t="str">
        <f t="shared" si="53"/>
        <v/>
      </c>
      <c r="CU125" s="1901">
        <f t="shared" si="54"/>
        <v>0</v>
      </c>
    </row>
    <row r="126" spans="1:99" x14ac:dyDescent="0.25">
      <c r="A126" s="2123" t="s">
        <v>164</v>
      </c>
      <c r="B126" s="2117">
        <f t="shared" si="51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52"/>
        <v/>
      </c>
      <c r="CA126" s="1899" t="str">
        <f t="shared" si="53"/>
        <v/>
      </c>
      <c r="CU126" s="1901">
        <f t="shared" si="54"/>
        <v>0</v>
      </c>
    </row>
    <row r="127" spans="1:99" x14ac:dyDescent="0.25">
      <c r="A127" s="2123" t="s">
        <v>165</v>
      </c>
      <c r="B127" s="2117">
        <f t="shared" si="51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52"/>
        <v/>
      </c>
      <c r="CA127" s="1899" t="str">
        <f t="shared" si="53"/>
        <v/>
      </c>
      <c r="CU127" s="1901">
        <f t="shared" si="54"/>
        <v>0</v>
      </c>
    </row>
    <row r="128" spans="1:99" x14ac:dyDescent="0.25">
      <c r="A128" s="2123" t="s">
        <v>166</v>
      </c>
      <c r="B128" s="2117">
        <f t="shared" si="51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52"/>
        <v/>
      </c>
      <c r="CA128" s="1899" t="str">
        <f t="shared" si="53"/>
        <v/>
      </c>
      <c r="CU128" s="1901">
        <f t="shared" si="54"/>
        <v>0</v>
      </c>
    </row>
    <row r="129" spans="1:99" x14ac:dyDescent="0.25">
      <c r="A129" s="2130" t="s">
        <v>57</v>
      </c>
      <c r="B129" s="2131">
        <f t="shared" si="51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52"/>
        <v/>
      </c>
      <c r="CA129" s="1899" t="str">
        <f t="shared" si="53"/>
        <v/>
      </c>
      <c r="CU129" s="1901">
        <f t="shared" si="54"/>
        <v>0</v>
      </c>
    </row>
    <row r="130" spans="1:99" x14ac:dyDescent="0.25">
      <c r="A130" s="2137" t="s">
        <v>77</v>
      </c>
      <c r="B130" s="2138">
        <f t="shared" si="51"/>
        <v>0</v>
      </c>
      <c r="C130" s="2138">
        <f t="shared" ref="C130:L130" si="55">SUM(C117:C129)</f>
        <v>0</v>
      </c>
      <c r="D130" s="2139">
        <f t="shared" si="55"/>
        <v>0</v>
      </c>
      <c r="E130" s="2140">
        <f t="shared" si="55"/>
        <v>0</v>
      </c>
      <c r="F130" s="2139">
        <f t="shared" si="55"/>
        <v>0</v>
      </c>
      <c r="G130" s="2141">
        <f t="shared" si="55"/>
        <v>0</v>
      </c>
      <c r="H130" s="2141">
        <f t="shared" si="55"/>
        <v>0</v>
      </c>
      <c r="I130" s="2141">
        <f t="shared" si="55"/>
        <v>0</v>
      </c>
      <c r="J130" s="2141">
        <f t="shared" si="55"/>
        <v>0</v>
      </c>
      <c r="K130" s="2142">
        <f t="shared" si="55"/>
        <v>0</v>
      </c>
      <c r="L130" s="2140">
        <f t="shared" si="55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56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57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56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57"/>
        <v/>
      </c>
      <c r="CA137" s="1899" t="str">
        <f t="shared" ref="CA137:CA148" si="58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59">IF(AND($B137&lt;&gt;0,L137=""),1,IF(L137&gt;$B137,1,0))</f>
        <v>0</v>
      </c>
    </row>
    <row r="138" spans="1:99" x14ac:dyDescent="0.25">
      <c r="A138" s="2123" t="s">
        <v>157</v>
      </c>
      <c r="B138" s="2117">
        <f t="shared" si="56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57"/>
        <v/>
      </c>
      <c r="CA138" s="1899" t="str">
        <f t="shared" si="58"/>
        <v/>
      </c>
      <c r="CU138" s="1901">
        <f t="shared" si="59"/>
        <v>0</v>
      </c>
    </row>
    <row r="139" spans="1:99" x14ac:dyDescent="0.25">
      <c r="A139" s="2123" t="s">
        <v>158</v>
      </c>
      <c r="B139" s="2117">
        <f t="shared" si="56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57"/>
        <v/>
      </c>
      <c r="CA139" s="1899" t="str">
        <f t="shared" si="58"/>
        <v/>
      </c>
      <c r="CU139" s="1901">
        <f t="shared" si="59"/>
        <v>0</v>
      </c>
    </row>
    <row r="140" spans="1:99" x14ac:dyDescent="0.25">
      <c r="A140" s="2123" t="s">
        <v>159</v>
      </c>
      <c r="B140" s="2117">
        <f t="shared" si="56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57"/>
        <v/>
      </c>
      <c r="CA140" s="1899" t="str">
        <f t="shared" si="58"/>
        <v/>
      </c>
      <c r="CU140" s="1901">
        <f t="shared" si="59"/>
        <v>0</v>
      </c>
    </row>
    <row r="141" spans="1:99" x14ac:dyDescent="0.25">
      <c r="A141" s="2123" t="s">
        <v>160</v>
      </c>
      <c r="B141" s="2117">
        <f t="shared" si="56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57"/>
        <v/>
      </c>
      <c r="CA141" s="1899" t="str">
        <f t="shared" si="58"/>
        <v/>
      </c>
      <c r="CU141" s="1901">
        <f t="shared" si="59"/>
        <v>0</v>
      </c>
    </row>
    <row r="142" spans="1:99" x14ac:dyDescent="0.25">
      <c r="A142" s="2123" t="s">
        <v>161</v>
      </c>
      <c r="B142" s="2117">
        <f t="shared" si="56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57"/>
        <v/>
      </c>
      <c r="CA142" s="1899" t="str">
        <f t="shared" si="58"/>
        <v/>
      </c>
      <c r="CU142" s="1901">
        <f t="shared" si="59"/>
        <v>0</v>
      </c>
    </row>
    <row r="143" spans="1:99" x14ac:dyDescent="0.25">
      <c r="A143" s="2123" t="s">
        <v>162</v>
      </c>
      <c r="B143" s="2117">
        <f t="shared" si="56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57"/>
        <v/>
      </c>
      <c r="CA143" s="1899" t="str">
        <f t="shared" si="58"/>
        <v/>
      </c>
      <c r="CU143" s="1901">
        <f t="shared" si="59"/>
        <v>0</v>
      </c>
    </row>
    <row r="144" spans="1:99" x14ac:dyDescent="0.25">
      <c r="A144" s="2123" t="s">
        <v>163</v>
      </c>
      <c r="B144" s="2117">
        <f t="shared" si="56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57"/>
        <v/>
      </c>
      <c r="CA144" s="1899" t="str">
        <f t="shared" si="58"/>
        <v/>
      </c>
      <c r="CU144" s="1901">
        <f t="shared" si="59"/>
        <v>0</v>
      </c>
    </row>
    <row r="145" spans="1:99" x14ac:dyDescent="0.25">
      <c r="A145" s="2123" t="s">
        <v>164</v>
      </c>
      <c r="B145" s="2117">
        <f t="shared" si="56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57"/>
        <v/>
      </c>
      <c r="CA145" s="1899" t="str">
        <f t="shared" si="58"/>
        <v/>
      </c>
      <c r="CU145" s="1901">
        <f t="shared" si="59"/>
        <v>0</v>
      </c>
    </row>
    <row r="146" spans="1:99" x14ac:dyDescent="0.25">
      <c r="A146" s="2123" t="s">
        <v>165</v>
      </c>
      <c r="B146" s="2117">
        <f t="shared" si="56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57"/>
        <v/>
      </c>
      <c r="CA146" s="1899" t="str">
        <f t="shared" si="58"/>
        <v/>
      </c>
      <c r="CU146" s="1901">
        <f t="shared" si="59"/>
        <v>0</v>
      </c>
    </row>
    <row r="147" spans="1:99" x14ac:dyDescent="0.25">
      <c r="A147" s="2123" t="s">
        <v>166</v>
      </c>
      <c r="B147" s="2117">
        <f t="shared" si="56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57"/>
        <v/>
      </c>
      <c r="CA147" s="1899" t="str">
        <f t="shared" si="58"/>
        <v/>
      </c>
      <c r="CU147" s="1901">
        <f t="shared" si="59"/>
        <v>0</v>
      </c>
    </row>
    <row r="148" spans="1:99" x14ac:dyDescent="0.25">
      <c r="A148" s="2130" t="s">
        <v>57</v>
      </c>
      <c r="B148" s="2131">
        <f t="shared" si="56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58"/>
        <v/>
      </c>
      <c r="CU148" s="1901">
        <f t="shared" si="59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60">SUM(C136:C148)</f>
        <v>0</v>
      </c>
      <c r="D149" s="2139">
        <f t="shared" si="60"/>
        <v>0</v>
      </c>
      <c r="E149" s="2140">
        <f t="shared" si="60"/>
        <v>0</v>
      </c>
      <c r="F149" s="2139">
        <f t="shared" si="60"/>
        <v>0</v>
      </c>
      <c r="G149" s="2141">
        <f t="shared" si="60"/>
        <v>0</v>
      </c>
      <c r="H149" s="2141">
        <f t="shared" si="60"/>
        <v>0</v>
      </c>
      <c r="I149" s="2141">
        <f t="shared" si="60"/>
        <v>0</v>
      </c>
      <c r="J149" s="2141">
        <f t="shared" si="60"/>
        <v>0</v>
      </c>
      <c r="K149" s="2142">
        <f t="shared" si="60"/>
        <v>0</v>
      </c>
      <c r="L149" s="2140">
        <f t="shared" si="60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61">$CA156</f>
        <v/>
      </c>
      <c r="CA156" s="1899" t="str">
        <f t="shared" ref="CA156:CA165" si="62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63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61"/>
        <v/>
      </c>
      <c r="CA157" s="1899" t="str">
        <f t="shared" si="62"/>
        <v/>
      </c>
      <c r="CU157" s="1901">
        <f t="shared" si="63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61"/>
        <v/>
      </c>
      <c r="CA158" s="1899" t="str">
        <f t="shared" si="62"/>
        <v/>
      </c>
      <c r="CU158" s="1901">
        <f t="shared" si="63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61"/>
        <v/>
      </c>
      <c r="CA159" s="1899" t="str">
        <f t="shared" si="62"/>
        <v/>
      </c>
      <c r="CU159" s="1901">
        <f t="shared" si="63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61"/>
        <v/>
      </c>
      <c r="CA160" s="1899" t="str">
        <f t="shared" si="62"/>
        <v/>
      </c>
      <c r="CU160" s="1901">
        <f t="shared" si="63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61"/>
        <v/>
      </c>
      <c r="CA161" s="1899" t="str">
        <f t="shared" si="62"/>
        <v/>
      </c>
      <c r="CU161" s="1901">
        <f t="shared" si="63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61"/>
        <v/>
      </c>
      <c r="CA162" s="1899" t="str">
        <f t="shared" si="62"/>
        <v/>
      </c>
      <c r="CU162" s="1901">
        <f t="shared" si="63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61"/>
        <v/>
      </c>
      <c r="CA163" s="1899" t="str">
        <f t="shared" si="62"/>
        <v/>
      </c>
      <c r="CU163" s="1901">
        <f t="shared" si="63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61"/>
        <v/>
      </c>
      <c r="CA164" s="1899" t="str">
        <f t="shared" si="62"/>
        <v/>
      </c>
      <c r="CU164" s="1901">
        <f t="shared" si="63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61"/>
        <v/>
      </c>
      <c r="CA165" s="1899" t="str">
        <f t="shared" si="62"/>
        <v/>
      </c>
      <c r="CU165" s="1901">
        <f t="shared" si="63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64">SUM(C155:C165)</f>
        <v>0</v>
      </c>
      <c r="D166" s="2139">
        <f t="shared" si="64"/>
        <v>0</v>
      </c>
      <c r="E166" s="2141">
        <f t="shared" si="64"/>
        <v>0</v>
      </c>
      <c r="F166" s="2142">
        <f t="shared" si="64"/>
        <v>0</v>
      </c>
      <c r="G166" s="2161">
        <f t="shared" si="64"/>
        <v>0</v>
      </c>
      <c r="H166" s="2162">
        <f t="shared" si="64"/>
        <v>0</v>
      </c>
      <c r="I166" s="2138">
        <f t="shared" si="64"/>
        <v>0</v>
      </c>
      <c r="J166" s="2139">
        <f t="shared" si="64"/>
        <v>0</v>
      </c>
      <c r="K166" s="2141">
        <f t="shared" si="64"/>
        <v>0</v>
      </c>
      <c r="L166" s="2142">
        <f t="shared" si="64"/>
        <v>0</v>
      </c>
      <c r="M166" s="2140">
        <f t="shared" si="64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65">$CA173&amp;CB173</f>
        <v/>
      </c>
      <c r="CA173" s="1899" t="str">
        <f t="shared" ref="CA173:CA182" si="66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67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68">IF(AND($B173&lt;&gt;0,G173=""),1,IF(G173&gt;$B173,1,0))</f>
        <v>0</v>
      </c>
      <c r="CV173" s="1901">
        <f t="shared" ref="CV173:CV182" si="69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65"/>
        <v/>
      </c>
      <c r="CA174" s="1899" t="str">
        <f t="shared" si="66"/>
        <v/>
      </c>
      <c r="CB174" s="1899" t="str">
        <f t="shared" si="67"/>
        <v/>
      </c>
      <c r="CU174" s="1901">
        <f t="shared" si="68"/>
        <v>0</v>
      </c>
      <c r="CV174" s="1901">
        <f t="shared" si="69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65"/>
        <v/>
      </c>
      <c r="CA175" s="1899" t="str">
        <f t="shared" si="66"/>
        <v/>
      </c>
      <c r="CB175" s="1899" t="str">
        <f t="shared" si="67"/>
        <v/>
      </c>
      <c r="CU175" s="1901">
        <f t="shared" si="68"/>
        <v>0</v>
      </c>
      <c r="CV175" s="1901">
        <f t="shared" si="69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65"/>
        <v/>
      </c>
      <c r="CA176" s="1899" t="str">
        <f t="shared" si="66"/>
        <v/>
      </c>
      <c r="CB176" s="1899" t="str">
        <f t="shared" si="67"/>
        <v/>
      </c>
      <c r="CU176" s="1901">
        <f t="shared" si="68"/>
        <v>0</v>
      </c>
      <c r="CV176" s="1901">
        <f t="shared" si="69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65"/>
        <v/>
      </c>
      <c r="CA177" s="1899" t="str">
        <f t="shared" si="66"/>
        <v/>
      </c>
      <c r="CB177" s="1899" t="str">
        <f t="shared" si="67"/>
        <v/>
      </c>
      <c r="CU177" s="1901">
        <f t="shared" si="68"/>
        <v>0</v>
      </c>
      <c r="CV177" s="1901">
        <f t="shared" si="69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65"/>
        <v/>
      </c>
      <c r="CA178" s="1899" t="str">
        <f t="shared" si="66"/>
        <v/>
      </c>
      <c r="CB178" s="1899" t="str">
        <f t="shared" si="67"/>
        <v/>
      </c>
      <c r="CU178" s="1901">
        <f t="shared" si="68"/>
        <v>0</v>
      </c>
      <c r="CV178" s="1901">
        <f t="shared" si="69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65"/>
        <v/>
      </c>
      <c r="CA179" s="1899" t="str">
        <f t="shared" si="66"/>
        <v/>
      </c>
      <c r="CB179" s="1899" t="str">
        <f t="shared" si="67"/>
        <v/>
      </c>
      <c r="CU179" s="1901">
        <f t="shared" si="68"/>
        <v>0</v>
      </c>
      <c r="CV179" s="1901">
        <f t="shared" si="69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65"/>
        <v/>
      </c>
      <c r="CA180" s="1899" t="str">
        <f t="shared" si="66"/>
        <v/>
      </c>
      <c r="CB180" s="1899" t="str">
        <f t="shared" si="67"/>
        <v/>
      </c>
      <c r="CU180" s="1901">
        <f t="shared" si="68"/>
        <v>0</v>
      </c>
      <c r="CV180" s="1901">
        <f t="shared" si="69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65"/>
        <v/>
      </c>
      <c r="CA181" s="1899" t="str">
        <f t="shared" si="66"/>
        <v/>
      </c>
      <c r="CB181" s="1899" t="str">
        <f t="shared" si="67"/>
        <v/>
      </c>
      <c r="CU181" s="1901">
        <f t="shared" si="68"/>
        <v>0</v>
      </c>
      <c r="CV181" s="1901">
        <f t="shared" si="69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65"/>
        <v/>
      </c>
      <c r="CA182" s="1899" t="str">
        <f t="shared" si="66"/>
        <v/>
      </c>
      <c r="CB182" s="1899" t="str">
        <f t="shared" si="67"/>
        <v/>
      </c>
      <c r="CU182" s="1901">
        <f t="shared" si="68"/>
        <v>0</v>
      </c>
      <c r="CV182" s="1901">
        <f t="shared" si="69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70">SUM(C172:C182)</f>
        <v>0</v>
      </c>
      <c r="D183" s="2139">
        <f t="shared" si="70"/>
        <v>0</v>
      </c>
      <c r="E183" s="2141">
        <f t="shared" si="70"/>
        <v>0</v>
      </c>
      <c r="F183" s="2142">
        <f t="shared" si="70"/>
        <v>0</v>
      </c>
      <c r="G183" s="2161">
        <f t="shared" si="70"/>
        <v>0</v>
      </c>
      <c r="H183" s="2140">
        <f t="shared" si="70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71">$CA190&amp;CB190</f>
        <v/>
      </c>
      <c r="K190" s="2145"/>
      <c r="CA190" s="1899" t="str">
        <f t="shared" ref="CA190:CA199" si="72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73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74">IF(AND($B190&lt;&gt;0,G190=""),1,IF(G190&gt;$B190,1,0))</f>
        <v>0</v>
      </c>
      <c r="CV190" s="1901">
        <f t="shared" ref="CV190:CV199" si="75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71"/>
        <v/>
      </c>
      <c r="K191" s="2145"/>
      <c r="CA191" s="1899" t="str">
        <f t="shared" si="72"/>
        <v/>
      </c>
      <c r="CB191" s="1899" t="str">
        <f t="shared" si="73"/>
        <v/>
      </c>
      <c r="CU191" s="1901">
        <f t="shared" si="74"/>
        <v>0</v>
      </c>
      <c r="CV191" s="1901">
        <f t="shared" si="75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71"/>
        <v/>
      </c>
      <c r="K192" s="2145"/>
      <c r="CA192" s="1899" t="str">
        <f t="shared" si="72"/>
        <v/>
      </c>
      <c r="CB192" s="1899" t="str">
        <f t="shared" si="73"/>
        <v/>
      </c>
      <c r="CU192" s="1901">
        <f t="shared" si="74"/>
        <v>0</v>
      </c>
      <c r="CV192" s="1901">
        <f t="shared" si="75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71"/>
        <v/>
      </c>
      <c r="K193" s="2145"/>
      <c r="CA193" s="1899" t="str">
        <f t="shared" si="72"/>
        <v/>
      </c>
      <c r="CB193" s="1899" t="str">
        <f t="shared" si="73"/>
        <v/>
      </c>
      <c r="CU193" s="1901">
        <f t="shared" si="74"/>
        <v>0</v>
      </c>
      <c r="CV193" s="1901">
        <f t="shared" si="75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71"/>
        <v/>
      </c>
      <c r="K194" s="2145"/>
      <c r="CA194" s="1899" t="str">
        <f t="shared" si="72"/>
        <v/>
      </c>
      <c r="CB194" s="1899" t="str">
        <f t="shared" si="73"/>
        <v/>
      </c>
      <c r="CU194" s="1901">
        <f t="shared" si="74"/>
        <v>0</v>
      </c>
      <c r="CV194" s="1901">
        <f t="shared" si="75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71"/>
        <v/>
      </c>
      <c r="K195" s="2145"/>
      <c r="CA195" s="1899" t="str">
        <f t="shared" si="72"/>
        <v/>
      </c>
      <c r="CB195" s="1899" t="str">
        <f t="shared" si="73"/>
        <v/>
      </c>
      <c r="CU195" s="1901">
        <f t="shared" si="74"/>
        <v>0</v>
      </c>
      <c r="CV195" s="1901">
        <f t="shared" si="75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71"/>
        <v/>
      </c>
      <c r="K196" s="2145"/>
      <c r="CA196" s="1899" t="str">
        <f t="shared" si="72"/>
        <v/>
      </c>
      <c r="CB196" s="1899" t="str">
        <f t="shared" si="73"/>
        <v/>
      </c>
      <c r="CU196" s="1901">
        <f t="shared" si="74"/>
        <v>0</v>
      </c>
      <c r="CV196" s="1901">
        <f t="shared" si="75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71"/>
        <v/>
      </c>
      <c r="K197" s="2145"/>
      <c r="CA197" s="1899" t="str">
        <f t="shared" si="72"/>
        <v/>
      </c>
      <c r="CB197" s="1899" t="str">
        <f t="shared" si="73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71"/>
        <v/>
      </c>
      <c r="K198" s="2145"/>
      <c r="CA198" s="1899" t="str">
        <f t="shared" si="72"/>
        <v/>
      </c>
      <c r="CB198" s="1899" t="str">
        <f t="shared" si="73"/>
        <v/>
      </c>
      <c r="CU198" s="1901">
        <f t="shared" si="74"/>
        <v>0</v>
      </c>
      <c r="CV198" s="1901">
        <f t="shared" si="75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72"/>
        <v/>
      </c>
      <c r="CB199" s="1899" t="str">
        <f t="shared" si="73"/>
        <v/>
      </c>
      <c r="CU199" s="1901">
        <f t="shared" si="74"/>
        <v>0</v>
      </c>
      <c r="CV199" s="1901">
        <f t="shared" si="75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76">SUM(C189:C199)</f>
        <v>0</v>
      </c>
      <c r="D200" s="2139">
        <f t="shared" si="76"/>
        <v>0</v>
      </c>
      <c r="E200" s="2141">
        <f t="shared" si="76"/>
        <v>0</v>
      </c>
      <c r="F200" s="2142">
        <f t="shared" si="76"/>
        <v>0</v>
      </c>
      <c r="G200" s="2161">
        <f>SUM(G189:G199)</f>
        <v>0</v>
      </c>
      <c r="H200" s="2140">
        <f t="shared" si="76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629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 link="1"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6"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74</v>
      </c>
      <c r="C11" s="2073">
        <f>SUM(C12:C17)</f>
        <v>28</v>
      </c>
      <c r="D11" s="2074">
        <f>SUM(D12:D17)</f>
        <v>46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1</v>
      </c>
      <c r="I11" s="2169">
        <f t="shared" si="0"/>
        <v>1</v>
      </c>
      <c r="J11" s="2171">
        <f t="shared" si="0"/>
        <v>2</v>
      </c>
      <c r="K11" s="2169">
        <f t="shared" si="0"/>
        <v>0</v>
      </c>
      <c r="L11" s="2171">
        <f t="shared" si="0"/>
        <v>4</v>
      </c>
      <c r="M11" s="2169">
        <f t="shared" si="0"/>
        <v>0</v>
      </c>
      <c r="N11" s="2171">
        <f t="shared" si="0"/>
        <v>1</v>
      </c>
      <c r="O11" s="2169">
        <f t="shared" si="0"/>
        <v>1</v>
      </c>
      <c r="P11" s="2171">
        <f t="shared" si="0"/>
        <v>1</v>
      </c>
      <c r="Q11" s="2169">
        <f t="shared" si="0"/>
        <v>0</v>
      </c>
      <c r="R11" s="2171">
        <f t="shared" si="0"/>
        <v>0</v>
      </c>
      <c r="S11" s="2169">
        <f t="shared" si="0"/>
        <v>1</v>
      </c>
      <c r="T11" s="2171">
        <f t="shared" si="0"/>
        <v>2</v>
      </c>
      <c r="U11" s="2169">
        <f t="shared" si="0"/>
        <v>1</v>
      </c>
      <c r="V11" s="2171">
        <f t="shared" si="0"/>
        <v>3</v>
      </c>
      <c r="W11" s="2169">
        <f t="shared" si="0"/>
        <v>2</v>
      </c>
      <c r="X11" s="2171">
        <f t="shared" si="0"/>
        <v>4</v>
      </c>
      <c r="Y11" s="2169">
        <f t="shared" si="0"/>
        <v>7</v>
      </c>
      <c r="Z11" s="2171">
        <f t="shared" si="0"/>
        <v>7</v>
      </c>
      <c r="AA11" s="2169">
        <f t="shared" si="0"/>
        <v>6</v>
      </c>
      <c r="AB11" s="2171">
        <f t="shared" si="0"/>
        <v>9</v>
      </c>
      <c r="AC11" s="2169">
        <f t="shared" si="0"/>
        <v>6</v>
      </c>
      <c r="AD11" s="2171">
        <f t="shared" si="0"/>
        <v>3</v>
      </c>
      <c r="AE11" s="2169">
        <f t="shared" si="0"/>
        <v>3</v>
      </c>
      <c r="AF11" s="2073">
        <f t="shared" si="0"/>
        <v>9</v>
      </c>
      <c r="AG11" s="2172">
        <f>SUM(AG12:AG17)</f>
        <v>35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 t="shared" ref="AI12:AI17" si="2">CA12&amp;CB12</f>
        <v/>
      </c>
      <c r="CA12" s="1899" t="str">
        <f t="shared" ref="CA12:CA17" si="3"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 t="shared" ref="CB12:CB17" si="4"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5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73</v>
      </c>
      <c r="C13" s="479">
        <f>SUM(E13+G13+I13+K13+M13+O13+Q13+S13+U13+W13+Y13+AA13+AC13+AE13)</f>
        <v>27</v>
      </c>
      <c r="D13" s="480">
        <f>SUM(F13+H13+J13+L13+N13+P13+R13+T13+V13+X13+Z13+AB13+AD13+AF13)</f>
        <v>46</v>
      </c>
      <c r="E13" s="2068">
        <v>0</v>
      </c>
      <c r="F13" s="2003">
        <v>0</v>
      </c>
      <c r="G13" s="329">
        <v>0</v>
      </c>
      <c r="H13" s="2003">
        <v>1</v>
      </c>
      <c r="I13" s="329">
        <v>0</v>
      </c>
      <c r="J13" s="2003">
        <v>2</v>
      </c>
      <c r="K13" s="329">
        <v>0</v>
      </c>
      <c r="L13" s="2003">
        <v>4</v>
      </c>
      <c r="M13" s="329">
        <v>0</v>
      </c>
      <c r="N13" s="2003">
        <v>1</v>
      </c>
      <c r="O13" s="329">
        <v>1</v>
      </c>
      <c r="P13" s="2003">
        <v>1</v>
      </c>
      <c r="Q13" s="329">
        <v>0</v>
      </c>
      <c r="R13" s="2003">
        <v>0</v>
      </c>
      <c r="S13" s="329">
        <v>1</v>
      </c>
      <c r="T13" s="2003">
        <v>2</v>
      </c>
      <c r="U13" s="329">
        <v>1</v>
      </c>
      <c r="V13" s="2003">
        <v>3</v>
      </c>
      <c r="W13" s="329">
        <v>2</v>
      </c>
      <c r="X13" s="2003">
        <v>4</v>
      </c>
      <c r="Y13" s="329">
        <v>7</v>
      </c>
      <c r="Z13" s="2003">
        <v>7</v>
      </c>
      <c r="AA13" s="329">
        <v>6</v>
      </c>
      <c r="AB13" s="2003">
        <v>9</v>
      </c>
      <c r="AC13" s="329">
        <v>6</v>
      </c>
      <c r="AD13" s="2003">
        <v>3</v>
      </c>
      <c r="AE13" s="329">
        <v>3</v>
      </c>
      <c r="AF13" s="332">
        <v>9</v>
      </c>
      <c r="AG13" s="337">
        <v>35</v>
      </c>
      <c r="AH13" s="142">
        <v>0</v>
      </c>
      <c r="AI13" s="1970" t="str">
        <f t="shared" si="2"/>
        <v/>
      </c>
      <c r="CA13" s="1899" t="str">
        <f t="shared" si="3"/>
        <v/>
      </c>
      <c r="CB13" s="1899" t="str">
        <f t="shared" si="4"/>
        <v/>
      </c>
      <c r="CF13" s="1901">
        <f t="shared" si="5"/>
        <v>0</v>
      </c>
      <c r="CG13" s="1901">
        <f t="shared" si="5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2"/>
        <v/>
      </c>
      <c r="CA14" s="1899" t="str">
        <f t="shared" si="3"/>
        <v/>
      </c>
      <c r="CB14" s="1899" t="str">
        <f t="shared" si="4"/>
        <v/>
      </c>
      <c r="CF14" s="1901">
        <f t="shared" si="5"/>
        <v>0</v>
      </c>
      <c r="CG14" s="1901">
        <f t="shared" si="5"/>
        <v>0</v>
      </c>
    </row>
    <row r="15" spans="1:85" ht="15" customHeight="1" x14ac:dyDescent="0.25">
      <c r="A15" s="935" t="s">
        <v>105</v>
      </c>
      <c r="B15" s="478">
        <f t="shared" si="1"/>
        <v>1</v>
      </c>
      <c r="C15" s="479">
        <f t="shared" si="6"/>
        <v>1</v>
      </c>
      <c r="D15" s="480">
        <f t="shared" si="6"/>
        <v>0</v>
      </c>
      <c r="E15" s="44">
        <v>0</v>
      </c>
      <c r="F15" s="905">
        <v>0</v>
      </c>
      <c r="G15" s="327">
        <v>0</v>
      </c>
      <c r="H15" s="905">
        <v>0</v>
      </c>
      <c r="I15" s="327">
        <v>1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2"/>
        <v/>
      </c>
      <c r="CA15" s="1899" t="str">
        <f t="shared" si="3"/>
        <v/>
      </c>
      <c r="CB15" s="1899" t="str">
        <f t="shared" si="4"/>
        <v/>
      </c>
      <c r="CF15" s="1901">
        <f t="shared" si="5"/>
        <v>0</v>
      </c>
      <c r="CG15" s="1901">
        <f t="shared" si="5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2"/>
        <v/>
      </c>
      <c r="CA16" s="1899" t="str">
        <f t="shared" si="3"/>
        <v/>
      </c>
      <c r="CB16" s="1899" t="str">
        <f t="shared" si="4"/>
        <v/>
      </c>
      <c r="CF16" s="1901">
        <f t="shared" si="5"/>
        <v>0</v>
      </c>
      <c r="CG16" s="1901">
        <f t="shared" si="5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2"/>
        <v/>
      </c>
      <c r="CA17" s="1899" t="str">
        <f t="shared" si="3"/>
        <v/>
      </c>
      <c r="CB17" s="1899" t="str">
        <f t="shared" si="4"/>
        <v/>
      </c>
      <c r="CF17" s="1901">
        <f t="shared" si="5"/>
        <v>0</v>
      </c>
      <c r="CG17" s="1901">
        <f t="shared" si="5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74</v>
      </c>
      <c r="C21" s="2073">
        <f>SUM(C22:C25)</f>
        <v>28</v>
      </c>
      <c r="D21" s="2074">
        <f>SUM(D22:D25)</f>
        <v>46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1</v>
      </c>
      <c r="I21" s="2169">
        <f t="shared" si="7"/>
        <v>1</v>
      </c>
      <c r="J21" s="2170">
        <f t="shared" si="7"/>
        <v>2</v>
      </c>
      <c r="K21" s="2169">
        <f t="shared" si="7"/>
        <v>0</v>
      </c>
      <c r="L21" s="2170">
        <f t="shared" si="7"/>
        <v>4</v>
      </c>
      <c r="M21" s="2169">
        <f t="shared" si="7"/>
        <v>0</v>
      </c>
      <c r="N21" s="2170">
        <f t="shared" si="7"/>
        <v>1</v>
      </c>
      <c r="O21" s="2169">
        <f t="shared" si="7"/>
        <v>1</v>
      </c>
      <c r="P21" s="2170">
        <f t="shared" si="7"/>
        <v>1</v>
      </c>
      <c r="Q21" s="2169">
        <f t="shared" si="7"/>
        <v>0</v>
      </c>
      <c r="R21" s="2170">
        <f t="shared" si="7"/>
        <v>0</v>
      </c>
      <c r="S21" s="2169">
        <f t="shared" si="7"/>
        <v>1</v>
      </c>
      <c r="T21" s="2170">
        <f t="shared" si="7"/>
        <v>2</v>
      </c>
      <c r="U21" s="2169">
        <f t="shared" si="7"/>
        <v>1</v>
      </c>
      <c r="V21" s="2170">
        <f t="shared" si="7"/>
        <v>3</v>
      </c>
      <c r="W21" s="2169">
        <f t="shared" si="7"/>
        <v>2</v>
      </c>
      <c r="X21" s="2170">
        <f t="shared" si="7"/>
        <v>4</v>
      </c>
      <c r="Y21" s="2169">
        <f t="shared" si="7"/>
        <v>7</v>
      </c>
      <c r="Z21" s="2170">
        <f t="shared" si="7"/>
        <v>7</v>
      </c>
      <c r="AA21" s="2169">
        <f t="shared" si="7"/>
        <v>6</v>
      </c>
      <c r="AB21" s="2170">
        <f t="shared" si="7"/>
        <v>9</v>
      </c>
      <c r="AC21" s="2169">
        <f t="shared" si="7"/>
        <v>6</v>
      </c>
      <c r="AD21" s="2170">
        <f t="shared" si="7"/>
        <v>3</v>
      </c>
      <c r="AE21" s="2169">
        <f t="shared" si="7"/>
        <v>3</v>
      </c>
      <c r="AF21" s="2075">
        <f t="shared" si="7"/>
        <v>9</v>
      </c>
      <c r="AG21" s="2172">
        <f>SUM(AG22:AG25)</f>
        <v>34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20</v>
      </c>
      <c r="C22" s="479">
        <f>SUM(E22+G22+I22+K22+M22+O22+Q22+S22+U22+W22+Y22+AA22+AC22+AE22)</f>
        <v>9</v>
      </c>
      <c r="D22" s="480">
        <f>SUM(F22+H22+J22+L22+N22+P22+R22+T22+V22+X22+Z22+AB22+AD22+AF22)</f>
        <v>11</v>
      </c>
      <c r="E22" s="327">
        <v>0</v>
      </c>
      <c r="F22" s="905">
        <v>0</v>
      </c>
      <c r="G22" s="327">
        <v>0</v>
      </c>
      <c r="H22" s="905">
        <v>1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1</v>
      </c>
      <c r="W22" s="327">
        <v>0</v>
      </c>
      <c r="X22" s="905">
        <v>0</v>
      </c>
      <c r="Y22" s="327">
        <v>3</v>
      </c>
      <c r="Z22" s="905">
        <v>2</v>
      </c>
      <c r="AA22" s="327">
        <v>2</v>
      </c>
      <c r="AB22" s="905">
        <v>2</v>
      </c>
      <c r="AC22" s="327">
        <v>2</v>
      </c>
      <c r="AD22" s="905">
        <v>1</v>
      </c>
      <c r="AE22" s="327">
        <v>2</v>
      </c>
      <c r="AF22" s="1026">
        <v>4</v>
      </c>
      <c r="AG22" s="337">
        <v>6</v>
      </c>
      <c r="AH22" s="142">
        <v>0</v>
      </c>
      <c r="AI22" s="24" t="str">
        <f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3</v>
      </c>
      <c r="C23" s="479">
        <f t="shared" ref="C23:D25" si="8">SUM(E23+G23+I23+K23+M23+O23+Q23+S23+U23+W23+Y23+AA23+AC23+AE23)</f>
        <v>2</v>
      </c>
      <c r="D23" s="480">
        <f t="shared" si="8"/>
        <v>1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1</v>
      </c>
      <c r="AC23" s="329">
        <v>2</v>
      </c>
      <c r="AD23" s="2003">
        <v>0</v>
      </c>
      <c r="AE23" s="329">
        <v>0</v>
      </c>
      <c r="AF23" s="332">
        <v>0</v>
      </c>
      <c r="AG23" s="2004">
        <v>2</v>
      </c>
      <c r="AH23" s="330">
        <v>0</v>
      </c>
      <c r="AI23" s="24" t="str">
        <f>CA23&amp;CB23&amp;CC23</f>
        <v/>
      </c>
      <c r="CA23" s="1899" t="str">
        <f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9">IF(AND($B23&lt;&gt;0,AG23=""),1,IF(AG23&gt;$B23,1,0))</f>
        <v>0</v>
      </c>
      <c r="CG23" s="1901">
        <f t="shared" si="9"/>
        <v>0</v>
      </c>
    </row>
    <row r="24" spans="1:86" ht="15" customHeight="1" x14ac:dyDescent="0.25">
      <c r="A24" s="935" t="s">
        <v>199</v>
      </c>
      <c r="B24" s="478">
        <f>SUM(C24:D24)</f>
        <v>19</v>
      </c>
      <c r="C24" s="479">
        <f t="shared" si="8"/>
        <v>12</v>
      </c>
      <c r="D24" s="480">
        <f t="shared" si="8"/>
        <v>7</v>
      </c>
      <c r="E24" s="327">
        <v>0</v>
      </c>
      <c r="F24" s="905">
        <v>0</v>
      </c>
      <c r="G24" s="327">
        <v>0</v>
      </c>
      <c r="H24" s="905">
        <v>0</v>
      </c>
      <c r="I24" s="327">
        <v>0</v>
      </c>
      <c r="J24" s="905">
        <v>0</v>
      </c>
      <c r="K24" s="327">
        <v>0</v>
      </c>
      <c r="L24" s="905">
        <v>0</v>
      </c>
      <c r="M24" s="327">
        <v>0</v>
      </c>
      <c r="N24" s="905">
        <v>0</v>
      </c>
      <c r="O24" s="327">
        <v>1</v>
      </c>
      <c r="P24" s="905">
        <v>0</v>
      </c>
      <c r="Q24" s="327">
        <v>0</v>
      </c>
      <c r="R24" s="905">
        <v>0</v>
      </c>
      <c r="S24" s="327">
        <v>1</v>
      </c>
      <c r="T24" s="905">
        <v>1</v>
      </c>
      <c r="U24" s="327">
        <v>1</v>
      </c>
      <c r="V24" s="905">
        <v>0</v>
      </c>
      <c r="W24" s="327">
        <v>1</v>
      </c>
      <c r="X24" s="905">
        <v>2</v>
      </c>
      <c r="Y24" s="327">
        <v>2</v>
      </c>
      <c r="Z24" s="905">
        <v>2</v>
      </c>
      <c r="AA24" s="327">
        <v>3</v>
      </c>
      <c r="AB24" s="905">
        <v>0</v>
      </c>
      <c r="AC24" s="327">
        <v>2</v>
      </c>
      <c r="AD24" s="905">
        <v>0</v>
      </c>
      <c r="AE24" s="327">
        <v>1</v>
      </c>
      <c r="AF24" s="1026">
        <v>2</v>
      </c>
      <c r="AG24" s="337">
        <v>8</v>
      </c>
      <c r="AH24" s="142">
        <v>0</v>
      </c>
      <c r="AI24" s="24" t="str">
        <f>CA24&amp;CB24&amp;CC24</f>
        <v/>
      </c>
      <c r="CA24" s="1899" t="str">
        <f>IF(AND($B24&lt;&gt;0,AG24=""),"* No olvide digitar la columna "&amp;AG$19&amp;""&amp;". Digite CERO si no tiene.  ",IF(AG24&gt;$B24,"* El Número de Pueblos Originarios no puede superar el Total Ambos Sexos. ",""))</f>
        <v/>
      </c>
      <c r="CB24" s="1899" t="str">
        <f>IF(AND($B24&lt;&gt;0,AH24=""),"* No olvide ingresar la columna "&amp;AH$19&amp;""&amp;" (Digite CERO si no tiene).  ",IF(AH24&gt;$B24,"* El Número de Migrantes no puede superar el Total Ambos Sexos. ",""))</f>
        <v/>
      </c>
      <c r="CF24" s="1901">
        <f t="shared" si="9"/>
        <v>0</v>
      </c>
      <c r="CG24" s="1901">
        <f t="shared" si="9"/>
        <v>0</v>
      </c>
    </row>
    <row r="25" spans="1:86" ht="15" customHeight="1" x14ac:dyDescent="0.25">
      <c r="A25" s="2177" t="s">
        <v>200</v>
      </c>
      <c r="B25" s="483">
        <f>SUM(C25:D25)</f>
        <v>32</v>
      </c>
      <c r="C25" s="484">
        <f t="shared" si="8"/>
        <v>5</v>
      </c>
      <c r="D25" s="485">
        <f t="shared" si="8"/>
        <v>27</v>
      </c>
      <c r="E25" s="876">
        <v>0</v>
      </c>
      <c r="F25" s="2009">
        <v>0</v>
      </c>
      <c r="G25" s="876">
        <v>0</v>
      </c>
      <c r="H25" s="2009">
        <v>0</v>
      </c>
      <c r="I25" s="876">
        <v>1</v>
      </c>
      <c r="J25" s="2009">
        <v>2</v>
      </c>
      <c r="K25" s="876">
        <v>0</v>
      </c>
      <c r="L25" s="2009">
        <v>4</v>
      </c>
      <c r="M25" s="876">
        <v>0</v>
      </c>
      <c r="N25" s="2009">
        <v>1</v>
      </c>
      <c r="O25" s="876">
        <v>0</v>
      </c>
      <c r="P25" s="2009">
        <v>1</v>
      </c>
      <c r="Q25" s="876">
        <v>0</v>
      </c>
      <c r="R25" s="2009">
        <v>0</v>
      </c>
      <c r="S25" s="876">
        <v>0</v>
      </c>
      <c r="T25" s="2009">
        <v>1</v>
      </c>
      <c r="U25" s="876">
        <v>0</v>
      </c>
      <c r="V25" s="2009">
        <v>2</v>
      </c>
      <c r="W25" s="876">
        <v>1</v>
      </c>
      <c r="X25" s="2009">
        <v>2</v>
      </c>
      <c r="Y25" s="876">
        <v>2</v>
      </c>
      <c r="Z25" s="2009">
        <v>3</v>
      </c>
      <c r="AA25" s="876">
        <v>1</v>
      </c>
      <c r="AB25" s="2009">
        <v>6</v>
      </c>
      <c r="AC25" s="876">
        <v>0</v>
      </c>
      <c r="AD25" s="2009">
        <v>2</v>
      </c>
      <c r="AE25" s="876">
        <v>0</v>
      </c>
      <c r="AF25" s="1953">
        <v>3</v>
      </c>
      <c r="AG25" s="1913">
        <v>18</v>
      </c>
      <c r="AH25" s="877">
        <v>0</v>
      </c>
      <c r="AI25" s="24" t="str">
        <f>CA25&amp;CB25&amp;CC25</f>
        <v/>
      </c>
      <c r="CA25" s="1899" t="str">
        <f>IF(AND($B25&lt;&gt;0,AG25=""),"* No olvide digitar la columna "&amp;AG$19&amp;""&amp;". Digite CERO si no tiene.  ",IF(AG25&gt;$B25,"* El Número de Pueblos Originarios no puede superar el Total Ambos Sexos. ",""))</f>
        <v/>
      </c>
      <c r="CB25" s="1899" t="str">
        <f>IF(AND($B25&lt;&gt;0,AH25=""),"* No olvide ingresar la columna "&amp;AH$19&amp;""&amp;" (Digite CERO si no tiene).  ",IF(AH25&gt;$B25,"* El Número de Migrantes no puede superar el Total Ambos Sexos. ",""))</f>
        <v/>
      </c>
      <c r="CF25" s="1901">
        <f t="shared" si="9"/>
        <v>0</v>
      </c>
      <c r="CG25" s="1901">
        <f t="shared" si="9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11</v>
      </c>
      <c r="C29" s="2173">
        <f>SUM(E29+G29+I29+K29+M29+O29+Q29+S29+U29+W29+Y29+AA29+AC29+AE29)</f>
        <v>5</v>
      </c>
      <c r="D29" s="2174">
        <f>SUM(F29+H29+J29+L29+N29+P29+R29+T29+V29+X29+Z29+AB29+AD29+AF29)</f>
        <v>6</v>
      </c>
      <c r="E29" s="1936">
        <v>0</v>
      </c>
      <c r="F29" s="1996">
        <v>0</v>
      </c>
      <c r="G29" s="1936">
        <v>0</v>
      </c>
      <c r="H29" s="1996">
        <v>0</v>
      </c>
      <c r="I29" s="1936">
        <v>1</v>
      </c>
      <c r="J29" s="1996">
        <v>1</v>
      </c>
      <c r="K29" s="1936">
        <v>0</v>
      </c>
      <c r="L29" s="1996">
        <v>1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1</v>
      </c>
      <c r="X29" s="1996">
        <v>2</v>
      </c>
      <c r="Y29" s="1936">
        <v>2</v>
      </c>
      <c r="Z29" s="1996">
        <v>2</v>
      </c>
      <c r="AA29" s="1936">
        <v>1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5</v>
      </c>
      <c r="AH29" s="1969">
        <v>0</v>
      </c>
      <c r="AI29" s="24" t="str">
        <f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>IF(AND($B29&lt;&gt;0,AG29=""),1,IF(AG29&gt;$B29,1,0))</f>
        <v>0</v>
      </c>
      <c r="CG29" s="1901">
        <f>IF(AND($B29&lt;&gt;0,AH29=""),1,IF(AH29&gt;$B29,1,0))</f>
        <v>0</v>
      </c>
    </row>
    <row r="30" spans="1:86" ht="15" customHeight="1" x14ac:dyDescent="0.25">
      <c r="A30" s="526" t="s">
        <v>204</v>
      </c>
      <c r="B30" s="483">
        <f>SUM(C30:D30)</f>
        <v>20</v>
      </c>
      <c r="C30" s="484">
        <f>SUM(E30+G30+I30+K30+M30+O30+Q30+S30+U30+W30+Y30+AA30+AC30+AE30)</f>
        <v>7</v>
      </c>
      <c r="D30" s="485">
        <f>SUM(F30+H30+J30+L30+N30+P30+R30+T30+V30+X30+Z30+AB30+AD30+AF30)</f>
        <v>13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1</v>
      </c>
      <c r="M30" s="1940">
        <v>0</v>
      </c>
      <c r="N30" s="325">
        <v>0</v>
      </c>
      <c r="O30" s="1940">
        <v>0</v>
      </c>
      <c r="P30" s="325">
        <v>0</v>
      </c>
      <c r="Q30" s="1940">
        <v>0</v>
      </c>
      <c r="R30" s="325">
        <v>0</v>
      </c>
      <c r="S30" s="1940">
        <v>1</v>
      </c>
      <c r="T30" s="325">
        <v>1</v>
      </c>
      <c r="U30" s="1940">
        <v>0</v>
      </c>
      <c r="V30" s="325">
        <v>0</v>
      </c>
      <c r="W30" s="1940">
        <v>2</v>
      </c>
      <c r="X30" s="325">
        <v>0</v>
      </c>
      <c r="Y30" s="1940">
        <v>2</v>
      </c>
      <c r="Z30" s="325">
        <v>2</v>
      </c>
      <c r="AA30" s="1940">
        <v>2</v>
      </c>
      <c r="AB30" s="325">
        <v>5</v>
      </c>
      <c r="AC30" s="1940">
        <v>0</v>
      </c>
      <c r="AD30" s="325">
        <v>1</v>
      </c>
      <c r="AE30" s="1940">
        <v>0</v>
      </c>
      <c r="AF30" s="326">
        <v>3</v>
      </c>
      <c r="AG30" s="2109">
        <v>8</v>
      </c>
      <c r="AH30" s="877">
        <v>0</v>
      </c>
      <c r="AI30" s="24" t="str">
        <f>$CA30&amp;CB30</f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>IF(AND($B30&lt;&gt;0,AG30=""),1,IF(AG30&gt;$B30,1,0))</f>
        <v>0</v>
      </c>
      <c r="CG30" s="1901">
        <f>IF(AND($B30&lt;&gt;0,AH30=""),1,IF(AH30&gt;$B30,1,0))</f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22</v>
      </c>
      <c r="C34" s="479">
        <f>SUM(E34+G34+I34+K34+M34+O34+Q34+S34+U34+W34+Y34+AA34+AC34+AE34)</f>
        <v>10</v>
      </c>
      <c r="D34" s="480">
        <f>SUM(F34+H34+J34+L34+N34+P34+R34+T34+V34+X34+Z34+AB34+AD34+AF34)</f>
        <v>12</v>
      </c>
      <c r="E34" s="327">
        <v>0</v>
      </c>
      <c r="F34" s="905">
        <v>0</v>
      </c>
      <c r="G34" s="327">
        <v>0</v>
      </c>
      <c r="H34" s="905">
        <v>0</v>
      </c>
      <c r="I34" s="327">
        <v>1</v>
      </c>
      <c r="J34" s="905">
        <v>0</v>
      </c>
      <c r="K34" s="327">
        <v>0</v>
      </c>
      <c r="L34" s="905">
        <v>2</v>
      </c>
      <c r="M34" s="327">
        <v>0</v>
      </c>
      <c r="N34" s="905">
        <v>0</v>
      </c>
      <c r="O34" s="327">
        <v>1</v>
      </c>
      <c r="P34" s="905">
        <v>0</v>
      </c>
      <c r="Q34" s="327">
        <v>0</v>
      </c>
      <c r="R34" s="905">
        <v>0</v>
      </c>
      <c r="S34" s="327">
        <v>1</v>
      </c>
      <c r="T34" s="905">
        <v>0</v>
      </c>
      <c r="U34" s="327">
        <v>0</v>
      </c>
      <c r="V34" s="905">
        <v>0</v>
      </c>
      <c r="W34" s="327">
        <v>0</v>
      </c>
      <c r="X34" s="905">
        <v>0</v>
      </c>
      <c r="Y34" s="327">
        <v>3</v>
      </c>
      <c r="Z34" s="905">
        <v>2</v>
      </c>
      <c r="AA34" s="327">
        <v>1</v>
      </c>
      <c r="AB34" s="905">
        <v>4</v>
      </c>
      <c r="AC34" s="327">
        <v>2</v>
      </c>
      <c r="AD34" s="905">
        <v>2</v>
      </c>
      <c r="AE34" s="327">
        <v>1</v>
      </c>
      <c r="AF34" s="1026">
        <v>2</v>
      </c>
      <c r="AG34" s="1997">
        <v>6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4</v>
      </c>
      <c r="C35" s="484">
        <f>SUM(E35+G35+I35+K35+M35+O35+Q35+S35+U35+W35+Y35+AA35+AC35+AE35)</f>
        <v>1</v>
      </c>
      <c r="D35" s="485">
        <f>SUM(F35+H35+J35+L35+N35+P35+R35+T35+V35+X35+Z35+AB35+AD35+AF35)</f>
        <v>3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0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0</v>
      </c>
      <c r="X35" s="2009">
        <v>0</v>
      </c>
      <c r="Y35" s="876">
        <v>1</v>
      </c>
      <c r="Z35" s="2009">
        <v>1</v>
      </c>
      <c r="AA35" s="876">
        <v>0</v>
      </c>
      <c r="AB35" s="2009">
        <v>0</v>
      </c>
      <c r="AC35" s="876">
        <v>0</v>
      </c>
      <c r="AD35" s="2009">
        <v>1</v>
      </c>
      <c r="AE35" s="876">
        <v>0</v>
      </c>
      <c r="AF35" s="1953">
        <v>1</v>
      </c>
      <c r="AG35" s="2109">
        <v>2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205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85" zoomScaleNormal="100" workbookViewId="0">
      <selection activeCell="U197" sqref="U19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26</v>
      </c>
      <c r="D13" s="2201">
        <f t="shared" ref="D13:E15" si="0">SUM(F13+H13+J13+L13+N13+P13+R13+T13+V13+X13)</f>
        <v>18</v>
      </c>
      <c r="E13" s="2202">
        <f t="shared" si="0"/>
        <v>8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6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7</v>
      </c>
      <c r="W13" s="2204">
        <v>1</v>
      </c>
      <c r="X13" s="2203">
        <v>5</v>
      </c>
      <c r="Y13" s="2204">
        <v>6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24</v>
      </c>
      <c r="D14" s="2207">
        <f t="shared" si="0"/>
        <v>16</v>
      </c>
      <c r="E14" s="2208">
        <f t="shared" si="0"/>
        <v>8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6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6</v>
      </c>
      <c r="W14" s="2210">
        <v>1</v>
      </c>
      <c r="X14" s="2209">
        <v>4</v>
      </c>
      <c r="Y14" s="2210">
        <v>6</v>
      </c>
    </row>
    <row r="15" spans="1:94" ht="15" customHeight="1" x14ac:dyDescent="0.25">
      <c r="A15" s="5869"/>
      <c r="B15" s="526" t="s">
        <v>217</v>
      </c>
      <c r="C15" s="724">
        <f>SUM(D15+E15)</f>
        <v>2</v>
      </c>
      <c r="D15" s="2211">
        <f t="shared" si="0"/>
        <v>2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1</v>
      </c>
      <c r="W15" s="2214">
        <v>0</v>
      </c>
      <c r="X15" s="2212">
        <v>1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17</v>
      </c>
      <c r="D20" s="2222">
        <f t="shared" ref="D20:E41" si="2">SUM(F20+H20+J20+L20+N20+P20)</f>
        <v>7</v>
      </c>
      <c r="E20" s="2223">
        <f t="shared" si="2"/>
        <v>10</v>
      </c>
      <c r="F20" s="2203">
        <v>0</v>
      </c>
      <c r="G20" s="2224">
        <v>0</v>
      </c>
      <c r="H20" s="2203">
        <v>3</v>
      </c>
      <c r="I20" s="2224">
        <v>2</v>
      </c>
      <c r="J20" s="2203">
        <v>0</v>
      </c>
      <c r="K20" s="2224">
        <v>1</v>
      </c>
      <c r="L20" s="2203">
        <v>2</v>
      </c>
      <c r="M20" s="2224">
        <v>2</v>
      </c>
      <c r="N20" s="2203">
        <v>2</v>
      </c>
      <c r="O20" s="2224">
        <v>5</v>
      </c>
      <c r="P20" s="2203">
        <v>0</v>
      </c>
      <c r="Q20" s="2225">
        <v>0</v>
      </c>
      <c r="R20" s="2226">
        <v>0</v>
      </c>
      <c r="S20" s="2204">
        <v>10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12</v>
      </c>
      <c r="D21" s="2232">
        <f t="shared" si="2"/>
        <v>5</v>
      </c>
      <c r="E21" s="2208">
        <f t="shared" si="2"/>
        <v>7</v>
      </c>
      <c r="F21" s="327">
        <v>0</v>
      </c>
      <c r="G21" s="905">
        <v>0</v>
      </c>
      <c r="H21" s="327">
        <v>3</v>
      </c>
      <c r="I21" s="905">
        <v>2</v>
      </c>
      <c r="J21" s="327">
        <v>0</v>
      </c>
      <c r="K21" s="905">
        <v>1</v>
      </c>
      <c r="L21" s="327">
        <v>2</v>
      </c>
      <c r="M21" s="905">
        <v>1</v>
      </c>
      <c r="N21" s="252">
        <v>0</v>
      </c>
      <c r="O21" s="905">
        <v>3</v>
      </c>
      <c r="P21" s="252">
        <v>0</v>
      </c>
      <c r="Q21" s="1158">
        <v>0</v>
      </c>
      <c r="R21" s="337">
        <v>0</v>
      </c>
      <c r="S21" s="142">
        <v>8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1</v>
      </c>
      <c r="D22" s="2233">
        <f t="shared" si="2"/>
        <v>0</v>
      </c>
      <c r="E22" s="141">
        <f t="shared" si="2"/>
        <v>1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1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1</v>
      </c>
      <c r="D23" s="774">
        <f t="shared" si="2"/>
        <v>1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1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1</v>
      </c>
      <c r="D25" s="2232">
        <f t="shared" si="2"/>
        <v>1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1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1</v>
      </c>
      <c r="D26" s="2233">
        <f t="shared" si="2"/>
        <v>0</v>
      </c>
      <c r="E26" s="141">
        <f t="shared" si="2"/>
        <v>1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1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1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1</v>
      </c>
      <c r="D27" s="2233">
        <f t="shared" si="2"/>
        <v>0</v>
      </c>
      <c r="E27" s="141">
        <f t="shared" si="2"/>
        <v>1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1</v>
      </c>
      <c r="P27" s="252">
        <v>0</v>
      </c>
      <c r="Q27" s="1158">
        <v>0</v>
      </c>
      <c r="R27" s="337">
        <v>0</v>
      </c>
      <c r="S27" s="142">
        <v>1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0</v>
      </c>
      <c r="D46" s="2255">
        <f>SUM(F46+H46+J46+L46+N46+P46)</f>
        <v>1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1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 t="shared" ref="CK46:CL49" si="8">IF(AND($B46&lt;&gt;0,Q46=""),1,IF(Q46&gt;$B46,1,0))</f>
        <v>0</v>
      </c>
      <c r="CL46" s="55">
        <f t="shared" si="8"/>
        <v>0</v>
      </c>
    </row>
    <row r="47" spans="1:90" ht="15" customHeight="1" x14ac:dyDescent="0.25">
      <c r="A47" s="333" t="s">
        <v>230</v>
      </c>
      <c r="B47" s="2256">
        <f>SUM(C47+D47)</f>
        <v>1</v>
      </c>
      <c r="C47" s="2257">
        <f t="shared" ref="C47:D49" si="9">SUM(E47+G47+I47+K47+M47+O47)</f>
        <v>1</v>
      </c>
      <c r="D47" s="146">
        <f t="shared" si="9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1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si="8"/>
        <v>0</v>
      </c>
      <c r="CL47" s="55">
        <f t="shared" si="8"/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9"/>
        <v>0</v>
      </c>
      <c r="D48" s="480">
        <f t="shared" si="9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>IF(AND($B48&lt;&gt;0,Q48=""),"* No olvide ingresar la variable "&amp;Q$43&amp;""&amp;". Digite CERO si no tiene. ",IF(Q48&gt;$B48,"* La variable Pueblos Originarios no debe ser mayor al Total Ambos Sexos. ",""))</f>
        <v/>
      </c>
      <c r="CB48" s="2229" t="str">
        <f>IF(AND($B48&lt;&gt;0,R48=""),"* No olvide ingresar la variable "&amp;R$43&amp;""&amp;" (Digite CERO si no tiene). ",IF(R48&gt;$B48,"* La variable Migrantes no debe ser mayor al Total Ambos Sexos. ",""))</f>
        <v/>
      </c>
      <c r="CC48" s="2228"/>
      <c r="CD48" s="2228"/>
      <c r="CE48" s="99"/>
      <c r="CF48" s="99"/>
      <c r="CG48" s="99"/>
      <c r="CH48" s="99"/>
      <c r="CI48" s="99"/>
      <c r="CK48" s="55">
        <f t="shared" si="8"/>
        <v>0</v>
      </c>
      <c r="CL48" s="55">
        <f t="shared" si="8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9"/>
        <v>0</v>
      </c>
      <c r="D49" s="2263">
        <f t="shared" si="9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>IF(AND($B49&lt;&gt;0,Q49=""),"* No olvide ingresar la variable "&amp;Q$43&amp;""&amp;". Digite CERO si no tiene. ",IF(Q49&gt;$B49,"* La variable Pueblos Originarios no debe ser mayor al Total Ambos Sexos. ",""))</f>
        <v/>
      </c>
      <c r="CB49" s="2229" t="str">
        <f>IF(AND($B49&lt;&gt;0,R49=""),"* No olvide ingresar la variable "&amp;R$43&amp;""&amp;" (Digite CERO si no tiene). ",IF(R49&gt;$B49,"* La variable Migrantes no debe ser mayor al Total Ambos Sexos. ",""))</f>
        <v/>
      </c>
      <c r="CC49" s="2228"/>
      <c r="CD49" s="2228"/>
      <c r="CE49" s="99"/>
      <c r="CF49" s="99"/>
      <c r="CG49" s="99"/>
      <c r="CH49" s="99"/>
      <c r="CI49" s="99"/>
      <c r="CK49" s="55">
        <f t="shared" si="8"/>
        <v>0</v>
      </c>
      <c r="CL49" s="55">
        <f t="shared" si="8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5</v>
      </c>
      <c r="C54" s="2268">
        <f t="shared" ref="C54:D57" si="10">SUM(E54+G54)</f>
        <v>3</v>
      </c>
      <c r="D54" s="2223">
        <f>SUM(F54+H54)</f>
        <v>2</v>
      </c>
      <c r="E54" s="2269">
        <f t="shared" ref="E54:J54" si="11">SUM(E55:E57)</f>
        <v>3</v>
      </c>
      <c r="F54" s="2270">
        <f t="shared" si="11"/>
        <v>2</v>
      </c>
      <c r="G54" s="2271">
        <f t="shared" si="11"/>
        <v>0</v>
      </c>
      <c r="H54" s="2272">
        <f t="shared" si="11"/>
        <v>0</v>
      </c>
      <c r="I54" s="2273">
        <f t="shared" si="11"/>
        <v>0</v>
      </c>
      <c r="J54" s="2274">
        <f t="shared" si="11"/>
        <v>0</v>
      </c>
    </row>
    <row r="55" spans="1:90" ht="15" customHeight="1" x14ac:dyDescent="0.25">
      <c r="A55" s="253" t="s">
        <v>197</v>
      </c>
      <c r="B55" s="2275">
        <f>SUM(C55+D55)</f>
        <v>5</v>
      </c>
      <c r="C55" s="41">
        <f>SUM(E55+G55)</f>
        <v>3</v>
      </c>
      <c r="D55" s="141">
        <f>SUM(F55+H55)</f>
        <v>2</v>
      </c>
      <c r="E55" s="327">
        <v>3</v>
      </c>
      <c r="F55" s="142">
        <v>2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 t="shared" ref="CK55:CL57" si="12">IF(AND($B55&lt;&gt;0,I55=""),1,IF(I55&gt;$B55,1,0))</f>
        <v>0</v>
      </c>
      <c r="CL55" s="55">
        <f t="shared" si="12"/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0"/>
        <v>0</v>
      </c>
      <c r="D56" s="345">
        <f t="shared" si="10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si="12"/>
        <v>0</v>
      </c>
      <c r="CL56" s="55">
        <f t="shared" si="12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0"/>
        <v>0</v>
      </c>
      <c r="D57" s="640">
        <f t="shared" si="10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>$CA57&amp;CB57</f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>IF(AND($B57&lt;&gt;0,I57=""),"* No olvide ingresar la variable "&amp;I$51&amp;""&amp;". Digite CERO si no tiene. ",IF(I57&gt;$B57,"* La variable Pueblos Originarios no debe ser mayor al Total Ambos Sexos. ",""))</f>
        <v/>
      </c>
      <c r="CB57" s="2229" t="str">
        <f>IF(AND($B57&lt;&gt;0,J57=""),"* No olvide ingresar la variable "&amp;J$51&amp;""&amp;" (Digite CERO si no tiene). ",IF(J57&gt;$B57,"* La variable Migrantes no debe ser mayor al Total Ambos Sexos. ",""))</f>
        <v/>
      </c>
      <c r="CC57" s="2228"/>
      <c r="CD57" s="2228"/>
      <c r="CE57" s="99"/>
      <c r="CF57" s="99"/>
      <c r="CG57" s="99"/>
      <c r="CH57" s="99"/>
      <c r="CI57" s="99"/>
      <c r="CK57" s="55">
        <f t="shared" si="12"/>
        <v>0</v>
      </c>
      <c r="CL57" s="55">
        <f t="shared" si="12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21</v>
      </c>
      <c r="D61" s="2209">
        <v>7</v>
      </c>
      <c r="E61" s="1896">
        <v>0</v>
      </c>
      <c r="F61" s="1896">
        <v>4</v>
      </c>
      <c r="G61" s="1896">
        <v>4</v>
      </c>
      <c r="H61" s="1896">
        <v>6</v>
      </c>
      <c r="I61" s="1932"/>
      <c r="J61" s="2282"/>
      <c r="K61" s="2283">
        <v>13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 t="shared" ref="CB61:CB67" si="13"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4</v>
      </c>
      <c r="D62" s="327">
        <v>1</v>
      </c>
      <c r="E62" s="1039">
        <v>0</v>
      </c>
      <c r="F62" s="1039">
        <v>1</v>
      </c>
      <c r="G62" s="1039">
        <v>2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14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15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si="13"/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16">IF(AND($C62&lt;&gt;0,K62=""),1,IF(K62&gt;$C62,1,0))</f>
        <v>0</v>
      </c>
      <c r="CL62" s="55">
        <f t="shared" si="16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14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15"/>
        <v/>
      </c>
      <c r="CB63" s="2229" t="str">
        <f t="shared" si="13"/>
        <v/>
      </c>
      <c r="CC63" s="2228"/>
      <c r="CD63" s="2228"/>
      <c r="CE63" s="99"/>
      <c r="CF63" s="99"/>
      <c r="CG63" s="99"/>
      <c r="CH63" s="99"/>
      <c r="CI63" s="99"/>
      <c r="CK63" s="55">
        <f t="shared" si="16"/>
        <v>0</v>
      </c>
      <c r="CL63" s="55">
        <f t="shared" si="16"/>
        <v>0</v>
      </c>
    </row>
    <row r="64" spans="1:90" ht="15" customHeight="1" x14ac:dyDescent="0.25">
      <c r="A64" s="5857" t="s">
        <v>267</v>
      </c>
      <c r="B64" s="5857"/>
      <c r="C64" s="760">
        <f>SUM(H64:J64)</f>
        <v>5</v>
      </c>
      <c r="D64" s="2286"/>
      <c r="E64" s="2287"/>
      <c r="F64" s="2287"/>
      <c r="G64" s="2287"/>
      <c r="H64" s="2288">
        <v>0</v>
      </c>
      <c r="I64" s="1973">
        <v>2</v>
      </c>
      <c r="J64" s="332">
        <v>3</v>
      </c>
      <c r="K64" s="2068">
        <v>5</v>
      </c>
      <c r="L64" s="2003">
        <v>0</v>
      </c>
      <c r="M64" s="2227" t="str">
        <f t="shared" si="14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15"/>
        <v/>
      </c>
      <c r="CB64" s="2229" t="str">
        <f t="shared" si="13"/>
        <v/>
      </c>
      <c r="CC64" s="2228"/>
      <c r="CD64" s="2228"/>
      <c r="CE64" s="99"/>
      <c r="CF64" s="99"/>
      <c r="CG64" s="99"/>
      <c r="CH64" s="99"/>
      <c r="CI64" s="99"/>
      <c r="CK64" s="55">
        <f t="shared" si="16"/>
        <v>0</v>
      </c>
      <c r="CL64" s="55">
        <f t="shared" si="16"/>
        <v>0</v>
      </c>
    </row>
    <row r="65" spans="1:90" ht="24" customHeight="1" x14ac:dyDescent="0.25">
      <c r="A65" s="5857" t="s">
        <v>268</v>
      </c>
      <c r="B65" s="5857"/>
      <c r="C65" s="760">
        <f>SUM(H65:J65)</f>
        <v>4</v>
      </c>
      <c r="D65" s="2286"/>
      <c r="E65" s="2287"/>
      <c r="F65" s="2287"/>
      <c r="G65" s="2287"/>
      <c r="H65" s="2288">
        <v>0</v>
      </c>
      <c r="I65" s="1973">
        <v>3</v>
      </c>
      <c r="J65" s="332">
        <v>1</v>
      </c>
      <c r="K65" s="2068">
        <v>4</v>
      </c>
      <c r="L65" s="2003">
        <v>0</v>
      </c>
      <c r="M65" s="2227" t="str">
        <f t="shared" si="14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15"/>
        <v/>
      </c>
      <c r="CB65" s="2229" t="str">
        <f t="shared" si="13"/>
        <v/>
      </c>
      <c r="CC65" s="2228"/>
      <c r="CD65" s="2228"/>
      <c r="CE65" s="99"/>
      <c r="CF65" s="99"/>
      <c r="CG65" s="99"/>
      <c r="CH65" s="99"/>
      <c r="CI65" s="99"/>
      <c r="CK65" s="55">
        <f t="shared" si="16"/>
        <v>0</v>
      </c>
      <c r="CL65" s="55">
        <f t="shared" si="16"/>
        <v>0</v>
      </c>
    </row>
    <row r="66" spans="1:90" ht="15" customHeight="1" x14ac:dyDescent="0.25">
      <c r="A66" s="5871" t="s">
        <v>269</v>
      </c>
      <c r="B66" s="5871"/>
      <c r="C66" s="2289">
        <f>SUM(H66:J66)</f>
        <v>2</v>
      </c>
      <c r="D66" s="1905"/>
      <c r="E66" s="1909"/>
      <c r="F66" s="1909"/>
      <c r="G66" s="1909"/>
      <c r="H66" s="2290">
        <v>0</v>
      </c>
      <c r="I66" s="1907">
        <v>0</v>
      </c>
      <c r="J66" s="1953">
        <v>2</v>
      </c>
      <c r="K66" s="1911">
        <v>2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15"/>
        <v/>
      </c>
      <c r="CB66" s="2229" t="str">
        <f t="shared" si="13"/>
        <v/>
      </c>
      <c r="CC66" s="2228"/>
      <c r="CD66" s="2228"/>
      <c r="CE66" s="99"/>
      <c r="CF66" s="99"/>
      <c r="CG66" s="99"/>
      <c r="CH66" s="99"/>
      <c r="CI66" s="99"/>
      <c r="CK66" s="55">
        <f t="shared" si="16"/>
        <v>0</v>
      </c>
      <c r="CL66" s="55">
        <f t="shared" si="16"/>
        <v>0</v>
      </c>
    </row>
    <row r="67" spans="1:90" ht="15" customHeight="1" x14ac:dyDescent="0.25">
      <c r="A67" s="5872" t="s">
        <v>270</v>
      </c>
      <c r="B67" s="5872"/>
      <c r="C67" s="324">
        <f>SUM(D67:J67)</f>
        <v>36</v>
      </c>
      <c r="D67" s="2291">
        <v>8</v>
      </c>
      <c r="E67" s="2292">
        <v>0</v>
      </c>
      <c r="F67" s="2292">
        <v>5</v>
      </c>
      <c r="G67" s="2292">
        <v>6</v>
      </c>
      <c r="H67" s="2293">
        <v>6</v>
      </c>
      <c r="I67" s="1914">
        <v>5</v>
      </c>
      <c r="J67" s="326">
        <v>6</v>
      </c>
      <c r="K67" s="2087">
        <v>24</v>
      </c>
      <c r="L67" s="325">
        <v>0</v>
      </c>
      <c r="M67" s="2227" t="str">
        <f t="shared" si="14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15"/>
        <v/>
      </c>
      <c r="CB67" s="2229" t="str">
        <f t="shared" si="13"/>
        <v/>
      </c>
      <c r="CC67" s="2228"/>
      <c r="CD67" s="2228"/>
      <c r="CE67" s="99"/>
      <c r="CF67" s="99"/>
      <c r="CG67" s="99"/>
      <c r="CH67" s="99"/>
      <c r="CI67" s="99"/>
      <c r="CK67" s="55">
        <f t="shared" si="16"/>
        <v>0</v>
      </c>
      <c r="CL67" s="55">
        <f t="shared" si="16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17">+E72+G72</f>
        <v>0</v>
      </c>
      <c r="D72" s="2298">
        <f t="shared" si="17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 t="shared" ref="CK72:CL74" si="18">IF(AND($B72&lt;&gt;0,I72=""),1,IF(I72&gt;$B72,1,0))</f>
        <v>0</v>
      </c>
      <c r="CL72" s="55">
        <f t="shared" si="18"/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17"/>
        <v>0</v>
      </c>
      <c r="D73" s="2301">
        <f t="shared" si="17"/>
        <v>0</v>
      </c>
      <c r="E73" s="329"/>
      <c r="F73" s="330"/>
      <c r="G73" s="329"/>
      <c r="H73" s="2302"/>
      <c r="I73" s="2068"/>
      <c r="J73" s="2003"/>
      <c r="K73" s="2227" t="str">
        <f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si="18"/>
        <v>0</v>
      </c>
      <c r="CL73" s="55">
        <f t="shared" si="1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17"/>
        <v>0</v>
      </c>
      <c r="D74" s="2304">
        <f t="shared" si="17"/>
        <v>0</v>
      </c>
      <c r="E74" s="876"/>
      <c r="F74" s="877"/>
      <c r="G74" s="876"/>
      <c r="H74" s="1912"/>
      <c r="I74" s="1911"/>
      <c r="J74" s="2009"/>
      <c r="K74" s="2227" t="str">
        <f>$CA74&amp;CB74</f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>IF(AND($B74&lt;&gt;0,I74=""),"* No olvide ingresar la variable "&amp;I$51&amp;""&amp;". Digite CERO si no tiene. ",IF(I74&gt;$B74,"* La variable Pueblos Originarios no debe ser mayor al Total Ambos Sexos. ",""))</f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18"/>
        <v>0</v>
      </c>
      <c r="CL74" s="55">
        <f t="shared" si="1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6</v>
      </c>
      <c r="C86" s="2209">
        <v>1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19">IF(D86&gt;$B86,1,0)</f>
        <v>0</v>
      </c>
      <c r="CN86" s="2314">
        <f t="shared" si="19"/>
        <v>0</v>
      </c>
      <c r="CO86" s="2314">
        <f t="shared" si="1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19"/>
        <v>0</v>
      </c>
      <c r="CN87" s="2314">
        <f t="shared" si="19"/>
        <v>0</v>
      </c>
      <c r="CO87" s="2314">
        <f t="shared" si="1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1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>$CA91</f>
        <v/>
      </c>
      <c r="CA91" s="2229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5</v>
      </c>
      <c r="D92" s="1896">
        <v>1</v>
      </c>
      <c r="E92" s="1896">
        <v>0</v>
      </c>
      <c r="F92" s="1891"/>
      <c r="G92" s="1931"/>
      <c r="H92" s="2319">
        <v>0</v>
      </c>
      <c r="I92" s="2227" t="str">
        <f>$CA92</f>
        <v/>
      </c>
      <c r="CA92" s="2229" t="str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>IF(AND($C92&lt;&gt;0,H92=""),1,IF(H92&gt;$C92,1,0))</f>
        <v>0</v>
      </c>
    </row>
    <row r="93" spans="1:93" ht="15" customHeight="1" x14ac:dyDescent="0.25">
      <c r="A93" s="5843"/>
      <c r="B93" s="2318" t="s">
        <v>296</v>
      </c>
      <c r="C93" s="876">
        <v>6</v>
      </c>
      <c r="D93" s="1907">
        <v>2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20">SUM(C98:C102)</f>
        <v>23</v>
      </c>
      <c r="D97" s="2323">
        <f t="shared" si="20"/>
        <v>8</v>
      </c>
      <c r="E97" s="2270">
        <f t="shared" si="20"/>
        <v>15</v>
      </c>
      <c r="F97" s="2269">
        <f>SUM(F98:F102)</f>
        <v>6</v>
      </c>
      <c r="G97" s="2270">
        <f t="shared" si="20"/>
        <v>7</v>
      </c>
      <c r="H97" s="2269">
        <f t="shared" si="20"/>
        <v>2</v>
      </c>
      <c r="I97" s="2270">
        <f t="shared" si="20"/>
        <v>8</v>
      </c>
    </row>
    <row r="98" spans="1:90" ht="15" customHeight="1" x14ac:dyDescent="0.25">
      <c r="A98" s="5873" t="s">
        <v>197</v>
      </c>
      <c r="B98" s="5874"/>
      <c r="C98" s="2324">
        <f>SUM(D98+E98)</f>
        <v>8</v>
      </c>
      <c r="D98" s="2325">
        <f>SUM(F98+H98)</f>
        <v>3</v>
      </c>
      <c r="E98" s="2255">
        <f>SUM(G98+I98)</f>
        <v>5</v>
      </c>
      <c r="F98" s="2209">
        <v>3</v>
      </c>
      <c r="G98" s="2210">
        <v>4</v>
      </c>
      <c r="H98" s="2209">
        <v>0</v>
      </c>
      <c r="I98" s="1996">
        <v>1</v>
      </c>
    </row>
    <row r="99" spans="1:90" ht="15" customHeight="1" x14ac:dyDescent="0.25">
      <c r="A99" s="5875" t="s">
        <v>275</v>
      </c>
      <c r="B99" s="5876"/>
      <c r="C99" s="300">
        <f>SUM(D99+E99)</f>
        <v>2</v>
      </c>
      <c r="D99" s="2326">
        <f t="shared" ref="D99:E102" si="21">SUM(F99+H99)</f>
        <v>1</v>
      </c>
      <c r="E99" s="146">
        <f t="shared" si="21"/>
        <v>1</v>
      </c>
      <c r="F99" s="327">
        <v>0</v>
      </c>
      <c r="G99" s="142">
        <v>0</v>
      </c>
      <c r="H99" s="327">
        <v>1</v>
      </c>
      <c r="I99" s="905">
        <v>1</v>
      </c>
    </row>
    <row r="100" spans="1:90" ht="15" customHeight="1" x14ac:dyDescent="0.25">
      <c r="A100" s="5875" t="s">
        <v>199</v>
      </c>
      <c r="B100" s="5876"/>
      <c r="C100" s="300">
        <f>SUM(D100+E100)</f>
        <v>10</v>
      </c>
      <c r="D100" s="2326">
        <f t="shared" si="21"/>
        <v>2</v>
      </c>
      <c r="E100" s="146">
        <f t="shared" si="21"/>
        <v>8</v>
      </c>
      <c r="F100" s="329">
        <v>2</v>
      </c>
      <c r="G100" s="330">
        <v>2</v>
      </c>
      <c r="H100" s="329">
        <v>0</v>
      </c>
      <c r="I100" s="2003">
        <v>6</v>
      </c>
    </row>
    <row r="101" spans="1:90" ht="15" customHeight="1" x14ac:dyDescent="0.25">
      <c r="A101" s="5879" t="s">
        <v>200</v>
      </c>
      <c r="B101" s="5880"/>
      <c r="C101" s="197">
        <f>SUM(D101+E101)</f>
        <v>3</v>
      </c>
      <c r="D101" s="486">
        <f>SUM(F101+H101)</f>
        <v>2</v>
      </c>
      <c r="E101" s="62">
        <f>SUM(G101+I101)</f>
        <v>1</v>
      </c>
      <c r="F101" s="212">
        <v>1</v>
      </c>
      <c r="G101" s="34">
        <v>1</v>
      </c>
      <c r="H101" s="212">
        <v>1</v>
      </c>
      <c r="I101" s="1161">
        <v>0</v>
      </c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21"/>
        <v>0</v>
      </c>
      <c r="E102" s="485">
        <f t="shared" si="21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22">SUM(D108+E108)</f>
        <v>26</v>
      </c>
      <c r="D108" s="2333">
        <f>+J108+L108+N108+P108+R108+T108</f>
        <v>13</v>
      </c>
      <c r="E108" s="2208">
        <f>+K108+M108+O108+Q108+S108+U108</f>
        <v>13</v>
      </c>
      <c r="F108" s="2334"/>
      <c r="G108" s="2335"/>
      <c r="H108" s="2334"/>
      <c r="I108" s="2335"/>
      <c r="J108" s="2209">
        <v>0</v>
      </c>
      <c r="K108" s="1996">
        <v>1</v>
      </c>
      <c r="L108" s="2209">
        <v>1</v>
      </c>
      <c r="M108" s="1996">
        <v>4</v>
      </c>
      <c r="N108" s="2209">
        <v>2</v>
      </c>
      <c r="O108" s="1996">
        <v>3</v>
      </c>
      <c r="P108" s="2238">
        <v>5</v>
      </c>
      <c r="Q108" s="1996">
        <v>0</v>
      </c>
      <c r="R108" s="2238">
        <v>4</v>
      </c>
      <c r="S108" s="1996">
        <v>4</v>
      </c>
      <c r="T108" s="2238">
        <v>1</v>
      </c>
      <c r="U108" s="2239">
        <v>1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22"/>
        <v>3</v>
      </c>
      <c r="D109" s="2339">
        <f t="shared" ref="D109:E111" si="23">SUM(J109+L109+N109+P109+R109+T109)</f>
        <v>2</v>
      </c>
      <c r="E109" s="345">
        <f t="shared" si="23"/>
        <v>1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1</v>
      </c>
      <c r="O109" s="2003">
        <v>1</v>
      </c>
      <c r="P109" s="2234">
        <v>1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22"/>
        <v>0</v>
      </c>
      <c r="D110" s="2339">
        <f t="shared" si="23"/>
        <v>0</v>
      </c>
      <c r="E110" s="345">
        <f t="shared" si="23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22"/>
        <v>0</v>
      </c>
      <c r="D111" s="2339">
        <f t="shared" si="23"/>
        <v>0</v>
      </c>
      <c r="E111" s="345">
        <f t="shared" si="23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22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 t="shared" ref="X112:X117" si="24">CA112&amp;CB112</f>
        <v/>
      </c>
      <c r="CA112" s="2229" t="str">
        <f t="shared" ref="CA112:CA117" si="25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 t="shared" ref="CB112:CB117" si="26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 t="shared" ref="CK112:CL117" si="27">IF(AND($C112&lt;&gt;0,V112=""),1,IF(V112&gt;$C112,1,0))</f>
        <v>0</v>
      </c>
      <c r="CL112" s="55">
        <f t="shared" si="27"/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si="24"/>
        <v/>
      </c>
      <c r="CA113" s="2229" t="str">
        <f t="shared" si="25"/>
        <v/>
      </c>
      <c r="CB113" s="2229" t="str">
        <f t="shared" si="26"/>
        <v/>
      </c>
      <c r="CC113" s="2228"/>
      <c r="CD113" s="2228"/>
      <c r="CE113" s="99"/>
      <c r="CF113" s="99"/>
      <c r="CG113" s="99"/>
      <c r="CH113" s="99"/>
      <c r="CI113" s="99"/>
      <c r="CK113" s="55">
        <f t="shared" si="27"/>
        <v>0</v>
      </c>
      <c r="CL113" s="55">
        <f t="shared" si="27"/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24"/>
        <v/>
      </c>
      <c r="CA114" s="2229" t="str">
        <f t="shared" si="25"/>
        <v/>
      </c>
      <c r="CB114" s="2229" t="str">
        <f t="shared" si="26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27"/>
        <v>0</v>
      </c>
      <c r="CL114" s="55">
        <f t="shared" si="27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22"/>
        <v>28</v>
      </c>
      <c r="D115" s="2360">
        <f t="shared" ref="D115:E117" si="28">SUM(F115+H115+J115+L115+N115+P115+R115+T115)</f>
        <v>14</v>
      </c>
      <c r="E115" s="2208">
        <f t="shared" si="28"/>
        <v>14</v>
      </c>
      <c r="F115" s="2209">
        <v>0</v>
      </c>
      <c r="G115" s="2361">
        <v>0</v>
      </c>
      <c r="H115" s="2209">
        <v>0</v>
      </c>
      <c r="I115" s="2210">
        <v>0</v>
      </c>
      <c r="J115" s="2209">
        <v>0</v>
      </c>
      <c r="K115" s="1996">
        <v>1</v>
      </c>
      <c r="L115" s="2209">
        <v>0</v>
      </c>
      <c r="M115" s="1996">
        <v>4</v>
      </c>
      <c r="N115" s="2209">
        <v>3</v>
      </c>
      <c r="O115" s="2210">
        <v>4</v>
      </c>
      <c r="P115" s="2209">
        <v>6</v>
      </c>
      <c r="Q115" s="2210">
        <v>0</v>
      </c>
      <c r="R115" s="2209">
        <v>4</v>
      </c>
      <c r="S115" s="2210">
        <v>4</v>
      </c>
      <c r="T115" s="2209">
        <v>1</v>
      </c>
      <c r="U115" s="1944">
        <v>1</v>
      </c>
      <c r="V115" s="1997">
        <v>0</v>
      </c>
      <c r="W115" s="2362">
        <v>0</v>
      </c>
      <c r="X115" s="1970" t="str">
        <f t="shared" si="24"/>
        <v/>
      </c>
      <c r="CA115" s="2229" t="str">
        <f t="shared" si="25"/>
        <v/>
      </c>
      <c r="CB115" s="2229" t="str">
        <f t="shared" si="26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27"/>
        <v>0</v>
      </c>
      <c r="CL115" s="55">
        <f t="shared" si="27"/>
        <v>0</v>
      </c>
    </row>
    <row r="116" spans="1:90" ht="19.5" customHeight="1" x14ac:dyDescent="0.25">
      <c r="A116" s="6005"/>
      <c r="B116" s="2363" t="s">
        <v>319</v>
      </c>
      <c r="C116" s="2364">
        <f t="shared" si="22"/>
        <v>1</v>
      </c>
      <c r="D116" s="763">
        <f t="shared" si="28"/>
        <v>1</v>
      </c>
      <c r="E116" s="223">
        <f t="shared" si="28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1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24"/>
        <v/>
      </c>
      <c r="CA116" s="2229" t="str">
        <f t="shared" si="25"/>
        <v/>
      </c>
      <c r="CB116" s="2229" t="str">
        <f t="shared" si="26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27"/>
        <v>0</v>
      </c>
      <c r="CL116" s="55">
        <f t="shared" si="27"/>
        <v>0</v>
      </c>
    </row>
    <row r="117" spans="1:90" ht="21" x14ac:dyDescent="0.25">
      <c r="A117" s="6006"/>
      <c r="B117" s="2365" t="s">
        <v>320</v>
      </c>
      <c r="C117" s="2366">
        <f t="shared" si="22"/>
        <v>0</v>
      </c>
      <c r="D117" s="2367">
        <f t="shared" si="28"/>
        <v>0</v>
      </c>
      <c r="E117" s="2368">
        <f t="shared" si="28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24"/>
        <v/>
      </c>
      <c r="CA117" s="2229" t="str">
        <f t="shared" si="25"/>
        <v/>
      </c>
      <c r="CB117" s="2229" t="str">
        <f t="shared" si="26"/>
        <v/>
      </c>
      <c r="CC117" s="2228"/>
      <c r="CD117" s="2228"/>
      <c r="CE117" s="99"/>
      <c r="CF117" s="99"/>
      <c r="CG117" s="99"/>
      <c r="CH117" s="99"/>
      <c r="CI117" s="99"/>
      <c r="CK117" s="55">
        <f t="shared" si="27"/>
        <v>0</v>
      </c>
      <c r="CL117" s="55">
        <f t="shared" si="27"/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29">SUM(D123+E123)</f>
        <v>1</v>
      </c>
      <c r="D123" s="2326">
        <f t="shared" ref="D123:E151" si="30">SUM(F123+H123+J123+L123+N123+P123+R123+T123+V123+X123+Z123)</f>
        <v>0</v>
      </c>
      <c r="E123" s="588">
        <f t="shared" si="30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1</v>
      </c>
      <c r="AB123" s="2397">
        <v>0</v>
      </c>
      <c r="AC123" s="2094">
        <v>0</v>
      </c>
      <c r="AD123" s="1970" t="str">
        <f t="shared" ref="AD123:AD157" si="31">CA123&amp;CB123</f>
        <v/>
      </c>
      <c r="CA123" s="2229" t="str">
        <f t="shared" ref="CA123:CA151" si="32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33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34">IF(AND($C123&lt;&gt;0,AB123=""),1,IF(AB123&gt;$C123,1,0))</f>
        <v>0</v>
      </c>
      <c r="CL123" s="2396">
        <f t="shared" ref="CL123:CL151" si="35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29"/>
        <v>0</v>
      </c>
      <c r="D124" s="2326">
        <f t="shared" si="30"/>
        <v>0</v>
      </c>
      <c r="E124" s="588">
        <f t="shared" si="30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31"/>
        <v/>
      </c>
      <c r="CA124" s="2229" t="str">
        <f t="shared" si="32"/>
        <v/>
      </c>
      <c r="CB124" s="2229" t="str">
        <f t="shared" si="33"/>
        <v/>
      </c>
      <c r="CK124" s="2396">
        <f t="shared" si="34"/>
        <v>0</v>
      </c>
      <c r="CL124" s="2396">
        <f t="shared" si="35"/>
        <v>0</v>
      </c>
    </row>
    <row r="125" spans="1:90" ht="15" customHeight="1" x14ac:dyDescent="0.25">
      <c r="A125" s="5778"/>
      <c r="B125" s="361" t="s">
        <v>333</v>
      </c>
      <c r="C125" s="358">
        <f t="shared" si="29"/>
        <v>4</v>
      </c>
      <c r="D125" s="479">
        <f t="shared" si="30"/>
        <v>1</v>
      </c>
      <c r="E125" s="560">
        <f t="shared" si="30"/>
        <v>3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0</v>
      </c>
      <c r="V125" s="2234">
        <v>0</v>
      </c>
      <c r="W125" s="2003">
        <v>1</v>
      </c>
      <c r="X125" s="2234">
        <v>0</v>
      </c>
      <c r="Y125" s="2003">
        <v>1</v>
      </c>
      <c r="Z125" s="2397">
        <v>0</v>
      </c>
      <c r="AA125" s="2097">
        <v>1</v>
      </c>
      <c r="AB125" s="2397">
        <v>0</v>
      </c>
      <c r="AC125" s="2094">
        <v>0</v>
      </c>
      <c r="AD125" s="1970" t="str">
        <f t="shared" si="31"/>
        <v/>
      </c>
      <c r="CA125" s="2229" t="str">
        <f t="shared" si="32"/>
        <v/>
      </c>
      <c r="CB125" s="2229" t="str">
        <f t="shared" si="33"/>
        <v/>
      </c>
      <c r="CK125" s="2396">
        <f t="shared" si="34"/>
        <v>0</v>
      </c>
      <c r="CL125" s="2396">
        <f t="shared" si="35"/>
        <v>0</v>
      </c>
    </row>
    <row r="126" spans="1:90" ht="15" customHeight="1" x14ac:dyDescent="0.25">
      <c r="A126" s="5915"/>
      <c r="B126" s="526" t="s">
        <v>334</v>
      </c>
      <c r="C126" s="519">
        <f t="shared" si="29"/>
        <v>0</v>
      </c>
      <c r="D126" s="484">
        <f t="shared" si="30"/>
        <v>0</v>
      </c>
      <c r="E126" s="563">
        <f t="shared" si="30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31"/>
        <v/>
      </c>
      <c r="CA126" s="2229" t="str">
        <f t="shared" si="32"/>
        <v/>
      </c>
      <c r="CB126" s="2229" t="str">
        <f t="shared" si="33"/>
        <v/>
      </c>
      <c r="CK126" s="2396">
        <f t="shared" si="34"/>
        <v>0</v>
      </c>
      <c r="CL126" s="2396">
        <f t="shared" si="35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29"/>
        <v>0</v>
      </c>
      <c r="D127" s="2325">
        <f t="shared" si="30"/>
        <v>0</v>
      </c>
      <c r="E127" s="2392">
        <f t="shared" si="30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31"/>
        <v/>
      </c>
      <c r="CA127" s="2229" t="str">
        <f t="shared" si="32"/>
        <v/>
      </c>
      <c r="CB127" s="2229" t="str">
        <f t="shared" si="33"/>
        <v/>
      </c>
      <c r="CK127" s="2396">
        <f t="shared" si="34"/>
        <v>0</v>
      </c>
      <c r="CL127" s="2396">
        <f t="shared" si="35"/>
        <v>0</v>
      </c>
    </row>
    <row r="128" spans="1:90" ht="15" customHeight="1" x14ac:dyDescent="0.25">
      <c r="A128" s="5914"/>
      <c r="B128" s="319" t="s">
        <v>331</v>
      </c>
      <c r="C128" s="295">
        <f t="shared" si="29"/>
        <v>0</v>
      </c>
      <c r="D128" s="2326">
        <f t="shared" si="30"/>
        <v>0</v>
      </c>
      <c r="E128" s="588">
        <f t="shared" si="30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31"/>
        <v/>
      </c>
      <c r="CA128" s="2229" t="str">
        <f t="shared" si="32"/>
        <v/>
      </c>
      <c r="CB128" s="2229" t="str">
        <f t="shared" si="33"/>
        <v/>
      </c>
      <c r="CK128" s="2396">
        <f t="shared" si="34"/>
        <v>0</v>
      </c>
      <c r="CL128" s="2396">
        <f t="shared" si="35"/>
        <v>0</v>
      </c>
    </row>
    <row r="129" spans="1:90" ht="15" customHeight="1" x14ac:dyDescent="0.25">
      <c r="A129" s="5914"/>
      <c r="B129" s="361" t="s">
        <v>332</v>
      </c>
      <c r="C129" s="295">
        <f t="shared" si="29"/>
        <v>1</v>
      </c>
      <c r="D129" s="2326">
        <f t="shared" si="30"/>
        <v>1</v>
      </c>
      <c r="E129" s="588">
        <f t="shared" si="30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1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31"/>
        <v/>
      </c>
      <c r="CA129" s="2229" t="str">
        <f t="shared" si="32"/>
        <v/>
      </c>
      <c r="CB129" s="2229" t="str">
        <f t="shared" si="33"/>
        <v/>
      </c>
      <c r="CK129" s="2396">
        <f t="shared" si="34"/>
        <v>0</v>
      </c>
      <c r="CL129" s="2396">
        <f t="shared" si="35"/>
        <v>0</v>
      </c>
    </row>
    <row r="130" spans="1:90" ht="15" customHeight="1" x14ac:dyDescent="0.25">
      <c r="A130" s="5778"/>
      <c r="B130" s="361" t="s">
        <v>333</v>
      </c>
      <c r="C130" s="358">
        <f t="shared" si="29"/>
        <v>0</v>
      </c>
      <c r="D130" s="479">
        <f t="shared" si="30"/>
        <v>0</v>
      </c>
      <c r="E130" s="560">
        <f t="shared" si="30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31"/>
        <v/>
      </c>
      <c r="CA130" s="2229" t="str">
        <f t="shared" si="32"/>
        <v/>
      </c>
      <c r="CB130" s="2229" t="str">
        <f t="shared" si="33"/>
        <v/>
      </c>
      <c r="CK130" s="2396">
        <f t="shared" si="34"/>
        <v>0</v>
      </c>
      <c r="CL130" s="2396">
        <f t="shared" si="35"/>
        <v>0</v>
      </c>
    </row>
    <row r="131" spans="1:90" ht="15" customHeight="1" x14ac:dyDescent="0.25">
      <c r="A131" s="5915"/>
      <c r="B131" s="526" t="s">
        <v>334</v>
      </c>
      <c r="C131" s="519">
        <f t="shared" si="29"/>
        <v>0</v>
      </c>
      <c r="D131" s="484">
        <f t="shared" si="30"/>
        <v>0</v>
      </c>
      <c r="E131" s="563">
        <f t="shared" si="30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31"/>
        <v/>
      </c>
      <c r="CA131" s="2229" t="str">
        <f t="shared" si="32"/>
        <v/>
      </c>
      <c r="CB131" s="2229" t="str">
        <f t="shared" si="33"/>
        <v/>
      </c>
      <c r="CK131" s="2396">
        <f t="shared" si="34"/>
        <v>0</v>
      </c>
      <c r="CL131" s="2396">
        <f t="shared" si="35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29"/>
        <v>0</v>
      </c>
      <c r="D132" s="2325">
        <f t="shared" si="30"/>
        <v>0</v>
      </c>
      <c r="E132" s="2392">
        <f t="shared" si="30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31"/>
        <v/>
      </c>
      <c r="CA132" s="2229" t="str">
        <f t="shared" si="32"/>
        <v/>
      </c>
      <c r="CB132" s="2229" t="str">
        <f t="shared" si="33"/>
        <v/>
      </c>
      <c r="CK132" s="2396">
        <f t="shared" si="34"/>
        <v>0</v>
      </c>
      <c r="CL132" s="2396">
        <f t="shared" si="35"/>
        <v>0</v>
      </c>
    </row>
    <row r="133" spans="1:90" ht="15" customHeight="1" x14ac:dyDescent="0.25">
      <c r="A133" s="5842"/>
      <c r="B133" s="319" t="s">
        <v>331</v>
      </c>
      <c r="C133" s="295">
        <f t="shared" si="29"/>
        <v>0</v>
      </c>
      <c r="D133" s="2326">
        <f t="shared" si="30"/>
        <v>0</v>
      </c>
      <c r="E133" s="588">
        <f t="shared" si="30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31"/>
        <v/>
      </c>
      <c r="CA133" s="2229" t="str">
        <f t="shared" si="32"/>
        <v/>
      </c>
      <c r="CB133" s="2229" t="str">
        <f t="shared" si="33"/>
        <v/>
      </c>
      <c r="CK133" s="2396">
        <f t="shared" si="34"/>
        <v>0</v>
      </c>
      <c r="CL133" s="2396">
        <f t="shared" si="35"/>
        <v>0</v>
      </c>
    </row>
    <row r="134" spans="1:90" ht="15" customHeight="1" x14ac:dyDescent="0.25">
      <c r="A134" s="5842"/>
      <c r="B134" s="361" t="s">
        <v>332</v>
      </c>
      <c r="C134" s="295">
        <f t="shared" si="29"/>
        <v>0</v>
      </c>
      <c r="D134" s="2326">
        <f t="shared" si="30"/>
        <v>0</v>
      </c>
      <c r="E134" s="588">
        <f t="shared" si="30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31"/>
        <v/>
      </c>
      <c r="CA134" s="2229" t="str">
        <f t="shared" si="32"/>
        <v/>
      </c>
      <c r="CB134" s="2229" t="str">
        <f t="shared" si="33"/>
        <v/>
      </c>
      <c r="CK134" s="2396">
        <f t="shared" si="34"/>
        <v>0</v>
      </c>
      <c r="CL134" s="2396">
        <f t="shared" si="35"/>
        <v>0</v>
      </c>
    </row>
    <row r="135" spans="1:90" ht="15" customHeight="1" x14ac:dyDescent="0.25">
      <c r="A135" s="5842"/>
      <c r="B135" s="361" t="s">
        <v>333</v>
      </c>
      <c r="C135" s="358">
        <f t="shared" si="29"/>
        <v>0</v>
      </c>
      <c r="D135" s="479">
        <f t="shared" si="30"/>
        <v>0</v>
      </c>
      <c r="E135" s="560">
        <f t="shared" si="30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31"/>
        <v/>
      </c>
      <c r="CA135" s="2229" t="str">
        <f t="shared" si="32"/>
        <v/>
      </c>
      <c r="CB135" s="2229" t="str">
        <f t="shared" si="33"/>
        <v/>
      </c>
      <c r="CK135" s="2396">
        <f t="shared" si="34"/>
        <v>0</v>
      </c>
      <c r="CL135" s="2396">
        <f t="shared" si="35"/>
        <v>0</v>
      </c>
    </row>
    <row r="136" spans="1:90" ht="15" customHeight="1" x14ac:dyDescent="0.25">
      <c r="A136" s="5843"/>
      <c r="B136" s="526" t="s">
        <v>334</v>
      </c>
      <c r="C136" s="519">
        <f t="shared" si="29"/>
        <v>0</v>
      </c>
      <c r="D136" s="484">
        <f t="shared" si="30"/>
        <v>0</v>
      </c>
      <c r="E136" s="563">
        <f t="shared" si="30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31"/>
        <v/>
      </c>
      <c r="CA136" s="2229" t="str">
        <f t="shared" si="32"/>
        <v/>
      </c>
      <c r="CB136" s="2229" t="str">
        <f t="shared" si="33"/>
        <v/>
      </c>
      <c r="CK136" s="2396">
        <f t="shared" si="34"/>
        <v>0</v>
      </c>
      <c r="CL136" s="2396">
        <f t="shared" si="35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29"/>
        <v>0</v>
      </c>
      <c r="D137" s="2325">
        <f t="shared" si="30"/>
        <v>0</v>
      </c>
      <c r="E137" s="2392">
        <f t="shared" si="30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31"/>
        <v/>
      </c>
      <c r="CA137" s="2229" t="str">
        <f t="shared" si="32"/>
        <v/>
      </c>
      <c r="CB137" s="2229" t="str">
        <f t="shared" si="33"/>
        <v/>
      </c>
      <c r="CK137" s="2396">
        <f t="shared" si="34"/>
        <v>0</v>
      </c>
      <c r="CL137" s="2396">
        <f t="shared" si="35"/>
        <v>0</v>
      </c>
    </row>
    <row r="138" spans="1:90" ht="15" customHeight="1" x14ac:dyDescent="0.25">
      <c r="A138" s="5914"/>
      <c r="B138" s="319" t="s">
        <v>331</v>
      </c>
      <c r="C138" s="295">
        <f t="shared" si="29"/>
        <v>0</v>
      </c>
      <c r="D138" s="2326">
        <f t="shared" si="30"/>
        <v>0</v>
      </c>
      <c r="E138" s="588">
        <f t="shared" si="30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31"/>
        <v/>
      </c>
      <c r="CA138" s="2229" t="str">
        <f t="shared" si="32"/>
        <v/>
      </c>
      <c r="CB138" s="2229" t="str">
        <f t="shared" si="33"/>
        <v/>
      </c>
      <c r="CK138" s="2396">
        <f t="shared" si="34"/>
        <v>0</v>
      </c>
      <c r="CL138" s="2396">
        <f t="shared" si="35"/>
        <v>0</v>
      </c>
    </row>
    <row r="139" spans="1:90" ht="15" customHeight="1" x14ac:dyDescent="0.25">
      <c r="A139" s="5914"/>
      <c r="B139" s="361" t="s">
        <v>332</v>
      </c>
      <c r="C139" s="295">
        <f t="shared" si="29"/>
        <v>0</v>
      </c>
      <c r="D139" s="2326">
        <f t="shared" si="30"/>
        <v>0</v>
      </c>
      <c r="E139" s="588">
        <f t="shared" si="30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31"/>
        <v/>
      </c>
      <c r="CA139" s="2229" t="str">
        <f t="shared" si="32"/>
        <v/>
      </c>
      <c r="CB139" s="2229" t="str">
        <f t="shared" si="33"/>
        <v/>
      </c>
      <c r="CK139" s="2396">
        <f t="shared" si="34"/>
        <v>0</v>
      </c>
      <c r="CL139" s="2396">
        <f t="shared" si="35"/>
        <v>0</v>
      </c>
    </row>
    <row r="140" spans="1:90" ht="15" customHeight="1" x14ac:dyDescent="0.25">
      <c r="A140" s="5778"/>
      <c r="B140" s="361" t="s">
        <v>333</v>
      </c>
      <c r="C140" s="358">
        <f t="shared" si="29"/>
        <v>3</v>
      </c>
      <c r="D140" s="479">
        <f t="shared" si="30"/>
        <v>1</v>
      </c>
      <c r="E140" s="560">
        <f t="shared" si="30"/>
        <v>2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1</v>
      </c>
      <c r="AA140" s="2097">
        <v>2</v>
      </c>
      <c r="AB140" s="2397">
        <v>0</v>
      </c>
      <c r="AC140" s="2094">
        <v>0</v>
      </c>
      <c r="AD140" s="1970" t="str">
        <f t="shared" si="31"/>
        <v/>
      </c>
      <c r="CA140" s="2229" t="str">
        <f t="shared" si="32"/>
        <v/>
      </c>
      <c r="CB140" s="2229" t="str">
        <f t="shared" si="33"/>
        <v/>
      </c>
      <c r="CK140" s="2396">
        <f t="shared" si="34"/>
        <v>0</v>
      </c>
      <c r="CL140" s="2396">
        <f t="shared" si="35"/>
        <v>0</v>
      </c>
    </row>
    <row r="141" spans="1:90" ht="15" customHeight="1" x14ac:dyDescent="0.25">
      <c r="A141" s="5915"/>
      <c r="B141" s="526" t="s">
        <v>334</v>
      </c>
      <c r="C141" s="519">
        <f t="shared" si="29"/>
        <v>0</v>
      </c>
      <c r="D141" s="484">
        <f t="shared" si="30"/>
        <v>0</v>
      </c>
      <c r="E141" s="563">
        <f t="shared" si="30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31"/>
        <v/>
      </c>
      <c r="CA141" s="2229" t="str">
        <f t="shared" si="32"/>
        <v/>
      </c>
      <c r="CB141" s="2229" t="str">
        <f t="shared" si="33"/>
        <v/>
      </c>
      <c r="CK141" s="2396">
        <f t="shared" si="34"/>
        <v>0</v>
      </c>
      <c r="CL141" s="2396">
        <f t="shared" si="35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29"/>
        <v>0</v>
      </c>
      <c r="D142" s="2325">
        <f t="shared" si="30"/>
        <v>0</v>
      </c>
      <c r="E142" s="2392">
        <f t="shared" si="30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31"/>
        <v/>
      </c>
      <c r="CA142" s="2229" t="str">
        <f t="shared" si="32"/>
        <v/>
      </c>
      <c r="CB142" s="2229" t="str">
        <f t="shared" si="33"/>
        <v/>
      </c>
      <c r="CK142" s="2396">
        <f t="shared" si="34"/>
        <v>0</v>
      </c>
      <c r="CL142" s="2396">
        <f t="shared" si="35"/>
        <v>0</v>
      </c>
    </row>
    <row r="143" spans="1:90" ht="15" customHeight="1" x14ac:dyDescent="0.25">
      <c r="A143" s="5914"/>
      <c r="B143" s="319" t="s">
        <v>331</v>
      </c>
      <c r="C143" s="295">
        <f t="shared" si="29"/>
        <v>0</v>
      </c>
      <c r="D143" s="2326">
        <f t="shared" si="30"/>
        <v>0</v>
      </c>
      <c r="E143" s="588">
        <f t="shared" si="30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31"/>
        <v/>
      </c>
      <c r="CA143" s="2229" t="str">
        <f t="shared" si="32"/>
        <v/>
      </c>
      <c r="CB143" s="2229" t="str">
        <f t="shared" si="33"/>
        <v/>
      </c>
      <c r="CK143" s="2396">
        <f t="shared" si="34"/>
        <v>0</v>
      </c>
      <c r="CL143" s="2396">
        <f t="shared" si="35"/>
        <v>0</v>
      </c>
    </row>
    <row r="144" spans="1:90" ht="15" customHeight="1" x14ac:dyDescent="0.25">
      <c r="A144" s="5914"/>
      <c r="B144" s="361" t="s">
        <v>332</v>
      </c>
      <c r="C144" s="295">
        <f t="shared" si="29"/>
        <v>0</v>
      </c>
      <c r="D144" s="2326">
        <f t="shared" si="30"/>
        <v>0</v>
      </c>
      <c r="E144" s="588">
        <f t="shared" si="30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31"/>
        <v/>
      </c>
      <c r="CA144" s="2229" t="str">
        <f t="shared" si="32"/>
        <v/>
      </c>
      <c r="CB144" s="2229" t="str">
        <f t="shared" si="33"/>
        <v/>
      </c>
      <c r="CK144" s="2396">
        <f t="shared" si="34"/>
        <v>0</v>
      </c>
      <c r="CL144" s="2396">
        <f t="shared" si="35"/>
        <v>0</v>
      </c>
    </row>
    <row r="145" spans="1:90" ht="15" customHeight="1" x14ac:dyDescent="0.25">
      <c r="A145" s="5778"/>
      <c r="B145" s="361" t="s">
        <v>333</v>
      </c>
      <c r="C145" s="358">
        <f t="shared" si="29"/>
        <v>0</v>
      </c>
      <c r="D145" s="479">
        <f t="shared" si="30"/>
        <v>0</v>
      </c>
      <c r="E145" s="560">
        <f t="shared" si="30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31"/>
        <v/>
      </c>
      <c r="CA145" s="2229" t="str">
        <f t="shared" si="32"/>
        <v/>
      </c>
      <c r="CB145" s="2229" t="str">
        <f t="shared" si="33"/>
        <v/>
      </c>
      <c r="CK145" s="2396">
        <f t="shared" si="34"/>
        <v>0</v>
      </c>
      <c r="CL145" s="2396">
        <f t="shared" si="35"/>
        <v>0</v>
      </c>
    </row>
    <row r="146" spans="1:90" ht="15" customHeight="1" x14ac:dyDescent="0.25">
      <c r="A146" s="5915"/>
      <c r="B146" s="526" t="s">
        <v>334</v>
      </c>
      <c r="C146" s="519">
        <f t="shared" si="29"/>
        <v>0</v>
      </c>
      <c r="D146" s="484">
        <f t="shared" si="30"/>
        <v>0</v>
      </c>
      <c r="E146" s="563">
        <f t="shared" si="30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31"/>
        <v/>
      </c>
      <c r="CA146" s="2229" t="str">
        <f t="shared" si="32"/>
        <v/>
      </c>
      <c r="CB146" s="2229" t="str">
        <f t="shared" si="33"/>
        <v/>
      </c>
      <c r="CK146" s="2396">
        <f t="shared" si="34"/>
        <v>0</v>
      </c>
      <c r="CL146" s="2396">
        <f t="shared" si="35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29"/>
        <v>0</v>
      </c>
      <c r="D147" s="2325">
        <f t="shared" si="30"/>
        <v>0</v>
      </c>
      <c r="E147" s="2392">
        <f t="shared" si="30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31"/>
        <v/>
      </c>
      <c r="CA147" s="2229" t="str">
        <f t="shared" si="32"/>
        <v/>
      </c>
      <c r="CB147" s="2229" t="str">
        <f t="shared" si="33"/>
        <v/>
      </c>
      <c r="CK147" s="2396">
        <f t="shared" si="34"/>
        <v>0</v>
      </c>
      <c r="CL147" s="2396">
        <f t="shared" si="35"/>
        <v>0</v>
      </c>
    </row>
    <row r="148" spans="1:90" ht="15" customHeight="1" x14ac:dyDescent="0.25">
      <c r="A148" s="5842"/>
      <c r="B148" s="319" t="s">
        <v>331</v>
      </c>
      <c r="C148" s="295">
        <f t="shared" si="29"/>
        <v>0</v>
      </c>
      <c r="D148" s="2326">
        <f t="shared" si="30"/>
        <v>0</v>
      </c>
      <c r="E148" s="588">
        <f t="shared" si="30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31"/>
        <v/>
      </c>
      <c r="CA148" s="2229" t="str">
        <f t="shared" si="32"/>
        <v/>
      </c>
      <c r="CB148" s="2229" t="str">
        <f t="shared" si="33"/>
        <v/>
      </c>
      <c r="CK148" s="2396">
        <f t="shared" si="34"/>
        <v>0</v>
      </c>
      <c r="CL148" s="2396">
        <f t="shared" si="35"/>
        <v>0</v>
      </c>
    </row>
    <row r="149" spans="1:90" ht="15" customHeight="1" x14ac:dyDescent="0.25">
      <c r="A149" s="5842"/>
      <c r="B149" s="361" t="s">
        <v>332</v>
      </c>
      <c r="C149" s="295">
        <f t="shared" si="29"/>
        <v>0</v>
      </c>
      <c r="D149" s="2326">
        <f t="shared" si="30"/>
        <v>0</v>
      </c>
      <c r="E149" s="588">
        <f t="shared" si="30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31"/>
        <v/>
      </c>
      <c r="CA149" s="2229" t="str">
        <f t="shared" si="32"/>
        <v/>
      </c>
      <c r="CB149" s="2229" t="str">
        <f t="shared" si="33"/>
        <v/>
      </c>
      <c r="CK149" s="2396">
        <f t="shared" si="34"/>
        <v>0</v>
      </c>
      <c r="CL149" s="2396">
        <f t="shared" si="35"/>
        <v>0</v>
      </c>
    </row>
    <row r="150" spans="1:90" ht="15" customHeight="1" x14ac:dyDescent="0.25">
      <c r="A150" s="5842"/>
      <c r="B150" s="361" t="s">
        <v>333</v>
      </c>
      <c r="C150" s="358">
        <f t="shared" si="29"/>
        <v>5</v>
      </c>
      <c r="D150" s="479">
        <f t="shared" si="30"/>
        <v>2</v>
      </c>
      <c r="E150" s="560">
        <f t="shared" si="30"/>
        <v>3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1</v>
      </c>
      <c r="Y150" s="2003">
        <v>1</v>
      </c>
      <c r="Z150" s="2397">
        <v>1</v>
      </c>
      <c r="AA150" s="2097">
        <v>2</v>
      </c>
      <c r="AB150" s="2397">
        <v>0</v>
      </c>
      <c r="AC150" s="2094">
        <v>0</v>
      </c>
      <c r="AD150" s="1970" t="str">
        <f t="shared" si="31"/>
        <v/>
      </c>
      <c r="CA150" s="2229" t="str">
        <f t="shared" si="32"/>
        <v/>
      </c>
      <c r="CB150" s="2229" t="str">
        <f t="shared" si="33"/>
        <v/>
      </c>
      <c r="CK150" s="2396">
        <f t="shared" si="34"/>
        <v>0</v>
      </c>
      <c r="CL150" s="2396">
        <f t="shared" si="35"/>
        <v>0</v>
      </c>
    </row>
    <row r="151" spans="1:90" ht="15" customHeight="1" x14ac:dyDescent="0.25">
      <c r="A151" s="5842"/>
      <c r="B151" s="526" t="s">
        <v>334</v>
      </c>
      <c r="C151" s="193">
        <f t="shared" si="29"/>
        <v>4</v>
      </c>
      <c r="D151" s="486">
        <f t="shared" si="30"/>
        <v>1</v>
      </c>
      <c r="E151" s="591">
        <f t="shared" si="30"/>
        <v>3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2</v>
      </c>
      <c r="Z151" s="2401">
        <v>1</v>
      </c>
      <c r="AA151" s="2402">
        <v>1</v>
      </c>
      <c r="AB151" s="2401">
        <v>0</v>
      </c>
      <c r="AC151" s="2403">
        <v>0</v>
      </c>
      <c r="AD151" s="1970" t="str">
        <f t="shared" si="31"/>
        <v/>
      </c>
      <c r="CA151" s="2229" t="str">
        <f t="shared" si="32"/>
        <v/>
      </c>
      <c r="CB151" s="2229" t="str">
        <f t="shared" si="33"/>
        <v/>
      </c>
      <c r="CK151" s="2396">
        <f t="shared" si="34"/>
        <v>0</v>
      </c>
      <c r="CL151" s="2396">
        <f t="shared" si="35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18</v>
      </c>
      <c r="D152" s="2405">
        <f>SUM(D122:D151)</f>
        <v>6</v>
      </c>
      <c r="E152" s="2406">
        <f t="shared" ref="E152:AA152" si="36">SUM(E122:E151)</f>
        <v>12</v>
      </c>
      <c r="F152" s="2407">
        <f t="shared" si="36"/>
        <v>0</v>
      </c>
      <c r="G152" s="2408">
        <f t="shared" si="36"/>
        <v>0</v>
      </c>
      <c r="H152" s="2407">
        <f t="shared" si="36"/>
        <v>0</v>
      </c>
      <c r="I152" s="2408">
        <f t="shared" si="36"/>
        <v>0</v>
      </c>
      <c r="J152" s="2407">
        <f t="shared" si="36"/>
        <v>0</v>
      </c>
      <c r="K152" s="2408">
        <f t="shared" si="36"/>
        <v>0</v>
      </c>
      <c r="L152" s="2407">
        <f t="shared" si="36"/>
        <v>0</v>
      </c>
      <c r="M152" s="2408">
        <f t="shared" si="36"/>
        <v>0</v>
      </c>
      <c r="N152" s="2407">
        <f t="shared" si="36"/>
        <v>0</v>
      </c>
      <c r="O152" s="2408">
        <f t="shared" si="36"/>
        <v>0</v>
      </c>
      <c r="P152" s="2407">
        <f t="shared" si="36"/>
        <v>0</v>
      </c>
      <c r="Q152" s="2408">
        <f t="shared" si="36"/>
        <v>0</v>
      </c>
      <c r="R152" s="2407">
        <f t="shared" si="36"/>
        <v>0</v>
      </c>
      <c r="S152" s="2408">
        <f t="shared" si="36"/>
        <v>0</v>
      </c>
      <c r="T152" s="2407">
        <f t="shared" si="36"/>
        <v>1</v>
      </c>
      <c r="U152" s="2408">
        <f t="shared" si="36"/>
        <v>0</v>
      </c>
      <c r="V152" s="2407">
        <f t="shared" si="36"/>
        <v>0</v>
      </c>
      <c r="W152" s="2408">
        <f t="shared" si="36"/>
        <v>1</v>
      </c>
      <c r="X152" s="2407">
        <f t="shared" si="36"/>
        <v>2</v>
      </c>
      <c r="Y152" s="2408">
        <f t="shared" si="36"/>
        <v>4</v>
      </c>
      <c r="Z152" s="2409">
        <f t="shared" si="36"/>
        <v>3</v>
      </c>
      <c r="AA152" s="2410">
        <f t="shared" si="36"/>
        <v>7</v>
      </c>
      <c r="AB152" s="2411">
        <f>SUM(AB122:AB151)</f>
        <v>0</v>
      </c>
      <c r="AC152" s="2412">
        <f>SUM(AC122:AC151)</f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31"/>
        <v/>
      </c>
      <c r="CA153" s="2229" t="str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 t="shared" ref="CK153:CL157" si="37">IF(AND($C153&lt;&gt;0,AB153=""),1,IF(AB153&gt;$C153,1,0))</f>
        <v>0</v>
      </c>
      <c r="CL153" s="2396">
        <f t="shared" si="37"/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31"/>
        <v/>
      </c>
      <c r="CA154" s="2229" t="str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229" t="str">
        <f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si="37"/>
        <v>0</v>
      </c>
      <c r="CL154" s="2396">
        <f t="shared" si="37"/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31"/>
        <v/>
      </c>
      <c r="CA155" s="2229" t="str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229" t="str">
        <f>IF(AND($C155&lt;&gt;0,AC155=""),"* No olvide ingresar la variable "&amp;AC$119&amp;""&amp;". Digite CERO si no tiene. ",IF(AC155&gt;$C155,"* La variable Migrantes no debe ser mayor al Total Ambos Sexos. ",""))</f>
        <v/>
      </c>
      <c r="CK155" s="2396">
        <f t="shared" si="37"/>
        <v>0</v>
      </c>
      <c r="CL155" s="2396">
        <f t="shared" si="37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31"/>
        <v/>
      </c>
      <c r="CA156" s="2229" t="str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229" t="str">
        <f>IF(AND($C156&lt;&gt;0,AC156=""),"* No olvide ingresar la variable "&amp;AC$119&amp;""&amp;". Digite CERO si no tiene. ",IF(AC156&gt;$C156,"* La variable Migrantes no debe ser mayor al Total Ambos Sexos. ",""))</f>
        <v/>
      </c>
      <c r="CK156" s="2396">
        <f t="shared" si="37"/>
        <v>0</v>
      </c>
      <c r="CL156" s="2396">
        <f t="shared" si="37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31"/>
        <v/>
      </c>
      <c r="CA157" s="2229" t="str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229" t="str">
        <f>IF(AND($C157&lt;&gt;0,AC157=""),"* No olvide ingresar la variable "&amp;AC$119&amp;""&amp;". Digite CERO si no tiene. ",IF(AC157&gt;$C157,"* La variable Migrantes no debe ser mayor al Total Ambos Sexos. ",""))</f>
        <v/>
      </c>
      <c r="CK157" s="2396">
        <f t="shared" si="37"/>
        <v>0</v>
      </c>
      <c r="CL157" s="2396">
        <f t="shared" si="37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38">SUM(D163+E163)</f>
        <v>0</v>
      </c>
      <c r="D163" s="2325">
        <f t="shared" ref="D163:E168" si="39">SUM(F163+H163+J163+L163+N163+P163+R163+T163+V163+X163+Z163+AB163+AD163+AF163+AH163+AJ163+AL163)</f>
        <v>0</v>
      </c>
      <c r="E163" s="2255">
        <f t="shared" si="39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38"/>
        <v>0</v>
      </c>
      <c r="D164" s="2326">
        <f t="shared" si="39"/>
        <v>0</v>
      </c>
      <c r="E164" s="146">
        <f t="shared" si="39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38"/>
        <v>0</v>
      </c>
      <c r="D165" s="2426">
        <f t="shared" si="39"/>
        <v>0</v>
      </c>
      <c r="E165" s="2263">
        <f t="shared" si="39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38"/>
        <v>0</v>
      </c>
      <c r="D166" s="2325">
        <f t="shared" si="39"/>
        <v>0</v>
      </c>
      <c r="E166" s="2255">
        <f t="shared" si="39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38"/>
        <v>0</v>
      </c>
      <c r="D167" s="2326">
        <f t="shared" si="39"/>
        <v>0</v>
      </c>
      <c r="E167" s="146">
        <f t="shared" si="39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38"/>
        <v>0</v>
      </c>
      <c r="D168" s="2426">
        <f t="shared" si="39"/>
        <v>0</v>
      </c>
      <c r="E168" s="2263">
        <f t="shared" si="39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40">SUM(D173+E173)</f>
        <v>0</v>
      </c>
      <c r="D173" s="2325">
        <f t="shared" ref="D173:E178" si="41">SUM(F173+H173+J173+L173+N173)</f>
        <v>0</v>
      </c>
      <c r="E173" s="2255">
        <f t="shared" si="41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40"/>
        <v>0</v>
      </c>
      <c r="D174" s="2413">
        <f t="shared" si="41"/>
        <v>0</v>
      </c>
      <c r="E174" s="2430">
        <f t="shared" si="41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40"/>
        <v>0</v>
      </c>
      <c r="D175" s="486">
        <f t="shared" si="41"/>
        <v>0</v>
      </c>
      <c r="E175" s="62">
        <f t="shared" si="41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40"/>
        <v>0</v>
      </c>
      <c r="D176" s="2325">
        <f t="shared" si="41"/>
        <v>0</v>
      </c>
      <c r="E176" s="2255">
        <f t="shared" si="41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40"/>
        <v>0</v>
      </c>
      <c r="D177" s="479">
        <f t="shared" si="41"/>
        <v>0</v>
      </c>
      <c r="E177" s="480">
        <f t="shared" si="41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40"/>
        <v>0</v>
      </c>
      <c r="D178" s="484">
        <f t="shared" si="41"/>
        <v>0</v>
      </c>
      <c r="E178" s="485">
        <f t="shared" si="41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 t="shared" ref="D183:E185" si="42">SUM(F183+H183+J183+L183+N183+P183)</f>
        <v>0</v>
      </c>
      <c r="E183" s="2255">
        <f t="shared" si="42"/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si="42"/>
        <v>0</v>
      </c>
      <c r="E184" s="2430">
        <f t="shared" si="42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42"/>
        <v>0</v>
      </c>
      <c r="E185" s="480">
        <f t="shared" si="42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43">SUM(C183:C185)</f>
        <v>0</v>
      </c>
      <c r="D186" s="2323">
        <f t="shared" si="43"/>
        <v>0</v>
      </c>
      <c r="E186" s="2323">
        <f t="shared" si="43"/>
        <v>0</v>
      </c>
      <c r="F186" s="2269">
        <f t="shared" si="43"/>
        <v>0</v>
      </c>
      <c r="G186" s="2323">
        <f t="shared" si="43"/>
        <v>0</v>
      </c>
      <c r="H186" s="2269">
        <f t="shared" si="43"/>
        <v>0</v>
      </c>
      <c r="I186" s="2323">
        <f t="shared" si="43"/>
        <v>0</v>
      </c>
      <c r="J186" s="2269">
        <f t="shared" si="43"/>
        <v>0</v>
      </c>
      <c r="K186" s="2323">
        <f t="shared" si="43"/>
        <v>0</v>
      </c>
      <c r="L186" s="2269">
        <f t="shared" si="43"/>
        <v>0</v>
      </c>
      <c r="M186" s="2323">
        <f t="shared" si="43"/>
        <v>0</v>
      </c>
      <c r="N186" s="2269">
        <f t="shared" si="43"/>
        <v>0</v>
      </c>
      <c r="O186" s="2323">
        <f t="shared" si="43"/>
        <v>0</v>
      </c>
      <c r="P186" s="2269">
        <f t="shared" si="43"/>
        <v>0</v>
      </c>
      <c r="Q186" s="2274">
        <f t="shared" si="43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44">SUM(G192+I192+K192+M192+O192+Q192+S192+U192)</f>
        <v>0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0</v>
      </c>
      <c r="T192" s="44">
        <v>0</v>
      </c>
      <c r="U192" s="905">
        <v>0</v>
      </c>
    </row>
    <row r="193" spans="1:94" ht="15" customHeight="1" x14ac:dyDescent="0.25">
      <c r="A193" s="5927" t="s">
        <v>370</v>
      </c>
      <c r="B193" s="5923"/>
      <c r="C193" s="2437">
        <f>SUM(D193+E193)</f>
        <v>1</v>
      </c>
      <c r="D193" s="2438">
        <f t="shared" si="44"/>
        <v>1</v>
      </c>
      <c r="E193" s="2439">
        <f t="shared" si="44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1</v>
      </c>
      <c r="U193" s="1161">
        <v>0</v>
      </c>
    </row>
    <row r="194" spans="1:94" ht="15" customHeight="1" x14ac:dyDescent="0.25">
      <c r="A194" s="6017" t="s">
        <v>371</v>
      </c>
      <c r="B194" s="6018"/>
      <c r="C194" s="2440">
        <f>SUM(D194+E194)</f>
        <v>1</v>
      </c>
      <c r="D194" s="2268">
        <f t="shared" si="44"/>
        <v>1</v>
      </c>
      <c r="E194" s="2223">
        <f t="shared" si="44"/>
        <v>0</v>
      </c>
      <c r="F194" s="2269">
        <f t="shared" ref="F194:U194" si="45">SUM(F192:F193)</f>
        <v>0</v>
      </c>
      <c r="G194" s="2274">
        <f t="shared" si="45"/>
        <v>0</v>
      </c>
      <c r="H194" s="2323">
        <f t="shared" si="45"/>
        <v>0</v>
      </c>
      <c r="I194" s="2274">
        <f t="shared" si="45"/>
        <v>0</v>
      </c>
      <c r="J194" s="2269">
        <f t="shared" si="45"/>
        <v>0</v>
      </c>
      <c r="K194" s="2274">
        <f t="shared" si="45"/>
        <v>0</v>
      </c>
      <c r="L194" s="2323">
        <f t="shared" si="45"/>
        <v>0</v>
      </c>
      <c r="M194" s="2274">
        <f t="shared" si="45"/>
        <v>0</v>
      </c>
      <c r="N194" s="2323">
        <f t="shared" si="45"/>
        <v>0</v>
      </c>
      <c r="O194" s="2274">
        <f t="shared" si="45"/>
        <v>0</v>
      </c>
      <c r="P194" s="2323">
        <f t="shared" si="45"/>
        <v>0</v>
      </c>
      <c r="Q194" s="2274">
        <f t="shared" si="45"/>
        <v>0</v>
      </c>
      <c r="R194" s="2323">
        <f t="shared" si="45"/>
        <v>0</v>
      </c>
      <c r="S194" s="2274">
        <f t="shared" si="45"/>
        <v>0</v>
      </c>
      <c r="T194" s="2323">
        <f t="shared" si="45"/>
        <v>1</v>
      </c>
      <c r="U194" s="2274">
        <f t="shared" si="45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 t="shared" ref="D199:E201" si="46">SUM(F199+H199+J199+L199+N199)</f>
        <v>0</v>
      </c>
      <c r="E199" s="224">
        <f t="shared" si="46"/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47">IF(AND($C199&lt;&gt;0,P199=""),1,IF(P199&gt;$C199,1,0))</f>
        <v>0</v>
      </c>
      <c r="CL199" s="55">
        <f t="shared" si="47"/>
        <v>0</v>
      </c>
      <c r="CM199" s="55">
        <f t="shared" si="47"/>
        <v>0</v>
      </c>
      <c r="CN199" s="55">
        <f t="shared" si="47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 t="shared" si="46"/>
        <v>0</v>
      </c>
      <c r="E200" s="2439">
        <f t="shared" si="46"/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47"/>
        <v>0</v>
      </c>
      <c r="CL200" s="55">
        <f t="shared" si="47"/>
        <v>0</v>
      </c>
      <c r="CM200" s="55">
        <f t="shared" si="47"/>
        <v>0</v>
      </c>
      <c r="CN200" s="55">
        <f t="shared" si="47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 t="shared" si="46"/>
        <v>0</v>
      </c>
      <c r="E201" s="2223">
        <f t="shared" si="46"/>
        <v>0</v>
      </c>
      <c r="F201" s="2323">
        <f>SUM(F199:F200)</f>
        <v>0</v>
      </c>
      <c r="G201" s="2274">
        <f t="shared" ref="G201:O201" si="48">SUM(G199:G200)</f>
        <v>0</v>
      </c>
      <c r="H201" s="2323">
        <f t="shared" si="48"/>
        <v>0</v>
      </c>
      <c r="I201" s="2274">
        <f t="shared" si="48"/>
        <v>0</v>
      </c>
      <c r="J201" s="2323">
        <f t="shared" si="48"/>
        <v>0</v>
      </c>
      <c r="K201" s="2274">
        <f t="shared" si="48"/>
        <v>0</v>
      </c>
      <c r="L201" s="2323">
        <f t="shared" si="48"/>
        <v>0</v>
      </c>
      <c r="M201" s="2274">
        <f t="shared" si="48"/>
        <v>0</v>
      </c>
      <c r="N201" s="2323">
        <f t="shared" si="48"/>
        <v>0</v>
      </c>
      <c r="O201" s="2445">
        <f t="shared" si="48"/>
        <v>0</v>
      </c>
      <c r="P201" s="2446">
        <f>SUM(P199:P200)</f>
        <v>0</v>
      </c>
      <c r="Q201" s="2447">
        <f>SUM(Q199:Q200)</f>
        <v>0</v>
      </c>
      <c r="R201" s="2447">
        <f>SUM(R199:R200)</f>
        <v>0</v>
      </c>
      <c r="S201" s="2270">
        <f>SUM(S199:S200)</f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60</v>
      </c>
      <c r="D206" s="2456">
        <f>SUM(F206+H206+J206+L206+N206+P206+R206+T206+V206+X206+Z206+AB206)</f>
        <v>32</v>
      </c>
      <c r="E206" s="2457">
        <f>SUM(G206+I206+K206+M206+O206+Q206+S206+U206+W206+Y206+AA206+AC206)</f>
        <v>28</v>
      </c>
      <c r="F206" s="2458">
        <v>1</v>
      </c>
      <c r="G206" s="2459">
        <v>3</v>
      </c>
      <c r="H206" s="2458">
        <v>2</v>
      </c>
      <c r="I206" s="2459">
        <v>0</v>
      </c>
      <c r="J206" s="2458">
        <v>11</v>
      </c>
      <c r="K206" s="2459">
        <v>7</v>
      </c>
      <c r="L206" s="2458">
        <v>5</v>
      </c>
      <c r="M206" s="2459">
        <v>5</v>
      </c>
      <c r="N206" s="2458">
        <v>1</v>
      </c>
      <c r="O206" s="2459">
        <v>2</v>
      </c>
      <c r="P206" s="2458">
        <v>3</v>
      </c>
      <c r="Q206" s="2460">
        <v>1</v>
      </c>
      <c r="R206" s="2458">
        <v>0</v>
      </c>
      <c r="S206" s="2460">
        <v>1</v>
      </c>
      <c r="T206" s="2458">
        <v>2</v>
      </c>
      <c r="U206" s="2459">
        <v>1</v>
      </c>
      <c r="V206" s="2458">
        <v>1</v>
      </c>
      <c r="W206" s="2459">
        <v>2</v>
      </c>
      <c r="X206" s="2458">
        <v>3</v>
      </c>
      <c r="Y206" s="2460">
        <v>1</v>
      </c>
      <c r="Z206" s="2458">
        <v>3</v>
      </c>
      <c r="AA206" s="2460">
        <v>5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1</v>
      </c>
      <c r="AH206" s="2458">
        <v>38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77</v>
      </c>
      <c r="D207" s="2464">
        <f>SUM(F207+H207+J207+L207+N207+P207+R207+T207+V207+X207+Z207+AB207)</f>
        <v>42</v>
      </c>
      <c r="E207" s="2465">
        <f>SUM(G207+I207+K207+M207+O207+Q207+S207+U207+W207+Y207+AA207+AC207)</f>
        <v>35</v>
      </c>
      <c r="F207" s="2466">
        <v>0</v>
      </c>
      <c r="G207" s="2467">
        <v>0</v>
      </c>
      <c r="H207" s="2466">
        <v>0</v>
      </c>
      <c r="I207" s="2467">
        <v>2</v>
      </c>
      <c r="J207" s="2466">
        <v>1</v>
      </c>
      <c r="K207" s="2467">
        <v>1</v>
      </c>
      <c r="L207" s="2466">
        <v>2</v>
      </c>
      <c r="M207" s="2467">
        <v>0</v>
      </c>
      <c r="N207" s="2466">
        <v>2</v>
      </c>
      <c r="O207" s="2467">
        <v>2</v>
      </c>
      <c r="P207" s="2466">
        <v>2</v>
      </c>
      <c r="Q207" s="2468">
        <v>3</v>
      </c>
      <c r="R207" s="2466">
        <v>6</v>
      </c>
      <c r="S207" s="2468">
        <v>6</v>
      </c>
      <c r="T207" s="2466">
        <v>1</v>
      </c>
      <c r="U207" s="2467">
        <v>4</v>
      </c>
      <c r="V207" s="2466">
        <v>6</v>
      </c>
      <c r="W207" s="2467">
        <v>3</v>
      </c>
      <c r="X207" s="2466">
        <v>2</v>
      </c>
      <c r="Y207" s="2468">
        <v>6</v>
      </c>
      <c r="Z207" s="2466">
        <v>18</v>
      </c>
      <c r="AA207" s="2468">
        <v>6</v>
      </c>
      <c r="AB207" s="2466">
        <v>2</v>
      </c>
      <c r="AC207" s="2469">
        <v>2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59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137</v>
      </c>
      <c r="D208" s="2472">
        <f t="shared" ref="D208:AI208" si="49">SUM(D206+D207)</f>
        <v>74</v>
      </c>
      <c r="E208" s="2473">
        <f t="shared" si="49"/>
        <v>63</v>
      </c>
      <c r="F208" s="2474">
        <f t="shared" si="49"/>
        <v>1</v>
      </c>
      <c r="G208" s="2475">
        <f t="shared" si="49"/>
        <v>3</v>
      </c>
      <c r="H208" s="2474">
        <f t="shared" si="49"/>
        <v>2</v>
      </c>
      <c r="I208" s="2475">
        <f t="shared" si="49"/>
        <v>2</v>
      </c>
      <c r="J208" s="2474">
        <f t="shared" si="49"/>
        <v>12</v>
      </c>
      <c r="K208" s="2475">
        <f t="shared" si="49"/>
        <v>8</v>
      </c>
      <c r="L208" s="2474">
        <f t="shared" si="49"/>
        <v>7</v>
      </c>
      <c r="M208" s="2475">
        <f t="shared" si="49"/>
        <v>5</v>
      </c>
      <c r="N208" s="2474">
        <f t="shared" si="49"/>
        <v>3</v>
      </c>
      <c r="O208" s="2475">
        <f t="shared" si="49"/>
        <v>4</v>
      </c>
      <c r="P208" s="2474">
        <f t="shared" si="49"/>
        <v>5</v>
      </c>
      <c r="Q208" s="2475">
        <f t="shared" si="49"/>
        <v>4</v>
      </c>
      <c r="R208" s="2474">
        <f t="shared" si="49"/>
        <v>6</v>
      </c>
      <c r="S208" s="2475">
        <f t="shared" si="49"/>
        <v>7</v>
      </c>
      <c r="T208" s="2474">
        <f t="shared" si="49"/>
        <v>3</v>
      </c>
      <c r="U208" s="2475">
        <f t="shared" si="49"/>
        <v>5</v>
      </c>
      <c r="V208" s="2474">
        <f t="shared" si="49"/>
        <v>7</v>
      </c>
      <c r="W208" s="2475">
        <f t="shared" si="49"/>
        <v>5</v>
      </c>
      <c r="X208" s="2474">
        <f t="shared" si="49"/>
        <v>5</v>
      </c>
      <c r="Y208" s="2475">
        <f t="shared" si="49"/>
        <v>7</v>
      </c>
      <c r="Z208" s="2474">
        <f t="shared" si="49"/>
        <v>21</v>
      </c>
      <c r="AA208" s="2475">
        <f t="shared" si="49"/>
        <v>11</v>
      </c>
      <c r="AB208" s="2474">
        <f t="shared" si="49"/>
        <v>2</v>
      </c>
      <c r="AC208" s="2476">
        <f t="shared" si="49"/>
        <v>2</v>
      </c>
      <c r="AD208" s="2472">
        <f t="shared" si="49"/>
        <v>0</v>
      </c>
      <c r="AE208" s="2475">
        <f t="shared" si="49"/>
        <v>0</v>
      </c>
      <c r="AF208" s="2472">
        <f t="shared" si="49"/>
        <v>0</v>
      </c>
      <c r="AG208" s="2475">
        <f t="shared" si="49"/>
        <v>1</v>
      </c>
      <c r="AH208" s="2474">
        <f t="shared" si="49"/>
        <v>97</v>
      </c>
      <c r="AI208" s="2473">
        <f t="shared" si="49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50">SUM(F213+H213+J213+L213+N213)</f>
        <v>0</v>
      </c>
      <c r="E213" s="2484">
        <f t="shared" si="50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 t="shared" ref="CK213:CL215" si="51">IF(AND($C213&lt;&gt;0,S213=""),1,IF(S213&gt;$C213,1,0))</f>
        <v>0</v>
      </c>
      <c r="CL213" s="55">
        <f t="shared" si="51"/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50"/>
        <v>0</v>
      </c>
      <c r="E214" s="2493">
        <f t="shared" si="50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si="51"/>
        <v>0</v>
      </c>
      <c r="CL214" s="55">
        <f t="shared" si="51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50"/>
        <v>0</v>
      </c>
      <c r="E215" s="2503">
        <f t="shared" si="50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>CA215&amp;CB215</f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>IF(AND($C215&lt;&gt;0,S215=""),"* No olvide ingresar la variable "&amp;S$210&amp;""&amp;" (Digite CERO si no tiene). ",IF(S215&gt;$C215,"* La variable Pueblos Originarios no puede superar el Total Ambos Sexos. ",""))</f>
        <v/>
      </c>
      <c r="CB215" s="2229" t="str">
        <f>IF(AND($C215&lt;&gt;0,T215=""),"* No olvide ingresar la variable "&amp;T$210&amp;""&amp;" (Digite CERO si no tiene). ",IF(T215&gt;$C215,"* La variable Migrantes no puede superar el Total Ambos Sexos. ",""))</f>
        <v/>
      </c>
      <c r="CD215" s="2228"/>
      <c r="CE215" s="2228"/>
      <c r="CF215" s="99"/>
      <c r="CG215" s="99"/>
      <c r="CH215" s="99"/>
      <c r="CI215" s="99"/>
      <c r="CJ215" s="99"/>
      <c r="CK215" s="55">
        <f t="shared" si="51"/>
        <v>0</v>
      </c>
      <c r="CL215" s="55">
        <f t="shared" si="51"/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52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52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53">IF(AND($E221+$F221&lt;&gt;0,I221=""),1,IF(I221&gt;$E221+$F221,1,0))</f>
        <v>0</v>
      </c>
      <c r="CL221" s="55">
        <f t="shared" ref="CL221:CL226" si="54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 t="shared" ref="E222:J222" si="55">SUM(E219:E221)</f>
        <v>0</v>
      </c>
      <c r="F222" s="2526">
        <f t="shared" si="55"/>
        <v>0</v>
      </c>
      <c r="G222" s="2527">
        <f t="shared" si="55"/>
        <v>0</v>
      </c>
      <c r="H222" s="2528">
        <f t="shared" si="55"/>
        <v>0</v>
      </c>
      <c r="I222" s="2529">
        <f t="shared" si="55"/>
        <v>0</v>
      </c>
      <c r="J222" s="2530">
        <f t="shared" si="55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53"/>
        <v>0</v>
      </c>
      <c r="CL223" s="55">
        <f t="shared" si="54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52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53"/>
        <v>0</v>
      </c>
      <c r="CL224" s="55">
        <f t="shared" si="54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52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229" t="str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228"/>
      <c r="CE225" s="2228"/>
      <c r="CF225" s="99"/>
      <c r="CG225" s="99"/>
      <c r="CH225" s="99"/>
      <c r="CI225" s="99"/>
      <c r="CJ225" s="99"/>
      <c r="CK225" s="55">
        <f t="shared" si="53"/>
        <v>0</v>
      </c>
      <c r="CL225" s="55">
        <f t="shared" si="54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52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229" t="str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228"/>
      <c r="CE226" s="2228"/>
      <c r="CF226" s="99"/>
      <c r="CG226" s="99"/>
      <c r="CH226" s="99"/>
      <c r="CI226" s="99"/>
      <c r="CJ226" s="99"/>
      <c r="CK226" s="55">
        <f t="shared" si="53"/>
        <v>0</v>
      </c>
      <c r="CL226" s="55">
        <f t="shared" si="54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>SUM(I223:I226)</f>
        <v>0</v>
      </c>
      <c r="J227" s="2530">
        <f>SUM(J223:J226)</f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>SUM(D230:D231)</f>
        <v>0</v>
      </c>
      <c r="E232" s="2564">
        <f>SUM(E230:E231)</f>
        <v>0</v>
      </c>
      <c r="F232" s="2565">
        <f>SUM(F230:F231)</f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56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56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56"/>
        <v>1</v>
      </c>
      <c r="D248" s="2587">
        <f>+J248</f>
        <v>0</v>
      </c>
      <c r="E248" s="2588">
        <f>+K248</f>
        <v>1</v>
      </c>
      <c r="F248" s="2589"/>
      <c r="G248" s="2590"/>
      <c r="H248" s="2593"/>
      <c r="I248" s="2590"/>
      <c r="J248" s="2591">
        <v>0</v>
      </c>
      <c r="K248" s="2592">
        <v>1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56"/>
        <v>11</v>
      </c>
      <c r="D249" s="2587">
        <f>(L249+N249+P249+R249+T249)</f>
        <v>0</v>
      </c>
      <c r="E249" s="2588">
        <f>(M249+O249+Q249+S249+U249)</f>
        <v>11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1</v>
      </c>
      <c r="N249" s="2591">
        <v>0</v>
      </c>
      <c r="O249" s="2592">
        <v>3</v>
      </c>
      <c r="P249" s="2591">
        <v>0</v>
      </c>
      <c r="Q249" s="2592">
        <v>3</v>
      </c>
      <c r="R249" s="2591">
        <v>0</v>
      </c>
      <c r="S249" s="2592">
        <v>3</v>
      </c>
      <c r="T249" s="2591">
        <v>0</v>
      </c>
      <c r="U249" s="2592">
        <v>1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83" t="s">
        <v>446</v>
      </c>
      <c r="B252" s="5984"/>
      <c r="C252" s="2594">
        <f>SUM(D252+E252)</f>
        <v>14</v>
      </c>
      <c r="D252" s="2595">
        <f>+V252+X252+Z252+T252</f>
        <v>5</v>
      </c>
      <c r="E252" s="2596">
        <f>+W252+Y252+AA252+U252</f>
        <v>9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2</v>
      </c>
      <c r="W252" s="2603">
        <v>3</v>
      </c>
      <c r="X252" s="2602">
        <v>3</v>
      </c>
      <c r="Y252" s="2603">
        <v>3</v>
      </c>
      <c r="Z252" s="2602">
        <v>0</v>
      </c>
      <c r="AA252" s="2603">
        <v>3</v>
      </c>
    </row>
    <row r="253" spans="1:27" ht="15" customHeight="1" x14ac:dyDescent="0.25">
      <c r="A253" s="5987" t="s">
        <v>317</v>
      </c>
      <c r="B253" s="2604" t="s">
        <v>318</v>
      </c>
      <c r="C253" s="2605">
        <f t="shared" si="56"/>
        <v>0</v>
      </c>
      <c r="D253" s="2606">
        <f t="shared" ref="D253:E255" si="57">F253+H253+J253+L253+N253+P253+R253+T253+V253+X253+Z253</f>
        <v>0</v>
      </c>
      <c r="E253" s="2607">
        <f t="shared" si="57"/>
        <v>0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0</v>
      </c>
      <c r="Z253" s="2609">
        <v>0</v>
      </c>
      <c r="AA253" s="2583">
        <v>0</v>
      </c>
    </row>
    <row r="254" spans="1:27" ht="15" customHeight="1" x14ac:dyDescent="0.25">
      <c r="A254" s="5988"/>
      <c r="B254" s="2613" t="s">
        <v>420</v>
      </c>
      <c r="C254" s="2614">
        <f t="shared" si="56"/>
        <v>0</v>
      </c>
      <c r="D254" s="2606">
        <f t="shared" si="57"/>
        <v>0</v>
      </c>
      <c r="E254" s="2607">
        <f t="shared" si="57"/>
        <v>0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0</v>
      </c>
      <c r="W254" s="2592">
        <v>0</v>
      </c>
      <c r="X254" s="2591">
        <v>0</v>
      </c>
      <c r="Y254" s="2592">
        <v>0</v>
      </c>
      <c r="Z254" s="2591">
        <v>0</v>
      </c>
      <c r="AA254" s="2592">
        <v>0</v>
      </c>
    </row>
    <row r="255" spans="1:27" ht="15" customHeight="1" x14ac:dyDescent="0.25">
      <c r="A255" s="5989"/>
      <c r="B255" s="2618" t="s">
        <v>391</v>
      </c>
      <c r="C255" s="2619">
        <f t="shared" si="56"/>
        <v>0</v>
      </c>
      <c r="D255" s="2620">
        <f t="shared" si="57"/>
        <v>0</v>
      </c>
      <c r="E255" s="2621">
        <f t="shared" si="57"/>
        <v>0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0</v>
      </c>
      <c r="V255" s="2622">
        <v>0</v>
      </c>
      <c r="W255" s="2603">
        <v>0</v>
      </c>
      <c r="X255" s="2602">
        <v>0</v>
      </c>
      <c r="Y255" s="2603">
        <v>0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58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58"/>
        <v>0</v>
      </c>
      <c r="D261" s="2326">
        <f t="shared" ref="D261:E265" si="59">+F261+H261+J261+L261+N261</f>
        <v>0</v>
      </c>
      <c r="E261" s="146">
        <f t="shared" si="59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58"/>
        <v>0</v>
      </c>
      <c r="D262" s="2426">
        <f t="shared" si="59"/>
        <v>0</v>
      </c>
      <c r="E262" s="2263">
        <f t="shared" si="59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>$CA262</f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>IF(AND($C262&lt;&gt;0,P262=""),0,IF(P262&gt;$C262,1,0))</f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58"/>
        <v>0</v>
      </c>
      <c r="D263" s="2325">
        <f t="shared" si="59"/>
        <v>0</v>
      </c>
      <c r="E263" s="2255">
        <f t="shared" si="59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58"/>
        <v>0</v>
      </c>
      <c r="D264" s="2326">
        <f t="shared" si="59"/>
        <v>0</v>
      </c>
      <c r="E264" s="146">
        <f t="shared" si="59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58"/>
        <v>0</v>
      </c>
      <c r="D265" s="2426">
        <f t="shared" si="59"/>
        <v>0</v>
      </c>
      <c r="E265" s="2263">
        <f t="shared" si="59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60">SUM(F270+H270+J270+L270+N270+P270+R270+T270)</f>
        <v>0</v>
      </c>
      <c r="E270" s="2639">
        <f t="shared" si="6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60"/>
        <v>0</v>
      </c>
      <c r="E271" s="224">
        <f t="shared" si="6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 t="shared" ref="CK271:CN274" si="61">IF(AND($C271&lt;&gt;0,V271=""),1,IF(V271&gt;$C271,1,0))</f>
        <v>0</v>
      </c>
      <c r="CL271" s="55">
        <f t="shared" si="61"/>
        <v>0</v>
      </c>
      <c r="CM271" s="55">
        <f t="shared" si="61"/>
        <v>0</v>
      </c>
      <c r="CN271" s="55">
        <f t="shared" si="61"/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 t="shared" ref="CQ271:CR274" si="62">IF(AND($C271&lt;&gt;0,AB271=""),1,IF(AB271&gt;$C271,1,0))</f>
        <v>0</v>
      </c>
      <c r="CR271" s="55">
        <f t="shared" si="62"/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60"/>
        <v>0</v>
      </c>
      <c r="E272" s="762">
        <f t="shared" si="6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>CA272&amp;CB272&amp;CC272&amp;CD272&amp;CE272&amp;CF272&amp;CG272&amp;CH272</f>
        <v/>
      </c>
      <c r="CA272" s="2229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si="61"/>
        <v>0</v>
      </c>
      <c r="CL272" s="55">
        <f t="shared" si="61"/>
        <v>0</v>
      </c>
      <c r="CM272" s="55">
        <f t="shared" si="61"/>
        <v>0</v>
      </c>
      <c r="CN272" s="55">
        <f t="shared" si="61"/>
        <v>0</v>
      </c>
      <c r="CO272" s="55">
        <f>IF(AND($E272&lt;&gt;0,Z272=""),1,IF(Z272&gt;$E272,1,0))</f>
        <v>0</v>
      </c>
      <c r="CP272" s="55">
        <f>IF(AND($D272&lt;&gt;0,AA272=""),1,IF(AA272&gt;$D272,1,0))</f>
        <v>0</v>
      </c>
      <c r="CQ272" s="55">
        <f t="shared" si="62"/>
        <v>0</v>
      </c>
      <c r="CR272" s="55">
        <f t="shared" si="62"/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60"/>
        <v>0</v>
      </c>
      <c r="E273" s="762">
        <f t="shared" si="6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>CA273&amp;CB273&amp;CC273&amp;CD273&amp;CE273&amp;CF273&amp;CG273&amp;CH273</f>
        <v/>
      </c>
      <c r="CA273" s="2229" t="str">
        <f>IF(AND($C273&lt;&gt;0,V273=""),"* No olvide ingresar la variable "&amp;V$267&amp;""&amp;". Digite CERO si no tiene. ",IF(V273&gt;$C273,"* La variable Gestantes no debe ser mayor al Total Ambos Sexos. ",""))</f>
        <v/>
      </c>
      <c r="CB273" s="2229" t="str">
        <f>IF(AND($C273&lt;&gt;0,W273=""),"* No olvide ingresar la variable "&amp;W$267&amp;""&amp;". Digite CERO si no tiene. ",IF(W273&gt;$C273,"* La variable Madre de hijo menor de 5 años no debe ser mayor al Total Ambos Sexos. ",""))</f>
        <v/>
      </c>
      <c r="CC273" s="2229" t="str">
        <f>IF(AND($C273&lt;&gt;0,X273=""),"* No olvide ingresar la variable "&amp;X$267&amp;""&amp;". Digite CERO si no tiene. ",IF(X273&gt;$C273,"* La variable Niños, Niñas, Adolescentes y Jóvenes  SENAME no debe ser mayor al Total Ambos Sexos. ",""))</f>
        <v/>
      </c>
      <c r="CD273" s="2229" t="str">
        <f>IF(AND($C273&lt;&gt;0,Y273=""),"* No olvide ingresar la variable "&amp;Y$267&amp;""&amp;". Digite CERO si no tiene. ",IF(Y273&gt;$C273,"* La variable Niños, Niñas, Adolescentes y Jóvenes  Mejor Niñez no debe ser mayor al Total Ambos Sexos. ",""))</f>
        <v/>
      </c>
      <c r="CE273" s="2229" t="str">
        <f>IF(AND($E273&lt;&gt;0,Z273=""),"* No olvide ingresar la variable "&amp;Z$267&amp;""&amp;" Masculino. Digite CERO si no tiene. ",IF(Z273&gt;$E273,"* La variable TRANS Masculino no debe ser mayor al Total Mujeres. ",""))</f>
        <v/>
      </c>
      <c r="CF273" s="2229" t="str">
        <f>IF(AND($D273&lt;&gt;0,AA273=""),"* No olvide ingresar la variable "&amp;Z$267&amp;""&amp;" Femenino. Digite CERO si no tiene. ",IF(AA273&gt;$D273,"* La variable TRANS Femenino no debe ser mayor al Total Hombres. ",""))</f>
        <v/>
      </c>
      <c r="CG273" s="2229" t="str">
        <f>IF(AND($C273&lt;&gt;0,AB273=""),"* No olvide ingresar la variable "&amp;AB$267&amp;""&amp;". Digite CERO si no tiene. ",IF(AB273&gt;$C273,"* La variable Pueblos Originarios no debe ser mayor al Total Ambos Sexos. ",""))</f>
        <v/>
      </c>
      <c r="CH273" s="2229" t="str">
        <f>IF(AND($C273&lt;&gt;0,AC273=""),"* No olvide ingresar la variable "&amp;AC$267&amp;""&amp;". Digite CERO si no tiene. ",IF(AC273&gt;$C273,"* La variable Migrantes no debe ser mayor al Total Ambos Sexos. ",""))</f>
        <v/>
      </c>
      <c r="CI273" s="99"/>
      <c r="CK273" s="55">
        <f t="shared" si="61"/>
        <v>0</v>
      </c>
      <c r="CL273" s="55">
        <f t="shared" si="61"/>
        <v>0</v>
      </c>
      <c r="CM273" s="55">
        <f t="shared" si="61"/>
        <v>0</v>
      </c>
      <c r="CN273" s="55">
        <f t="shared" si="61"/>
        <v>0</v>
      </c>
      <c r="CO273" s="55">
        <f>IF(AND($E273&lt;&gt;0,Z273=""),1,IF(Z273&gt;$E273,1,0))</f>
        <v>0</v>
      </c>
      <c r="CP273" s="55">
        <f>IF(AND($D273&lt;&gt;0,AA273=""),1,IF(AA273&gt;$D273,1,0))</f>
        <v>0</v>
      </c>
      <c r="CQ273" s="55">
        <f t="shared" si="62"/>
        <v>0</v>
      </c>
      <c r="CR273" s="55">
        <f t="shared" si="62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60"/>
        <v>0</v>
      </c>
      <c r="E274" s="765">
        <f t="shared" si="6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>CA274&amp;CB274&amp;CC274&amp;CD274&amp;CE274&amp;CF274&amp;CG274&amp;CH274</f>
        <v/>
      </c>
      <c r="CA274" s="2229" t="str">
        <f>IF(AND($C274&lt;&gt;0,V274=""),"* No olvide ingresar la variable "&amp;V$267&amp;""&amp;". Digite CERO si no tiene. ",IF(V274&gt;$C274,"* La variable Gestantes no debe ser mayor al Total Ambos Sexos. ",""))</f>
        <v/>
      </c>
      <c r="CB274" s="2229" t="str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229" t="str">
        <f>IF(AND($C274&lt;&gt;0,X274=""),"* No olvide ingresar la variable "&amp;X$267&amp;""&amp;". Digite CERO si no tiene. ",IF(X274&gt;$C274,"* La variable Niños, Niñas, Adolescentes y Jóvenes  SENAME no debe ser mayor al Total Ambos Sexos. ",""))</f>
        <v/>
      </c>
      <c r="CD274" s="2229" t="str">
        <f>IF(AND($C274&lt;&gt;0,Y274=""),"* No olvide ingresar la variable "&amp;Y$267&amp;""&amp;". Digite CERO si no tiene. ",IF(Y274&gt;$C274,"* La variable Niños, Niñas, Adolescentes y Jóvenes  Mejor Niñez no debe ser mayor al Total Ambos Sexos. ",""))</f>
        <v/>
      </c>
      <c r="CE274" s="2229" t="str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229" t="str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229" t="str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229" t="str">
        <f>IF(AND($C274&lt;&gt;0,AC274=""),"* No olvide ingresar la variable "&amp;AC$267&amp;""&amp;". Digite CERO si no tiene. ",IF(AC274&gt;$C274,"* La variable Migrantes no debe ser mayor al Total Ambos Sexos. ",""))</f>
        <v/>
      </c>
      <c r="CI274" s="99"/>
      <c r="CK274" s="55">
        <f t="shared" si="61"/>
        <v>0</v>
      </c>
      <c r="CL274" s="55">
        <f t="shared" si="61"/>
        <v>0</v>
      </c>
      <c r="CM274" s="55">
        <f t="shared" si="61"/>
        <v>0</v>
      </c>
      <c r="CN274" s="55">
        <f t="shared" si="61"/>
        <v>0</v>
      </c>
      <c r="CO274" s="55">
        <f>IF(AND($E274&lt;&gt;0,Z274=""),1,IF(Z274&gt;$E274,1,0))</f>
        <v>0</v>
      </c>
      <c r="CP274" s="55">
        <f>IF(AND($D274&lt;&gt;0,AA274=""),1,IF(AA274&gt;$D274,1,0))</f>
        <v>0</v>
      </c>
      <c r="CQ274" s="55">
        <f t="shared" si="62"/>
        <v>0</v>
      </c>
      <c r="CR274" s="55">
        <f t="shared" si="62"/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634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6" zoomScaleNormal="100" workbookViewId="0">
      <selection activeCell="F163" sqref="F16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673</v>
      </c>
      <c r="C12" s="2649">
        <f>SUM(C13:C26)</f>
        <v>254</v>
      </c>
      <c r="D12" s="2439">
        <f>SUM(D13:D26)</f>
        <v>419</v>
      </c>
      <c r="E12" s="2650">
        <f>SUM(E13:E26)</f>
        <v>4</v>
      </c>
      <c r="F12" s="171">
        <f t="shared" ref="F12:AN12" si="0">SUM(F13:F26)</f>
        <v>3</v>
      </c>
      <c r="G12" s="336">
        <f>SUM(G13:G26)</f>
        <v>6</v>
      </c>
      <c r="H12" s="171">
        <f t="shared" si="0"/>
        <v>6</v>
      </c>
      <c r="I12" s="2650">
        <f t="shared" si="0"/>
        <v>14</v>
      </c>
      <c r="J12" s="171">
        <f t="shared" si="0"/>
        <v>9</v>
      </c>
      <c r="K12" s="2650">
        <f t="shared" si="0"/>
        <v>12</v>
      </c>
      <c r="L12" s="171">
        <f t="shared" si="0"/>
        <v>9</v>
      </c>
      <c r="M12" s="2650">
        <f t="shared" si="0"/>
        <v>7</v>
      </c>
      <c r="N12" s="171">
        <f t="shared" si="0"/>
        <v>13</v>
      </c>
      <c r="O12" s="2650">
        <f t="shared" si="0"/>
        <v>9</v>
      </c>
      <c r="P12" s="171">
        <f t="shared" si="0"/>
        <v>22</v>
      </c>
      <c r="Q12" s="2650">
        <f t="shared" si="0"/>
        <v>10</v>
      </c>
      <c r="R12" s="171">
        <f t="shared" si="0"/>
        <v>21</v>
      </c>
      <c r="S12" s="2650">
        <f t="shared" si="0"/>
        <v>8</v>
      </c>
      <c r="T12" s="171">
        <f t="shared" si="0"/>
        <v>27</v>
      </c>
      <c r="U12" s="2650">
        <f>SUM(U13:U26)</f>
        <v>12</v>
      </c>
      <c r="V12" s="171">
        <f>SUM(V13:V26)</f>
        <v>33</v>
      </c>
      <c r="W12" s="2650">
        <f t="shared" si="0"/>
        <v>18</v>
      </c>
      <c r="X12" s="171">
        <f t="shared" si="0"/>
        <v>28</v>
      </c>
      <c r="Y12" s="2650">
        <f t="shared" si="0"/>
        <v>20</v>
      </c>
      <c r="Z12" s="171">
        <f t="shared" si="0"/>
        <v>28</v>
      </c>
      <c r="AA12" s="2650">
        <f t="shared" si="0"/>
        <v>21</v>
      </c>
      <c r="AB12" s="171">
        <f t="shared" si="0"/>
        <v>41</v>
      </c>
      <c r="AC12" s="2650">
        <f t="shared" si="0"/>
        <v>15</v>
      </c>
      <c r="AD12" s="171">
        <f t="shared" si="0"/>
        <v>44</v>
      </c>
      <c r="AE12" s="2650">
        <f t="shared" si="0"/>
        <v>24</v>
      </c>
      <c r="AF12" s="171">
        <f t="shared" si="0"/>
        <v>31</v>
      </c>
      <c r="AG12" s="2650">
        <f t="shared" si="0"/>
        <v>25</v>
      </c>
      <c r="AH12" s="171">
        <f t="shared" si="0"/>
        <v>31</v>
      </c>
      <c r="AI12" s="2650">
        <f t="shared" si="0"/>
        <v>18</v>
      </c>
      <c r="AJ12" s="171">
        <f t="shared" si="0"/>
        <v>24</v>
      </c>
      <c r="AK12" s="2650">
        <f t="shared" si="0"/>
        <v>20</v>
      </c>
      <c r="AL12" s="171">
        <f t="shared" si="0"/>
        <v>18</v>
      </c>
      <c r="AM12" s="2650">
        <f t="shared" si="0"/>
        <v>11</v>
      </c>
      <c r="AN12" s="2651">
        <f t="shared" si="0"/>
        <v>31</v>
      </c>
      <c r="AO12" s="2652">
        <f>SUM(AO13:AO26)</f>
        <v>366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>
        <v>0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1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1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1</v>
      </c>
      <c r="AK15" s="346">
        <v>0</v>
      </c>
      <c r="AL15" s="350">
        <v>0</v>
      </c>
      <c r="AM15" s="351">
        <v>0</v>
      </c>
      <c r="AN15" s="352">
        <v>0</v>
      </c>
      <c r="AO15" s="834">
        <v>1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 t="shared" ref="BQ16:BQ21" si="13"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si="13"/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>IF(AND(B17&gt;0,AQ17=""),1,IF(AQ17&gt;B17,1,0))</f>
        <v>0</v>
      </c>
      <c r="BX17" s="2662">
        <f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0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0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0</v>
      </c>
      <c r="AG18" s="346">
        <v>0</v>
      </c>
      <c r="AH18" s="350">
        <v>0</v>
      </c>
      <c r="AI18" s="346">
        <v>0</v>
      </c>
      <c r="AJ18" s="350">
        <v>0</v>
      </c>
      <c r="AK18" s="346">
        <v>0</v>
      </c>
      <c r="AL18" s="350">
        <v>0</v>
      </c>
      <c r="AM18" s="351">
        <v>0</v>
      </c>
      <c r="AN18" s="352">
        <v>0</v>
      </c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>IF(AND(B18&gt;0,AQ18=""),1,IF(AQ18&gt;B18,1,0))</f>
        <v>0</v>
      </c>
      <c r="BX18" s="2662">
        <f>IF(AND(B18&gt;0,AR18=""),1,IF(AR18&gt;B18,1,0))</f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>IF(AND(B19&gt;0,AQ19=""),1,IF(AQ19&gt;B19,1,0))</f>
        <v>0</v>
      </c>
      <c r="BX19" s="2662">
        <f>IF(AND(B19&gt;0,AR19=""),1,IF(AR19&gt;B19,1,0))</f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>IF(AND(B20&gt;0,AQ20=""),1,IF(AQ20&gt;B20,1,0))</f>
        <v>0</v>
      </c>
      <c r="BX20" s="2662">
        <f>IF(AND(B20&gt;0,AR20=""),1,IF(AR20&gt;B20,1,0))</f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>IF(AND(B21&gt;0,AQ21=""),1,IF(AQ21&gt;B21,1,0))</f>
        <v>0</v>
      </c>
      <c r="BX21" s="2662">
        <f>IF(AND(B21&gt;0,AR21=""),1,IF(AR21&gt;B21,1,0))</f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1</v>
      </c>
      <c r="C24" s="2339">
        <f>SUM(G24+I24+K24+M24+O24+Q24+S24+U24+W24+Y24+AA24+AC24+AE24+AG24+AI24+AK24+AM24)</f>
        <v>1</v>
      </c>
      <c r="D24" s="2663">
        <f>SUM(H24+J24+L24+N24+P24+R24+T24+V24+X24+Z24+AB24+AD24+AF24+AH24+AJ24+AL24+AN24)</f>
        <v>0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0</v>
      </c>
      <c r="M24" s="192">
        <v>0</v>
      </c>
      <c r="N24" s="383">
        <v>0</v>
      </c>
      <c r="O24" s="192">
        <v>0</v>
      </c>
      <c r="P24" s="383">
        <v>0</v>
      </c>
      <c r="Q24" s="192">
        <v>0</v>
      </c>
      <c r="R24" s="383">
        <v>0</v>
      </c>
      <c r="S24" s="192">
        <v>0</v>
      </c>
      <c r="T24" s="383">
        <v>0</v>
      </c>
      <c r="U24" s="192">
        <v>0</v>
      </c>
      <c r="V24" s="383">
        <v>0</v>
      </c>
      <c r="W24" s="192">
        <v>0</v>
      </c>
      <c r="X24" s="383">
        <v>0</v>
      </c>
      <c r="Y24" s="192">
        <v>0</v>
      </c>
      <c r="Z24" s="383">
        <v>0</v>
      </c>
      <c r="AA24" s="192">
        <v>0</v>
      </c>
      <c r="AB24" s="383">
        <v>0</v>
      </c>
      <c r="AC24" s="192">
        <v>0</v>
      </c>
      <c r="AD24" s="383">
        <v>0</v>
      </c>
      <c r="AE24" s="192">
        <v>0</v>
      </c>
      <c r="AF24" s="383">
        <v>0</v>
      </c>
      <c r="AG24" s="192">
        <v>1</v>
      </c>
      <c r="AH24" s="383">
        <v>0</v>
      </c>
      <c r="AI24" s="192">
        <v>0</v>
      </c>
      <c r="AJ24" s="383">
        <v>0</v>
      </c>
      <c r="AK24" s="192">
        <v>0</v>
      </c>
      <c r="AL24" s="383">
        <v>0</v>
      </c>
      <c r="AM24" s="776">
        <v>0</v>
      </c>
      <c r="AN24" s="384">
        <v>0</v>
      </c>
      <c r="AO24" s="2675">
        <v>1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0</v>
      </c>
      <c r="U25" s="192">
        <v>0</v>
      </c>
      <c r="V25" s="383">
        <v>0</v>
      </c>
      <c r="W25" s="192">
        <v>0</v>
      </c>
      <c r="X25" s="383">
        <v>0</v>
      </c>
      <c r="Y25" s="192">
        <v>0</v>
      </c>
      <c r="Z25" s="383">
        <v>0</v>
      </c>
      <c r="AA25" s="192">
        <v>0</v>
      </c>
      <c r="AB25" s="383">
        <v>0</v>
      </c>
      <c r="AC25" s="192">
        <v>0</v>
      </c>
      <c r="AD25" s="383">
        <v>0</v>
      </c>
      <c r="AE25" s="192">
        <v>0</v>
      </c>
      <c r="AF25" s="383">
        <v>0</v>
      </c>
      <c r="AG25" s="192">
        <v>0</v>
      </c>
      <c r="AH25" s="383">
        <v>0</v>
      </c>
      <c r="AI25" s="192">
        <v>0</v>
      </c>
      <c r="AJ25" s="383">
        <v>0</v>
      </c>
      <c r="AK25" s="192">
        <v>0</v>
      </c>
      <c r="AL25" s="383">
        <v>0</v>
      </c>
      <c r="AM25" s="776">
        <v>0</v>
      </c>
      <c r="AN25" s="384">
        <v>0</v>
      </c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671</v>
      </c>
      <c r="C26" s="755">
        <f>SUM(E26+G26+I26+K26+M26+O26+Q26+S26+U26+W26+Y26+AA26+AC26+AE26+AG26+AI26+AK26+AM26)</f>
        <v>253</v>
      </c>
      <c r="D26" s="2679">
        <f>SUM(F26+H26+J26+L26+N26+P26+R26+T26+V26+X26+Z26+AB26+AD26+AF26+AH26+AJ26+AL26+AN26)</f>
        <v>418</v>
      </c>
      <c r="E26" s="2680">
        <v>4</v>
      </c>
      <c r="F26" s="389">
        <v>3</v>
      </c>
      <c r="G26" s="380">
        <v>6</v>
      </c>
      <c r="H26" s="388">
        <v>6</v>
      </c>
      <c r="I26" s="380">
        <v>14</v>
      </c>
      <c r="J26" s="389">
        <v>9</v>
      </c>
      <c r="K26" s="373">
        <v>12</v>
      </c>
      <c r="L26" s="389">
        <v>9</v>
      </c>
      <c r="M26" s="380">
        <v>7</v>
      </c>
      <c r="N26" s="389">
        <v>13</v>
      </c>
      <c r="O26" s="380">
        <v>9</v>
      </c>
      <c r="P26" s="389">
        <v>22</v>
      </c>
      <c r="Q26" s="380">
        <v>10</v>
      </c>
      <c r="R26" s="389">
        <v>21</v>
      </c>
      <c r="S26" s="380">
        <v>8</v>
      </c>
      <c r="T26" s="389">
        <v>27</v>
      </c>
      <c r="U26" s="380">
        <v>12</v>
      </c>
      <c r="V26" s="389">
        <v>33</v>
      </c>
      <c r="W26" s="380">
        <v>18</v>
      </c>
      <c r="X26" s="389">
        <v>28</v>
      </c>
      <c r="Y26" s="380">
        <v>20</v>
      </c>
      <c r="Z26" s="389">
        <v>28</v>
      </c>
      <c r="AA26" s="380">
        <v>21</v>
      </c>
      <c r="AB26" s="389">
        <v>41</v>
      </c>
      <c r="AC26" s="380">
        <v>15</v>
      </c>
      <c r="AD26" s="389">
        <v>44</v>
      </c>
      <c r="AE26" s="380">
        <v>24</v>
      </c>
      <c r="AF26" s="389">
        <v>31</v>
      </c>
      <c r="AG26" s="380">
        <v>24</v>
      </c>
      <c r="AH26" s="389">
        <v>31</v>
      </c>
      <c r="AI26" s="380">
        <v>18</v>
      </c>
      <c r="AJ26" s="389">
        <v>23</v>
      </c>
      <c r="AK26" s="380">
        <v>20</v>
      </c>
      <c r="AL26" s="389">
        <v>18</v>
      </c>
      <c r="AM26" s="682">
        <v>11</v>
      </c>
      <c r="AN26" s="390">
        <v>31</v>
      </c>
      <c r="AO26" s="837">
        <v>364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4">SUM(C31:D31)</f>
        <v>66</v>
      </c>
      <c r="C31" s="2333">
        <f t="shared" ref="C31:D34" si="15">SUM(E31+G31+I31+K31+M31+O31+Q31+S31+U31+W31+Y31+AA31+AC31+AE31+AG31+AI31+AK31+AM31)</f>
        <v>39</v>
      </c>
      <c r="D31" s="2655">
        <f t="shared" si="15"/>
        <v>27</v>
      </c>
      <c r="E31" s="2656">
        <v>1</v>
      </c>
      <c r="F31" s="2657">
        <v>1</v>
      </c>
      <c r="G31" s="2656">
        <v>3</v>
      </c>
      <c r="H31" s="2658">
        <v>2</v>
      </c>
      <c r="I31" s="2656">
        <v>1</v>
      </c>
      <c r="J31" s="2658">
        <v>3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0</v>
      </c>
      <c r="S31" s="2656">
        <v>0</v>
      </c>
      <c r="T31" s="2658">
        <v>0</v>
      </c>
      <c r="U31" s="2656">
        <v>1</v>
      </c>
      <c r="V31" s="2658">
        <v>1</v>
      </c>
      <c r="W31" s="2656">
        <v>3</v>
      </c>
      <c r="X31" s="2658">
        <v>0</v>
      </c>
      <c r="Y31" s="2656">
        <v>0</v>
      </c>
      <c r="Z31" s="2658">
        <v>0</v>
      </c>
      <c r="AA31" s="2656">
        <v>3</v>
      </c>
      <c r="AB31" s="2658">
        <v>2</v>
      </c>
      <c r="AC31" s="2687">
        <v>2</v>
      </c>
      <c r="AD31" s="2658">
        <v>4</v>
      </c>
      <c r="AE31" s="2656">
        <v>6</v>
      </c>
      <c r="AF31" s="2658">
        <v>4</v>
      </c>
      <c r="AG31" s="2687">
        <v>4</v>
      </c>
      <c r="AH31" s="2658">
        <v>2</v>
      </c>
      <c r="AI31" s="2656">
        <v>8</v>
      </c>
      <c r="AJ31" s="2658">
        <v>2</v>
      </c>
      <c r="AK31" s="2687">
        <v>3</v>
      </c>
      <c r="AL31" s="2658">
        <v>1</v>
      </c>
      <c r="AM31" s="2688">
        <v>4</v>
      </c>
      <c r="AN31" s="496">
        <v>5</v>
      </c>
      <c r="AO31" s="2659">
        <v>40</v>
      </c>
      <c r="AP31" s="2660">
        <v>0</v>
      </c>
      <c r="AQ31" s="2660">
        <v>0</v>
      </c>
      <c r="AR31" s="2660">
        <v>0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4"/>
        <v>24</v>
      </c>
      <c r="C32" s="2533"/>
      <c r="D32" s="2663">
        <f>SUM(F32+H32+J32+L32+N32+P32+R32+T32+V32+X32+Z32+AB32+AD32+AF32+AH32+AJ32+AL32+AN32)</f>
        <v>24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1</v>
      </c>
      <c r="M32" s="686"/>
      <c r="N32" s="350">
        <v>1</v>
      </c>
      <c r="O32" s="686"/>
      <c r="P32" s="350">
        <v>1</v>
      </c>
      <c r="Q32" s="542"/>
      <c r="R32" s="350">
        <v>5</v>
      </c>
      <c r="S32" s="686"/>
      <c r="T32" s="350">
        <v>0</v>
      </c>
      <c r="U32" s="686"/>
      <c r="V32" s="350">
        <v>4</v>
      </c>
      <c r="W32" s="686"/>
      <c r="X32" s="350">
        <v>3</v>
      </c>
      <c r="Y32" s="686"/>
      <c r="Z32" s="350">
        <v>3</v>
      </c>
      <c r="AA32" s="686"/>
      <c r="AB32" s="350">
        <v>4</v>
      </c>
      <c r="AC32" s="542"/>
      <c r="AD32" s="350">
        <v>0</v>
      </c>
      <c r="AE32" s="686"/>
      <c r="AF32" s="350">
        <v>1</v>
      </c>
      <c r="AG32" s="542"/>
      <c r="AH32" s="350">
        <v>0</v>
      </c>
      <c r="AI32" s="686"/>
      <c r="AJ32" s="350">
        <v>1</v>
      </c>
      <c r="AK32" s="542"/>
      <c r="AL32" s="350">
        <v>0</v>
      </c>
      <c r="AM32" s="3850"/>
      <c r="AN32" s="352">
        <v>0</v>
      </c>
      <c r="AO32" s="2689">
        <v>10</v>
      </c>
      <c r="AP32" s="2690">
        <v>0</v>
      </c>
      <c r="AQ32" s="2690">
        <v>0</v>
      </c>
      <c r="AR32" s="2690">
        <v>0</v>
      </c>
      <c r="AS32" s="2691">
        <v>1</v>
      </c>
      <c r="AT32" t="str">
        <f t="shared" ref="AT32:AT47" si="16">BO32&amp;BP32&amp;BQ32&amp;BR32&amp;BS32</f>
        <v/>
      </c>
      <c r="BO32" s="83" t="str">
        <f t="shared" ref="BO32:BO47" si="17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18">IF(AND(B32&gt;0,AP32="")," * No olvide digitar la variable Migrantes. Digite Cero si no tiene.",IF(AP32&gt;B32," * La variable Migrantes No puede ser mayor al Total.",""))</f>
        <v/>
      </c>
      <c r="BQ32" s="83" t="str">
        <f t="shared" ref="BQ32:BQ47" si="19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0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1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2">IF(AND(B32&gt;0,AO32=""),1,IF(AO32&gt;B32,1,0))</f>
        <v>0</v>
      </c>
      <c r="BV32" s="2662">
        <f t="shared" ref="BV32:BV47" si="23">IF(AND(B32&gt;0,AP32=""),1,IF(AP32&gt;B32,1,0))</f>
        <v>0</v>
      </c>
      <c r="BW32" s="2662">
        <f t="shared" ref="BW32:BW47" si="24">IF(AND(B32&gt;0,AQ32=""),1,IF(AQ32&gt;B32,1,0))</f>
        <v>0</v>
      </c>
      <c r="BX32" s="2662">
        <f t="shared" ref="BX32:BX47" si="25">IF(AND(B32&gt;0,AR32=""),1,IF(AR32&gt;B32,1,0))</f>
        <v>0</v>
      </c>
      <c r="BY32" s="2662">
        <f t="shared" ref="BY32:BY47" si="26">IF(AND(B32&gt;0,AS32=""),1,IF(AS32&gt;B32,1,0))</f>
        <v>0</v>
      </c>
    </row>
    <row r="33" spans="1:77" ht="15" customHeight="1" x14ac:dyDescent="0.25">
      <c r="A33" s="295" t="s">
        <v>494</v>
      </c>
      <c r="B33" s="342">
        <f>SUM(C33:D33)</f>
        <v>22</v>
      </c>
      <c r="C33" s="2533"/>
      <c r="D33" s="2671">
        <f>SUM(F33+H33+J33+L33+N33+P33+R33+T33+V33+X33+Z33+AB33+AD33+AF33+AH33+AJ33+AL33+AN33)</f>
        <v>22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5</v>
      </c>
      <c r="Q33" s="542"/>
      <c r="R33" s="350">
        <v>5</v>
      </c>
      <c r="S33" s="686"/>
      <c r="T33" s="350">
        <v>8</v>
      </c>
      <c r="U33" s="686"/>
      <c r="V33" s="350">
        <v>4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12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6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>IF(AND(B33&gt;0,AP33="")," * No olvide digitar la variable Migrantes. Digite Cero si no tiene.",IF(AP33&gt;B33," * La variable Migrantes No puede ser mayor al Total.",""))</f>
        <v/>
      </c>
      <c r="BQ33" s="83" t="str">
        <f>IF(AND(B33&gt;0,AQ33="")," * No olvide digitar la variable Espacios Amigables. Digite Cero si no tiene.",IF(AQ33&gt;B33," * La variable Espacios Amigables No puede ser mayor al Total.",""))</f>
        <v/>
      </c>
      <c r="BR33" s="83" t="str">
        <f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>IF(AND(B33&gt;0,AO33=""),1,IF(AO33&gt;B33,1,0))</f>
        <v>0</v>
      </c>
      <c r="BV33" s="2662">
        <f>IF(AND(B33&gt;0,AP33=""),1,IF(AP33&gt;B33,1,0))</f>
        <v>0</v>
      </c>
      <c r="BW33" s="2662">
        <f>IF(AND(B33&gt;0,AQ33=""),1,IF(AQ33&gt;B33,1,0))</f>
        <v>0</v>
      </c>
      <c r="BX33" s="2662">
        <f>IF(AND(B33&gt;0,AR33=""),1,IF(AR33&gt;B33,1,0))</f>
        <v>0</v>
      </c>
      <c r="BY33" s="2662">
        <f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4"/>
        <v>0</v>
      </c>
      <c r="C34" s="2339">
        <f t="shared" si="15"/>
        <v>0</v>
      </c>
      <c r="D34" s="2671">
        <f t="shared" si="15"/>
        <v>0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6"/>
        <v/>
      </c>
      <c r="BO34" s="83" t="str">
        <f t="shared" si="17"/>
        <v/>
      </c>
      <c r="BP34" s="83" t="str">
        <f t="shared" si="18"/>
        <v/>
      </c>
      <c r="BQ34" s="83" t="str">
        <f t="shared" si="19"/>
        <v/>
      </c>
      <c r="BR34" s="83" t="str">
        <f t="shared" si="20"/>
        <v/>
      </c>
      <c r="BS34" s="83" t="str">
        <f t="shared" si="21"/>
        <v/>
      </c>
      <c r="BU34" s="2662">
        <f t="shared" si="22"/>
        <v>0</v>
      </c>
      <c r="BV34" s="2662">
        <f t="shared" si="23"/>
        <v>0</v>
      </c>
      <c r="BW34" s="2662">
        <f t="shared" si="24"/>
        <v>0</v>
      </c>
      <c r="BX34" s="2662">
        <f t="shared" si="25"/>
        <v>0</v>
      </c>
      <c r="BY34" s="2662">
        <f t="shared" si="26"/>
        <v>0</v>
      </c>
    </row>
    <row r="35" spans="1:77" ht="15" customHeight="1" x14ac:dyDescent="0.25">
      <c r="A35" s="295" t="s">
        <v>496</v>
      </c>
      <c r="B35" s="342">
        <f t="shared" si="14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6"/>
        <v/>
      </c>
      <c r="BO35" s="83" t="str">
        <f t="shared" si="17"/>
        <v/>
      </c>
      <c r="BP35" s="83" t="str">
        <f t="shared" si="18"/>
        <v/>
      </c>
      <c r="BQ35" s="83" t="str">
        <f>IF(AND(B35&gt;0,AQ35="")," * No olvide digitar la variable Espacios Amigables. Digite Cero si no tiene.",IF(AQ35&gt;B35," * La variable Espacios Amigables No puede ser mayor al Total.",""))</f>
        <v/>
      </c>
      <c r="BR35" s="83" t="str">
        <f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2"/>
        <v>0</v>
      </c>
      <c r="BV35" s="2662">
        <f t="shared" si="23"/>
        <v>0</v>
      </c>
      <c r="BW35" s="2662">
        <f>IF(AND(B35&gt;0,AQ35=""),1,IF(AQ35&gt;B35,1,0))</f>
        <v>0</v>
      </c>
      <c r="BX35" s="2662">
        <f>IF(AND(B35&gt;0,AR35=""),1,IF(AR35&gt;B35,1,0))</f>
        <v>0</v>
      </c>
      <c r="BY35" s="2662">
        <f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0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6"/>
        <v/>
      </c>
      <c r="BO36" s="83" t="str">
        <f t="shared" si="17"/>
        <v/>
      </c>
      <c r="BP36" s="83" t="str">
        <f t="shared" si="18"/>
        <v/>
      </c>
      <c r="BQ36" s="83" t="str">
        <f t="shared" si="19"/>
        <v/>
      </c>
      <c r="BR36" s="83" t="str">
        <f t="shared" si="20"/>
        <v/>
      </c>
      <c r="BS36" s="83" t="str">
        <f t="shared" si="21"/>
        <v/>
      </c>
      <c r="BU36" s="2662">
        <f t="shared" si="22"/>
        <v>0</v>
      </c>
      <c r="BV36" s="2662">
        <f t="shared" si="23"/>
        <v>0</v>
      </c>
      <c r="BW36" s="2662">
        <f t="shared" si="24"/>
        <v>0</v>
      </c>
      <c r="BX36" s="2662">
        <f t="shared" si="25"/>
        <v>0</v>
      </c>
      <c r="BY36" s="2662">
        <f t="shared" si="26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6"/>
        <v/>
      </c>
      <c r="BO37" s="83" t="str">
        <f t="shared" si="17"/>
        <v/>
      </c>
      <c r="BP37" s="83" t="str">
        <f t="shared" si="18"/>
        <v/>
      </c>
      <c r="BQ37" s="83" t="str">
        <f t="shared" si="19"/>
        <v/>
      </c>
      <c r="BR37" s="83" t="str">
        <f t="shared" si="20"/>
        <v/>
      </c>
      <c r="BS37" s="83" t="str">
        <f t="shared" si="21"/>
        <v/>
      </c>
      <c r="BU37" s="2662">
        <f t="shared" si="22"/>
        <v>0</v>
      </c>
      <c r="BV37" s="2662">
        <f t="shared" si="23"/>
        <v>0</v>
      </c>
      <c r="BW37" s="2662">
        <f t="shared" si="24"/>
        <v>0</v>
      </c>
      <c r="BX37" s="2662">
        <f t="shared" si="25"/>
        <v>0</v>
      </c>
      <c r="BY37" s="2662">
        <f t="shared" si="26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6"/>
        <v/>
      </c>
      <c r="BO38" s="83" t="str">
        <f t="shared" si="17"/>
        <v/>
      </c>
      <c r="BP38" s="83" t="str">
        <f t="shared" si="18"/>
        <v/>
      </c>
      <c r="BQ38" s="83" t="str">
        <f t="shared" si="19"/>
        <v/>
      </c>
      <c r="BR38" s="83" t="str">
        <f t="shared" si="20"/>
        <v/>
      </c>
      <c r="BS38" s="83" t="str">
        <f t="shared" si="21"/>
        <v/>
      </c>
      <c r="BU38" s="2662">
        <f t="shared" si="22"/>
        <v>0</v>
      </c>
      <c r="BV38" s="2662">
        <f t="shared" si="23"/>
        <v>0</v>
      </c>
      <c r="BW38" s="2662">
        <f t="shared" si="24"/>
        <v>0</v>
      </c>
      <c r="BX38" s="2662">
        <f t="shared" si="25"/>
        <v>0</v>
      </c>
      <c r="BY38" s="2662">
        <f t="shared" si="26"/>
        <v>0</v>
      </c>
    </row>
    <row r="39" spans="1:77" ht="15" customHeight="1" x14ac:dyDescent="0.25">
      <c r="A39" s="2669" t="s">
        <v>500</v>
      </c>
      <c r="B39" s="342">
        <f t="shared" si="14"/>
        <v>32</v>
      </c>
      <c r="C39" s="2339">
        <f t="shared" ref="C39:D46" si="27">SUM(E39+G39+I39+K39+M39+O39+Q39+S39+U39+W39+Y39+AA39+AC39+AE39+AG39+AI39+AK39+AM39)</f>
        <v>15</v>
      </c>
      <c r="D39" s="2663">
        <f t="shared" si="27"/>
        <v>17</v>
      </c>
      <c r="E39" s="346">
        <v>1</v>
      </c>
      <c r="F39" s="347">
        <v>6</v>
      </c>
      <c r="G39" s="346">
        <v>2</v>
      </c>
      <c r="H39" s="350">
        <v>4</v>
      </c>
      <c r="I39" s="346">
        <v>0</v>
      </c>
      <c r="J39" s="350">
        <v>0</v>
      </c>
      <c r="K39" s="346">
        <v>0</v>
      </c>
      <c r="L39" s="350">
        <v>0</v>
      </c>
      <c r="M39" s="346">
        <v>1</v>
      </c>
      <c r="N39" s="350">
        <v>0</v>
      </c>
      <c r="O39" s="346">
        <v>0</v>
      </c>
      <c r="P39" s="350">
        <v>0</v>
      </c>
      <c r="Q39" s="348">
        <v>0</v>
      </c>
      <c r="R39" s="350">
        <v>2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3</v>
      </c>
      <c r="AH39" s="350">
        <v>1</v>
      </c>
      <c r="AI39" s="346">
        <v>0</v>
      </c>
      <c r="AJ39" s="350">
        <v>0</v>
      </c>
      <c r="AK39" s="348">
        <v>2</v>
      </c>
      <c r="AL39" s="350">
        <v>0</v>
      </c>
      <c r="AM39" s="561">
        <v>6</v>
      </c>
      <c r="AN39" s="352">
        <v>4</v>
      </c>
      <c r="AO39" s="834">
        <v>21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6"/>
        <v/>
      </c>
      <c r="BO39" s="83" t="str">
        <f t="shared" si="17"/>
        <v/>
      </c>
      <c r="BP39" s="83" t="str">
        <f t="shared" si="18"/>
        <v/>
      </c>
      <c r="BQ39" s="83" t="str">
        <f t="shared" si="19"/>
        <v/>
      </c>
      <c r="BR39" s="83" t="str">
        <f t="shared" si="20"/>
        <v/>
      </c>
      <c r="BS39" s="83" t="str">
        <f t="shared" si="21"/>
        <v/>
      </c>
      <c r="BU39" s="2662">
        <f t="shared" si="22"/>
        <v>0</v>
      </c>
      <c r="BV39" s="2662">
        <f t="shared" si="23"/>
        <v>0</v>
      </c>
      <c r="BW39" s="2662">
        <f t="shared" si="24"/>
        <v>0</v>
      </c>
      <c r="BX39" s="2662">
        <f t="shared" si="25"/>
        <v>0</v>
      </c>
      <c r="BY39" s="2662">
        <f t="shared" si="26"/>
        <v>0</v>
      </c>
    </row>
    <row r="40" spans="1:77" ht="15" customHeight="1" x14ac:dyDescent="0.25">
      <c r="A40" s="2669" t="s">
        <v>501</v>
      </c>
      <c r="B40" s="342">
        <f>SUM(C40:D40)</f>
        <v>98</v>
      </c>
      <c r="C40" s="2339">
        <f>SUM(E40+G40+I40+K40+M40+O40+Q40+S40+U40+W40+Y40+AA40+AC40+AE40+AG40+AI40+AK40+AM40)</f>
        <v>27</v>
      </c>
      <c r="D40" s="2663">
        <f>SUM(F40+H40+J40+L40+N40+P40+R40+T40+V40+X40+Z40+AB40+AD40+AF40+AH40+AJ40+AL40+AN40)</f>
        <v>71</v>
      </c>
      <c r="E40" s="346">
        <v>0</v>
      </c>
      <c r="F40" s="347">
        <v>1</v>
      </c>
      <c r="G40" s="346">
        <v>1</v>
      </c>
      <c r="H40" s="350">
        <v>3</v>
      </c>
      <c r="I40" s="346">
        <v>2</v>
      </c>
      <c r="J40" s="350">
        <v>0</v>
      </c>
      <c r="K40" s="346">
        <v>1</v>
      </c>
      <c r="L40" s="350">
        <v>0</v>
      </c>
      <c r="M40" s="346">
        <v>0</v>
      </c>
      <c r="N40" s="350">
        <v>2</v>
      </c>
      <c r="O40" s="346">
        <v>1</v>
      </c>
      <c r="P40" s="350">
        <v>3</v>
      </c>
      <c r="Q40" s="348">
        <v>2</v>
      </c>
      <c r="R40" s="350">
        <v>3</v>
      </c>
      <c r="S40" s="346">
        <v>0</v>
      </c>
      <c r="T40" s="350">
        <v>4</v>
      </c>
      <c r="U40" s="346">
        <v>5</v>
      </c>
      <c r="V40" s="350">
        <v>5</v>
      </c>
      <c r="W40" s="346">
        <v>2</v>
      </c>
      <c r="X40" s="350">
        <v>4</v>
      </c>
      <c r="Y40" s="346">
        <v>0</v>
      </c>
      <c r="Z40" s="350">
        <v>4</v>
      </c>
      <c r="AA40" s="346">
        <v>2</v>
      </c>
      <c r="AB40" s="350">
        <v>7</v>
      </c>
      <c r="AC40" s="348">
        <v>1</v>
      </c>
      <c r="AD40" s="350">
        <v>12</v>
      </c>
      <c r="AE40" s="346">
        <v>3</v>
      </c>
      <c r="AF40" s="350">
        <v>8</v>
      </c>
      <c r="AG40" s="348">
        <v>5</v>
      </c>
      <c r="AH40" s="350">
        <v>6</v>
      </c>
      <c r="AI40" s="346">
        <v>1</v>
      </c>
      <c r="AJ40" s="350">
        <v>4</v>
      </c>
      <c r="AK40" s="348">
        <v>1</v>
      </c>
      <c r="AL40" s="350">
        <v>4</v>
      </c>
      <c r="AM40" s="561">
        <v>0</v>
      </c>
      <c r="AN40" s="352">
        <v>1</v>
      </c>
      <c r="AO40" s="834">
        <v>54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6"/>
        <v/>
      </c>
      <c r="BO40" s="83" t="str">
        <f t="shared" si="17"/>
        <v/>
      </c>
      <c r="BP40" s="83" t="str">
        <f t="shared" si="18"/>
        <v/>
      </c>
      <c r="BQ40" s="83" t="str">
        <f t="shared" si="19"/>
        <v/>
      </c>
      <c r="BR40" s="83" t="str">
        <f t="shared" si="20"/>
        <v/>
      </c>
      <c r="BS40" s="83" t="str">
        <f t="shared" si="21"/>
        <v/>
      </c>
      <c r="BU40" s="2662">
        <f t="shared" si="22"/>
        <v>0</v>
      </c>
      <c r="BV40" s="2662">
        <f t="shared" si="23"/>
        <v>0</v>
      </c>
      <c r="BW40" s="2662">
        <f t="shared" si="24"/>
        <v>0</v>
      </c>
      <c r="BX40" s="2662">
        <f t="shared" si="25"/>
        <v>0</v>
      </c>
      <c r="BY40" s="2662">
        <f t="shared" si="26"/>
        <v>0</v>
      </c>
    </row>
    <row r="41" spans="1:77" ht="15" customHeight="1" x14ac:dyDescent="0.25">
      <c r="A41" s="2669" t="s">
        <v>502</v>
      </c>
      <c r="B41" s="342">
        <f>SUM(C41:D41)</f>
        <v>12</v>
      </c>
      <c r="C41" s="2339">
        <f>SUM(E41+G41+I41+K41+M41+O41+Q41+S41+U41+W41+Y41+AA41+AC41+AE41+AG41+AI41+AK41+AM41)</f>
        <v>4</v>
      </c>
      <c r="D41" s="2663">
        <f>SUM(F41+H41+J41+L41+N41+P41+R41+T41+V41+X41+Z41+AB41+AD41+AF41+AH41+AJ41+AL41+AN41)</f>
        <v>8</v>
      </c>
      <c r="E41" s="346">
        <v>0</v>
      </c>
      <c r="F41" s="347">
        <v>1</v>
      </c>
      <c r="G41" s="346">
        <v>1</v>
      </c>
      <c r="H41" s="350">
        <v>1</v>
      </c>
      <c r="I41" s="346">
        <v>1</v>
      </c>
      <c r="J41" s="350">
        <v>0</v>
      </c>
      <c r="K41" s="346">
        <v>0</v>
      </c>
      <c r="L41" s="350">
        <v>0</v>
      </c>
      <c r="M41" s="346">
        <v>1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1</v>
      </c>
      <c r="AN41" s="352">
        <v>6</v>
      </c>
      <c r="AO41" s="834">
        <v>9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6"/>
        <v/>
      </c>
      <c r="BO41" s="83" t="str">
        <f t="shared" si="17"/>
        <v/>
      </c>
      <c r="BP41" s="83" t="str">
        <f t="shared" si="18"/>
        <v/>
      </c>
      <c r="BQ41" s="83" t="str">
        <f t="shared" si="19"/>
        <v/>
      </c>
      <c r="BR41" s="83" t="str">
        <f t="shared" si="20"/>
        <v/>
      </c>
      <c r="BS41" s="83" t="str">
        <f t="shared" si="21"/>
        <v/>
      </c>
      <c r="BU41" s="2662">
        <f t="shared" si="22"/>
        <v>0</v>
      </c>
      <c r="BV41" s="2662">
        <f t="shared" si="23"/>
        <v>0</v>
      </c>
      <c r="BW41" s="2662">
        <f t="shared" si="24"/>
        <v>0</v>
      </c>
      <c r="BX41" s="2662">
        <f t="shared" si="25"/>
        <v>0</v>
      </c>
      <c r="BY41" s="2662">
        <f t="shared" si="26"/>
        <v>0</v>
      </c>
    </row>
    <row r="42" spans="1:77" ht="15" customHeight="1" x14ac:dyDescent="0.25">
      <c r="A42" s="2669" t="s">
        <v>503</v>
      </c>
      <c r="B42" s="342">
        <f t="shared" si="14"/>
        <v>0</v>
      </c>
      <c r="C42" s="2339">
        <f>SUM(E42+G42+I42+K42+M42+O42+Q42+S42+U42+W42+Y42+AA42+AC42+AE42+AG42+AI42+AK42+AM42)</f>
        <v>0</v>
      </c>
      <c r="D42" s="2663">
        <f t="shared" si="27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6"/>
        <v/>
      </c>
      <c r="BO42" s="83" t="str">
        <f t="shared" si="17"/>
        <v/>
      </c>
      <c r="BP42" s="83" t="str">
        <f t="shared" si="18"/>
        <v/>
      </c>
      <c r="BQ42" s="83" t="str">
        <f t="shared" si="19"/>
        <v/>
      </c>
      <c r="BR42" s="83" t="str">
        <f t="shared" si="20"/>
        <v/>
      </c>
      <c r="BS42" s="83" t="str">
        <f t="shared" si="21"/>
        <v/>
      </c>
      <c r="BU42" s="2662">
        <f t="shared" si="22"/>
        <v>0</v>
      </c>
      <c r="BV42" s="2662">
        <f t="shared" si="23"/>
        <v>0</v>
      </c>
      <c r="BW42" s="2662">
        <f t="shared" si="24"/>
        <v>0</v>
      </c>
      <c r="BX42" s="2662">
        <f t="shared" si="25"/>
        <v>0</v>
      </c>
      <c r="BY42" s="2662">
        <f t="shared" si="26"/>
        <v>0</v>
      </c>
    </row>
    <row r="43" spans="1:77" ht="15" customHeight="1" x14ac:dyDescent="0.25">
      <c r="A43" s="2669" t="s">
        <v>504</v>
      </c>
      <c r="B43" s="342">
        <f t="shared" si="14"/>
        <v>0</v>
      </c>
      <c r="C43" s="2339">
        <f>SUM(E43+G43+I43+K43+M43+O43+Q43+S43+U43+W43+Y43+AA43+AC43+AE43+AG43+AI43+AK43+AM43)</f>
        <v>0</v>
      </c>
      <c r="D43" s="2663">
        <f t="shared" si="27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6"/>
        <v/>
      </c>
      <c r="BO43" s="83" t="str">
        <f t="shared" si="17"/>
        <v/>
      </c>
      <c r="BP43" s="83" t="str">
        <f t="shared" si="18"/>
        <v/>
      </c>
      <c r="BQ43" s="83" t="str">
        <f t="shared" si="19"/>
        <v/>
      </c>
      <c r="BR43" s="83" t="str">
        <f t="shared" si="20"/>
        <v/>
      </c>
      <c r="BS43" s="83" t="str">
        <f t="shared" si="21"/>
        <v/>
      </c>
      <c r="BU43" s="2662">
        <f t="shared" si="22"/>
        <v>0</v>
      </c>
      <c r="BV43" s="2662">
        <f t="shared" si="23"/>
        <v>0</v>
      </c>
      <c r="BW43" s="2662">
        <f t="shared" si="24"/>
        <v>0</v>
      </c>
      <c r="BX43" s="2662">
        <f t="shared" si="25"/>
        <v>0</v>
      </c>
      <c r="BY43" s="2662">
        <f t="shared" si="26"/>
        <v>0</v>
      </c>
    </row>
    <row r="44" spans="1:77" ht="15" customHeight="1" x14ac:dyDescent="0.25">
      <c r="A44" s="2669" t="s">
        <v>505</v>
      </c>
      <c r="B44" s="342">
        <f t="shared" si="14"/>
        <v>3</v>
      </c>
      <c r="C44" s="2339">
        <f>SUM(E44+G44+I44+K44+M44+O44+Q44+S44+U44+W44+Y44+AA44+AC44+AE44+AG44+AI44+AK44+AM44)</f>
        <v>2</v>
      </c>
      <c r="D44" s="2663">
        <f t="shared" si="27"/>
        <v>1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2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1</v>
      </c>
      <c r="AO44" s="2675">
        <v>1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6"/>
        <v/>
      </c>
      <c r="BO44" s="83" t="str">
        <f t="shared" si="17"/>
        <v/>
      </c>
      <c r="BP44" s="83" t="str">
        <f t="shared" si="18"/>
        <v/>
      </c>
      <c r="BQ44" s="83" t="str">
        <f t="shared" si="19"/>
        <v/>
      </c>
      <c r="BR44" s="83" t="str">
        <f t="shared" si="20"/>
        <v/>
      </c>
      <c r="BS44" s="83" t="str">
        <f t="shared" si="21"/>
        <v/>
      </c>
      <c r="BU44" s="2662">
        <f t="shared" si="22"/>
        <v>0</v>
      </c>
      <c r="BV44" s="2662">
        <f t="shared" si="23"/>
        <v>0</v>
      </c>
      <c r="BW44" s="2662">
        <f t="shared" si="24"/>
        <v>0</v>
      </c>
      <c r="BX44" s="2662">
        <f t="shared" si="25"/>
        <v>0</v>
      </c>
      <c r="BY44" s="2662">
        <f t="shared" si="26"/>
        <v>0</v>
      </c>
    </row>
    <row r="45" spans="1:77" ht="15" customHeight="1" x14ac:dyDescent="0.25">
      <c r="A45" s="2669" t="s">
        <v>506</v>
      </c>
      <c r="B45" s="342">
        <f t="shared" si="14"/>
        <v>0</v>
      </c>
      <c r="C45" s="2339">
        <f t="shared" si="27"/>
        <v>0</v>
      </c>
      <c r="D45" s="2663">
        <f t="shared" si="27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6"/>
        <v/>
      </c>
      <c r="BO45" s="83" t="str">
        <f t="shared" si="17"/>
        <v/>
      </c>
      <c r="BP45" s="83" t="str">
        <f t="shared" si="18"/>
        <v/>
      </c>
      <c r="BQ45" s="83" t="str">
        <f t="shared" si="19"/>
        <v/>
      </c>
      <c r="BR45" s="83" t="str">
        <f t="shared" si="20"/>
        <v/>
      </c>
      <c r="BS45" s="83" t="str">
        <f t="shared" si="21"/>
        <v/>
      </c>
      <c r="BU45" s="2662">
        <f t="shared" si="22"/>
        <v>0</v>
      </c>
      <c r="BV45" s="2662">
        <f t="shared" si="23"/>
        <v>0</v>
      </c>
      <c r="BW45" s="2662">
        <f t="shared" si="24"/>
        <v>0</v>
      </c>
      <c r="BX45" s="2662">
        <f t="shared" si="25"/>
        <v>0</v>
      </c>
      <c r="BY45" s="2662">
        <f t="shared" si="26"/>
        <v>0</v>
      </c>
    </row>
    <row r="46" spans="1:77" ht="15" customHeight="1" x14ac:dyDescent="0.25">
      <c r="A46" s="2670" t="s">
        <v>507</v>
      </c>
      <c r="B46" s="342">
        <f t="shared" si="14"/>
        <v>89</v>
      </c>
      <c r="C46" s="2339">
        <f t="shared" si="27"/>
        <v>33</v>
      </c>
      <c r="D46" s="2663">
        <f t="shared" si="27"/>
        <v>56</v>
      </c>
      <c r="E46" s="192">
        <v>0</v>
      </c>
      <c r="F46" s="2">
        <v>0</v>
      </c>
      <c r="G46" s="192">
        <v>1</v>
      </c>
      <c r="H46" s="383">
        <v>0</v>
      </c>
      <c r="I46" s="192">
        <v>1</v>
      </c>
      <c r="J46" s="383">
        <v>2</v>
      </c>
      <c r="K46" s="192">
        <v>2</v>
      </c>
      <c r="L46" s="383">
        <v>1</v>
      </c>
      <c r="M46" s="192">
        <v>2</v>
      </c>
      <c r="N46" s="383">
        <v>2</v>
      </c>
      <c r="O46" s="192">
        <v>2</v>
      </c>
      <c r="P46" s="383">
        <v>3</v>
      </c>
      <c r="Q46" s="482">
        <v>4</v>
      </c>
      <c r="R46" s="383">
        <v>7</v>
      </c>
      <c r="S46" s="192">
        <v>1</v>
      </c>
      <c r="T46" s="383">
        <v>7</v>
      </c>
      <c r="U46" s="192">
        <v>2</v>
      </c>
      <c r="V46" s="383">
        <v>3</v>
      </c>
      <c r="W46" s="192">
        <v>2</v>
      </c>
      <c r="X46" s="383">
        <v>1</v>
      </c>
      <c r="Y46" s="192">
        <v>3</v>
      </c>
      <c r="Z46" s="383">
        <v>3</v>
      </c>
      <c r="AA46" s="192">
        <v>0</v>
      </c>
      <c r="AB46" s="383">
        <v>4</v>
      </c>
      <c r="AC46" s="482">
        <v>2</v>
      </c>
      <c r="AD46" s="383">
        <v>1</v>
      </c>
      <c r="AE46" s="346">
        <v>2</v>
      </c>
      <c r="AF46" s="350">
        <v>5</v>
      </c>
      <c r="AG46" s="348">
        <v>2</v>
      </c>
      <c r="AH46" s="350">
        <v>2</v>
      </c>
      <c r="AI46" s="346">
        <v>3</v>
      </c>
      <c r="AJ46" s="350">
        <v>3</v>
      </c>
      <c r="AK46" s="348">
        <v>4</v>
      </c>
      <c r="AL46" s="350">
        <v>5</v>
      </c>
      <c r="AM46" s="348">
        <v>0</v>
      </c>
      <c r="AN46" s="384">
        <v>7</v>
      </c>
      <c r="AO46" s="2675">
        <v>38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6"/>
        <v/>
      </c>
      <c r="BO46" s="83" t="str">
        <f t="shared" si="17"/>
        <v/>
      </c>
      <c r="BP46" s="83" t="str">
        <f t="shared" si="18"/>
        <v/>
      </c>
      <c r="BQ46" s="83" t="str">
        <f t="shared" si="19"/>
        <v/>
      </c>
      <c r="BR46" s="83" t="str">
        <f t="shared" si="20"/>
        <v/>
      </c>
      <c r="BS46" s="83" t="str">
        <f t="shared" si="21"/>
        <v/>
      </c>
      <c r="BU46" s="2662">
        <f t="shared" si="22"/>
        <v>0</v>
      </c>
      <c r="BV46" s="2662">
        <f t="shared" si="23"/>
        <v>0</v>
      </c>
      <c r="BW46" s="2662">
        <f t="shared" si="24"/>
        <v>0</v>
      </c>
      <c r="BX46" s="2662">
        <f t="shared" si="25"/>
        <v>0</v>
      </c>
      <c r="BY46" s="2662">
        <f t="shared" si="26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6"/>
        <v/>
      </c>
      <c r="BO47" s="83" t="str">
        <f t="shared" si="17"/>
        <v/>
      </c>
      <c r="BP47" s="83" t="str">
        <f t="shared" si="18"/>
        <v/>
      </c>
      <c r="BQ47" s="83" t="str">
        <f t="shared" si="19"/>
        <v/>
      </c>
      <c r="BR47" s="83" t="str">
        <f t="shared" si="20"/>
        <v/>
      </c>
      <c r="BS47" s="83" t="str">
        <f t="shared" si="21"/>
        <v/>
      </c>
      <c r="BU47" s="2662">
        <f t="shared" si="22"/>
        <v>0</v>
      </c>
      <c r="BV47" s="2662">
        <f t="shared" si="23"/>
        <v>0</v>
      </c>
      <c r="BW47" s="2662">
        <f t="shared" si="24"/>
        <v>0</v>
      </c>
      <c r="BX47" s="2662">
        <f t="shared" si="25"/>
        <v>0</v>
      </c>
      <c r="BY47" s="2662">
        <f t="shared" si="26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>IF(AND(B48&gt;0,AQ48="")," * No olvide digitar la variable Espacios Amigables. Digite Cero si no tiene.",IF(AQ48&gt;B48," * La variable Espacios Amigables No puede ser mayor al Total.",""))</f>
        <v/>
      </c>
      <c r="BR48" s="83" t="str">
        <f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>IF(AND(B48&gt;0,AP48=""),1,IF(AP48&gt;B48,1,0))</f>
        <v>0</v>
      </c>
      <c r="BW48" s="2662">
        <f>IF(AND(B48&gt;0,AQ48=""),1,IF(AQ48&gt;B48,1,0))</f>
        <v>0</v>
      </c>
      <c r="BX48" s="2662">
        <f>IF(AND(B48&gt;0,AR48=""),1,IF(AR48&gt;B48,1,0))</f>
        <v>0</v>
      </c>
      <c r="BY48" s="2662">
        <f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1</v>
      </c>
      <c r="C54" s="5693">
        <f>+E54+G54+I54+K54</f>
        <v>0</v>
      </c>
      <c r="D54" s="2711">
        <f>+F54+H54+J54+L54</f>
        <v>1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1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91</v>
      </c>
      <c r="C59" s="2649">
        <f>SUM(C60:C61)</f>
        <v>34</v>
      </c>
      <c r="D59" s="2721">
        <f t="shared" ref="D59:V59" si="28">SUM(D60:D61)</f>
        <v>57</v>
      </c>
      <c r="E59" s="2722">
        <f t="shared" si="28"/>
        <v>2</v>
      </c>
      <c r="F59" s="2722">
        <f t="shared" si="28"/>
        <v>3</v>
      </c>
      <c r="G59" s="2723">
        <f t="shared" si="28"/>
        <v>2</v>
      </c>
      <c r="H59" s="2722">
        <f t="shared" si="28"/>
        <v>3</v>
      </c>
      <c r="I59" s="2722">
        <f t="shared" si="28"/>
        <v>6</v>
      </c>
      <c r="J59" s="2683">
        <f t="shared" si="28"/>
        <v>4</v>
      </c>
      <c r="K59" s="2722">
        <f t="shared" si="28"/>
        <v>5</v>
      </c>
      <c r="L59" s="2683">
        <f t="shared" si="28"/>
        <v>6</v>
      </c>
      <c r="M59" s="2722">
        <f t="shared" si="28"/>
        <v>8</v>
      </c>
      <c r="N59" s="2683">
        <f t="shared" si="28"/>
        <v>8</v>
      </c>
      <c r="O59" s="2722">
        <f t="shared" si="28"/>
        <v>7</v>
      </c>
      <c r="P59" s="2683">
        <f t="shared" si="28"/>
        <v>4</v>
      </c>
      <c r="Q59" s="2722">
        <f t="shared" si="28"/>
        <v>7</v>
      </c>
      <c r="R59" s="2683">
        <f t="shared" si="28"/>
        <v>11</v>
      </c>
      <c r="S59" s="2722">
        <f t="shared" si="28"/>
        <v>7</v>
      </c>
      <c r="T59" s="2683">
        <f t="shared" si="28"/>
        <v>3</v>
      </c>
      <c r="U59" s="2722">
        <f t="shared" si="28"/>
        <v>2</v>
      </c>
      <c r="V59" s="2724">
        <f t="shared" si="28"/>
        <v>3</v>
      </c>
      <c r="W59" s="2725">
        <f>SUM(W60:W61)</f>
        <v>46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76</v>
      </c>
      <c r="C60" s="2727">
        <v>29</v>
      </c>
      <c r="D60" s="2728">
        <v>47</v>
      </c>
      <c r="E60" s="2729">
        <v>1</v>
      </c>
      <c r="F60" s="65">
        <v>3</v>
      </c>
      <c r="G60" s="2729">
        <v>2</v>
      </c>
      <c r="H60" s="65">
        <v>3</v>
      </c>
      <c r="I60" s="2729">
        <v>5</v>
      </c>
      <c r="J60" s="65">
        <v>3</v>
      </c>
      <c r="K60" s="2729">
        <v>3</v>
      </c>
      <c r="L60" s="65">
        <v>6</v>
      </c>
      <c r="M60" s="2729">
        <v>6</v>
      </c>
      <c r="N60" s="65">
        <v>6</v>
      </c>
      <c r="O60" s="2729">
        <v>6</v>
      </c>
      <c r="P60" s="65">
        <v>4</v>
      </c>
      <c r="Q60" s="2729">
        <v>7</v>
      </c>
      <c r="R60" s="65">
        <v>8</v>
      </c>
      <c r="S60" s="2729">
        <v>5</v>
      </c>
      <c r="T60" s="65">
        <v>3</v>
      </c>
      <c r="U60" s="2729">
        <v>2</v>
      </c>
      <c r="V60" s="371">
        <v>3</v>
      </c>
      <c r="W60" s="296">
        <v>39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15</v>
      </c>
      <c r="C61" s="2731">
        <v>5</v>
      </c>
      <c r="D61" s="2732">
        <v>10</v>
      </c>
      <c r="E61" s="799">
        <v>1</v>
      </c>
      <c r="F61" s="564">
        <v>0</v>
      </c>
      <c r="G61" s="799">
        <v>0</v>
      </c>
      <c r="H61" s="564">
        <v>0</v>
      </c>
      <c r="I61" s="799">
        <v>1</v>
      </c>
      <c r="J61" s="564">
        <v>1</v>
      </c>
      <c r="K61" s="799">
        <v>2</v>
      </c>
      <c r="L61" s="564">
        <v>0</v>
      </c>
      <c r="M61" s="799">
        <v>2</v>
      </c>
      <c r="N61" s="564">
        <v>2</v>
      </c>
      <c r="O61" s="799">
        <v>1</v>
      </c>
      <c r="P61" s="564">
        <v>0</v>
      </c>
      <c r="Q61" s="799">
        <v>0</v>
      </c>
      <c r="R61" s="564">
        <v>3</v>
      </c>
      <c r="S61" s="799">
        <v>2</v>
      </c>
      <c r="T61" s="564">
        <v>0</v>
      </c>
      <c r="U61" s="799">
        <v>0</v>
      </c>
      <c r="V61" s="2733">
        <v>0</v>
      </c>
      <c r="W61" s="379">
        <v>7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23</v>
      </c>
      <c r="C62" s="2736">
        <f>SUM(C63:C64)</f>
        <v>8</v>
      </c>
      <c r="D62" s="2721">
        <f t="shared" ref="D62:V62" si="29">SUM(D63:D64)</f>
        <v>15</v>
      </c>
      <c r="E62" s="2722">
        <f t="shared" si="29"/>
        <v>0</v>
      </c>
      <c r="F62" s="2683">
        <f t="shared" si="29"/>
        <v>1</v>
      </c>
      <c r="G62" s="2722">
        <f t="shared" si="29"/>
        <v>1</v>
      </c>
      <c r="H62" s="2683">
        <f t="shared" si="29"/>
        <v>2</v>
      </c>
      <c r="I62" s="2722">
        <f t="shared" si="29"/>
        <v>2</v>
      </c>
      <c r="J62" s="2683">
        <f t="shared" si="29"/>
        <v>2</v>
      </c>
      <c r="K62" s="2722">
        <f t="shared" si="29"/>
        <v>0</v>
      </c>
      <c r="L62" s="2683">
        <f t="shared" si="29"/>
        <v>0</v>
      </c>
      <c r="M62" s="2722">
        <f t="shared" si="29"/>
        <v>1</v>
      </c>
      <c r="N62" s="2683">
        <f t="shared" si="29"/>
        <v>3</v>
      </c>
      <c r="O62" s="2722">
        <f t="shared" si="29"/>
        <v>3</v>
      </c>
      <c r="P62" s="2683">
        <f t="shared" si="29"/>
        <v>2</v>
      </c>
      <c r="Q62" s="2722">
        <f t="shared" si="29"/>
        <v>2</v>
      </c>
      <c r="R62" s="2683">
        <f t="shared" si="29"/>
        <v>1</v>
      </c>
      <c r="S62" s="2722">
        <f t="shared" si="29"/>
        <v>1</v>
      </c>
      <c r="T62" s="2683">
        <f t="shared" si="29"/>
        <v>1</v>
      </c>
      <c r="U62" s="2722">
        <f t="shared" si="29"/>
        <v>0</v>
      </c>
      <c r="V62" s="2724">
        <f t="shared" si="29"/>
        <v>1</v>
      </c>
      <c r="W62" s="2725">
        <f>SUM(W63:W64)</f>
        <v>9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19</v>
      </c>
      <c r="C63" s="2727">
        <v>8</v>
      </c>
      <c r="D63" s="2728">
        <v>11</v>
      </c>
      <c r="E63" s="2729">
        <v>0</v>
      </c>
      <c r="F63" s="65">
        <v>1</v>
      </c>
      <c r="G63" s="2729">
        <v>1</v>
      </c>
      <c r="H63" s="65">
        <v>1</v>
      </c>
      <c r="I63" s="2729">
        <v>1</v>
      </c>
      <c r="J63" s="65">
        <v>2</v>
      </c>
      <c r="K63" s="2729">
        <v>0</v>
      </c>
      <c r="L63" s="65">
        <v>0</v>
      </c>
      <c r="M63" s="2729">
        <v>0</v>
      </c>
      <c r="N63" s="65">
        <v>2</v>
      </c>
      <c r="O63" s="2729">
        <v>3</v>
      </c>
      <c r="P63" s="65">
        <v>2</v>
      </c>
      <c r="Q63" s="2729">
        <v>2</v>
      </c>
      <c r="R63" s="65">
        <v>1</v>
      </c>
      <c r="S63" s="2729">
        <v>1</v>
      </c>
      <c r="T63" s="65">
        <v>1</v>
      </c>
      <c r="U63" s="2729">
        <v>0</v>
      </c>
      <c r="V63" s="371">
        <v>1</v>
      </c>
      <c r="W63" s="296">
        <v>6</v>
      </c>
      <c r="X63" s="107">
        <v>0</v>
      </c>
      <c r="Y63" t="str">
        <f>BO63&amp;BP63&amp;BQ63</f>
        <v/>
      </c>
      <c r="BO63" s="83" t="str">
        <f>IF(AND(B63&gt;0,W63="")," * No olvide digitar la variable Pueblos originarios. Digite Cero si no tiene.",IF(W63&gt;B63,"  * La variable Pueblos originarios No puede ser mayor al Total.",""))</f>
        <v/>
      </c>
      <c r="BP63" s="83" t="str">
        <f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>IF(AND(B63&gt;0,W63=""),1,IF(W63&gt;B63,1,0))</f>
        <v>0</v>
      </c>
      <c r="BV63" s="2662">
        <f>IF(AND(B63&gt;0,X63=""),1,IF(X63&gt;B63,1,0))</f>
        <v>0</v>
      </c>
      <c r="BW63" s="2662">
        <f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4</v>
      </c>
      <c r="C64" s="2731">
        <v>0</v>
      </c>
      <c r="D64" s="2732">
        <v>4</v>
      </c>
      <c r="E64" s="799">
        <v>0</v>
      </c>
      <c r="F64" s="564">
        <v>0</v>
      </c>
      <c r="G64" s="799">
        <v>0</v>
      </c>
      <c r="H64" s="564">
        <v>1</v>
      </c>
      <c r="I64" s="799">
        <v>1</v>
      </c>
      <c r="J64" s="564">
        <v>0</v>
      </c>
      <c r="K64" s="799">
        <v>0</v>
      </c>
      <c r="L64" s="564">
        <v>0</v>
      </c>
      <c r="M64" s="799">
        <v>1</v>
      </c>
      <c r="N64" s="564">
        <v>1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3</v>
      </c>
      <c r="X64" s="388">
        <v>0</v>
      </c>
      <c r="Y64" t="str">
        <f>BO64&amp;BP64&amp;BQ64</f>
        <v/>
      </c>
      <c r="BO64" s="83" t="str">
        <f>IF(AND(B64&gt;0,W64="")," * No olvide digitar la variable Pueblos originarios. Digite Cero si no tiene.",IF(W64&gt;B64,"  * La variable Pueblos originarios No puede ser mayor al Total.",""))</f>
        <v/>
      </c>
      <c r="BP64" s="83" t="str">
        <f>IF(AND(B64&gt;0,X64="")," * No olvide digitar la variable Migrantes. Digite Cero si no tiene.",IF(X64&gt;B64,"  * La variable Migrantes No puede ser mayor al Total.",""))</f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>IF(AND(B64&gt;0,W64=""),1,IF(W64&gt;B64,1,0))</f>
        <v>0</v>
      </c>
      <c r="BV64" s="2662">
        <f>IF(AND(B64&gt;0,X64=""),1,IF(X64&gt;B64,1,0))</f>
        <v>0</v>
      </c>
      <c r="BW64" s="2662">
        <f>IF((C64+D64)&lt;&gt;SUM(E64:V64),1,0)</f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244</v>
      </c>
    </row>
    <row r="68" spans="1:77" ht="15" customHeight="1" x14ac:dyDescent="0.25">
      <c r="A68" s="2318" t="s">
        <v>65</v>
      </c>
      <c r="B68" s="2739">
        <v>105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48</v>
      </c>
      <c r="D73" s="2746">
        <f>SUM(F73,H73,J73,L73,N73,P73,R73,T73,V73,X73,Z73,AB73,AD73,AF73,AH73,AJ73,AL73)</f>
        <v>18</v>
      </c>
      <c r="E73" s="2747">
        <f>SUM(G73,I73,K73,M73,O73,Q73,S73,U73,W73,Y73,AA73,AC73,AE73,,AG73,AI73,AK73,AM73)</f>
        <v>30</v>
      </c>
      <c r="F73" s="2748">
        <v>0</v>
      </c>
      <c r="G73" s="2749">
        <v>0</v>
      </c>
      <c r="H73" s="2748">
        <v>1</v>
      </c>
      <c r="I73" s="2750">
        <v>1</v>
      </c>
      <c r="J73" s="2748">
        <v>1</v>
      </c>
      <c r="K73" s="2750">
        <v>2</v>
      </c>
      <c r="L73" s="2748">
        <v>0</v>
      </c>
      <c r="M73" s="2750">
        <v>0</v>
      </c>
      <c r="N73" s="2751">
        <v>0</v>
      </c>
      <c r="O73" s="2752">
        <v>0</v>
      </c>
      <c r="P73" s="2748">
        <v>0</v>
      </c>
      <c r="Q73" s="2750">
        <v>0</v>
      </c>
      <c r="R73" s="2751">
        <v>0</v>
      </c>
      <c r="S73" s="2752">
        <v>5</v>
      </c>
      <c r="T73" s="2748">
        <v>0</v>
      </c>
      <c r="U73" s="2752">
        <v>3</v>
      </c>
      <c r="V73" s="2748">
        <v>4</v>
      </c>
      <c r="W73" s="2750">
        <v>1</v>
      </c>
      <c r="X73" s="2751">
        <v>1</v>
      </c>
      <c r="Y73" s="2752">
        <v>1</v>
      </c>
      <c r="Z73" s="2748">
        <v>1</v>
      </c>
      <c r="AA73" s="2750">
        <v>2</v>
      </c>
      <c r="AB73" s="2751">
        <v>1</v>
      </c>
      <c r="AC73" s="2752">
        <v>9</v>
      </c>
      <c r="AD73" s="2748">
        <v>4</v>
      </c>
      <c r="AE73" s="2750">
        <v>2</v>
      </c>
      <c r="AF73" s="2751">
        <v>0</v>
      </c>
      <c r="AG73" s="2752">
        <v>2</v>
      </c>
      <c r="AH73" s="2748">
        <v>4</v>
      </c>
      <c r="AI73" s="2750">
        <v>2</v>
      </c>
      <c r="AJ73" s="2748">
        <v>1</v>
      </c>
      <c r="AK73" s="2750">
        <v>0</v>
      </c>
      <c r="AL73" s="2748">
        <v>0</v>
      </c>
      <c r="AM73" s="2750">
        <v>0</v>
      </c>
    </row>
    <row r="74" spans="1:77" ht="15" customHeight="1" x14ac:dyDescent="0.25">
      <c r="A74" s="5830"/>
      <c r="B74" s="1776" t="s">
        <v>526</v>
      </c>
      <c r="C74" s="2753">
        <f>SUM(D74,E74)</f>
        <v>15</v>
      </c>
      <c r="D74" s="2754">
        <f>SUM(F74,H74,J74,L74,N74,P74,R74,T74,V74,X74,Z74,AB74,AD74,AF74,AH74,AJ74,AL74)</f>
        <v>4</v>
      </c>
      <c r="E74" s="2755">
        <f>SUM(G74,I74,K74,M74,O74,Q74,S74,U74,W74,Y74,AA74,AC74,AE74,,AG74,AI74,AK74,AM74)</f>
        <v>11</v>
      </c>
      <c r="F74" s="2756">
        <v>0</v>
      </c>
      <c r="G74" s="2757">
        <v>0</v>
      </c>
      <c r="H74" s="2756">
        <v>0</v>
      </c>
      <c r="I74" s="2758">
        <v>0</v>
      </c>
      <c r="J74" s="2756">
        <v>0</v>
      </c>
      <c r="K74" s="2758">
        <v>1</v>
      </c>
      <c r="L74" s="2756">
        <v>0</v>
      </c>
      <c r="M74" s="2758">
        <v>0</v>
      </c>
      <c r="N74" s="2759">
        <v>0</v>
      </c>
      <c r="O74" s="2760">
        <v>0</v>
      </c>
      <c r="P74" s="2756">
        <v>0</v>
      </c>
      <c r="Q74" s="2758">
        <v>0</v>
      </c>
      <c r="R74" s="2759">
        <v>0</v>
      </c>
      <c r="S74" s="2760">
        <v>1</v>
      </c>
      <c r="T74" s="2756">
        <v>0</v>
      </c>
      <c r="U74" s="2760">
        <v>2</v>
      </c>
      <c r="V74" s="2756">
        <v>0</v>
      </c>
      <c r="W74" s="2758">
        <v>1</v>
      </c>
      <c r="X74" s="2759">
        <v>0</v>
      </c>
      <c r="Y74" s="2760">
        <v>1</v>
      </c>
      <c r="Z74" s="2756">
        <v>1</v>
      </c>
      <c r="AA74" s="2758">
        <v>0</v>
      </c>
      <c r="AB74" s="2759">
        <v>0</v>
      </c>
      <c r="AC74" s="2760">
        <v>3</v>
      </c>
      <c r="AD74" s="2756">
        <v>1</v>
      </c>
      <c r="AE74" s="2758">
        <v>1</v>
      </c>
      <c r="AF74" s="2759">
        <v>1</v>
      </c>
      <c r="AG74" s="2760">
        <v>1</v>
      </c>
      <c r="AH74" s="2756">
        <v>1</v>
      </c>
      <c r="AI74" s="2758">
        <v>0</v>
      </c>
      <c r="AJ74" s="2756">
        <v>0</v>
      </c>
      <c r="AK74" s="2758">
        <v>0</v>
      </c>
      <c r="AL74" s="2756">
        <v>0</v>
      </c>
      <c r="AM74" s="2758">
        <v>0</v>
      </c>
    </row>
    <row r="75" spans="1:77" ht="15" customHeight="1" x14ac:dyDescent="0.25">
      <c r="A75" s="6096" t="s">
        <v>77</v>
      </c>
      <c r="B75" s="6096"/>
      <c r="C75" s="2761">
        <f>SUM(D75:E75)</f>
        <v>63</v>
      </c>
      <c r="D75" s="2754">
        <f>SUM(F75,H75,J75,L75,N75,P75,R75,T75,V75,X75,Z75,AB75,AD75,AF75,AH75,AJ75,AL75)</f>
        <v>22</v>
      </c>
      <c r="E75" s="413">
        <f>SUM(G75,I75,K75,M75,O75,Q75,S75,U75,W75,Y75,AA75,AC75,AE75,,AG75,AI75,AK75,AM75)</f>
        <v>41</v>
      </c>
      <c r="F75" s="2762">
        <f t="shared" ref="F75:AM75" si="30">SUM(F73:F74)</f>
        <v>0</v>
      </c>
      <c r="G75" s="2763">
        <f t="shared" si="30"/>
        <v>0</v>
      </c>
      <c r="H75" s="2762">
        <f t="shared" si="30"/>
        <v>1</v>
      </c>
      <c r="I75" s="2763">
        <f t="shared" si="30"/>
        <v>1</v>
      </c>
      <c r="J75" s="2762">
        <f t="shared" si="30"/>
        <v>1</v>
      </c>
      <c r="K75" s="2763">
        <f t="shared" si="30"/>
        <v>3</v>
      </c>
      <c r="L75" s="2762">
        <f t="shared" si="30"/>
        <v>0</v>
      </c>
      <c r="M75" s="2763">
        <f t="shared" si="30"/>
        <v>0</v>
      </c>
      <c r="N75" s="2762">
        <f t="shared" si="30"/>
        <v>0</v>
      </c>
      <c r="O75" s="2763">
        <f t="shared" si="30"/>
        <v>0</v>
      </c>
      <c r="P75" s="2762">
        <f t="shared" si="30"/>
        <v>0</v>
      </c>
      <c r="Q75" s="2763">
        <f t="shared" si="30"/>
        <v>0</v>
      </c>
      <c r="R75" s="2762">
        <f t="shared" si="30"/>
        <v>0</v>
      </c>
      <c r="S75" s="2763">
        <f t="shared" si="30"/>
        <v>6</v>
      </c>
      <c r="T75" s="2762">
        <f t="shared" si="30"/>
        <v>0</v>
      </c>
      <c r="U75" s="2763">
        <f t="shared" si="30"/>
        <v>5</v>
      </c>
      <c r="V75" s="2762">
        <f t="shared" si="30"/>
        <v>4</v>
      </c>
      <c r="W75" s="2763">
        <f t="shared" si="30"/>
        <v>2</v>
      </c>
      <c r="X75" s="2762">
        <f t="shared" si="30"/>
        <v>1</v>
      </c>
      <c r="Y75" s="2763">
        <f t="shared" si="30"/>
        <v>2</v>
      </c>
      <c r="Z75" s="2762">
        <f t="shared" si="30"/>
        <v>2</v>
      </c>
      <c r="AA75" s="2763">
        <f t="shared" si="30"/>
        <v>2</v>
      </c>
      <c r="AB75" s="2762">
        <f t="shared" si="30"/>
        <v>1</v>
      </c>
      <c r="AC75" s="2763">
        <f t="shared" si="30"/>
        <v>12</v>
      </c>
      <c r="AD75" s="2762">
        <f t="shared" si="30"/>
        <v>5</v>
      </c>
      <c r="AE75" s="2763">
        <f t="shared" si="30"/>
        <v>3</v>
      </c>
      <c r="AF75" s="2762">
        <f t="shared" si="30"/>
        <v>1</v>
      </c>
      <c r="AG75" s="2763">
        <f t="shared" si="30"/>
        <v>3</v>
      </c>
      <c r="AH75" s="2762">
        <f t="shared" si="30"/>
        <v>5</v>
      </c>
      <c r="AI75" s="2763">
        <f t="shared" si="30"/>
        <v>2</v>
      </c>
      <c r="AJ75" s="2762">
        <f t="shared" si="30"/>
        <v>1</v>
      </c>
      <c r="AK75" s="2763">
        <f t="shared" si="30"/>
        <v>0</v>
      </c>
      <c r="AL75" s="2762">
        <f t="shared" si="30"/>
        <v>0</v>
      </c>
      <c r="AM75" s="2763">
        <f t="shared" si="30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31">SUM(F81,H81,J81,L81,N81,P81,R81,T81,V81,X81,Z81,AB81,AD81,AF81,AH81)</f>
        <v>0</v>
      </c>
      <c r="E81" s="630">
        <f t="shared" si="31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>BO81&amp;BP81&amp;BQ81&amp;BR81&amp;BS81</f>
        <v/>
      </c>
      <c r="BO81" s="83" t="str">
        <f>IF(AND(E81&gt;0,AJ81="")," *  No olvide digitar la variable Gestantes. Digite Cero si no tiene.",IF(AJ81&gt;E81,"  * La variable Gestantes No puede ser mayor al Total Mujeres.",""))</f>
        <v/>
      </c>
      <c r="BP81" s="83" t="str">
        <f>IF(AND(E81&gt;0,AK81="")," *  No olvide digitar la variable Postparto. Digite Cero si no tiene.",IF(AK81&gt;E81,"  * La variable Postparto No puede ser mayor al Total Mujeres.",""))</f>
        <v/>
      </c>
      <c r="BQ81" s="83" t="str">
        <f>IF(AND(C81&gt;0,AL81="")," *  No olvide digitar la variable Pueblos originarios. Digite Cero si no tiene.",IF(AL81&gt;C81,"  * La variable Pueblos originarios No puede ser mayor al Total.",""))</f>
        <v/>
      </c>
      <c r="BR81" s="83" t="str">
        <f>IF(AND(C81&gt;0,AM81="")," *  No olvide digitar la variable Migrantes. Digite Cero si no tiene.",IF(AM81&gt;C81,"  * La variable Migrantes No puede ser mayor al Total.",""))</f>
        <v/>
      </c>
      <c r="BS81" s="83" t="str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>IF(AND(E81&gt;0,AJ81=""),1,IF(AJ81&gt;E81,1,0))</f>
        <v>0</v>
      </c>
      <c r="BV81" s="2662">
        <f>IF(AND(E81&gt;0,AK81=""),1,IF(AK81&gt;E81,1,0))</f>
        <v>0</v>
      </c>
      <c r="BW81" s="2662">
        <f>IF(AND(C81&gt;0,AL81=""),1,IF(AL81&gt;C81,1,0))</f>
        <v>0</v>
      </c>
      <c r="BX81" s="2662">
        <f>IF(AND(C81&gt;0,AM81=""),1,IF(AM81&gt;C81,1,0))</f>
        <v>0</v>
      </c>
      <c r="BY81" s="2662">
        <f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31"/>
        <v>0</v>
      </c>
      <c r="E82" s="630">
        <f t="shared" si="31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>BO82&amp;BP82&amp;BQ82&amp;BR82&amp;BS82</f>
        <v/>
      </c>
      <c r="BO82" s="83" t="str">
        <f>IF(AND(E82&gt;0,AJ82="")," *  No olvide digitar la variable Gestantes. Digite Cero si no tiene.",IF(AJ82&gt;E82,"  * La variable Gestantes No puede ser mayor al Total Mujeres.",""))</f>
        <v/>
      </c>
      <c r="BP82" s="83" t="str">
        <f>IF(AND(E82&gt;0,AK82="")," *  No olvide digitar la variable Postparto. Digite Cero si no tiene.",IF(AK82&gt;E82,"  * La variable Postparto No puede ser mayor al Total Mujeres.",""))</f>
        <v/>
      </c>
      <c r="BQ82" s="83" t="str">
        <f>IF(AND(C82&gt;0,AL82="")," *  No olvide digitar la variable Pueblos originarios. Digite Cero si no tiene.",IF(AL82&gt;C82,"  * La variable Pueblos originarios No puede ser mayor al Total.",""))</f>
        <v/>
      </c>
      <c r="BR82" s="83" t="str">
        <f>IF(AND(C82&gt;0,AM82="")," *  No olvide digitar la variable Migrantes. Digite Cero si no tiene.",IF(AM82&gt;C82,"  * La variable Migrantes No puede ser mayor al Total.",""))</f>
        <v/>
      </c>
      <c r="BS82" s="83" t="str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2662">
        <f>IF(AND(E82&gt;0,AJ82=""),1,IF(AJ82&gt;E82,1,0))</f>
        <v>0</v>
      </c>
      <c r="BV82" s="2662">
        <f>IF(AND(E82&gt;0,AK82=""),1,IF(AK82&gt;E82,1,0))</f>
        <v>0</v>
      </c>
      <c r="BW82" s="2662">
        <f>IF(AND(C82&gt;0,AL82=""),1,IF(AL82&gt;C82,1,0))</f>
        <v>0</v>
      </c>
      <c r="BX82" s="2662">
        <f>IF(AND(C82&gt;0,AM82=""),1,IF(AM82&gt;C82,1,0))</f>
        <v>0</v>
      </c>
      <c r="BY82" s="2662">
        <f>IF(AND(C82&gt;0,AN82=""),1,IF(AN82&gt;C82,1,0))</f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31"/>
        <v>0</v>
      </c>
      <c r="E83" s="2721">
        <f t="shared" si="31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>BO83&amp;BP83&amp;BQ83&amp;BR83&amp;BS83</f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>IF(AND(E83&gt;0,AK83="")," *  No olvide digitar la variable Postparto. Digite Cero si no tiene.",IF(AK83&gt;E83,"  * La variable Postparto No puede ser mayor al Total Mujeres.",""))</f>
        <v/>
      </c>
      <c r="BQ83" s="83" t="str">
        <f>IF(AND(C83&gt;0,AL83="")," *  No olvide digitar la variable Pueblos originarios. Digite Cero si no tiene.",IF(AL83&gt;C83,"  * La variable Pueblos originarios No puede ser mayor al Total.",""))</f>
        <v/>
      </c>
      <c r="BR83" s="83" t="str">
        <f>IF(AND(C83&gt;0,AM83="")," *  No olvide digitar la variable Migrantes. Digite Cero si no tiene.",IF(AM83&gt;C83,"  * La variable Migrantes No puede ser mayor al Total.",""))</f>
        <v/>
      </c>
      <c r="BS83" s="83" t="str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2662">
        <f>IF(AND(E83&gt;0,AJ83=""),1,IF(AJ83&gt;E83,1,0))</f>
        <v>0</v>
      </c>
      <c r="BV83" s="2662">
        <f>IF(AND(E83&gt;0,AK83=""),1,IF(AK83&gt;E83,1,0))</f>
        <v>0</v>
      </c>
      <c r="BW83" s="2662">
        <f>IF(AND(C83&gt;0,AL83=""),1,IF(AL83&gt;C83,1,0))</f>
        <v>0</v>
      </c>
      <c r="BX83" s="2662">
        <f>IF(AND(C83&gt;0,AM83=""),1,IF(AM83&gt;C83,1,0))</f>
        <v>0</v>
      </c>
      <c r="BY83" s="2662">
        <f>IF(AND(C83&gt;0,AN83=""),1,IF(AN83&gt;C83,1,0))</f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41</v>
      </c>
      <c r="D88" s="5642"/>
      <c r="E88" s="475">
        <v>40</v>
      </c>
      <c r="F88" s="2782">
        <v>1</v>
      </c>
    </row>
    <row r="89" spans="1:77" ht="15" customHeight="1" x14ac:dyDescent="0.25">
      <c r="A89" s="935" t="s">
        <v>545</v>
      </c>
      <c r="B89" s="5635"/>
      <c r="C89" s="813">
        <v>5</v>
      </c>
      <c r="D89" s="5643"/>
      <c r="E89" s="347">
        <v>5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41</v>
      </c>
      <c r="D90" s="5643"/>
      <c r="E90" s="347">
        <v>41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20</v>
      </c>
      <c r="D94" s="5642"/>
      <c r="E94" s="475">
        <v>20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41</v>
      </c>
      <c r="C101" s="2782">
        <v>41</v>
      </c>
      <c r="D101" s="2782">
        <v>0</v>
      </c>
      <c r="E101" s="475">
        <v>0</v>
      </c>
    </row>
    <row r="102" spans="1:18" ht="15" customHeight="1" x14ac:dyDescent="0.25">
      <c r="A102" s="935" t="s">
        <v>545</v>
      </c>
      <c r="B102" s="2783">
        <f>SUM(C102:E102)</f>
        <v>5</v>
      </c>
      <c r="C102" s="813">
        <v>5</v>
      </c>
      <c r="D102" s="813">
        <v>0</v>
      </c>
      <c r="E102" s="347">
        <v>0</v>
      </c>
    </row>
    <row r="103" spans="1:18" ht="15" customHeight="1" x14ac:dyDescent="0.25">
      <c r="A103" s="935" t="s">
        <v>546</v>
      </c>
      <c r="B103" s="2783">
        <f>SUM(C103:E103)</f>
        <v>41</v>
      </c>
      <c r="C103" s="813">
        <v>41</v>
      </c>
      <c r="D103" s="813">
        <v>0</v>
      </c>
      <c r="E103" s="347">
        <v>0</v>
      </c>
    </row>
    <row r="104" spans="1:18" ht="15" customHeight="1" x14ac:dyDescent="0.25">
      <c r="A104" s="935" t="s">
        <v>547</v>
      </c>
      <c r="B104" s="2783">
        <f>SUM(C104:E104)</f>
        <v>0</v>
      </c>
      <c r="C104" s="813">
        <v>0</v>
      </c>
      <c r="D104" s="813">
        <v>0</v>
      </c>
      <c r="E104" s="347">
        <v>0</v>
      </c>
    </row>
    <row r="105" spans="1:18" ht="15" customHeight="1" x14ac:dyDescent="0.25">
      <c r="A105" s="1814" t="s">
        <v>548</v>
      </c>
      <c r="B105" s="798">
        <f>SUM(C105:E105)</f>
        <v>0</v>
      </c>
      <c r="C105" s="2729">
        <v>0</v>
      </c>
      <c r="D105" s="2787">
        <v>0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20</v>
      </c>
      <c r="C107" s="2782">
        <v>20</v>
      </c>
      <c r="D107" s="2782">
        <v>0</v>
      </c>
      <c r="E107" s="475">
        <v>0</v>
      </c>
    </row>
    <row r="108" spans="1:18" ht="15" customHeight="1" x14ac:dyDescent="0.25">
      <c r="A108" s="361" t="s">
        <v>551</v>
      </c>
      <c r="B108" s="2783">
        <f>SUM(C108:E108)</f>
        <v>0</v>
      </c>
      <c r="C108" s="813">
        <v>0</v>
      </c>
      <c r="D108" s="813">
        <v>0</v>
      </c>
      <c r="E108" s="347">
        <v>0</v>
      </c>
    </row>
    <row r="109" spans="1:18" ht="20.25" customHeight="1" x14ac:dyDescent="0.25">
      <c r="A109" s="398" t="s">
        <v>552</v>
      </c>
      <c r="B109" s="427">
        <f>SUM(C109:E109)</f>
        <v>0</v>
      </c>
      <c r="C109" s="2787">
        <v>0</v>
      </c>
      <c r="D109" s="2787">
        <v>0</v>
      </c>
      <c r="E109" s="2791">
        <v>0</v>
      </c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2064</v>
      </c>
      <c r="C114" s="2805">
        <v>1893</v>
      </c>
      <c r="D114" s="2806">
        <v>171</v>
      </c>
      <c r="E114" s="2805">
        <v>1853</v>
      </c>
      <c r="F114" s="2806">
        <v>211</v>
      </c>
      <c r="G114" s="2805">
        <v>7196</v>
      </c>
      <c r="H114" s="2807">
        <v>8</v>
      </c>
      <c r="I114" s="2808">
        <v>3</v>
      </c>
      <c r="J114" s="2809">
        <v>0</v>
      </c>
      <c r="K114" s="2806">
        <v>1893</v>
      </c>
      <c r="L114" s="2805">
        <v>1250</v>
      </c>
      <c r="M114" s="2810">
        <v>1250</v>
      </c>
      <c r="N114" s="2811">
        <v>0</v>
      </c>
      <c r="O114" s="2805">
        <v>3141</v>
      </c>
      <c r="P114" s="2811">
        <v>4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824</v>
      </c>
      <c r="C115" s="2815">
        <v>822</v>
      </c>
      <c r="D115" s="2816">
        <v>2</v>
      </c>
      <c r="E115" s="2815">
        <v>818</v>
      </c>
      <c r="F115" s="2816">
        <v>6</v>
      </c>
      <c r="G115" s="2815">
        <v>1658</v>
      </c>
      <c r="H115" s="2817">
        <v>3</v>
      </c>
      <c r="I115" s="2818">
        <v>0</v>
      </c>
      <c r="J115" s="2819">
        <v>0</v>
      </c>
      <c r="K115" s="2816">
        <v>822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27</v>
      </c>
      <c r="C116" s="2822">
        <v>27</v>
      </c>
      <c r="D116" s="2823">
        <v>0</v>
      </c>
      <c r="E116" s="2824">
        <v>27</v>
      </c>
      <c r="F116" s="2823">
        <v>0</v>
      </c>
      <c r="G116" s="2822">
        <v>27</v>
      </c>
      <c r="H116" s="2825">
        <v>1</v>
      </c>
      <c r="I116" s="2826">
        <v>0</v>
      </c>
      <c r="J116" s="2827">
        <v>0</v>
      </c>
      <c r="K116" s="2823">
        <v>27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2915</v>
      </c>
      <c r="C117" s="2834">
        <f t="shared" ref="C117:K117" si="32">SUM(C114:C116)</f>
        <v>2742</v>
      </c>
      <c r="D117" s="2835">
        <f t="shared" si="32"/>
        <v>173</v>
      </c>
      <c r="E117" s="2834">
        <f t="shared" si="32"/>
        <v>2698</v>
      </c>
      <c r="F117" s="2835">
        <f t="shared" si="32"/>
        <v>217</v>
      </c>
      <c r="G117" s="2834">
        <f t="shared" si="32"/>
        <v>8881</v>
      </c>
      <c r="H117" s="2836">
        <f t="shared" si="32"/>
        <v>12</v>
      </c>
      <c r="I117" s="2837">
        <f t="shared" si="32"/>
        <v>3</v>
      </c>
      <c r="J117" s="2838">
        <f t="shared" si="32"/>
        <v>0</v>
      </c>
      <c r="K117" s="2835">
        <f t="shared" si="32"/>
        <v>2742</v>
      </c>
      <c r="L117" s="2834">
        <f>SUM(L114)</f>
        <v>1250</v>
      </c>
      <c r="M117" s="2839">
        <f>SUM(M114)</f>
        <v>1250</v>
      </c>
      <c r="N117" s="2840">
        <f>SUM(N114)</f>
        <v>0</v>
      </c>
      <c r="O117" s="2834">
        <f>SUM(O114)</f>
        <v>3141</v>
      </c>
      <c r="P117" s="2840">
        <f>SUM(P114)</f>
        <v>4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>SUM(C124:D124)</f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33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33"/>
        <v>0</v>
      </c>
      <c r="D136" s="2865">
        <f t="shared" si="33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>BO136&amp;BP136&amp;BQ136&amp;BR136&amp;BS136</f>
        <v/>
      </c>
      <c r="BO136" s="83" t="str">
        <f>IF(AND(B136&gt;0,AO136="")," * No olvide digitar la variable Beneficiarios. Digite Cero si no tiene.",IF(AO136&gt;B136,"  * La variable Beneficiarios No puede ser mayor al Total.",""))</f>
        <v/>
      </c>
      <c r="BP136" s="83" t="str">
        <f>IF(AND(D136&gt;0,AP136="")," * No olvide digitar la variable Gestantes. Digite Cero si no tiene.",IF(AP136&gt;D136,"  * La variable Gestantes No puede ser mayor al Total Mujeres.",""))</f>
        <v/>
      </c>
      <c r="BQ136" s="83" t="str">
        <f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>IF(AND(B136&gt;0,AO136=""),1,IF(AO136&gt;B136,1,0))</f>
        <v>0</v>
      </c>
      <c r="BV136" s="2662">
        <f>IF(AND(D136&gt;0,AP136=""),1,IF(AP136&gt;D136,1,0))</f>
        <v>0</v>
      </c>
      <c r="BW136" s="2662">
        <f>IF(AND(B136&gt;0,AQ136=""),1,IF(AQ136&gt;B136,1,0))</f>
        <v>0</v>
      </c>
      <c r="BX136" s="2662">
        <f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19</v>
      </c>
      <c r="C137" s="484">
        <f t="shared" si="33"/>
        <v>9</v>
      </c>
      <c r="D137" s="402">
        <f t="shared" si="33"/>
        <v>10</v>
      </c>
      <c r="E137" s="380">
        <v>1</v>
      </c>
      <c r="F137" s="388">
        <v>4</v>
      </c>
      <c r="G137" s="380">
        <v>1</v>
      </c>
      <c r="H137" s="389">
        <v>2</v>
      </c>
      <c r="I137" s="380">
        <v>0</v>
      </c>
      <c r="J137" s="389">
        <v>0</v>
      </c>
      <c r="K137" s="380">
        <v>0</v>
      </c>
      <c r="L137" s="389">
        <v>0</v>
      </c>
      <c r="M137" s="380">
        <v>1</v>
      </c>
      <c r="N137" s="389">
        <v>0</v>
      </c>
      <c r="O137" s="380">
        <v>0</v>
      </c>
      <c r="P137" s="389">
        <v>0</v>
      </c>
      <c r="Q137" s="429">
        <v>0</v>
      </c>
      <c r="R137" s="389">
        <v>1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2</v>
      </c>
      <c r="AH137" s="389">
        <v>1</v>
      </c>
      <c r="AI137" s="380">
        <v>0</v>
      </c>
      <c r="AJ137" s="389">
        <v>0</v>
      </c>
      <c r="AK137" s="380">
        <v>1</v>
      </c>
      <c r="AL137" s="389">
        <v>0</v>
      </c>
      <c r="AM137" s="564">
        <v>3</v>
      </c>
      <c r="AN137" s="390">
        <v>2</v>
      </c>
      <c r="AO137" s="837">
        <v>19</v>
      </c>
      <c r="AP137" s="2681">
        <v>0</v>
      </c>
      <c r="AQ137" s="2681">
        <v>0</v>
      </c>
      <c r="AR137" s="838">
        <v>0</v>
      </c>
      <c r="AS137" t="str">
        <f>BO137&amp;BP137&amp;BQ137&amp;BR137&amp;BS137</f>
        <v/>
      </c>
      <c r="BO137" s="83" t="str">
        <f>IF(AND(B137&gt;0,AO137="")," * No olvide digitar la variable Beneficiarios. Digite Cero si no tiene.",IF(AO137&gt;B137,"  * La variable Beneficiarios No puede ser mayor al Total.",""))</f>
        <v/>
      </c>
      <c r="BP137" s="83" t="str">
        <f>IF(AND(D137&gt;0,AP137="")," * No olvide digitar la variable Gestantes. Digite Cero si no tiene.",IF(AP137&gt;D137,"  * La variable Gestantes No puede ser mayor al Total Mujeres.",""))</f>
        <v/>
      </c>
      <c r="BQ137" s="83" t="str">
        <f>IF(AND(B137&gt;0,AQ137="")," * No olvide digitar la variable Niños, Niñas, adolescentes y jóvenes SENAME. Digite Cero si no tiene.",IF(AQ137&gt;B137,"  * La variable Niños, Niñas, adolescentes y jóvenes SENAME No puede ser mayor al Total.",""))</f>
        <v/>
      </c>
      <c r="BR137" s="83" t="str">
        <f>IF(AND(B137&gt;0,AR137="")," * No olvide digitar la variable Niños, Niñas, adolescentes y jóvenes Mejor niñez. Digite Cero si no tiene.",IF(AR137&gt;B137,"  * La variable Niños, Niñas, adolescentes y jóvenes Mejor Niñez No puede ser mayor al Total.",""))</f>
        <v/>
      </c>
      <c r="BU137" s="2662">
        <f>IF(AND(B137&gt;0,AO137=""),1,IF(AO137&gt;B137,1,0))</f>
        <v>0</v>
      </c>
      <c r="BV137" s="2662">
        <f>IF(AND(D137&gt;0,AP137=""),1,IF(AP137&gt;D137,1,0))</f>
        <v>0</v>
      </c>
      <c r="BW137" s="2662">
        <f>IF(AND(B137&gt;0,AQ137=""),1,IF(AQ137&gt;B137,1,0))</f>
        <v>0</v>
      </c>
      <c r="BX137" s="2662">
        <f>IF(AND(B137&gt;0,AR137=""),1,IF(AR137&gt;B137,1,0))</f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2</v>
      </c>
      <c r="D141" s="2872">
        <v>2</v>
      </c>
      <c r="E141" s="2873">
        <v>0</v>
      </c>
      <c r="F141" s="2873">
        <v>0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 t="shared" ref="L141:L149" si="34"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12</v>
      </c>
      <c r="D142" s="2878">
        <v>11</v>
      </c>
      <c r="E142" s="2879">
        <v>1</v>
      </c>
      <c r="F142" s="2879">
        <v>0</v>
      </c>
      <c r="G142" s="2879">
        <v>0</v>
      </c>
      <c r="H142" s="2880">
        <v>0</v>
      </c>
      <c r="I142" s="2875"/>
      <c r="J142" s="2881">
        <v>6</v>
      </c>
      <c r="K142" s="2882">
        <v>0</v>
      </c>
      <c r="L142" t="str">
        <f t="shared" si="34"/>
        <v/>
      </c>
      <c r="BO142" s="19"/>
      <c r="BP142" s="2707" t="str">
        <f t="shared" ref="BP142:BP149" si="35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36">IF(AND(C142&gt;0,K142="")," * No olvide digitar la variable Migrantes. Digite Cero si no tiene.",IF(K142&gt;C142," * La variable Migrantes No puede ser mayor al Total.",""))</f>
        <v/>
      </c>
      <c r="BV142" s="2662">
        <f t="shared" ref="BV142:BV149" si="37">IF(AND(C142&gt;0,J142=""),1,IF(J142&gt;C142,1,0))</f>
        <v>0</v>
      </c>
      <c r="BW142" s="2662">
        <f t="shared" ref="BW142:BW149" si="38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34"/>
        <v/>
      </c>
      <c r="BO143" s="19"/>
      <c r="BP143" s="2707" t="str">
        <f t="shared" si="35"/>
        <v/>
      </c>
      <c r="BQ143" s="2707" t="str">
        <f t="shared" si="36"/>
        <v/>
      </c>
      <c r="BV143" s="2662">
        <f t="shared" si="37"/>
        <v>0</v>
      </c>
      <c r="BW143" s="2662">
        <f t="shared" si="38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1</v>
      </c>
      <c r="D144" s="2845"/>
      <c r="E144" s="2889"/>
      <c r="F144" s="2889"/>
      <c r="G144" s="2889"/>
      <c r="H144" s="2890"/>
      <c r="I144" s="2891">
        <v>1</v>
      </c>
      <c r="J144" s="2892">
        <v>0</v>
      </c>
      <c r="K144" s="2893">
        <v>0</v>
      </c>
      <c r="L144" t="str">
        <f t="shared" si="34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35"/>
        <v/>
      </c>
      <c r="BQ144" s="2707" t="str">
        <f t="shared" si="36"/>
        <v/>
      </c>
      <c r="BU144" s="2662">
        <f>IF(AND(C144&gt;0,I144=""),1,IF(I144&gt;C144,1,0))</f>
        <v>0</v>
      </c>
      <c r="BV144" s="2662">
        <f t="shared" si="37"/>
        <v>0</v>
      </c>
      <c r="BW144" s="2662">
        <f t="shared" si="38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34"/>
        <v/>
      </c>
      <c r="BO145" s="19"/>
      <c r="BP145" s="2707" t="str">
        <f t="shared" si="35"/>
        <v/>
      </c>
      <c r="BQ145" s="2707" t="str">
        <f t="shared" si="36"/>
        <v/>
      </c>
      <c r="BV145" s="2662">
        <f t="shared" si="37"/>
        <v>0</v>
      </c>
      <c r="BW145" s="2662">
        <f t="shared" si="38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 t="shared" si="34"/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35"/>
        <v/>
      </c>
      <c r="BQ146" s="2707" t="str">
        <f t="shared" si="36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3</v>
      </c>
      <c r="D147" s="2899">
        <v>3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</v>
      </c>
      <c r="K147" s="2903">
        <v>0</v>
      </c>
      <c r="L147" t="str">
        <f t="shared" si="34"/>
        <v/>
      </c>
      <c r="BO147" s="2707" t="str">
        <f>IF(AND(C147&gt;0,I147="")," * No olvide digitar la variable Gestantes. Digite Cero si no tiene.",IF(I147&gt;C147," * La variable Gestantes No puede ser mayor al Total.",""))</f>
        <v/>
      </c>
      <c r="BP147" s="2707" t="str">
        <f t="shared" si="35"/>
        <v/>
      </c>
      <c r="BQ147" s="2707" t="str">
        <f t="shared" si="36"/>
        <v/>
      </c>
      <c r="BU147" s="2662">
        <f>IF(AND(C147&gt;0,I147=""),1,IF(I147&gt;C147,1,0))</f>
        <v>0</v>
      </c>
      <c r="BV147" s="2662">
        <f t="shared" si="37"/>
        <v>0</v>
      </c>
      <c r="BW147" s="2662">
        <f t="shared" si="38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34"/>
        <v/>
      </c>
      <c r="BO148" s="2707" t="str">
        <f>IF(AND(C148&gt;0,I148="")," * No olvide digitar la variable Gestantes. Digite Cero si no tiene.",IF(I148&gt;C148," * La variable Gestantes No puede ser mayor al Total.",""))</f>
        <v/>
      </c>
      <c r="BP148" s="2707" t="str">
        <f t="shared" si="35"/>
        <v/>
      </c>
      <c r="BQ148" s="2707" t="str">
        <f t="shared" si="36"/>
        <v/>
      </c>
      <c r="BU148" s="2662">
        <f>IF(AND(C148&gt;0,I148=""),1,IF(I148&gt;C148,1,0))</f>
        <v>0</v>
      </c>
      <c r="BV148" s="2662">
        <f t="shared" si="37"/>
        <v>0</v>
      </c>
      <c r="BW148" s="2662">
        <f t="shared" si="38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11</v>
      </c>
      <c r="D149" s="2883">
        <v>10</v>
      </c>
      <c r="E149" s="2884">
        <v>1</v>
      </c>
      <c r="F149" s="2884">
        <v>0</v>
      </c>
      <c r="G149" s="2884">
        <v>0</v>
      </c>
      <c r="H149" s="2885">
        <v>0</v>
      </c>
      <c r="I149" s="2906">
        <v>0</v>
      </c>
      <c r="J149" s="2886">
        <v>5</v>
      </c>
      <c r="K149" s="2887">
        <v>0</v>
      </c>
      <c r="L149" t="str">
        <f t="shared" si="34"/>
        <v/>
      </c>
      <c r="BO149" s="2707" t="str">
        <f>IF(AND(C149&gt;0,I149="")," * No olvide digitar la variable Gestantes. Digite Cero si no tiene.",IF(I149&gt;C149," * La variable Gestantes No puede ser mayor al Total.",""))</f>
        <v/>
      </c>
      <c r="BP149" s="2707" t="str">
        <f t="shared" si="35"/>
        <v/>
      </c>
      <c r="BQ149" s="2707" t="str">
        <f t="shared" si="36"/>
        <v/>
      </c>
      <c r="BU149" s="2662">
        <f>IF(AND(C149&gt;0,I149=""),1,IF(I149&gt;C149,1,0))</f>
        <v>0</v>
      </c>
      <c r="BV149" s="2662">
        <f t="shared" si="37"/>
        <v>0</v>
      </c>
      <c r="BW149" s="2662">
        <f t="shared" si="38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39">+F155+H155+J155+L155+N155+P155+R155+T155+V155+X155+Z155+AB155+AD155+AF155+AH155+AJ155+AL155</f>
        <v>0</v>
      </c>
      <c r="E155" s="480">
        <f t="shared" si="39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40">BO155&amp;BP155</f>
        <v/>
      </c>
      <c r="BO155" s="83" t="str">
        <f t="shared" ref="BO155:BO167" si="41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42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43">IF(AND(C155&gt;0,AN155=""),1,IF(AN155&gt;C155,1,0))</f>
        <v>0</v>
      </c>
      <c r="BV155" s="2662">
        <f t="shared" ref="BV155:BV167" si="44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45">SUM(D156:E156)</f>
        <v>0</v>
      </c>
      <c r="D156" s="479">
        <f t="shared" si="39"/>
        <v>0</v>
      </c>
      <c r="E156" s="480">
        <f t="shared" si="39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40"/>
        <v/>
      </c>
      <c r="BO156" s="83" t="str">
        <f t="shared" si="41"/>
        <v/>
      </c>
      <c r="BP156" s="83" t="str">
        <f t="shared" si="42"/>
        <v/>
      </c>
      <c r="BQ156" s="2707"/>
      <c r="BR156" s="2707"/>
      <c r="BS156" s="2707"/>
      <c r="BU156" s="2662">
        <f t="shared" si="43"/>
        <v>0</v>
      </c>
      <c r="BV156" s="2662">
        <f t="shared" si="44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39"/>
        <v>0</v>
      </c>
      <c r="E157" s="480">
        <f t="shared" si="39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40"/>
        <v/>
      </c>
      <c r="BO157" s="83" t="str">
        <f t="shared" si="41"/>
        <v/>
      </c>
      <c r="BP157" s="83" t="str">
        <f t="shared" si="42"/>
        <v/>
      </c>
      <c r="BQ157" s="2707"/>
      <c r="BR157" s="2707"/>
      <c r="BS157" s="2707"/>
      <c r="BU157" s="2662">
        <f t="shared" si="43"/>
        <v>0</v>
      </c>
      <c r="BV157" s="2662">
        <f t="shared" si="44"/>
        <v>0</v>
      </c>
    </row>
    <row r="158" spans="1:75" ht="15" customHeight="1" x14ac:dyDescent="0.25">
      <c r="A158" s="5842"/>
      <c r="B158" s="358" t="s">
        <v>623</v>
      </c>
      <c r="C158" s="478">
        <f t="shared" si="45"/>
        <v>0</v>
      </c>
      <c r="D158" s="479">
        <f t="shared" si="39"/>
        <v>0</v>
      </c>
      <c r="E158" s="480">
        <f t="shared" si="39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40"/>
        <v/>
      </c>
      <c r="BO158" s="83" t="str">
        <f t="shared" si="41"/>
        <v/>
      </c>
      <c r="BP158" s="83" t="str">
        <f t="shared" si="42"/>
        <v/>
      </c>
      <c r="BQ158" s="2707"/>
      <c r="BR158" s="2707"/>
      <c r="BS158" s="2707"/>
      <c r="BU158" s="2662">
        <f t="shared" si="43"/>
        <v>0</v>
      </c>
      <c r="BV158" s="2662">
        <f t="shared" si="44"/>
        <v>0</v>
      </c>
    </row>
    <row r="159" spans="1:75" ht="15" customHeight="1" x14ac:dyDescent="0.25">
      <c r="A159" s="5842"/>
      <c r="B159" s="358" t="s">
        <v>624</v>
      </c>
      <c r="C159" s="478">
        <f t="shared" si="45"/>
        <v>0</v>
      </c>
      <c r="D159" s="479">
        <f t="shared" si="39"/>
        <v>0</v>
      </c>
      <c r="E159" s="480">
        <f t="shared" si="39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40"/>
        <v/>
      </c>
      <c r="BO159" s="83" t="str">
        <f t="shared" si="41"/>
        <v/>
      </c>
      <c r="BP159" s="83" t="str">
        <f t="shared" si="42"/>
        <v/>
      </c>
      <c r="BQ159" s="2707"/>
      <c r="BR159" s="2707"/>
      <c r="BS159" s="2707"/>
      <c r="BU159" s="2662">
        <f t="shared" si="43"/>
        <v>0</v>
      </c>
      <c r="BV159" s="2662">
        <f t="shared" si="44"/>
        <v>0</v>
      </c>
    </row>
    <row r="160" spans="1:75" ht="15" customHeight="1" x14ac:dyDescent="0.25">
      <c r="A160" s="5842"/>
      <c r="B160" s="358" t="s">
        <v>625</v>
      </c>
      <c r="C160" s="478">
        <f t="shared" si="45"/>
        <v>0</v>
      </c>
      <c r="D160" s="479">
        <f t="shared" si="39"/>
        <v>0</v>
      </c>
      <c r="E160" s="480">
        <f t="shared" si="39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40"/>
        <v/>
      </c>
      <c r="BO160" s="83" t="str">
        <f t="shared" si="41"/>
        <v/>
      </c>
      <c r="BP160" s="83" t="str">
        <f t="shared" si="42"/>
        <v/>
      </c>
      <c r="BQ160" s="2707"/>
      <c r="BR160" s="2707"/>
      <c r="BS160" s="2707"/>
      <c r="BU160" s="2662">
        <f t="shared" si="43"/>
        <v>0</v>
      </c>
      <c r="BV160" s="2662">
        <f t="shared" si="44"/>
        <v>0</v>
      </c>
    </row>
    <row r="161" spans="1:74" ht="15" customHeight="1" x14ac:dyDescent="0.25">
      <c r="A161" s="5732"/>
      <c r="B161" s="519" t="s">
        <v>626</v>
      </c>
      <c r="C161" s="483">
        <f t="shared" si="45"/>
        <v>0</v>
      </c>
      <c r="D161" s="484">
        <f t="shared" si="39"/>
        <v>0</v>
      </c>
      <c r="E161" s="485">
        <f t="shared" si="39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40"/>
        <v/>
      </c>
      <c r="BO161" s="83" t="str">
        <f t="shared" si="41"/>
        <v/>
      </c>
      <c r="BP161" s="83" t="str">
        <f t="shared" si="42"/>
        <v/>
      </c>
      <c r="BQ161" s="2707"/>
      <c r="BR161" s="2707"/>
      <c r="BS161" s="2707"/>
      <c r="BU161" s="2662">
        <f t="shared" si="43"/>
        <v>0</v>
      </c>
      <c r="BV161" s="2662">
        <f t="shared" si="44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45"/>
        <v>0</v>
      </c>
      <c r="D162" s="472">
        <f t="shared" si="39"/>
        <v>0</v>
      </c>
      <c r="E162" s="473">
        <f t="shared" si="39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40"/>
        <v/>
      </c>
      <c r="BO162" s="83" t="str">
        <f t="shared" si="41"/>
        <v/>
      </c>
      <c r="BP162" s="83" t="str">
        <f t="shared" si="42"/>
        <v/>
      </c>
      <c r="BQ162" s="2707"/>
      <c r="BR162" s="2707"/>
      <c r="BS162" s="2707"/>
      <c r="BU162" s="2662">
        <f t="shared" si="43"/>
        <v>0</v>
      </c>
      <c r="BV162" s="2662">
        <f t="shared" si="44"/>
        <v>0</v>
      </c>
    </row>
    <row r="163" spans="1:74" ht="15" customHeight="1" x14ac:dyDescent="0.25">
      <c r="A163" s="5842"/>
      <c r="B163" s="358" t="s">
        <v>621</v>
      </c>
      <c r="C163" s="478">
        <f t="shared" si="45"/>
        <v>0</v>
      </c>
      <c r="D163" s="479">
        <f t="shared" si="39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40"/>
        <v/>
      </c>
      <c r="BO163" s="83" t="str">
        <f t="shared" si="41"/>
        <v/>
      </c>
      <c r="BP163" s="83" t="str">
        <f t="shared" si="42"/>
        <v/>
      </c>
      <c r="BQ163" s="2707"/>
      <c r="BR163" s="2707"/>
      <c r="BS163" s="2707"/>
      <c r="BU163" s="2662">
        <f t="shared" si="43"/>
        <v>0</v>
      </c>
      <c r="BV163" s="2662">
        <f t="shared" si="44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39"/>
        <v>0</v>
      </c>
      <c r="E164" s="480">
        <f t="shared" si="39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40"/>
        <v/>
      </c>
      <c r="BO164" s="83" t="str">
        <f t="shared" si="41"/>
        <v/>
      </c>
      <c r="BP164" s="83" t="str">
        <f t="shared" si="42"/>
        <v/>
      </c>
      <c r="BQ164" s="2707"/>
      <c r="BR164" s="2707"/>
      <c r="BS164" s="2707"/>
      <c r="BU164" s="2662">
        <f t="shared" si="43"/>
        <v>0</v>
      </c>
      <c r="BV164" s="2662">
        <f t="shared" si="44"/>
        <v>0</v>
      </c>
    </row>
    <row r="165" spans="1:74" ht="15" customHeight="1" x14ac:dyDescent="0.25">
      <c r="A165" s="5842"/>
      <c r="B165" s="358" t="s">
        <v>623</v>
      </c>
      <c r="C165" s="478">
        <f t="shared" si="45"/>
        <v>0</v>
      </c>
      <c r="D165" s="479">
        <f>+F165+H165+J165+L165+N165+P165+R165+T165+V165+X165+Z165+AB165+AD165+AF165+AH165+AJ165+AL165</f>
        <v>0</v>
      </c>
      <c r="E165" s="480">
        <f t="shared" si="39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40"/>
        <v/>
      </c>
      <c r="BO165" s="83" t="str">
        <f t="shared" si="41"/>
        <v/>
      </c>
      <c r="BP165" s="83" t="str">
        <f t="shared" si="42"/>
        <v/>
      </c>
      <c r="BQ165" s="2707"/>
      <c r="BR165" s="2707"/>
      <c r="BS165" s="2707"/>
      <c r="BU165" s="2662">
        <f t="shared" si="43"/>
        <v>0</v>
      </c>
      <c r="BV165" s="2662">
        <f t="shared" si="44"/>
        <v>0</v>
      </c>
    </row>
    <row r="166" spans="1:74" ht="15" customHeight="1" x14ac:dyDescent="0.25">
      <c r="A166" s="5842"/>
      <c r="B166" s="358" t="s">
        <v>624</v>
      </c>
      <c r="C166" s="197">
        <f t="shared" si="45"/>
        <v>0</v>
      </c>
      <c r="D166" s="486">
        <f t="shared" si="39"/>
        <v>0</v>
      </c>
      <c r="E166" s="62">
        <f t="shared" si="39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40"/>
        <v/>
      </c>
      <c r="BO166" s="83" t="str">
        <f t="shared" si="41"/>
        <v/>
      </c>
      <c r="BP166" s="83" t="str">
        <f t="shared" si="42"/>
        <v/>
      </c>
      <c r="BQ166" s="2707"/>
      <c r="BR166" s="2707"/>
      <c r="BS166" s="2707"/>
      <c r="BU166" s="2662">
        <f t="shared" si="43"/>
        <v>0</v>
      </c>
      <c r="BV166" s="2662">
        <f t="shared" si="44"/>
        <v>0</v>
      </c>
    </row>
    <row r="167" spans="1:74" ht="15" customHeight="1" x14ac:dyDescent="0.25">
      <c r="A167" s="5732"/>
      <c r="B167" s="519" t="s">
        <v>626</v>
      </c>
      <c r="C167" s="483">
        <f t="shared" si="45"/>
        <v>0</v>
      </c>
      <c r="D167" s="484">
        <f t="shared" si="39"/>
        <v>0</v>
      </c>
      <c r="E167" s="485">
        <f t="shared" si="39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40"/>
        <v/>
      </c>
      <c r="BO167" s="83" t="str">
        <f t="shared" si="41"/>
        <v/>
      </c>
      <c r="BP167" s="83" t="str">
        <f t="shared" si="42"/>
        <v/>
      </c>
      <c r="BQ167" s="2707"/>
      <c r="BR167" s="2707"/>
      <c r="BS167" s="2707"/>
      <c r="BU167" s="2662">
        <f t="shared" si="43"/>
        <v>0</v>
      </c>
      <c r="BV167" s="2662">
        <f t="shared" si="44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18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2</v>
      </c>
      <c r="M171" s="2911">
        <v>0</v>
      </c>
      <c r="N171" s="2911">
        <v>4</v>
      </c>
      <c r="O171" s="2911">
        <v>0</v>
      </c>
      <c r="P171" s="2911">
        <v>2</v>
      </c>
      <c r="Q171" s="2911">
        <v>2</v>
      </c>
      <c r="R171" s="2911">
        <v>6</v>
      </c>
      <c r="S171" s="392">
        <v>2</v>
      </c>
      <c r="T171" s="379">
        <v>10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46">SUM(D177:E177)</f>
        <v>0</v>
      </c>
      <c r="D177" s="2930">
        <f t="shared" ref="D177:E183" si="47">SUM(F177+H177+J177)</f>
        <v>0</v>
      </c>
      <c r="E177" s="2931">
        <f t="shared" si="47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48">SUM(V177:W177)</f>
        <v>0</v>
      </c>
      <c r="V177" s="484">
        <f t="shared" ref="V177:W183" si="49">SUM(X177+Z177+AB177)</f>
        <v>0</v>
      </c>
      <c r="W177" s="563">
        <f t="shared" si="49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50">BO177&amp;BP177</f>
        <v/>
      </c>
      <c r="BO177" s="83" t="str">
        <f t="shared" ref="BO177:BO183" si="51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52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53">IF(AND(B177&gt;0,AD177=""),1,IF(AD177&gt;B177,1,0))</f>
        <v>0</v>
      </c>
      <c r="BV177" s="2662">
        <f t="shared" ref="BV177:BV183" si="54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>SUM(C178+L178+U178)</f>
        <v>0</v>
      </c>
      <c r="C178" s="2925">
        <f t="shared" si="46"/>
        <v>0</v>
      </c>
      <c r="D178" s="2935">
        <f t="shared" si="47"/>
        <v>0</v>
      </c>
      <c r="E178" s="2936">
        <f t="shared" si="47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48"/>
        <v>0</v>
      </c>
      <c r="V178" s="472">
        <f t="shared" si="49"/>
        <v>0</v>
      </c>
      <c r="W178" s="558">
        <f t="shared" si="49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50"/>
        <v/>
      </c>
      <c r="BO178" s="83" t="str">
        <f t="shared" si="51"/>
        <v/>
      </c>
      <c r="BP178" s="83" t="str">
        <f t="shared" si="52"/>
        <v/>
      </c>
      <c r="BU178" s="2662">
        <f t="shared" si="53"/>
        <v>0</v>
      </c>
      <c r="BV178" s="2662">
        <f t="shared" si="54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46"/>
        <v>0</v>
      </c>
      <c r="D179" s="2930">
        <f t="shared" si="47"/>
        <v>0</v>
      </c>
      <c r="E179" s="2931">
        <f t="shared" si="47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48"/>
        <v>0</v>
      </c>
      <c r="V179" s="484">
        <f t="shared" si="49"/>
        <v>0</v>
      </c>
      <c r="W179" s="563">
        <f t="shared" si="49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50"/>
        <v/>
      </c>
      <c r="BO179" s="83" t="str">
        <f t="shared" si="51"/>
        <v/>
      </c>
      <c r="BP179" s="83" t="str">
        <f t="shared" si="52"/>
        <v/>
      </c>
      <c r="BU179" s="2662">
        <f t="shared" si="53"/>
        <v>0</v>
      </c>
      <c r="BV179" s="2662">
        <f t="shared" si="54"/>
        <v>0</v>
      </c>
    </row>
    <row r="180" spans="1:74" ht="21" x14ac:dyDescent="0.25">
      <c r="A180" s="2923" t="s">
        <v>646</v>
      </c>
      <c r="B180" s="2924">
        <f>SUM(C180+L180+U180)</f>
        <v>0</v>
      </c>
      <c r="C180" s="2925">
        <f t="shared" si="46"/>
        <v>0</v>
      </c>
      <c r="D180" s="2935">
        <f t="shared" si="47"/>
        <v>0</v>
      </c>
      <c r="E180" s="2936">
        <f t="shared" si="47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48"/>
        <v>0</v>
      </c>
      <c r="V180" s="472">
        <f t="shared" si="49"/>
        <v>0</v>
      </c>
      <c r="W180" s="558">
        <f t="shared" si="49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50"/>
        <v/>
      </c>
      <c r="BO180" s="83" t="str">
        <f t="shared" si="51"/>
        <v/>
      </c>
      <c r="BP180" s="83" t="str">
        <f t="shared" si="52"/>
        <v/>
      </c>
      <c r="BU180" s="2662">
        <f t="shared" si="53"/>
        <v>0</v>
      </c>
      <c r="BV180" s="2662">
        <f t="shared" si="54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46"/>
        <v>0</v>
      </c>
      <c r="D181" s="2930">
        <f t="shared" si="47"/>
        <v>0</v>
      </c>
      <c r="E181" s="2931">
        <f t="shared" si="47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48"/>
        <v>0</v>
      </c>
      <c r="V181" s="484">
        <f t="shared" si="49"/>
        <v>0</v>
      </c>
      <c r="W181" s="563">
        <f t="shared" si="49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50"/>
        <v/>
      </c>
      <c r="BO181" s="83" t="str">
        <f t="shared" si="51"/>
        <v/>
      </c>
      <c r="BP181" s="83" t="str">
        <f t="shared" si="52"/>
        <v/>
      </c>
      <c r="BU181" s="2662">
        <f t="shared" si="53"/>
        <v>0</v>
      </c>
      <c r="BV181" s="2662">
        <f t="shared" si="54"/>
        <v>0</v>
      </c>
    </row>
    <row r="182" spans="1:74" ht="26.45" customHeight="1" x14ac:dyDescent="0.25">
      <c r="A182" s="2240" t="s">
        <v>648</v>
      </c>
      <c r="B182" s="2937">
        <f>SUM(C182+L182+U182)</f>
        <v>0</v>
      </c>
      <c r="C182" s="2242">
        <f t="shared" si="46"/>
        <v>0</v>
      </c>
      <c r="D182" s="2938">
        <f t="shared" si="47"/>
        <v>0</v>
      </c>
      <c r="E182" s="2939">
        <f t="shared" si="47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48"/>
        <v>0</v>
      </c>
      <c r="V182" s="2326">
        <f>SUM(X182+Z182+AB182)</f>
        <v>0</v>
      </c>
      <c r="W182" s="588">
        <f t="shared" si="49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50"/>
        <v/>
      </c>
      <c r="BO182" s="83" t="str">
        <f t="shared" si="51"/>
        <v/>
      </c>
      <c r="BP182" s="83" t="str">
        <f t="shared" si="52"/>
        <v/>
      </c>
      <c r="BU182" s="2662">
        <f t="shared" si="53"/>
        <v>0</v>
      </c>
      <c r="BV182" s="2662">
        <f t="shared" si="54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46"/>
        <v>0</v>
      </c>
      <c r="D183" s="2930">
        <f t="shared" si="47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48"/>
        <v>0</v>
      </c>
      <c r="V183" s="484">
        <f t="shared" si="49"/>
        <v>0</v>
      </c>
      <c r="W183" s="563">
        <f t="shared" si="49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50"/>
        <v/>
      </c>
      <c r="BO183" s="83" t="str">
        <f t="shared" si="51"/>
        <v/>
      </c>
      <c r="BP183" s="83" t="str">
        <f t="shared" si="52"/>
        <v/>
      </c>
      <c r="BU183" s="2662">
        <f t="shared" si="53"/>
        <v>0</v>
      </c>
      <c r="BV183" s="2662">
        <f t="shared" si="54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>SUM(C187:D187)</f>
        <v>0</v>
      </c>
      <c r="C187" s="1114"/>
      <c r="D187" s="1115"/>
    </row>
    <row r="188" spans="1:74" x14ac:dyDescent="0.25">
      <c r="A188" s="333" t="s">
        <v>656</v>
      </c>
      <c r="B188" s="2783">
        <f>SUM(C188:D188)</f>
        <v>0</v>
      </c>
      <c r="C188" s="346"/>
      <c r="D188" s="1118"/>
    </row>
    <row r="189" spans="1:74" x14ac:dyDescent="0.25">
      <c r="A189" s="2277" t="s">
        <v>657</v>
      </c>
      <c r="B189" s="798">
        <f>SUM(C189:D189)</f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 t="shared" ref="B193:B198" si="55">SUM(C193:E193)</f>
        <v>0</v>
      </c>
      <c r="C193" s="474"/>
      <c r="D193" s="494"/>
      <c r="E193" s="496"/>
      <c r="F193" s="477"/>
      <c r="G193" s="494"/>
      <c r="H193" s="475"/>
      <c r="I193" t="str">
        <f t="shared" ref="I193:I198" si="56">BO193&amp;BP193&amp;BQ193</f>
        <v/>
      </c>
      <c r="BO193" s="83" t="str">
        <f t="shared" ref="BO193:BO198" si="57">IF(AND($B193&gt;0,F193=""),"  * No olvide digitar la variable Lugar de trabajo. Digite Cero si no tiene.",IF(F193&gt;$B193," * La variable Lugar de trabajo No puede ser mayor al Total.",""))</f>
        <v/>
      </c>
      <c r="BP193" s="83" t="str">
        <f t="shared" ref="BP193:BP198" si="58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 t="shared" ref="BQ193:BQ198" si="59">IF(AND($B193&gt;0,H193=""),"  * No olvide digitar la variable Grupos comunitarios. Digite Cero si no tiene.",IF(H193&gt;$B193," * La variable Grupos comunitarios No puede ser mayor al Total.",""))</f>
        <v/>
      </c>
      <c r="BU193" s="2662">
        <f t="shared" ref="BU193:BW198" si="60">IF(AND($B193&gt;0,F193=""),1,IF(F193&gt;$B193,1,0))</f>
        <v>0</v>
      </c>
      <c r="BV193" s="2662">
        <f t="shared" si="60"/>
        <v>0</v>
      </c>
      <c r="BW193" s="2662">
        <f t="shared" si="60"/>
        <v>0</v>
      </c>
    </row>
    <row r="194" spans="1:75" x14ac:dyDescent="0.25">
      <c r="A194" s="2947" t="s">
        <v>666</v>
      </c>
      <c r="B194" s="2948">
        <f t="shared" si="55"/>
        <v>0</v>
      </c>
      <c r="C194" s="346"/>
      <c r="D194" s="369"/>
      <c r="E194" s="352"/>
      <c r="F194" s="348"/>
      <c r="G194" s="369"/>
      <c r="H194" s="347"/>
      <c r="I194" t="str">
        <f t="shared" si="56"/>
        <v/>
      </c>
      <c r="BO194" s="83" t="str">
        <f t="shared" si="57"/>
        <v/>
      </c>
      <c r="BP194" s="83" t="str">
        <f t="shared" si="58"/>
        <v/>
      </c>
      <c r="BQ194" s="83" t="str">
        <f t="shared" si="59"/>
        <v/>
      </c>
      <c r="BU194" s="2662">
        <f t="shared" si="60"/>
        <v>0</v>
      </c>
      <c r="BV194" s="2662">
        <f t="shared" si="60"/>
        <v>0</v>
      </c>
      <c r="BW194" s="2662">
        <f t="shared" si="60"/>
        <v>0</v>
      </c>
    </row>
    <row r="195" spans="1:75" x14ac:dyDescent="0.25">
      <c r="A195" s="2949" t="s">
        <v>667</v>
      </c>
      <c r="B195" s="2950">
        <f t="shared" si="55"/>
        <v>0</v>
      </c>
      <c r="C195" s="290"/>
      <c r="D195" s="535"/>
      <c r="E195" s="431"/>
      <c r="F195" s="22"/>
      <c r="G195" s="535"/>
      <c r="H195" s="107"/>
      <c r="I195" t="str">
        <f t="shared" si="56"/>
        <v/>
      </c>
      <c r="BO195" s="83" t="str">
        <f t="shared" si="57"/>
        <v/>
      </c>
      <c r="BP195" s="83" t="str">
        <f t="shared" si="58"/>
        <v/>
      </c>
      <c r="BQ195" s="83" t="str">
        <f t="shared" si="59"/>
        <v/>
      </c>
      <c r="BU195" s="2662">
        <f t="shared" si="60"/>
        <v>0</v>
      </c>
      <c r="BV195" s="2662">
        <f t="shared" si="60"/>
        <v>0</v>
      </c>
      <c r="BW195" s="2662">
        <f t="shared" si="60"/>
        <v>0</v>
      </c>
    </row>
    <row r="196" spans="1:75" x14ac:dyDescent="0.25">
      <c r="A196" s="2949" t="s">
        <v>668</v>
      </c>
      <c r="B196" s="2950">
        <f t="shared" si="55"/>
        <v>0</v>
      </c>
      <c r="C196" s="290"/>
      <c r="D196" s="535"/>
      <c r="E196" s="431"/>
      <c r="F196" s="22"/>
      <c r="G196" s="535"/>
      <c r="H196" s="107"/>
      <c r="I196" t="str">
        <f t="shared" si="56"/>
        <v/>
      </c>
      <c r="BO196" s="83" t="str">
        <f t="shared" si="57"/>
        <v/>
      </c>
      <c r="BP196" s="83" t="str">
        <f t="shared" si="58"/>
        <v/>
      </c>
      <c r="BQ196" s="83" t="str">
        <f t="shared" si="59"/>
        <v/>
      </c>
      <c r="BU196" s="2662">
        <f t="shared" si="60"/>
        <v>0</v>
      </c>
      <c r="BV196" s="2662">
        <f t="shared" si="60"/>
        <v>0</v>
      </c>
      <c r="BW196" s="2662">
        <f t="shared" si="60"/>
        <v>0</v>
      </c>
    </row>
    <row r="197" spans="1:75" x14ac:dyDescent="0.25">
      <c r="A197" s="2949" t="s">
        <v>669</v>
      </c>
      <c r="B197" s="2950">
        <f t="shared" si="55"/>
        <v>0</v>
      </c>
      <c r="C197" s="290"/>
      <c r="D197" s="535"/>
      <c r="E197" s="431"/>
      <c r="F197" s="22"/>
      <c r="G197" s="535"/>
      <c r="H197" s="107"/>
      <c r="I197" t="str">
        <f t="shared" si="56"/>
        <v/>
      </c>
      <c r="BO197" s="83" t="str">
        <f t="shared" si="57"/>
        <v/>
      </c>
      <c r="BP197" s="83" t="str">
        <f t="shared" si="58"/>
        <v/>
      </c>
      <c r="BQ197" s="83" t="str">
        <f t="shared" si="59"/>
        <v/>
      </c>
      <c r="BU197" s="2662">
        <f t="shared" si="60"/>
        <v>0</v>
      </c>
      <c r="BV197" s="2662">
        <f t="shared" si="60"/>
        <v>0</v>
      </c>
      <c r="BW197" s="2662">
        <f t="shared" si="60"/>
        <v>0</v>
      </c>
    </row>
    <row r="198" spans="1:75" x14ac:dyDescent="0.25">
      <c r="A198" s="2755" t="s">
        <v>670</v>
      </c>
      <c r="B198" s="2951">
        <f t="shared" si="55"/>
        <v>0</v>
      </c>
      <c r="C198" s="373"/>
      <c r="D198" s="262"/>
      <c r="E198" s="297"/>
      <c r="F198" s="547"/>
      <c r="G198" s="262"/>
      <c r="H198" s="2791"/>
      <c r="I198" t="str">
        <f t="shared" si="56"/>
        <v/>
      </c>
      <c r="BO198" s="83" t="str">
        <f t="shared" si="57"/>
        <v/>
      </c>
      <c r="BP198" s="83" t="str">
        <f t="shared" si="58"/>
        <v/>
      </c>
      <c r="BQ198" s="83" t="str">
        <f t="shared" si="59"/>
        <v/>
      </c>
      <c r="BU198" s="2662">
        <f t="shared" si="60"/>
        <v>0</v>
      </c>
      <c r="BV198" s="2662">
        <f t="shared" si="60"/>
        <v>0</v>
      </c>
      <c r="BW198" s="2662">
        <f t="shared" si="60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>SUM(C204:E204)</f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>SUM(C205:E205)</f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>SUM(C206:E206)</f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>SUM(D213:F213)</f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>SUM(C219:E219)</f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5200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Y366" zoomScaleNormal="100" workbookViewId="0">
      <selection activeCell="AP377" sqref="AP37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6</v>
      </c>
      <c r="D11" s="474">
        <v>0</v>
      </c>
      <c r="E11" s="477">
        <v>0</v>
      </c>
      <c r="F11" s="494">
        <v>0</v>
      </c>
      <c r="G11" s="494">
        <v>1</v>
      </c>
      <c r="H11" s="494">
        <v>2</v>
      </c>
      <c r="I11" s="494">
        <v>2</v>
      </c>
      <c r="J11" s="494">
        <v>1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0</v>
      </c>
      <c r="R11" s="2965">
        <v>0</v>
      </c>
      <c r="S11" s="2965">
        <v>0</v>
      </c>
      <c r="T11" s="2965">
        <v>0</v>
      </c>
      <c r="U11" s="2965">
        <v>0</v>
      </c>
      <c r="V11" s="475">
        <v>2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>SUM(D12:N12)</f>
        <v>0</v>
      </c>
      <c r="D12" s="346">
        <v>0</v>
      </c>
      <c r="E12" s="348">
        <v>0</v>
      </c>
      <c r="F12" s="369">
        <v>0</v>
      </c>
      <c r="G12" s="369">
        <v>0</v>
      </c>
      <c r="H12" s="369">
        <v>0</v>
      </c>
      <c r="I12" s="369">
        <v>0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>CA12&amp;CB12&amp;CC12&amp;CD12&amp;CE12&amp;CF12&amp;CG12&amp;CH12&amp;CI12&amp;CJ12</f>
        <v/>
      </c>
      <c r="CA12" s="135" t="str">
        <f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>IF(AND(C12&gt;0,P12=""),"  * No olvide digitar la variable Ingresos por Traslados. Digite Cero si no tiene.",IF(P12&gt;C12,"  * La variable Ingresos por Traslados No puede ser mayor al Total.",""))</f>
        <v/>
      </c>
      <c r="CC12" s="135" t="str">
        <f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>IF(AND($C12&gt;0,S12=""),"  * No olvide digitar la variable Trans masculino. Digite Cero si no tiene.",IF(S12&gt;$C12,"  * La variable Trans masculino No puede ser mayor al Total.",""))</f>
        <v/>
      </c>
      <c r="CF12" s="135" t="str">
        <f>IF(AND($C12&gt;0,T12=""),"  * No olvide digitar la variable No binarie. Digite Cero si no tiene.",IF(T12&gt;$C12," * La variable No binarie No puede ser mayor al Total.",""))</f>
        <v/>
      </c>
      <c r="CG12" s="135" t="str">
        <f>IF(AND($C12&gt;0,U12="")," * No olvide digitar la variable Personas con discapacidad. Digite Cero si no tiene.",IF(U12&gt;$C12," *La variable Personas con discapacidad No puede ser mayor al Total.",""))</f>
        <v/>
      </c>
      <c r="CH12" s="135" t="str">
        <f>IF(AND($C12&gt;0,V12="")," * No olvide digitar la variable Pueblos Originarios. Digite Cero si no tiene.",IF(V12&gt;$C12," *La variable Pueblos Originarios No puede ser mayor al Total.",""))</f>
        <v/>
      </c>
      <c r="CI12" s="135" t="str">
        <f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5</v>
      </c>
      <c r="D13" s="346">
        <v>0</v>
      </c>
      <c r="E13" s="348">
        <v>0</v>
      </c>
      <c r="F13" s="369">
        <v>0</v>
      </c>
      <c r="G13" s="369">
        <v>1</v>
      </c>
      <c r="H13" s="369">
        <v>2</v>
      </c>
      <c r="I13" s="369">
        <v>2</v>
      </c>
      <c r="J13" s="369">
        <v>0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1</v>
      </c>
      <c r="W13" s="346">
        <v>0</v>
      </c>
      <c r="X13" s="347">
        <v>0</v>
      </c>
      <c r="Y13" t="str">
        <f>CA13&amp;CB13&amp;CC13&amp;CD13&amp;CE13&amp;CF13&amp;CG13&amp;CH13&amp;CI13&amp;CJ13</f>
        <v/>
      </c>
      <c r="CA13" s="135" t="str">
        <f>IF(AND($C13&gt;0,O13="")," * No olvide digitar la variable Víctima de Violencia de Género. Digite Cero si no tiene.",IF(O13&gt;$C13," * La variable Víctima de Violencia de Género No puede ser mayor al Total.",""))</f>
        <v/>
      </c>
      <c r="CB13" s="135" t="str">
        <f>IF(AND(C13&gt;0,P13=""),"  * No olvide digitar la variable Ingresos por Traslados. Digite Cero si no tiene.",IF(P13&gt;C13,"  * La variable Ingresos por Traslados No puede ser mayor al Total.",""))</f>
        <v/>
      </c>
      <c r="CC13" s="135" t="str">
        <f>IF(AND($C13&gt;0,Q13="")," * No olvide digitar la variable Ingresos con Control Precoz Extrasistema. Digite Cero si no tiene.",IF(Q13&gt;$C13," * La variable Ingresos con Control Precoz Extrasistema No puede ser mayor al Total.",""))</f>
        <v/>
      </c>
      <c r="CD13" s="135" t="str">
        <f>IF(AND($C13&gt;0,R13="")," * No olvide digitar la variable Derivación por IVE causal 3 &lt;14 años. Digite Cero si no tiene.",IF(R13&gt;$C13," * La variable Derivación por IVE causal 3 &lt;14 años No puede ser mayor al Total.",""))</f>
        <v/>
      </c>
      <c r="CE13" s="135" t="str">
        <f>IF(AND($C13&gt;0,S13=""),"  * No olvide digitar la variable Trans masculino. Digite Cero si no tiene.",IF(S13&gt;$C13,"  * La variable Trans masculino No puede ser mayor al Total.",""))</f>
        <v/>
      </c>
      <c r="CF13" s="135" t="str">
        <f>IF(AND($C13&gt;0,T13=""),"  * No olvide digitar la variable No binarie. Digite Cero si no tiene.",IF(T13&gt;$C13," * La variable No binarie No puede ser mayor al Total.",""))</f>
        <v/>
      </c>
      <c r="CG13" s="135" t="str">
        <f>IF(AND($C13&gt;0,U13="")," * No olvide digitar la variable Personas con discapacidad. Digite Cero si no tiene.",IF(U13&gt;$C13," *La variable Personas con discapacidad No puede ser mayor al Total.",""))</f>
        <v/>
      </c>
      <c r="CH13" s="135" t="str">
        <f>IF(AND($C13&gt;0,V13="")," * No olvide digitar la variable Pueblos Originarios. Digite Cero si no tiene.",IF(V13&gt;$C13," *La variable Pueblos Originarios No puede ser mayor al Total.",""))</f>
        <v/>
      </c>
      <c r="CI13" s="135" t="str">
        <f>IF(AND($D13+E13+F13&gt;0,W13="")," * No olvide digitar la variable Migrantes Menor de 20 años. Digite Cero si no tiene.",IF(W13&gt;$D13+E13+F13," * La variable Migrantes Menor de 20 años No puede ser mayor a la suma del grupo Migrantes Menor de 20 años.",""))</f>
        <v/>
      </c>
      <c r="CJ13" s="135" t="str">
        <f>IF(AND($H13+I13+J13+K13+L13+M13+N13&gt;0,X13="")," * No olvide digitar la variable Migrantes 20 y más años. Digite Cero si no tiene.",IF(H13+I13+J13+K13+L13+M13+N13&lt;$X13," * La variable Migrantes 20 y más años No puede ser mayor a la suma del grupo Migrantes 20 y más años.",""))</f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>SUM(D14:N14)</f>
        <v>2</v>
      </c>
      <c r="D14" s="380">
        <v>0</v>
      </c>
      <c r="E14" s="429">
        <v>0</v>
      </c>
      <c r="F14" s="372">
        <v>0</v>
      </c>
      <c r="G14" s="372">
        <v>0</v>
      </c>
      <c r="H14" s="372">
        <v>0</v>
      </c>
      <c r="I14" s="372">
        <v>1</v>
      </c>
      <c r="J14" s="372">
        <v>1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1</v>
      </c>
      <c r="W14" s="380">
        <v>0</v>
      </c>
      <c r="X14" s="388">
        <v>0</v>
      </c>
      <c r="Y14" t="str">
        <f>CA14&amp;CB14&amp;CC14&amp;CD14&amp;CE14&amp;CF14&amp;CG14&amp;CH14&amp;CI14&amp;CJ14</f>
        <v/>
      </c>
      <c r="CA14" s="135" t="str">
        <f>IF(AND($C14&gt;0,O14="")," * No olvide digitar la variable Víctima de Violencia de Género. Digite Cero si no tiene.",IF(O14&gt;$C14," * La variable Víctima de Violencia de Género No puede ser mayor al Total.",""))</f>
        <v/>
      </c>
      <c r="CB14" s="135" t="str">
        <f>IF(AND(C14&gt;0,P14=""),"  * No olvide digitar la variable Ingresos por Traslados. Digite Cero si no tiene.",IF(P14&gt;C14,"  * La variable Ingresos por Traslados No puede ser mayor al Total.",""))</f>
        <v/>
      </c>
      <c r="CC14" s="135" t="str">
        <f>IF(AND($C14&gt;0,Q14="")," * No olvide digitar la variable Ingresos con Control Precoz Extrasistema. Digite Cero si no tiene.",IF(Q14&gt;$C14," * La variable Ingresos con Control Precoz Extrasistema No puede ser mayor al Total.",""))</f>
        <v/>
      </c>
      <c r="CD14" s="135" t="str">
        <f>IF(AND($C14&gt;0,R14="")," * No olvide digitar la variable Derivación por IVE causal 3 &lt;14 años. Digite Cero si no tiene.",IF(R14&gt;$C14," * La variable Derivación por IVE causal 3 &lt;14 años No puede ser mayor al Total.",""))</f>
        <v/>
      </c>
      <c r="CE14" s="135" t="str">
        <f>IF(AND($C14&gt;0,S14=""),"  * No olvide digitar la variable Trans masculino. Digite Cero si no tiene.",IF(S14&gt;$C14,"  * La variable Trans masculino No puede ser mayor al Total.",""))</f>
        <v/>
      </c>
      <c r="CF14" s="135" t="str">
        <f>IF(AND($C14&gt;0,T14=""),"  * No olvide digitar la variable No binarie. Digite Cero si no tiene.",IF(T14&gt;$C14," * La variable No binarie No puede ser mayor al Total.",""))</f>
        <v/>
      </c>
      <c r="CG14" s="135" t="str">
        <f>IF(AND($C14&gt;0,U14="")," * No olvide digitar la variable Personas con discapacidad. Digite Cero si no tiene.",IF(U14&gt;$C14," *La variable Personas con discapacidad No puede ser mayor al Total.",""))</f>
        <v/>
      </c>
      <c r="CH14" s="135" t="str">
        <f>IF(AND($C14&gt;0,V14="")," * No olvide digitar la variable Pueblos Originarios. Digite Cero si no tiene.",IF(V14&gt;$C14," *La variable Pueblos Originarios No puede ser mayor al Total.",""))</f>
        <v/>
      </c>
      <c r="CI14" s="135" t="str">
        <f>IF(AND($D14+E14+F14&gt;0,W14="")," * No olvide digitar la variable Migrantes Menor de 20 años. Digite Cero si no tiene.",IF(W14&gt;$D14+E14+F14," * La variable Migrantes Menor de 20 años No puede ser mayor a la suma del grupo Migrantes Menor de 20 años.",""))</f>
        <v/>
      </c>
      <c r="CJ14" s="135" t="str">
        <f>IF(AND($H14+I14+J14+K14+L14+M14+N14&gt;0,X14="")," * No olvide digitar la variable Migrantes 20 y más años. Digite Cero si no tiene.",IF(H14+I14+J14+K14+L14+M14+N14&lt;$X14," * La variable Migrantes 20 y más años No puede ser mayor a la suma del grupo Migrantes 20 y más años.",""))</f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2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3">IF(AND(C18&gt;0,D18=""),1,IF(D18&gt;C18,1,0))</f>
        <v>0</v>
      </c>
      <c r="CP18" s="84">
        <f t="shared" ref="CP18:CP31" si="4">IF(AND(C18&gt;0,E18=""),1,IF(E18&gt;C18,1,0))</f>
        <v>0</v>
      </c>
      <c r="CQ18" s="84">
        <f t="shared" ref="CQ18:CQ31" si="5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2"/>
        <v/>
      </c>
      <c r="CA19" s="135" t="str">
        <f t="shared" ref="CA19:CA31" si="6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7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8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3"/>
        <v>0</v>
      </c>
      <c r="CP19" s="84">
        <f t="shared" si="4"/>
        <v>0</v>
      </c>
      <c r="CQ19" s="84">
        <f t="shared" si="5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2"/>
        <v/>
      </c>
      <c r="P20" t="s">
        <v>10</v>
      </c>
      <c r="CA20" s="135" t="str">
        <f t="shared" si="6"/>
        <v/>
      </c>
      <c r="CB20" s="135" t="str">
        <f t="shared" si="7"/>
        <v/>
      </c>
      <c r="CC20" s="135" t="str">
        <f t="shared" si="8"/>
        <v/>
      </c>
      <c r="CN20" s="19"/>
      <c r="CO20" s="84">
        <f t="shared" si="3"/>
        <v>0</v>
      </c>
      <c r="CP20" s="84">
        <f t="shared" si="4"/>
        <v>0</v>
      </c>
      <c r="CQ20" s="84">
        <f t="shared" si="5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2"/>
        <v/>
      </c>
      <c r="CA21" s="135" t="str">
        <f t="shared" si="6"/>
        <v/>
      </c>
      <c r="CB21" s="135" t="str">
        <f t="shared" si="7"/>
        <v/>
      </c>
      <c r="CC21" s="135" t="str">
        <f t="shared" si="8"/>
        <v/>
      </c>
      <c r="CN21" s="19"/>
      <c r="CO21" s="84">
        <f t="shared" si="3"/>
        <v>0</v>
      </c>
      <c r="CP21" s="84">
        <f t="shared" si="4"/>
        <v>0</v>
      </c>
      <c r="CQ21" s="84">
        <f t="shared" si="5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2"/>
        <v/>
      </c>
      <c r="CA22" s="135" t="str">
        <f t="shared" si="6"/>
        <v/>
      </c>
      <c r="CB22" s="135" t="str">
        <f t="shared" si="7"/>
        <v/>
      </c>
      <c r="CC22" s="135" t="str">
        <f t="shared" si="8"/>
        <v/>
      </c>
      <c r="CN22" s="19"/>
      <c r="CO22" s="84">
        <f t="shared" si="3"/>
        <v>0</v>
      </c>
      <c r="CP22" s="84">
        <f t="shared" si="4"/>
        <v>0</v>
      </c>
      <c r="CQ22" s="84">
        <f t="shared" si="5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2"/>
        <v/>
      </c>
      <c r="CA23" s="135" t="str">
        <f t="shared" si="6"/>
        <v/>
      </c>
      <c r="CB23" s="135" t="str">
        <f t="shared" si="7"/>
        <v/>
      </c>
      <c r="CC23" s="135" t="str">
        <f t="shared" si="8"/>
        <v/>
      </c>
      <c r="CN23" s="19"/>
      <c r="CO23" s="84">
        <f t="shared" si="3"/>
        <v>0</v>
      </c>
      <c r="CP23" s="84">
        <f t="shared" si="4"/>
        <v>0</v>
      </c>
      <c r="CQ23" s="84">
        <f t="shared" si="5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2"/>
        <v/>
      </c>
      <c r="CA24" s="135" t="str">
        <f t="shared" si="6"/>
        <v/>
      </c>
      <c r="CB24" s="135" t="str">
        <f t="shared" si="7"/>
        <v/>
      </c>
      <c r="CC24" s="135" t="str">
        <f t="shared" si="8"/>
        <v/>
      </c>
      <c r="CN24" s="19"/>
      <c r="CO24" s="84">
        <f t="shared" si="3"/>
        <v>0</v>
      </c>
      <c r="CP24" s="84">
        <f t="shared" si="4"/>
        <v>0</v>
      </c>
      <c r="CQ24" s="84">
        <f t="shared" si="5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2"/>
        <v/>
      </c>
      <c r="CA25" s="135" t="str">
        <f t="shared" si="6"/>
        <v/>
      </c>
      <c r="CB25" s="135" t="str">
        <f t="shared" si="7"/>
        <v/>
      </c>
      <c r="CC25" s="135" t="str">
        <f t="shared" si="8"/>
        <v/>
      </c>
      <c r="CN25" s="19"/>
      <c r="CO25" s="84">
        <f t="shared" si="3"/>
        <v>0</v>
      </c>
      <c r="CP25" s="84">
        <f t="shared" si="4"/>
        <v>0</v>
      </c>
      <c r="CQ25" s="84">
        <f t="shared" si="5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2"/>
        <v/>
      </c>
      <c r="CA26" s="135" t="str">
        <f t="shared" si="6"/>
        <v/>
      </c>
      <c r="CB26" s="135" t="str">
        <f t="shared" si="7"/>
        <v/>
      </c>
      <c r="CC26" s="135" t="str">
        <f t="shared" si="8"/>
        <v/>
      </c>
      <c r="CN26" s="19"/>
      <c r="CO26" s="84">
        <f t="shared" si="3"/>
        <v>0</v>
      </c>
      <c r="CP26" s="84">
        <f t="shared" si="4"/>
        <v>0</v>
      </c>
      <c r="CQ26" s="84">
        <f t="shared" si="5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2"/>
        <v/>
      </c>
      <c r="CA27" s="135" t="str">
        <f t="shared" si="6"/>
        <v/>
      </c>
      <c r="CB27" s="135" t="str">
        <f t="shared" si="7"/>
        <v/>
      </c>
      <c r="CC27" s="135" t="str">
        <f t="shared" si="8"/>
        <v/>
      </c>
      <c r="CN27" s="19"/>
      <c r="CO27" s="84">
        <f t="shared" si="3"/>
        <v>0</v>
      </c>
      <c r="CP27" s="84">
        <f t="shared" si="4"/>
        <v>0</v>
      </c>
      <c r="CQ27" s="84">
        <f t="shared" si="5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2"/>
        <v/>
      </c>
      <c r="CA28" s="135" t="str">
        <f t="shared" si="6"/>
        <v/>
      </c>
      <c r="CB28" s="135" t="str">
        <f t="shared" si="7"/>
        <v/>
      </c>
      <c r="CC28" s="135" t="str">
        <f t="shared" si="8"/>
        <v/>
      </c>
      <c r="CN28" s="19"/>
      <c r="CO28" s="84">
        <f t="shared" si="3"/>
        <v>0</v>
      </c>
      <c r="CP28" s="84">
        <f t="shared" si="4"/>
        <v>0</v>
      </c>
      <c r="CQ28" s="84">
        <f t="shared" si="5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2"/>
        <v/>
      </c>
      <c r="CA29" s="135" t="str">
        <f t="shared" si="6"/>
        <v/>
      </c>
      <c r="CB29" s="135" t="str">
        <f t="shared" si="7"/>
        <v/>
      </c>
      <c r="CC29" s="135" t="str">
        <f t="shared" si="8"/>
        <v/>
      </c>
      <c r="CN29" s="19"/>
      <c r="CO29" s="84">
        <f t="shared" si="3"/>
        <v>0</v>
      </c>
      <c r="CP29" s="84">
        <f t="shared" si="4"/>
        <v>0</v>
      </c>
      <c r="CQ29" s="84">
        <f t="shared" si="5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2"/>
        <v/>
      </c>
      <c r="CA30" s="135" t="str">
        <f t="shared" si="6"/>
        <v/>
      </c>
      <c r="CB30" s="135" t="str">
        <f t="shared" si="7"/>
        <v/>
      </c>
      <c r="CC30" s="135" t="str">
        <f t="shared" si="8"/>
        <v/>
      </c>
      <c r="CN30" s="19"/>
      <c r="CO30" s="84">
        <f t="shared" si="3"/>
        <v>0</v>
      </c>
      <c r="CP30" s="84">
        <f t="shared" si="4"/>
        <v>0</v>
      </c>
      <c r="CQ30" s="84">
        <f t="shared" si="5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2"/>
        <v/>
      </c>
      <c r="CA31" s="135" t="str">
        <f t="shared" si="6"/>
        <v/>
      </c>
      <c r="CB31" s="135" t="str">
        <f t="shared" si="7"/>
        <v/>
      </c>
      <c r="CC31" s="135" t="str">
        <f t="shared" si="8"/>
        <v/>
      </c>
      <c r="CN31" s="19"/>
      <c r="CO31" s="84">
        <f t="shared" si="3"/>
        <v>0</v>
      </c>
      <c r="CP31" s="84">
        <f t="shared" si="4"/>
        <v>0</v>
      </c>
      <c r="CQ31" s="84">
        <f t="shared" si="5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18</v>
      </c>
      <c r="D35" s="511">
        <f>SUM(D36:D49)</f>
        <v>0</v>
      </c>
      <c r="E35" s="512">
        <f>SUM(E36:E49)</f>
        <v>3</v>
      </c>
      <c r="F35" s="512">
        <f t="shared" ref="F35:M35" si="9">SUM(F36:F49)</f>
        <v>5</v>
      </c>
      <c r="G35" s="512">
        <f t="shared" si="9"/>
        <v>2</v>
      </c>
      <c r="H35" s="512">
        <f t="shared" si="9"/>
        <v>4</v>
      </c>
      <c r="I35" s="512">
        <f t="shared" si="9"/>
        <v>2</v>
      </c>
      <c r="J35" s="512">
        <f t="shared" si="9"/>
        <v>1</v>
      </c>
      <c r="K35" s="512">
        <f t="shared" si="9"/>
        <v>1</v>
      </c>
      <c r="L35" s="512">
        <f t="shared" si="9"/>
        <v>0</v>
      </c>
      <c r="M35" s="512">
        <f t="shared" si="9"/>
        <v>0</v>
      </c>
      <c r="N35" s="512">
        <f>SUM(N36:N48)</f>
        <v>0</v>
      </c>
      <c r="O35" s="512">
        <f>SUM(O36:O48)</f>
        <v>0</v>
      </c>
      <c r="P35" s="512">
        <f>SUM(P36:P48)</f>
        <v>0</v>
      </c>
      <c r="Q35" s="514">
        <f>SUM(Q36:Q48)</f>
        <v>0</v>
      </c>
      <c r="R35" s="512">
        <f>SUM(R36:R48)</f>
        <v>7</v>
      </c>
      <c r="S35" s="515">
        <f t="shared" ref="S35:AA35" si="10">SUM(S36:S48)</f>
        <v>6</v>
      </c>
      <c r="T35" s="511">
        <f>SUM(T36:T48)</f>
        <v>0</v>
      </c>
      <c r="U35" s="515">
        <f t="shared" si="10"/>
        <v>0</v>
      </c>
      <c r="V35" s="511">
        <f t="shared" si="10"/>
        <v>0</v>
      </c>
      <c r="W35" s="515">
        <f t="shared" si="10"/>
        <v>0</v>
      </c>
      <c r="X35" s="511">
        <f t="shared" si="10"/>
        <v>0</v>
      </c>
      <c r="Y35" s="512">
        <f t="shared" si="10"/>
        <v>0</v>
      </c>
      <c r="Z35" s="515">
        <f t="shared" si="10"/>
        <v>0</v>
      </c>
      <c r="AA35" s="515">
        <f t="shared" si="10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>IF(AND($C36&gt;0,Q36=""),1,IF(Q36&gt;$C36,1,0))</f>
        <v>0</v>
      </c>
      <c r="CP36" s="1901">
        <f>IF(AND($C36&gt;0,R36=""),1,IF(R36&gt;$C36,1,0))</f>
        <v>0</v>
      </c>
      <c r="CQ36" s="1901">
        <f>IF(AND($C36&gt;0,S36=""),1,IF(S36&gt;$C36,1,0))</f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>IF(AND($C36&gt;0,AA36=""),1,IF(AA36&gt;$C36,1,0))</f>
        <v>0</v>
      </c>
    </row>
    <row r="37" spans="1:103" ht="15" customHeight="1" x14ac:dyDescent="0.25">
      <c r="A37" s="6382" t="s">
        <v>741</v>
      </c>
      <c r="B37" s="6383"/>
      <c r="C37" s="519">
        <f t="shared" ref="C37:C51" si="11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12">CA37&amp;CB37&amp;CC37&amp;CD37&amp;CE37&amp;CF37&amp;CG37&amp;CH37&amp;CI37&amp;CJ37&amp;CK37</f>
        <v/>
      </c>
      <c r="CA37" s="135" t="str">
        <f t="shared" ref="CA37:CA51" si="13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14">IF(AND($C37&gt;0,R37="")," * No olvide digitar la variable "&amp;$R$33&amp;""&amp;". Digite Cero si no tiene.", "")</f>
        <v/>
      </c>
      <c r="CC37" s="135" t="str">
        <f t="shared" ref="CC37:CC51" si="15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16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17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18">IF(AND($C37&gt;0,V37="")," * No olvide digitar la variable "&amp;$V$33&amp;""&amp;". Digite Cero si no tiene.","")</f>
        <v/>
      </c>
      <c r="CG37" s="135" t="str">
        <f t="shared" ref="CG37:CG51" si="19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20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21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22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23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24">IF(AND($C37&gt;0,Q37=""),1,IF(Q37&gt;$C37,1,0))</f>
        <v>0</v>
      </c>
      <c r="CP37" s="1901">
        <f t="shared" ref="CP37:CP51" si="25">IF(AND($C37&gt;0,R37=""),1,IF(R37&gt;$C37,1,0))</f>
        <v>0</v>
      </c>
      <c r="CQ37" s="1901">
        <f t="shared" ref="CQ37:CQ51" si="26">IF(AND($C37&gt;0,S37=""),1,IF(S37&gt;$C37,1,0))</f>
        <v>0</v>
      </c>
      <c r="CR37" s="1901">
        <f t="shared" ref="CR37:CR51" si="27">IF(AND($D37+$E37&gt;0,$T37=""),1,IF(T37&gt;$D37+$E37,1,0))</f>
        <v>0</v>
      </c>
      <c r="CS37" s="1901">
        <f t="shared" ref="CS37:CS51" si="28">IF(AND($F37+$G37+$H37+$I37+$J37+$K37+$L37+$M37&gt;0,$U37=""),1,IF($U37&gt;$F37+$G37+$H37+$I37+$J37+$K37+$L37+$M37,1,0))</f>
        <v>0</v>
      </c>
      <c r="CT37" s="1901">
        <f t="shared" ref="CT37:CT51" si="29">IF(AND($C37&gt;0,V37=""),1,0)</f>
        <v>0</v>
      </c>
      <c r="CU37" s="1901">
        <f t="shared" ref="CU37:CU51" si="30">IF(AND($C37&gt;0,W37=""),1,IF(W37&gt;$C37,1,0))</f>
        <v>0</v>
      </c>
      <c r="CV37" s="1901">
        <f t="shared" ref="CV37:CV51" si="31">IF(AND($C37&gt;0,X37=""),1,IF(X37&gt;$C37,1,0))</f>
        <v>0</v>
      </c>
      <c r="CW37" s="1901">
        <f t="shared" ref="CW37:CW51" si="32">IF(AND($C37&gt;0,Y37=""),1,IF(Y37&gt;$C37,1,0))</f>
        <v>0</v>
      </c>
      <c r="CX37" s="1901">
        <f t="shared" ref="CX37:CX51" si="33">IF(AND($C37&gt;0,Z37=""),1,IF(Z37&gt;$C37,1,0))</f>
        <v>0</v>
      </c>
      <c r="CY37" s="1901">
        <f t="shared" ref="CY37:CY51" si="34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11"/>
        <v>3</v>
      </c>
      <c r="D38" s="474">
        <v>0</v>
      </c>
      <c r="E38" s="494">
        <v>1</v>
      </c>
      <c r="F38" s="494">
        <v>1</v>
      </c>
      <c r="G38" s="494">
        <v>1</v>
      </c>
      <c r="H38" s="494">
        <v>0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3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35" t="str">
        <f t="shared" si="16"/>
        <v/>
      </c>
      <c r="CE38" s="135" t="str">
        <f t="shared" si="17"/>
        <v/>
      </c>
      <c r="CF38" s="135" t="str">
        <f t="shared" si="18"/>
        <v/>
      </c>
      <c r="CG38" s="135" t="str">
        <f t="shared" si="19"/>
        <v/>
      </c>
      <c r="CH38" s="135" t="str">
        <f t="shared" si="20"/>
        <v/>
      </c>
      <c r="CI38" s="135" t="str">
        <f t="shared" si="21"/>
        <v/>
      </c>
      <c r="CJ38" s="135" t="str">
        <f t="shared" si="22"/>
        <v/>
      </c>
      <c r="CK38" s="135" t="str">
        <f t="shared" si="23"/>
        <v/>
      </c>
      <c r="CO38" s="1901">
        <f t="shared" si="24"/>
        <v>0</v>
      </c>
      <c r="CP38" s="1901">
        <f t="shared" si="25"/>
        <v>0</v>
      </c>
      <c r="CQ38" s="1901">
        <f t="shared" si="26"/>
        <v>0</v>
      </c>
      <c r="CR38" s="1901">
        <f t="shared" si="27"/>
        <v>0</v>
      </c>
      <c r="CS38" s="1901">
        <f t="shared" si="28"/>
        <v>0</v>
      </c>
      <c r="CT38" s="1901">
        <f t="shared" si="29"/>
        <v>0</v>
      </c>
      <c r="CU38" s="1901">
        <f t="shared" si="30"/>
        <v>0</v>
      </c>
      <c r="CV38" s="1901">
        <f t="shared" si="31"/>
        <v>0</v>
      </c>
      <c r="CW38" s="1901">
        <f t="shared" si="32"/>
        <v>0</v>
      </c>
      <c r="CX38" s="1901">
        <f t="shared" si="33"/>
        <v>0</v>
      </c>
      <c r="CY38" s="1901">
        <f t="shared" si="34"/>
        <v>0</v>
      </c>
    </row>
    <row r="39" spans="1:103" ht="15" customHeight="1" x14ac:dyDescent="0.25">
      <c r="A39" s="6354"/>
      <c r="B39" s="523" t="s">
        <v>744</v>
      </c>
      <c r="C39" s="358">
        <f t="shared" si="11"/>
        <v>3</v>
      </c>
      <c r="D39" s="346">
        <v>0</v>
      </c>
      <c r="E39" s="369">
        <v>0</v>
      </c>
      <c r="F39" s="369">
        <v>0</v>
      </c>
      <c r="G39" s="369">
        <v>1</v>
      </c>
      <c r="H39" s="369">
        <v>1</v>
      </c>
      <c r="I39" s="369">
        <v>1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1</v>
      </c>
      <c r="S39" s="347">
        <v>2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35" t="str">
        <f t="shared" si="16"/>
        <v/>
      </c>
      <c r="CE39" s="135" t="str">
        <f t="shared" si="17"/>
        <v/>
      </c>
      <c r="CF39" s="135" t="str">
        <f t="shared" si="18"/>
        <v/>
      </c>
      <c r="CG39" s="135" t="str">
        <f t="shared" si="19"/>
        <v/>
      </c>
      <c r="CH39" s="135" t="str">
        <f t="shared" si="20"/>
        <v/>
      </c>
      <c r="CI39" s="135" t="str">
        <f t="shared" si="21"/>
        <v/>
      </c>
      <c r="CJ39" s="135" t="str">
        <f t="shared" si="22"/>
        <v/>
      </c>
      <c r="CK39" s="135" t="str">
        <f t="shared" si="23"/>
        <v/>
      </c>
      <c r="CO39" s="1901">
        <f t="shared" si="24"/>
        <v>0</v>
      </c>
      <c r="CP39" s="1901">
        <f t="shared" si="25"/>
        <v>0</v>
      </c>
      <c r="CQ39" s="1901">
        <f t="shared" si="26"/>
        <v>0</v>
      </c>
      <c r="CR39" s="1901">
        <f t="shared" si="27"/>
        <v>0</v>
      </c>
      <c r="CS39" s="1901">
        <f t="shared" si="28"/>
        <v>0</v>
      </c>
      <c r="CT39" s="1901">
        <f t="shared" si="29"/>
        <v>0</v>
      </c>
      <c r="CU39" s="1901">
        <f t="shared" si="30"/>
        <v>0</v>
      </c>
      <c r="CV39" s="1901">
        <f t="shared" si="31"/>
        <v>0</v>
      </c>
      <c r="CW39" s="1901">
        <f t="shared" si="32"/>
        <v>0</v>
      </c>
      <c r="CX39" s="1901">
        <f t="shared" si="33"/>
        <v>0</v>
      </c>
      <c r="CY39" s="1901">
        <f t="shared" si="34"/>
        <v>0</v>
      </c>
    </row>
    <row r="40" spans="1:103" ht="15" customHeight="1" x14ac:dyDescent="0.25">
      <c r="A40" s="6354"/>
      <c r="B40" s="523" t="s">
        <v>745</v>
      </c>
      <c r="C40" s="358">
        <f t="shared" si="11"/>
        <v>0</v>
      </c>
      <c r="D40" s="346">
        <v>0</v>
      </c>
      <c r="E40" s="369">
        <v>0</v>
      </c>
      <c r="F40" s="369">
        <v>0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35" t="str">
        <f t="shared" si="16"/>
        <v/>
      </c>
      <c r="CE40" s="135" t="str">
        <f t="shared" si="17"/>
        <v/>
      </c>
      <c r="CF40" s="135" t="str">
        <f t="shared" si="18"/>
        <v/>
      </c>
      <c r="CG40" s="135" t="str">
        <f t="shared" si="19"/>
        <v/>
      </c>
      <c r="CH40" s="135" t="str">
        <f t="shared" si="20"/>
        <v/>
      </c>
      <c r="CI40" s="135" t="str">
        <f t="shared" si="21"/>
        <v/>
      </c>
      <c r="CJ40" s="135" t="str">
        <f t="shared" si="22"/>
        <v/>
      </c>
      <c r="CK40" s="135" t="str">
        <f t="shared" si="23"/>
        <v/>
      </c>
      <c r="CO40" s="1901">
        <f t="shared" si="24"/>
        <v>0</v>
      </c>
      <c r="CP40" s="1901">
        <f t="shared" si="25"/>
        <v>0</v>
      </c>
      <c r="CQ40" s="1901">
        <f t="shared" si="26"/>
        <v>0</v>
      </c>
      <c r="CR40" s="1901">
        <f t="shared" si="27"/>
        <v>0</v>
      </c>
      <c r="CS40" s="1901">
        <f t="shared" si="28"/>
        <v>0</v>
      </c>
      <c r="CT40" s="1901">
        <f t="shared" si="29"/>
        <v>0</v>
      </c>
      <c r="CU40" s="1901">
        <f t="shared" si="30"/>
        <v>0</v>
      </c>
      <c r="CV40" s="1901">
        <f t="shared" si="31"/>
        <v>0</v>
      </c>
      <c r="CW40" s="1901">
        <f t="shared" si="32"/>
        <v>0</v>
      </c>
      <c r="CX40" s="1901">
        <f t="shared" si="33"/>
        <v>0</v>
      </c>
      <c r="CY40" s="1901">
        <f t="shared" si="34"/>
        <v>0</v>
      </c>
    </row>
    <row r="41" spans="1:103" ht="15" customHeight="1" x14ac:dyDescent="0.25">
      <c r="A41" s="6354"/>
      <c r="B41" s="523" t="s">
        <v>746</v>
      </c>
      <c r="C41" s="358">
        <f t="shared" si="11"/>
        <v>4</v>
      </c>
      <c r="D41" s="346">
        <v>0</v>
      </c>
      <c r="E41" s="369">
        <v>0</v>
      </c>
      <c r="F41" s="369">
        <v>1</v>
      </c>
      <c r="G41" s="369">
        <v>0</v>
      </c>
      <c r="H41" s="369">
        <v>1</v>
      </c>
      <c r="I41" s="369">
        <v>0</v>
      </c>
      <c r="J41" s="369">
        <v>1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2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12"/>
        <v/>
      </c>
      <c r="CA41" s="135" t="str">
        <f t="shared" si="13"/>
        <v/>
      </c>
      <c r="CB41" s="135" t="str">
        <f t="shared" si="14"/>
        <v/>
      </c>
      <c r="CC41" s="135" t="str">
        <f t="shared" si="15"/>
        <v/>
      </c>
      <c r="CD41" s="135" t="str">
        <f t="shared" si="16"/>
        <v/>
      </c>
      <c r="CE41" s="135" t="str">
        <f t="shared" si="17"/>
        <v/>
      </c>
      <c r="CF41" s="135" t="str">
        <f t="shared" si="18"/>
        <v/>
      </c>
      <c r="CG41" s="135" t="str">
        <f t="shared" si="19"/>
        <v/>
      </c>
      <c r="CH41" s="135" t="str">
        <f t="shared" si="20"/>
        <v/>
      </c>
      <c r="CI41" s="135" t="str">
        <f t="shared" si="21"/>
        <v/>
      </c>
      <c r="CJ41" s="135" t="str">
        <f t="shared" si="22"/>
        <v/>
      </c>
      <c r="CK41" s="135" t="str">
        <f t="shared" si="23"/>
        <v/>
      </c>
      <c r="CO41" s="1901">
        <f t="shared" si="24"/>
        <v>0</v>
      </c>
      <c r="CP41" s="1901">
        <f t="shared" si="25"/>
        <v>0</v>
      </c>
      <c r="CQ41" s="1901">
        <f t="shared" si="26"/>
        <v>0</v>
      </c>
      <c r="CR41" s="1901">
        <f t="shared" si="27"/>
        <v>0</v>
      </c>
      <c r="CS41" s="1901">
        <f t="shared" si="28"/>
        <v>0</v>
      </c>
      <c r="CT41" s="1901">
        <f t="shared" si="29"/>
        <v>0</v>
      </c>
      <c r="CU41" s="1901">
        <f t="shared" si="30"/>
        <v>0</v>
      </c>
      <c r="CV41" s="1901">
        <f t="shared" si="31"/>
        <v>0</v>
      </c>
      <c r="CW41" s="1901">
        <f t="shared" si="32"/>
        <v>0</v>
      </c>
      <c r="CX41" s="1901">
        <f t="shared" si="33"/>
        <v>0</v>
      </c>
      <c r="CY41" s="1901">
        <f t="shared" si="34"/>
        <v>0</v>
      </c>
    </row>
    <row r="42" spans="1:103" ht="15" customHeight="1" x14ac:dyDescent="0.25">
      <c r="A42" s="6354"/>
      <c r="B42" s="523" t="s">
        <v>747</v>
      </c>
      <c r="C42" s="358">
        <f t="shared" si="11"/>
        <v>5</v>
      </c>
      <c r="D42" s="346">
        <v>0</v>
      </c>
      <c r="E42" s="369">
        <v>2</v>
      </c>
      <c r="F42" s="369">
        <v>3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2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12"/>
        <v/>
      </c>
      <c r="CA42" s="135" t="str">
        <f t="shared" si="13"/>
        <v/>
      </c>
      <c r="CB42" s="135" t="str">
        <f t="shared" si="14"/>
        <v/>
      </c>
      <c r="CC42" s="135" t="str">
        <f t="shared" si="15"/>
        <v/>
      </c>
      <c r="CD42" s="135" t="str">
        <f t="shared" si="16"/>
        <v/>
      </c>
      <c r="CE42" s="135" t="str">
        <f t="shared" si="17"/>
        <v/>
      </c>
      <c r="CF42" s="135" t="str">
        <f t="shared" si="18"/>
        <v/>
      </c>
      <c r="CG42" s="135" t="str">
        <f t="shared" si="19"/>
        <v/>
      </c>
      <c r="CH42" s="135" t="str">
        <f t="shared" si="20"/>
        <v/>
      </c>
      <c r="CI42" s="135" t="str">
        <f t="shared" si="21"/>
        <v/>
      </c>
      <c r="CJ42" s="135" t="str">
        <f t="shared" si="22"/>
        <v/>
      </c>
      <c r="CK42" s="135" t="str">
        <f t="shared" si="23"/>
        <v/>
      </c>
      <c r="CO42" s="1901">
        <f t="shared" si="24"/>
        <v>0</v>
      </c>
      <c r="CP42" s="1901">
        <f t="shared" si="25"/>
        <v>0</v>
      </c>
      <c r="CQ42" s="1901">
        <f t="shared" si="26"/>
        <v>0</v>
      </c>
      <c r="CR42" s="1901">
        <f t="shared" si="27"/>
        <v>0</v>
      </c>
      <c r="CS42" s="1901">
        <f t="shared" si="28"/>
        <v>0</v>
      </c>
      <c r="CT42" s="1901">
        <f t="shared" si="29"/>
        <v>0</v>
      </c>
      <c r="CU42" s="1901">
        <f t="shared" si="30"/>
        <v>0</v>
      </c>
      <c r="CV42" s="1901">
        <f t="shared" si="31"/>
        <v>0</v>
      </c>
      <c r="CW42" s="1901">
        <f t="shared" si="32"/>
        <v>0</v>
      </c>
      <c r="CX42" s="1901">
        <f t="shared" si="33"/>
        <v>0</v>
      </c>
      <c r="CY42" s="1901">
        <f t="shared" si="34"/>
        <v>0</v>
      </c>
    </row>
    <row r="43" spans="1:103" ht="15" customHeight="1" x14ac:dyDescent="0.25">
      <c r="A43" s="6354"/>
      <c r="B43" s="110" t="s">
        <v>748</v>
      </c>
      <c r="C43" s="195">
        <f t="shared" si="11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12"/>
        <v/>
      </c>
      <c r="CA43" s="135" t="str">
        <f t="shared" si="13"/>
        <v/>
      </c>
      <c r="CB43" s="135" t="str">
        <f t="shared" si="14"/>
        <v/>
      </c>
      <c r="CC43" s="135" t="str">
        <f t="shared" si="15"/>
        <v/>
      </c>
      <c r="CD43" s="135" t="str">
        <f t="shared" si="16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18"/>
        <v/>
      </c>
      <c r="CG43" s="135" t="str">
        <f t="shared" si="19"/>
        <v/>
      </c>
      <c r="CH43" s="135" t="str">
        <f t="shared" si="20"/>
        <v/>
      </c>
      <c r="CI43" s="135" t="str">
        <f t="shared" si="21"/>
        <v/>
      </c>
      <c r="CJ43" s="135" t="str">
        <f t="shared" si="22"/>
        <v/>
      </c>
      <c r="CK43" s="135" t="str">
        <f t="shared" si="23"/>
        <v/>
      </c>
      <c r="CO43" s="1901">
        <f t="shared" si="24"/>
        <v>0</v>
      </c>
      <c r="CP43" s="1901">
        <f t="shared" si="25"/>
        <v>0</v>
      </c>
      <c r="CQ43" s="1901">
        <f t="shared" si="26"/>
        <v>0</v>
      </c>
      <c r="CR43" s="1901">
        <f t="shared" si="27"/>
        <v>0</v>
      </c>
      <c r="CS43" s="1901">
        <f t="shared" si="28"/>
        <v>0</v>
      </c>
      <c r="CT43" s="1901">
        <f t="shared" si="29"/>
        <v>0</v>
      </c>
      <c r="CU43" s="1901">
        <f t="shared" si="30"/>
        <v>0</v>
      </c>
      <c r="CV43" s="1901">
        <f t="shared" si="31"/>
        <v>0</v>
      </c>
      <c r="CW43" s="1901">
        <f t="shared" si="32"/>
        <v>0</v>
      </c>
      <c r="CX43" s="1901">
        <f t="shared" si="33"/>
        <v>0</v>
      </c>
      <c r="CY43" s="1901">
        <f t="shared" si="34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12"/>
        <v/>
      </c>
      <c r="CA44" s="135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17"/>
        <v/>
      </c>
      <c r="CF44" s="135" t="str">
        <f t="shared" si="18"/>
        <v/>
      </c>
      <c r="CG44" s="135" t="str">
        <f t="shared" si="19"/>
        <v/>
      </c>
      <c r="CH44" s="135" t="str">
        <f t="shared" si="20"/>
        <v/>
      </c>
      <c r="CI44" s="135" t="str">
        <f t="shared" si="21"/>
        <v/>
      </c>
      <c r="CJ44" s="135" t="str">
        <f t="shared" si="22"/>
        <v/>
      </c>
      <c r="CK44" s="135" t="str">
        <f t="shared" si="23"/>
        <v/>
      </c>
      <c r="CO44" s="1901">
        <f t="shared" si="24"/>
        <v>0</v>
      </c>
      <c r="CP44" s="1901">
        <f t="shared" si="25"/>
        <v>0</v>
      </c>
      <c r="CQ44" s="1901">
        <f t="shared" si="26"/>
        <v>0</v>
      </c>
      <c r="CR44" s="1901">
        <f t="shared" si="27"/>
        <v>0</v>
      </c>
      <c r="CS44" s="1901">
        <f t="shared" si="28"/>
        <v>0</v>
      </c>
      <c r="CT44" s="1901">
        <f t="shared" si="29"/>
        <v>0</v>
      </c>
      <c r="CU44" s="1901">
        <f t="shared" si="30"/>
        <v>0</v>
      </c>
      <c r="CV44" s="1901">
        <f t="shared" si="31"/>
        <v>0</v>
      </c>
      <c r="CW44" s="1901">
        <f t="shared" si="32"/>
        <v>0</v>
      </c>
      <c r="CX44" s="1901">
        <f t="shared" si="33"/>
        <v>0</v>
      </c>
      <c r="CY44" s="1901">
        <f t="shared" si="34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1</v>
      </c>
      <c r="D45" s="474">
        <v>0</v>
      </c>
      <c r="E45" s="494">
        <v>0</v>
      </c>
      <c r="F45" s="494">
        <v>0</v>
      </c>
      <c r="G45" s="494">
        <v>0</v>
      </c>
      <c r="H45" s="494">
        <v>1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1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12"/>
        <v/>
      </c>
      <c r="CA45" s="13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E45" s="135" t="str">
        <f t="shared" si="17"/>
        <v/>
      </c>
      <c r="CF45" s="135" t="str">
        <f t="shared" si="18"/>
        <v/>
      </c>
      <c r="CG45" s="135" t="str">
        <f t="shared" si="19"/>
        <v/>
      </c>
      <c r="CH45" s="135" t="str">
        <f t="shared" si="20"/>
        <v/>
      </c>
      <c r="CI45" s="135" t="str">
        <f t="shared" si="21"/>
        <v/>
      </c>
      <c r="CJ45" s="135" t="str">
        <f t="shared" si="22"/>
        <v/>
      </c>
      <c r="CK45" s="135" t="str">
        <f t="shared" si="23"/>
        <v/>
      </c>
      <c r="CO45" s="1901">
        <f t="shared" si="24"/>
        <v>0</v>
      </c>
      <c r="CP45" s="1901">
        <f t="shared" si="25"/>
        <v>0</v>
      </c>
      <c r="CQ45" s="1901">
        <f t="shared" si="26"/>
        <v>0</v>
      </c>
      <c r="CR45" s="1901">
        <f t="shared" si="27"/>
        <v>0</v>
      </c>
      <c r="CS45" s="1901">
        <f t="shared" si="28"/>
        <v>0</v>
      </c>
      <c r="CT45" s="1901">
        <f t="shared" si="29"/>
        <v>0</v>
      </c>
      <c r="CU45" s="1901">
        <f t="shared" si="30"/>
        <v>0</v>
      </c>
      <c r="CV45" s="1901">
        <f t="shared" si="31"/>
        <v>0</v>
      </c>
      <c r="CW45" s="1901">
        <f t="shared" si="32"/>
        <v>0</v>
      </c>
      <c r="CX45" s="1901">
        <f t="shared" si="33"/>
        <v>0</v>
      </c>
      <c r="CY45" s="1901">
        <f t="shared" si="34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12"/>
        <v/>
      </c>
      <c r="CA46" s="135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E46" s="135" t="str">
        <f t="shared" si="17"/>
        <v/>
      </c>
      <c r="CF46" s="135" t="str">
        <f t="shared" si="18"/>
        <v/>
      </c>
      <c r="CG46" s="135" t="str">
        <f t="shared" si="19"/>
        <v/>
      </c>
      <c r="CH46" s="135" t="str">
        <f t="shared" si="20"/>
        <v/>
      </c>
      <c r="CI46" s="135" t="str">
        <f t="shared" si="21"/>
        <v/>
      </c>
      <c r="CJ46" s="135" t="str">
        <f t="shared" si="22"/>
        <v/>
      </c>
      <c r="CK46" s="135" t="str">
        <f t="shared" si="23"/>
        <v/>
      </c>
      <c r="CO46" s="1901">
        <f t="shared" si="24"/>
        <v>0</v>
      </c>
      <c r="CP46" s="1901">
        <f t="shared" si="25"/>
        <v>0</v>
      </c>
      <c r="CQ46" s="1901">
        <f t="shared" si="26"/>
        <v>0</v>
      </c>
      <c r="CR46" s="1901">
        <f t="shared" si="27"/>
        <v>0</v>
      </c>
      <c r="CS46" s="1901">
        <f t="shared" si="28"/>
        <v>0</v>
      </c>
      <c r="CT46" s="1901">
        <f t="shared" si="29"/>
        <v>0</v>
      </c>
      <c r="CU46" s="1901">
        <f t="shared" si="30"/>
        <v>0</v>
      </c>
      <c r="CV46" s="1901">
        <f t="shared" si="31"/>
        <v>0</v>
      </c>
      <c r="CW46" s="1901">
        <f t="shared" si="32"/>
        <v>0</v>
      </c>
      <c r="CX46" s="1901">
        <f t="shared" si="33"/>
        <v>0</v>
      </c>
      <c r="CY46" s="1901">
        <f t="shared" si="34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2</v>
      </c>
      <c r="D47" s="474">
        <v>0</v>
      </c>
      <c r="E47" s="494">
        <v>0</v>
      </c>
      <c r="F47" s="494">
        <v>0</v>
      </c>
      <c r="G47" s="494">
        <v>0</v>
      </c>
      <c r="H47" s="494">
        <v>1</v>
      </c>
      <c r="I47" s="494">
        <v>1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1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12"/>
        <v/>
      </c>
      <c r="CA47" s="135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E47" s="135" t="str">
        <f t="shared" si="17"/>
        <v/>
      </c>
      <c r="CF47" s="135" t="str">
        <f t="shared" si="18"/>
        <v/>
      </c>
      <c r="CG47" s="135" t="str">
        <f t="shared" si="19"/>
        <v/>
      </c>
      <c r="CH47" s="135" t="str">
        <f t="shared" si="20"/>
        <v/>
      </c>
      <c r="CI47" s="135" t="str">
        <f t="shared" si="21"/>
        <v/>
      </c>
      <c r="CJ47" s="135" t="str">
        <f t="shared" si="22"/>
        <v/>
      </c>
      <c r="CK47" s="135" t="str">
        <f t="shared" si="23"/>
        <v/>
      </c>
      <c r="CO47" s="1901">
        <f t="shared" si="24"/>
        <v>0</v>
      </c>
      <c r="CP47" s="1901">
        <f t="shared" si="25"/>
        <v>0</v>
      </c>
      <c r="CQ47" s="1901">
        <f t="shared" si="26"/>
        <v>0</v>
      </c>
      <c r="CR47" s="1901">
        <f t="shared" si="27"/>
        <v>0</v>
      </c>
      <c r="CS47" s="1901">
        <f t="shared" si="28"/>
        <v>0</v>
      </c>
      <c r="CT47" s="1901">
        <f t="shared" si="29"/>
        <v>0</v>
      </c>
      <c r="CU47" s="1901">
        <f t="shared" si="30"/>
        <v>0</v>
      </c>
      <c r="CV47" s="1901">
        <f t="shared" si="31"/>
        <v>0</v>
      </c>
      <c r="CW47" s="1901">
        <f t="shared" si="32"/>
        <v>0</v>
      </c>
      <c r="CX47" s="1901">
        <f t="shared" si="33"/>
        <v>0</v>
      </c>
      <c r="CY47" s="1901">
        <f t="shared" si="34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12"/>
        <v/>
      </c>
      <c r="CA48" s="135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17"/>
        <v/>
      </c>
      <c r="CF48" s="135" t="str">
        <f t="shared" si="18"/>
        <v/>
      </c>
      <c r="CG48" s="135" t="str">
        <f t="shared" si="19"/>
        <v/>
      </c>
      <c r="CH48" s="135" t="str">
        <f t="shared" si="20"/>
        <v/>
      </c>
      <c r="CI48" s="135" t="str">
        <f t="shared" si="21"/>
        <v/>
      </c>
      <c r="CJ48" s="135" t="str">
        <f t="shared" si="22"/>
        <v/>
      </c>
      <c r="CK48" s="135" t="str">
        <f t="shared" si="23"/>
        <v/>
      </c>
      <c r="CO48" s="1901">
        <f t="shared" si="24"/>
        <v>0</v>
      </c>
      <c r="CP48" s="1901">
        <f t="shared" si="25"/>
        <v>0</v>
      </c>
      <c r="CQ48" s="1901">
        <f t="shared" si="26"/>
        <v>0</v>
      </c>
      <c r="CR48" s="1901">
        <f>IF(AND($D48+$E48&gt;0,$T48=""),1,IF(T48&gt;$D48+$E48,1,0))</f>
        <v>0</v>
      </c>
      <c r="CS48" s="1901">
        <f t="shared" si="28"/>
        <v>0</v>
      </c>
      <c r="CT48" s="1901">
        <f t="shared" si="29"/>
        <v>0</v>
      </c>
      <c r="CU48" s="1901">
        <f t="shared" si="30"/>
        <v>0</v>
      </c>
      <c r="CV48" s="1901">
        <f t="shared" si="31"/>
        <v>0</v>
      </c>
      <c r="CW48" s="1901">
        <f t="shared" si="32"/>
        <v>0</v>
      </c>
      <c r="CX48" s="1901">
        <f t="shared" si="33"/>
        <v>0</v>
      </c>
      <c r="CY48" s="1901">
        <f t="shared" si="34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12"/>
        <v/>
      </c>
      <c r="CA49" s="135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17"/>
        <v/>
      </c>
      <c r="CF49" s="135" t="str">
        <f t="shared" si="18"/>
        <v/>
      </c>
      <c r="CG49" s="135" t="str">
        <f t="shared" si="19"/>
        <v/>
      </c>
      <c r="CH49" s="135" t="str">
        <f t="shared" si="20"/>
        <v/>
      </c>
      <c r="CI49" s="135" t="str">
        <f t="shared" si="21"/>
        <v/>
      </c>
      <c r="CJ49" s="135" t="str">
        <f t="shared" si="22"/>
        <v/>
      </c>
      <c r="CK49" s="135" t="str">
        <f t="shared" si="23"/>
        <v/>
      </c>
      <c r="CO49" s="1901">
        <f t="shared" si="24"/>
        <v>0</v>
      </c>
      <c r="CP49" s="1901">
        <f t="shared" si="25"/>
        <v>0</v>
      </c>
      <c r="CQ49" s="1901">
        <f t="shared" si="26"/>
        <v>0</v>
      </c>
      <c r="CR49" s="1901">
        <f>IF(AND($D49+$E49&gt;0,$T49=""),1,IF(T49&gt;$D49+$E49,1,0))</f>
        <v>0</v>
      </c>
      <c r="CS49" s="1901">
        <f t="shared" si="28"/>
        <v>0</v>
      </c>
      <c r="CT49" s="1901">
        <f t="shared" si="29"/>
        <v>0</v>
      </c>
      <c r="CU49" s="1901">
        <f t="shared" si="30"/>
        <v>0</v>
      </c>
      <c r="CV49" s="1901">
        <f t="shared" si="31"/>
        <v>0</v>
      </c>
      <c r="CW49" s="1901">
        <f t="shared" si="32"/>
        <v>0</v>
      </c>
      <c r="CX49" s="1901">
        <f t="shared" si="33"/>
        <v>0</v>
      </c>
      <c r="CY49" s="1901">
        <f t="shared" si="34"/>
        <v>0</v>
      </c>
    </row>
    <row r="50" spans="1:103" ht="15" customHeight="1" x14ac:dyDescent="0.25">
      <c r="A50" s="6357" t="s">
        <v>753</v>
      </c>
      <c r="B50" s="6358"/>
      <c r="C50" s="295">
        <f t="shared" si="11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12"/>
        <v/>
      </c>
      <c r="CA50" s="135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E50" s="135" t="str">
        <f t="shared" si="17"/>
        <v/>
      </c>
      <c r="CF50" s="135" t="str">
        <f t="shared" si="18"/>
        <v/>
      </c>
      <c r="CG50" s="135" t="str">
        <f t="shared" si="19"/>
        <v/>
      </c>
      <c r="CH50" s="135" t="str">
        <f t="shared" si="20"/>
        <v/>
      </c>
      <c r="CI50" s="135" t="str">
        <f t="shared" si="21"/>
        <v/>
      </c>
      <c r="CJ50" s="135" t="str">
        <f t="shared" si="22"/>
        <v/>
      </c>
      <c r="CK50" s="135" t="str">
        <f t="shared" si="23"/>
        <v/>
      </c>
      <c r="CO50" s="1901">
        <f t="shared" si="24"/>
        <v>0</v>
      </c>
      <c r="CP50" s="1901">
        <f t="shared" si="25"/>
        <v>0</v>
      </c>
      <c r="CQ50" s="1901">
        <f t="shared" si="26"/>
        <v>0</v>
      </c>
      <c r="CR50" s="1901">
        <f t="shared" si="27"/>
        <v>0</v>
      </c>
      <c r="CS50" s="1901">
        <f t="shared" si="28"/>
        <v>0</v>
      </c>
      <c r="CT50" s="1901">
        <f t="shared" si="29"/>
        <v>0</v>
      </c>
      <c r="CU50" s="1901">
        <f t="shared" si="30"/>
        <v>0</v>
      </c>
      <c r="CV50" s="1901">
        <f t="shared" si="31"/>
        <v>0</v>
      </c>
      <c r="CW50" s="1901">
        <f t="shared" si="32"/>
        <v>0</v>
      </c>
      <c r="CX50" s="1901">
        <f t="shared" si="33"/>
        <v>0</v>
      </c>
      <c r="CY50" s="1901">
        <f t="shared" si="34"/>
        <v>0</v>
      </c>
    </row>
    <row r="51" spans="1:103" ht="15" customHeight="1" x14ac:dyDescent="0.25">
      <c r="A51" s="6359" t="s">
        <v>754</v>
      </c>
      <c r="B51" s="6360"/>
      <c r="C51" s="529">
        <f t="shared" si="11"/>
        <v>29</v>
      </c>
      <c r="D51" s="373">
        <v>0</v>
      </c>
      <c r="E51" s="262">
        <v>0</v>
      </c>
      <c r="F51" s="262">
        <v>6</v>
      </c>
      <c r="G51" s="262">
        <v>10</v>
      </c>
      <c r="H51" s="262">
        <v>7</v>
      </c>
      <c r="I51" s="262">
        <v>5</v>
      </c>
      <c r="J51" s="262">
        <v>1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12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12"/>
        <v/>
      </c>
      <c r="CA51" s="135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E51" s="135" t="str">
        <f t="shared" si="17"/>
        <v/>
      </c>
      <c r="CF51" s="135" t="str">
        <f t="shared" si="18"/>
        <v/>
      </c>
      <c r="CG51" s="135" t="str">
        <f t="shared" si="19"/>
        <v/>
      </c>
      <c r="CH51" s="135" t="str">
        <f t="shared" si="20"/>
        <v/>
      </c>
      <c r="CI51" s="135" t="str">
        <f t="shared" si="21"/>
        <v/>
      </c>
      <c r="CJ51" s="135" t="str">
        <f t="shared" si="22"/>
        <v/>
      </c>
      <c r="CK51" s="135" t="str">
        <f t="shared" si="23"/>
        <v/>
      </c>
      <c r="CO51" s="1901">
        <f t="shared" si="24"/>
        <v>0</v>
      </c>
      <c r="CP51" s="1901">
        <f t="shared" si="25"/>
        <v>0</v>
      </c>
      <c r="CQ51" s="1901">
        <f t="shared" si="26"/>
        <v>0</v>
      </c>
      <c r="CR51" s="1901">
        <f t="shared" si="27"/>
        <v>0</v>
      </c>
      <c r="CS51" s="1901">
        <f t="shared" si="28"/>
        <v>0</v>
      </c>
      <c r="CT51" s="1901">
        <f t="shared" si="29"/>
        <v>0</v>
      </c>
      <c r="CU51" s="1901">
        <f t="shared" si="30"/>
        <v>0</v>
      </c>
      <c r="CV51" s="1901">
        <f t="shared" si="31"/>
        <v>0</v>
      </c>
      <c r="CW51" s="1901">
        <f t="shared" si="32"/>
        <v>0</v>
      </c>
      <c r="CX51" s="1901">
        <f t="shared" si="33"/>
        <v>0</v>
      </c>
      <c r="CY51" s="1901">
        <f t="shared" si="34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 t="shared" ref="CA55:CB59" si="35">IF(AND($C55&gt;0,Q55="")," * No olvide digitar la variable "&amp;Q$53&amp;""&amp;". Digite Cero si no tiene.",IF(Q55&gt;$C55," * La variable "&amp;Q$53&amp;""&amp;" no  puede ser mayor al Total.",""))</f>
        <v/>
      </c>
      <c r="CB55" s="135" t="str">
        <f t="shared" si="35"/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 t="shared" ref="CE55:CG59" si="36">IF(AND($C55&gt;0,U55="")," * No olvide digitar la variable "&amp;U$54&amp;""&amp;". Digite Cero si no tiene.",IF(U55&gt;$C55," * La variable "&amp;U$54&amp;""&amp;" no  puede ser mayor al Total.",""))</f>
        <v/>
      </c>
      <c r="CF55" s="135" t="str">
        <f t="shared" si="36"/>
        <v/>
      </c>
      <c r="CG55" s="135" t="str">
        <f t="shared" si="36"/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9" si="37">IF(AND($C55&gt;0,Q55=""),1,IF(Q55&gt;$C55,1,0))</f>
        <v>0</v>
      </c>
      <c r="CP55" s="2972">
        <f t="shared" si="37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 t="shared" ref="CS55:CV59" si="38">IF(AND($C55&gt;0,U55=""),1,IF(U55&gt;$C55,1,0))</f>
        <v>0</v>
      </c>
      <c r="CT55" s="2972">
        <f t="shared" si="38"/>
        <v>0</v>
      </c>
      <c r="CU55" s="2972">
        <f t="shared" si="38"/>
        <v>0</v>
      </c>
      <c r="CV55" s="2972">
        <f t="shared" si="38"/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>CA56&amp;CB56&amp;CC56&amp;CD56&amp;CE56&amp;CF56&amp;CG56&amp;CH56</f>
        <v/>
      </c>
      <c r="CA56" s="135" t="str">
        <f t="shared" si="35"/>
        <v/>
      </c>
      <c r="CB56" s="135" t="str">
        <f t="shared" si="35"/>
        <v/>
      </c>
      <c r="CC56" s="135" t="str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si="36"/>
        <v/>
      </c>
      <c r="CF56" s="135" t="str">
        <f t="shared" si="36"/>
        <v/>
      </c>
      <c r="CG56" s="135" t="str">
        <f t="shared" si="36"/>
        <v/>
      </c>
      <c r="CH56" s="135" t="str">
        <f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si="37"/>
        <v>0</v>
      </c>
      <c r="CP56" s="2972">
        <f t="shared" si="37"/>
        <v>0</v>
      </c>
      <c r="CQ56" s="2972">
        <f>IF(AND($D56+$E56&gt;0,S56=""),1,IF(S56&gt;$D56+$E56,1,0))</f>
        <v>0</v>
      </c>
      <c r="CR56" s="2972">
        <f>IF(AND($F56+$G56+$H56+$I56+$J56+$K56+$L56+$M56+$N56+$O56+$P56&gt;0,$T56=""),1,IF($T56&gt;$F56+$G56+$H56+$I56+$J56+$K56+$L56+$M56+$N56+$O56+$P56,1,0))</f>
        <v>0</v>
      </c>
      <c r="CS56" s="2972">
        <f t="shared" si="38"/>
        <v>0</v>
      </c>
      <c r="CT56" s="2972">
        <f t="shared" si="38"/>
        <v>0</v>
      </c>
      <c r="CU56" s="2972">
        <f t="shared" si="38"/>
        <v>0</v>
      </c>
      <c r="CV56" s="2972">
        <f t="shared" si="38"/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>CA57&amp;CB57&amp;CC57&amp;CD57&amp;CE57&amp;CF57&amp;CG57&amp;CH57</f>
        <v/>
      </c>
      <c r="CA57" s="135" t="str">
        <f t="shared" si="35"/>
        <v/>
      </c>
      <c r="CB57" s="135" t="str">
        <f t="shared" si="35"/>
        <v/>
      </c>
      <c r="CC57" s="135" t="str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135" t="str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135" t="str">
        <f t="shared" si="36"/>
        <v/>
      </c>
      <c r="CF57" s="135" t="str">
        <f t="shared" si="36"/>
        <v/>
      </c>
      <c r="CG57" s="135" t="str">
        <f t="shared" si="36"/>
        <v/>
      </c>
      <c r="CH57" s="135" t="str">
        <f>IF(AND($C57&gt;0,X57="")," * No olvide digitar la variable "&amp;X$53&amp;""&amp;". Digite Cero si no tiene.",IF(X57&gt;$C57," * La variable "&amp;X$53&amp;""&amp;" no  puede ser mayor al Total.",""))</f>
        <v/>
      </c>
      <c r="CO57" s="2972">
        <f t="shared" si="37"/>
        <v>0</v>
      </c>
      <c r="CP57" s="2972">
        <f t="shared" si="37"/>
        <v>0</v>
      </c>
      <c r="CQ57" s="2972">
        <f>IF(AND($D57+$E57&gt;0,S57=""),1,IF(S57&gt;$D57+$E57,1,0))</f>
        <v>0</v>
      </c>
      <c r="CR57" s="2972">
        <f>IF(AND($F57+$G57+$H57+$I57+$J57+$K57+$L57+$M57+$N57+$O57+$P57&gt;0,$T57=""),1,IF($T57&gt;$F57+$G57+$H57+$I57+$J57+$K57+$L57+$M57+$N57+$O57+$P57,1,0))</f>
        <v>0</v>
      </c>
      <c r="CS57" s="2972">
        <f t="shared" si="38"/>
        <v>0</v>
      </c>
      <c r="CT57" s="2972">
        <f t="shared" si="38"/>
        <v>0</v>
      </c>
      <c r="CU57" s="2972">
        <f t="shared" si="38"/>
        <v>0</v>
      </c>
      <c r="CV57" s="2972">
        <f t="shared" si="38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>CA58&amp;CB58&amp;CC58&amp;CD58&amp;CE58&amp;CF58&amp;CG58&amp;CH58</f>
        <v/>
      </c>
      <c r="CA58" s="135" t="str">
        <f t="shared" si="35"/>
        <v/>
      </c>
      <c r="CB58" s="135" t="str">
        <f t="shared" si="35"/>
        <v/>
      </c>
      <c r="CC58" s="135" t="str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135" t="str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135" t="str">
        <f t="shared" si="36"/>
        <v/>
      </c>
      <c r="CF58" s="135" t="str">
        <f t="shared" si="36"/>
        <v/>
      </c>
      <c r="CG58" s="135" t="str">
        <f t="shared" si="36"/>
        <v/>
      </c>
      <c r="CH58" s="135" t="str">
        <f>IF(AND($C58&gt;0,X58="")," * No olvide digitar la variable "&amp;X$53&amp;""&amp;". Digite Cero si no tiene.",IF(X58&gt;$C58," * La variable "&amp;X$53&amp;""&amp;" no  puede ser mayor al Total.",""))</f>
        <v/>
      </c>
      <c r="CO58" s="2972">
        <f t="shared" si="37"/>
        <v>0</v>
      </c>
      <c r="CP58" s="2972">
        <f t="shared" si="37"/>
        <v>0</v>
      </c>
      <c r="CQ58" s="2972">
        <f>IF(AND($D58+$E58&gt;0,S58=""),1,IF(S58&gt;$D58+$E58,1,0))</f>
        <v>0</v>
      </c>
      <c r="CR58" s="2972">
        <f>IF(AND($F58+$G58+$H58+$I58+$J58+$K58+$L58+$M58+$N58+$O58+$P58&gt;0,$T58=""),1,IF($T58&gt;$F58+$G58+$H58+$I58+$J58+$K58+$L58+$M58+$N58+$O58+$P58,1,0))</f>
        <v>0</v>
      </c>
      <c r="CS58" s="2972">
        <f t="shared" si="38"/>
        <v>0</v>
      </c>
      <c r="CT58" s="2972">
        <f t="shared" si="38"/>
        <v>0</v>
      </c>
      <c r="CU58" s="2972">
        <f t="shared" si="38"/>
        <v>0</v>
      </c>
      <c r="CV58" s="2972">
        <f t="shared" si="38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>CA59&amp;CB59&amp;CC59&amp;CD59&amp;CE59&amp;CF59&amp;CG59&amp;CH59</f>
        <v/>
      </c>
      <c r="CA59" s="135" t="str">
        <f t="shared" si="35"/>
        <v/>
      </c>
      <c r="CB59" s="135" t="str">
        <f t="shared" si="35"/>
        <v/>
      </c>
      <c r="CC59" s="135" t="str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135" t="str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135" t="str">
        <f t="shared" si="36"/>
        <v/>
      </c>
      <c r="CF59" s="135" t="str">
        <f t="shared" si="36"/>
        <v/>
      </c>
      <c r="CG59" s="135" t="str">
        <f t="shared" si="36"/>
        <v/>
      </c>
      <c r="CH59" s="135" t="str">
        <f>IF(AND($C59&gt;0,X59="")," * No olvide digitar la variable "&amp;X$53&amp;""&amp;". Digite Cero si no tiene.",IF(X59&gt;$C59," * La variable "&amp;X$53&amp;""&amp;" no  puede ser mayor al Total.",""))</f>
        <v/>
      </c>
      <c r="CO59" s="2972">
        <f t="shared" si="37"/>
        <v>0</v>
      </c>
      <c r="CP59" s="2972">
        <f t="shared" si="37"/>
        <v>0</v>
      </c>
      <c r="CQ59" s="2972">
        <f>IF(AND($D59+$E59&gt;0,S59=""),1,IF(S59&gt;$D59+$E59,1,0))</f>
        <v>0</v>
      </c>
      <c r="CR59" s="2972">
        <f>IF(AND($F59+$G59+$H59+$I59+$J59+$K59+$L59+$M59+$N59+$O59+$P59&gt;0,$T59=""),1,IF($T59&gt;$F59+$G59+$H59+$I59+$J59+$K59+$L59+$M59+$N59+$O59+$P59,1,0))</f>
        <v>0</v>
      </c>
      <c r="CS59" s="2972">
        <f t="shared" si="38"/>
        <v>0</v>
      </c>
      <c r="CT59" s="2972">
        <f t="shared" si="38"/>
        <v>0</v>
      </c>
      <c r="CU59" s="2972">
        <f t="shared" si="38"/>
        <v>0</v>
      </c>
      <c r="CV59" s="2972">
        <f t="shared" si="38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39">SUM(E64:E76)</f>
        <v>0</v>
      </c>
      <c r="F63" s="512">
        <f>SUM(F64:F76)</f>
        <v>0</v>
      </c>
      <c r="G63" s="512">
        <f t="shared" si="39"/>
        <v>0</v>
      </c>
      <c r="H63" s="512">
        <f t="shared" si="39"/>
        <v>0</v>
      </c>
      <c r="I63" s="512">
        <f t="shared" si="39"/>
        <v>0</v>
      </c>
      <c r="J63" s="512">
        <f t="shared" si="39"/>
        <v>0</v>
      </c>
      <c r="K63" s="512">
        <f t="shared" si="39"/>
        <v>0</v>
      </c>
      <c r="L63" s="512">
        <f t="shared" si="39"/>
        <v>0</v>
      </c>
      <c r="M63" s="512">
        <f t="shared" si="39"/>
        <v>0</v>
      </c>
      <c r="N63" s="512">
        <f>SUM(N79:N83)</f>
        <v>0</v>
      </c>
      <c r="O63" s="512">
        <f>SUM(O79:O83)</f>
        <v>0</v>
      </c>
      <c r="P63" s="539">
        <f>SUM(P79:P83)</f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4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4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40"/>
        <v/>
      </c>
      <c r="CA65" s="135" t="str">
        <f t="shared" ref="CA65:CA83" si="4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4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44">IF(AND(C65&gt;0,Q65=""),1,IF(Q65&gt;C65,1,0))</f>
        <v>0</v>
      </c>
      <c r="CP65" s="1901">
        <f t="shared" si="4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4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40"/>
        <v/>
      </c>
      <c r="CA66" s="135" t="str">
        <f t="shared" si="42"/>
        <v/>
      </c>
      <c r="CB66" s="135" t="str">
        <f t="shared" si="43"/>
        <v/>
      </c>
      <c r="CO66" s="1901">
        <f t="shared" si="44"/>
        <v>0</v>
      </c>
      <c r="CP66" s="1901">
        <f t="shared" si="41"/>
        <v>0</v>
      </c>
    </row>
    <row r="67" spans="1:94" ht="15" customHeight="1" x14ac:dyDescent="0.25">
      <c r="A67" s="5842"/>
      <c r="B67" s="523" t="s">
        <v>744</v>
      </c>
      <c r="C67" s="358">
        <f t="shared" si="4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40"/>
        <v/>
      </c>
      <c r="CA67" s="135" t="str">
        <f t="shared" si="42"/>
        <v/>
      </c>
      <c r="CB67" s="135" t="str">
        <f t="shared" si="43"/>
        <v/>
      </c>
      <c r="CO67" s="1901">
        <f t="shared" si="44"/>
        <v>0</v>
      </c>
      <c r="CP67" s="1901">
        <f t="shared" si="41"/>
        <v>0</v>
      </c>
    </row>
    <row r="68" spans="1:94" ht="15" customHeight="1" x14ac:dyDescent="0.25">
      <c r="A68" s="5842"/>
      <c r="B68" s="523" t="s">
        <v>745</v>
      </c>
      <c r="C68" s="358">
        <f t="shared" si="4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40"/>
        <v/>
      </c>
      <c r="CA68" s="135" t="str">
        <f t="shared" si="42"/>
        <v/>
      </c>
      <c r="CB68" s="135" t="str">
        <f t="shared" si="43"/>
        <v/>
      </c>
      <c r="CO68" s="1901">
        <f t="shared" si="44"/>
        <v>0</v>
      </c>
      <c r="CP68" s="1901">
        <f t="shared" si="41"/>
        <v>0</v>
      </c>
    </row>
    <row r="69" spans="1:94" ht="15" customHeight="1" x14ac:dyDescent="0.25">
      <c r="A69" s="5842"/>
      <c r="B69" s="523" t="s">
        <v>746</v>
      </c>
      <c r="C69" s="358">
        <f t="shared" si="4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40"/>
        <v/>
      </c>
      <c r="CA69" s="135" t="str">
        <f t="shared" si="42"/>
        <v/>
      </c>
      <c r="CB69" s="135" t="str">
        <f t="shared" si="43"/>
        <v/>
      </c>
      <c r="CO69" s="1901">
        <f t="shared" si="44"/>
        <v>0</v>
      </c>
      <c r="CP69" s="1901">
        <f t="shared" si="41"/>
        <v>0</v>
      </c>
    </row>
    <row r="70" spans="1:94" ht="15" customHeight="1" x14ac:dyDescent="0.25">
      <c r="A70" s="5842"/>
      <c r="B70" s="523" t="s">
        <v>747</v>
      </c>
      <c r="C70" s="358">
        <f t="shared" si="4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40"/>
        <v/>
      </c>
      <c r="CA70" s="135" t="str">
        <f t="shared" si="42"/>
        <v/>
      </c>
      <c r="CB70" s="135" t="str">
        <f t="shared" si="43"/>
        <v/>
      </c>
      <c r="CO70" s="1901">
        <f t="shared" si="44"/>
        <v>0</v>
      </c>
      <c r="CP70" s="1901">
        <f t="shared" si="41"/>
        <v>0</v>
      </c>
    </row>
    <row r="71" spans="1:94" ht="15" customHeight="1" x14ac:dyDescent="0.25">
      <c r="A71" s="5842"/>
      <c r="B71" s="110" t="s">
        <v>748</v>
      </c>
      <c r="C71" s="195">
        <f t="shared" si="4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40"/>
        <v/>
      </c>
      <c r="CA71" s="135" t="str">
        <f t="shared" si="42"/>
        <v/>
      </c>
      <c r="CB71" s="135" t="str">
        <f t="shared" si="43"/>
        <v/>
      </c>
      <c r="CO71" s="1901">
        <f t="shared" si="44"/>
        <v>0</v>
      </c>
      <c r="CP71" s="1901">
        <f t="shared" si="4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40"/>
        <v/>
      </c>
      <c r="CA72" s="135" t="str">
        <f t="shared" si="42"/>
        <v/>
      </c>
      <c r="CB72" s="135" t="str">
        <f t="shared" si="43"/>
        <v/>
      </c>
      <c r="CO72" s="1901">
        <f t="shared" si="44"/>
        <v>0</v>
      </c>
      <c r="CP72" s="1901">
        <f t="shared" si="4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40"/>
        <v/>
      </c>
      <c r="CA73" s="135" t="str">
        <f t="shared" si="42"/>
        <v/>
      </c>
      <c r="CB73" s="135" t="str">
        <f t="shared" si="43"/>
        <v/>
      </c>
      <c r="CO73" s="1901">
        <f t="shared" si="44"/>
        <v>0</v>
      </c>
      <c r="CP73" s="1901">
        <f t="shared" si="4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40"/>
        <v/>
      </c>
      <c r="CA74" s="135" t="str">
        <f t="shared" si="42"/>
        <v/>
      </c>
      <c r="CB74" s="135" t="str">
        <f t="shared" si="43"/>
        <v/>
      </c>
      <c r="CO74" s="1901">
        <f t="shared" si="44"/>
        <v>0</v>
      </c>
      <c r="CP74" s="1901">
        <f t="shared" si="4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40"/>
        <v/>
      </c>
      <c r="CA75" s="135" t="str">
        <f t="shared" si="42"/>
        <v/>
      </c>
      <c r="CB75" s="135" t="str">
        <f t="shared" si="43"/>
        <v/>
      </c>
      <c r="CO75" s="1901">
        <f t="shared" si="44"/>
        <v>0</v>
      </c>
      <c r="CP75" s="1901">
        <f t="shared" si="41"/>
        <v>0</v>
      </c>
    </row>
    <row r="76" spans="1:94" ht="15" customHeight="1" thickBot="1" x14ac:dyDescent="0.3">
      <c r="A76" s="6406"/>
      <c r="B76" s="152" t="s">
        <v>58</v>
      </c>
      <c r="C76" s="153">
        <f t="shared" si="4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40"/>
        <v/>
      </c>
      <c r="CA76" s="135" t="str">
        <f t="shared" si="42"/>
        <v/>
      </c>
      <c r="CB76" s="135" t="str">
        <f t="shared" si="43"/>
        <v/>
      </c>
      <c r="CO76" s="1901">
        <f t="shared" si="44"/>
        <v>0</v>
      </c>
      <c r="CP76" s="1901">
        <f t="shared" si="41"/>
        <v>0</v>
      </c>
    </row>
    <row r="77" spans="1:94" ht="15" customHeight="1" thickTop="1" x14ac:dyDescent="0.25">
      <c r="A77" s="6404" t="s">
        <v>753</v>
      </c>
      <c r="B77" s="6405"/>
      <c r="C77" s="295">
        <f t="shared" si="4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40"/>
        <v/>
      </c>
      <c r="CA77" s="135" t="str">
        <f t="shared" si="42"/>
        <v/>
      </c>
      <c r="CB77" s="135" t="str">
        <f t="shared" si="43"/>
        <v/>
      </c>
      <c r="CO77" s="1901">
        <f t="shared" si="44"/>
        <v>0</v>
      </c>
      <c r="CP77" s="1901">
        <f t="shared" si="41"/>
        <v>0</v>
      </c>
    </row>
    <row r="78" spans="1:94" ht="15" customHeight="1" x14ac:dyDescent="0.25">
      <c r="A78" s="6403" t="s">
        <v>754</v>
      </c>
      <c r="B78" s="5882"/>
      <c r="C78" s="529">
        <f t="shared" si="4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40"/>
        <v/>
      </c>
      <c r="CA78" s="135" t="str">
        <f t="shared" si="42"/>
        <v/>
      </c>
      <c r="CB78" s="135" t="str">
        <f t="shared" si="43"/>
        <v/>
      </c>
      <c r="CO78" s="1901">
        <f t="shared" si="44"/>
        <v>0</v>
      </c>
      <c r="CP78" s="1901">
        <f t="shared" si="4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40"/>
        <v/>
      </c>
      <c r="CA79" s="135" t="str">
        <f t="shared" si="42"/>
        <v/>
      </c>
      <c r="CB79" s="135" t="str">
        <f t="shared" si="43"/>
        <v/>
      </c>
      <c r="CO79" s="1901">
        <f t="shared" si="44"/>
        <v>0</v>
      </c>
      <c r="CP79" s="1901">
        <f t="shared" si="4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40"/>
        <v/>
      </c>
      <c r="CA80" s="135" t="str">
        <f t="shared" si="42"/>
        <v/>
      </c>
      <c r="CB80" s="135" t="str">
        <f t="shared" si="43"/>
        <v/>
      </c>
      <c r="CO80" s="1901">
        <f t="shared" si="44"/>
        <v>0</v>
      </c>
      <c r="CP80" s="1901">
        <f t="shared" si="4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40"/>
        <v/>
      </c>
      <c r="CA81" s="135" t="str">
        <f t="shared" si="42"/>
        <v/>
      </c>
      <c r="CB81" s="135" t="str">
        <f t="shared" si="43"/>
        <v/>
      </c>
      <c r="CO81" s="1901">
        <f t="shared" si="44"/>
        <v>0</v>
      </c>
      <c r="CP81" s="1901">
        <f t="shared" si="4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42"/>
        <v/>
      </c>
      <c r="CB82" s="135" t="str">
        <f t="shared" si="43"/>
        <v/>
      </c>
      <c r="CO82" s="1901">
        <f t="shared" si="44"/>
        <v>0</v>
      </c>
      <c r="CP82" s="1901">
        <f t="shared" si="4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40"/>
        <v/>
      </c>
      <c r="CA83" s="135" t="str">
        <f t="shared" si="42"/>
        <v/>
      </c>
      <c r="CB83" s="135" t="str">
        <f t="shared" si="43"/>
        <v/>
      </c>
      <c r="CO83" s="1901">
        <f t="shared" si="44"/>
        <v>0</v>
      </c>
      <c r="CP83" s="1901">
        <f t="shared" si="4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8</v>
      </c>
      <c r="D89" s="507">
        <v>2</v>
      </c>
      <c r="E89" s="508">
        <v>6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 t="shared" ref="CO95:CQ98" si="46">IF(AND($C95&gt;0,AU95=""),1,IF(AU95&gt;$C95,1,0))</f>
        <v>0</v>
      </c>
      <c r="CP95" s="54">
        <f t="shared" si="46"/>
        <v>0</v>
      </c>
      <c r="CQ95" s="54">
        <f t="shared" si="46"/>
        <v>0</v>
      </c>
    </row>
    <row r="96" spans="1:95" s="6" customFormat="1" ht="15" customHeight="1" x14ac:dyDescent="0.25">
      <c r="A96" s="6243" t="s">
        <v>230</v>
      </c>
      <c r="B96" s="6244"/>
      <c r="C96" s="3001">
        <f>SUM(D96:E96)</f>
        <v>0</v>
      </c>
      <c r="D96" s="3002">
        <f t="shared" ref="D96:E98" si="47">+F96+H96+J96+L96+N96+P96+R96+T96+V96+X96+Z96+AB96</f>
        <v>0</v>
      </c>
      <c r="E96" s="3003">
        <f t="shared" si="4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>IF(AND($C96&gt;0,AV96=""),"  * No olvide digitar la variable Migrantes. Digite Cero si no tiene.",IF(AV96&gt;$C96,"  * La variable Migrantes No puede ser mayor al Total.",""))</f>
        <v/>
      </c>
      <c r="CC96" s="135" t="str">
        <f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si="46"/>
        <v>0</v>
      </c>
      <c r="CP96" s="54">
        <f t="shared" si="46"/>
        <v>0</v>
      </c>
      <c r="CQ96" s="54">
        <f t="shared" si="46"/>
        <v>0</v>
      </c>
    </row>
    <row r="97" spans="1:101" s="6" customFormat="1" ht="15" customHeight="1" x14ac:dyDescent="0.25">
      <c r="A97" s="6243" t="s">
        <v>231</v>
      </c>
      <c r="B97" s="6244"/>
      <c r="C97" s="3008">
        <f>SUM(D97:E97)</f>
        <v>0</v>
      </c>
      <c r="D97" s="3002">
        <f t="shared" si="47"/>
        <v>0</v>
      </c>
      <c r="E97" s="3003">
        <f t="shared" si="4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>CA97&amp;CB97&amp;CC97</f>
        <v/>
      </c>
      <c r="AZ97" t="str">
        <f>CA97&amp;CB97</f>
        <v/>
      </c>
      <c r="CA97" s="135" t="str">
        <f>IF(AND($C97&gt;0,AU97="")," * No olvide digitar la variable Pueblos originarios. Digite Cero si no tiene.",IF(AU97&gt;$C97," * La variable Pueblos originarios No puede ser mayor al Total.",""))</f>
        <v/>
      </c>
      <c r="CB97" s="135" t="str">
        <f>IF(AND($C97&gt;0,AV97=""),"  * No olvide digitar la variable Migrantes. Digite Cero si no tiene.",IF(AV97&gt;$C97,"  * La variable Migrantes No puede ser mayor al Total.",""))</f>
        <v/>
      </c>
      <c r="CC97" s="135" t="str">
        <f>IF(AND($C97&gt;0,AW97="")," * No olvide digitar la variable Niños y niñas Mejor Niñez. Digite Cero si no tiene.",IF(AW97&gt;$C97," * La variable Niños y niñas Mejor Niñez No puede ser mayor al Total.",""))</f>
        <v/>
      </c>
      <c r="CO97" s="54">
        <f t="shared" si="46"/>
        <v>0</v>
      </c>
      <c r="CP97" s="54">
        <f t="shared" si="46"/>
        <v>0</v>
      </c>
      <c r="CQ97" s="54">
        <f t="shared" si="46"/>
        <v>0</v>
      </c>
    </row>
    <row r="98" spans="1:101" s="6" customFormat="1" ht="15" customHeight="1" x14ac:dyDescent="0.25">
      <c r="A98" s="6233" t="s">
        <v>249</v>
      </c>
      <c r="B98" s="6234"/>
      <c r="C98" s="2709">
        <f>SUM(D98:E98)</f>
        <v>0</v>
      </c>
      <c r="D98" s="2710">
        <f t="shared" si="47"/>
        <v>0</v>
      </c>
      <c r="E98" s="3009">
        <f t="shared" si="4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>IF(AND($C98&gt;0,AU98="")," * No olvide digitar la variable Pueblos originarios. Digite Cero si no tiene.",IF(AU98&gt;$C98," * La variable Pueblos originarios No puede ser mayor al Total.",""))</f>
        <v/>
      </c>
      <c r="CB98" s="135" t="str">
        <f>IF(AND($C98&gt;0,AV98=""),"  * No olvide digitar la variable Migrantes. Digite Cero si no tiene.",IF(AV98&gt;$C98,"  * La variable Migrantes No puede ser mayor al Total.",""))</f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46"/>
        <v>0</v>
      </c>
      <c r="CP98" s="54">
        <f t="shared" si="46"/>
        <v>0</v>
      </c>
      <c r="CQ98" s="54">
        <f t="shared" si="46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 t="shared" ref="CU103:CW106" si="48">IF(AND($C103&gt;0,AJ103=""),1,IF(AJ103&gt;$C103,1,0))</f>
        <v>0</v>
      </c>
      <c r="CV103" s="54">
        <f t="shared" si="48"/>
        <v>0</v>
      </c>
      <c r="CW103" s="54">
        <f t="shared" si="48"/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49">SUM(F104+H104+J104+L104+N104+P104+R104+T104+V104+X104+Z104+AB104)</f>
        <v>0</v>
      </c>
      <c r="E104" s="560">
        <f t="shared" si="49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>IF(AND($C104&gt;0,AJ104="")," * No olvide digitar la variable Pueblos Originarios. Digite Cero si no tiene.",IF(AJ104&gt;$C104,"  * La variable Pueblos Originarios No puede ser mayor al Total.",""))</f>
        <v/>
      </c>
      <c r="CH104" s="135" t="str">
        <f>IF(AND($C104&gt;0,AK104="")," * No olvide digitar la variable Migrantes. Digite Cero si no tiene.",IF(AK104&gt;$C104,"  * La variable Migrantes No puede ser mayor al Total.",""))</f>
        <v/>
      </c>
      <c r="CI104" s="135" t="str">
        <f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si="48"/>
        <v>0</v>
      </c>
      <c r="CV104" s="54">
        <f t="shared" si="48"/>
        <v>0</v>
      </c>
      <c r="CW104" s="54">
        <f t="shared" si="48"/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49"/>
        <v>0</v>
      </c>
      <c r="E105" s="560">
        <f t="shared" si="49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>IF(AND($C105&gt;0,AJ105="")," * No olvide digitar la variable Pueblos Originarios. Digite Cero si no tiene.",IF(AJ105&gt;$C105,"  * La variable Pueblos Originarios No puede ser mayor al Total.",""))</f>
        <v/>
      </c>
      <c r="CH105" s="135" t="str">
        <f>IF(AND($C105&gt;0,AK105="")," * No olvide digitar la variable Migrantes. Digite Cero si no tiene.",IF(AK105&gt;$C105,"  * La variable Migrantes No puede ser mayor al Total.",""))</f>
        <v/>
      </c>
      <c r="CI105" s="135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54">
        <f t="shared" si="48"/>
        <v>0</v>
      </c>
      <c r="CV105" s="54">
        <f t="shared" si="48"/>
        <v>0</v>
      </c>
      <c r="CW105" s="54">
        <f t="shared" si="48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49"/>
        <v>0</v>
      </c>
      <c r="E106" s="563">
        <f t="shared" si="49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>IF(AND($C106&gt;0,AJ106="")," * No olvide digitar la variable Pueblos Originarios. Digite Cero si no tiene.",IF(AJ106&gt;$C106,"  * La variable Pueblos Originarios No puede ser mayor al Total.",""))</f>
        <v/>
      </c>
      <c r="CH106" s="135" t="str">
        <f>IF(AND($C106&gt;0,AK106="")," * No olvide digitar la variable Migrantes. Digite Cero si no tiene.",IF(AK106&gt;$C106,"  * La variable Migrantes No puede ser mayor al Total.",""))</f>
        <v/>
      </c>
      <c r="CI106" s="135" t="str">
        <f>IF(AND($C106&gt;0,AL106="")," * No olvide digitar la variable Niños y niñas Mejor Niñez. Digite Cero si no tiene.",IF(AL106&gt;$C106,"  * La variable Niños y niñas Mejor Niñez No puede ser mayor al Total.",""))</f>
        <v/>
      </c>
      <c r="CU106" s="54">
        <f t="shared" si="48"/>
        <v>0</v>
      </c>
      <c r="CV106" s="54">
        <f t="shared" si="48"/>
        <v>0</v>
      </c>
      <c r="CW106" s="54">
        <f t="shared" si="48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 t="shared" ref="D111:E114" si="50">+F111+H111+J111+L111</f>
        <v>0</v>
      </c>
      <c r="E111" s="571">
        <f t="shared" si="50"/>
        <v>0</v>
      </c>
      <c r="F111" s="511">
        <f>SUM(F112:F114)</f>
        <v>0</v>
      </c>
      <c r="G111" s="572">
        <f t="shared" ref="G111:M111" si="51">SUM(G112:G114)</f>
        <v>0</v>
      </c>
      <c r="H111" s="511">
        <f t="shared" si="51"/>
        <v>0</v>
      </c>
      <c r="I111" s="572">
        <f t="shared" si="51"/>
        <v>0</v>
      </c>
      <c r="J111" s="511">
        <f t="shared" si="51"/>
        <v>0</v>
      </c>
      <c r="K111" s="572">
        <f t="shared" si="51"/>
        <v>0</v>
      </c>
      <c r="L111" s="511">
        <f t="shared" si="51"/>
        <v>0</v>
      </c>
      <c r="M111" s="515">
        <f t="shared" si="51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 t="shared" si="50"/>
        <v>0</v>
      </c>
      <c r="E112" s="575">
        <f t="shared" si="50"/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si="50"/>
        <v>0</v>
      </c>
      <c r="E113" s="580">
        <f t="shared" si="50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50"/>
        <v>0</v>
      </c>
      <c r="E114" s="299">
        <f t="shared" si="50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 t="shared" ref="AJ119:AJ128" si="52"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53">SUM(D120:E120)</f>
        <v>0</v>
      </c>
      <c r="D120" s="587">
        <f t="shared" ref="D120:D128" si="54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 t="shared" si="52"/>
        <v/>
      </c>
      <c r="CA120" s="135" t="str">
        <f t="shared" ref="CA120:CA126" si="5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56">IF(AND(C120&gt;0,AI120="")," * No olvide digitar la variable Migrantes. Digite Cero si no tiene.",IF(AI120&gt;C120,"* La variable Migrantes No puede ser mayor al Total.",""))</f>
        <v/>
      </c>
      <c r="CO120" s="1901">
        <f t="shared" ref="CO120:CO128" si="57">IF(AND($C120&gt;0,AH120=""),1,IF(AH120&gt;$C120,1,0))</f>
        <v>0</v>
      </c>
      <c r="CP120" s="1901">
        <f t="shared" ref="CP120:CP128" si="58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53"/>
        <v>0</v>
      </c>
      <c r="D121" s="589">
        <f t="shared" si="54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 t="shared" si="52"/>
        <v/>
      </c>
      <c r="CA121" s="135" t="str">
        <f t="shared" si="55"/>
        <v/>
      </c>
      <c r="CB121" s="135" t="str">
        <f t="shared" si="56"/>
        <v/>
      </c>
      <c r="CO121" s="1901">
        <f t="shared" si="57"/>
        <v>0</v>
      </c>
      <c r="CP121" s="1901">
        <f t="shared" si="58"/>
        <v>0</v>
      </c>
    </row>
    <row r="122" spans="1:94" ht="15" customHeight="1" x14ac:dyDescent="0.25">
      <c r="A122" s="5842"/>
      <c r="B122" s="358" t="s">
        <v>802</v>
      </c>
      <c r="C122" s="478">
        <f t="shared" si="53"/>
        <v>0</v>
      </c>
      <c r="D122" s="589">
        <f t="shared" si="54"/>
        <v>0</v>
      </c>
      <c r="E122" s="560">
        <f t="shared" ref="E122:E128" si="59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 t="shared" si="52"/>
        <v/>
      </c>
      <c r="CA122" s="135" t="str">
        <f t="shared" si="55"/>
        <v/>
      </c>
      <c r="CB122" s="135" t="str">
        <f t="shared" si="56"/>
        <v/>
      </c>
      <c r="CO122" s="1901">
        <f t="shared" si="57"/>
        <v>0</v>
      </c>
      <c r="CP122" s="1901">
        <f t="shared" si="58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54"/>
        <v>0</v>
      </c>
      <c r="E123" s="560">
        <f t="shared" si="5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 t="shared" si="52"/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56"/>
        <v/>
      </c>
      <c r="CO123" s="1901">
        <f t="shared" si="57"/>
        <v>0</v>
      </c>
      <c r="CP123" s="1901">
        <f t="shared" si="58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si="52"/>
        <v/>
      </c>
      <c r="CA124" s="135" t="str">
        <f t="shared" si="55"/>
        <v/>
      </c>
      <c r="CB124" s="135" t="str">
        <f t="shared" si="56"/>
        <v/>
      </c>
      <c r="CO124" s="1901">
        <f t="shared" si="57"/>
        <v>0</v>
      </c>
      <c r="CP124" s="1901">
        <f t="shared" si="58"/>
        <v>0</v>
      </c>
    </row>
    <row r="125" spans="1:94" ht="15" customHeight="1" x14ac:dyDescent="0.25">
      <c r="A125" s="5842"/>
      <c r="B125" s="357" t="s">
        <v>805</v>
      </c>
      <c r="C125" s="478">
        <f t="shared" si="53"/>
        <v>0</v>
      </c>
      <c r="D125" s="589">
        <f t="shared" si="54"/>
        <v>0</v>
      </c>
      <c r="E125" s="560">
        <f t="shared" si="5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52"/>
        <v/>
      </c>
      <c r="CA125" s="135" t="str">
        <f t="shared" si="55"/>
        <v/>
      </c>
      <c r="CB125" s="135" t="str">
        <f t="shared" si="56"/>
        <v/>
      </c>
      <c r="CO125" s="1901">
        <f t="shared" si="57"/>
        <v>0</v>
      </c>
      <c r="CP125" s="1901">
        <f t="shared" si="58"/>
        <v>0</v>
      </c>
    </row>
    <row r="126" spans="1:94" ht="15" customHeight="1" x14ac:dyDescent="0.25">
      <c r="A126" s="5842"/>
      <c r="B126" s="196" t="s">
        <v>806</v>
      </c>
      <c r="C126" s="478">
        <f t="shared" si="53"/>
        <v>0</v>
      </c>
      <c r="D126" s="589">
        <f t="shared" si="54"/>
        <v>0</v>
      </c>
      <c r="E126" s="560">
        <f t="shared" si="5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52"/>
        <v/>
      </c>
      <c r="CA126" s="135" t="str">
        <f t="shared" si="55"/>
        <v/>
      </c>
      <c r="CB126" s="135" t="str">
        <f t="shared" si="56"/>
        <v/>
      </c>
      <c r="CO126" s="1901">
        <f t="shared" si="57"/>
        <v>0</v>
      </c>
      <c r="CP126" s="1901">
        <f t="shared" si="58"/>
        <v>0</v>
      </c>
    </row>
    <row r="127" spans="1:94" ht="15" customHeight="1" x14ac:dyDescent="0.25">
      <c r="A127" s="5732"/>
      <c r="B127" s="519" t="s">
        <v>807</v>
      </c>
      <c r="C127" s="197">
        <f t="shared" si="53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5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56"/>
        <v/>
      </c>
      <c r="CO127" s="1901">
        <f t="shared" si="57"/>
        <v>0</v>
      </c>
      <c r="CP127" s="1901">
        <f t="shared" si="58"/>
        <v>0</v>
      </c>
    </row>
    <row r="128" spans="1:94" ht="15" customHeight="1" x14ac:dyDescent="0.25">
      <c r="A128" s="6354" t="s">
        <v>808</v>
      </c>
      <c r="B128" s="6354"/>
      <c r="C128" s="511">
        <f t="shared" si="53"/>
        <v>0</v>
      </c>
      <c r="D128" s="512">
        <f t="shared" si="54"/>
        <v>0</v>
      </c>
      <c r="E128" s="586">
        <f t="shared" si="59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5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56"/>
        <v/>
      </c>
      <c r="CO128" s="1901">
        <f t="shared" si="57"/>
        <v>0</v>
      </c>
      <c r="CP128" s="1901">
        <f t="shared" si="58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60">IF(AND($C133&gt;0,AL133=""),1,IF(AL133&gt;$C133,1,0))</f>
        <v>0</v>
      </c>
      <c r="CQ133" s="1901">
        <f t="shared" ref="CQ133:CQ141" si="61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62">SUM(D134:E134)</f>
        <v>0</v>
      </c>
      <c r="D134" s="587">
        <f t="shared" ref="D134:E140" si="63">SUM(F134+H134+J134+L134+N134+P134+R134+T134+V134+X134+Z134+AB134+AD134+AF134)</f>
        <v>0</v>
      </c>
      <c r="E134" s="588">
        <f t="shared" si="63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64">IF(OR(AH134+AI134+AJ134+AK134&gt;C134,)," ** La suma de Causal de Egresos no deben ser mayor que el Total Ambos Sexos","")</f>
        <v/>
      </c>
      <c r="CB134" s="135" t="str">
        <f t="shared" ref="CB134:CB141" si="65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66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67">IF((AH134+AI134+AJ134+AK134)&gt;$C134,1,0)</f>
        <v>0</v>
      </c>
      <c r="CP134" s="1901">
        <f t="shared" si="60"/>
        <v>0</v>
      </c>
      <c r="CQ134" s="1901">
        <f t="shared" si="61"/>
        <v>0</v>
      </c>
    </row>
    <row r="135" spans="1:95" x14ac:dyDescent="0.25">
      <c r="A135" s="5842"/>
      <c r="B135" s="358" t="s">
        <v>801</v>
      </c>
      <c r="C135" s="478">
        <f t="shared" si="62"/>
        <v>0</v>
      </c>
      <c r="D135" s="589">
        <f t="shared" si="63"/>
        <v>0</v>
      </c>
      <c r="E135" s="560">
        <f t="shared" si="63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64"/>
        <v/>
      </c>
      <c r="CB135" s="135" t="str">
        <f t="shared" si="65"/>
        <v/>
      </c>
      <c r="CC135" s="135" t="str">
        <f t="shared" si="66"/>
        <v/>
      </c>
      <c r="CO135" s="1901">
        <f t="shared" si="67"/>
        <v>0</v>
      </c>
      <c r="CP135" s="1901">
        <f t="shared" si="60"/>
        <v>0</v>
      </c>
      <c r="CQ135" s="1901">
        <f t="shared" si="61"/>
        <v>0</v>
      </c>
    </row>
    <row r="136" spans="1:95" x14ac:dyDescent="0.25">
      <c r="A136" s="5842"/>
      <c r="B136" s="358" t="s">
        <v>802</v>
      </c>
      <c r="C136" s="478">
        <f t="shared" si="62"/>
        <v>0</v>
      </c>
      <c r="D136" s="589">
        <f t="shared" si="63"/>
        <v>0</v>
      </c>
      <c r="E136" s="560">
        <f t="shared" si="63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64"/>
        <v/>
      </c>
      <c r="CB136" s="135" t="str">
        <f t="shared" si="65"/>
        <v/>
      </c>
      <c r="CC136" s="135" t="str">
        <f t="shared" si="66"/>
        <v/>
      </c>
      <c r="CO136" s="1901">
        <f t="shared" si="67"/>
        <v>0</v>
      </c>
      <c r="CP136" s="1901">
        <f t="shared" si="60"/>
        <v>0</v>
      </c>
      <c r="CQ136" s="1901">
        <f t="shared" si="61"/>
        <v>0</v>
      </c>
    </row>
    <row r="137" spans="1:95" ht="22.5" customHeight="1" x14ac:dyDescent="0.25">
      <c r="A137" s="5842"/>
      <c r="B137" s="357" t="s">
        <v>816</v>
      </c>
      <c r="C137" s="478">
        <f t="shared" si="62"/>
        <v>0</v>
      </c>
      <c r="D137" s="589">
        <f t="shared" si="63"/>
        <v>0</v>
      </c>
      <c r="E137" s="560">
        <f t="shared" si="63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64"/>
        <v/>
      </c>
      <c r="CB137" s="135" t="str">
        <f t="shared" si="65"/>
        <v/>
      </c>
      <c r="CC137" s="135" t="str">
        <f t="shared" si="66"/>
        <v/>
      </c>
      <c r="CO137" s="1901">
        <f t="shared" si="67"/>
        <v>0</v>
      </c>
      <c r="CP137" s="1901">
        <f t="shared" si="60"/>
        <v>0</v>
      </c>
      <c r="CQ137" s="1901">
        <f t="shared" si="61"/>
        <v>0</v>
      </c>
    </row>
    <row r="138" spans="1:95" ht="24.6" customHeight="1" x14ac:dyDescent="0.25">
      <c r="A138" s="5842"/>
      <c r="B138" s="357" t="s">
        <v>804</v>
      </c>
      <c r="C138" s="478">
        <f>SUM(D138:E138)</f>
        <v>0</v>
      </c>
      <c r="D138" s="589">
        <f>SUM(F138+H138+J138+L138+N138+P138+R138+T138+V138+X138+Z138+AB138+AD138+AF138)</f>
        <v>0</v>
      </c>
      <c r="E138" s="560">
        <f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64"/>
        <v/>
      </c>
      <c r="CB138" s="135" t="str">
        <f t="shared" si="65"/>
        <v/>
      </c>
      <c r="CC138" s="135" t="str">
        <f t="shared" si="66"/>
        <v/>
      </c>
      <c r="CO138" s="1901">
        <f t="shared" si="67"/>
        <v>0</v>
      </c>
      <c r="CP138" s="1901">
        <f t="shared" si="60"/>
        <v>0</v>
      </c>
      <c r="CQ138" s="1901">
        <f t="shared" si="61"/>
        <v>0</v>
      </c>
    </row>
    <row r="139" spans="1:95" x14ac:dyDescent="0.25">
      <c r="A139" s="5842"/>
      <c r="B139" s="357" t="s">
        <v>805</v>
      </c>
      <c r="C139" s="478">
        <f t="shared" si="62"/>
        <v>0</v>
      </c>
      <c r="D139" s="589">
        <f t="shared" si="63"/>
        <v>0</v>
      </c>
      <c r="E139" s="560">
        <f t="shared" si="63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64"/>
        <v/>
      </c>
      <c r="CB139" s="135" t="str">
        <f t="shared" si="65"/>
        <v/>
      </c>
      <c r="CC139" s="135" t="str">
        <f t="shared" si="66"/>
        <v/>
      </c>
      <c r="CO139" s="1901">
        <f t="shared" si="67"/>
        <v>0</v>
      </c>
      <c r="CP139" s="1901">
        <f t="shared" si="60"/>
        <v>0</v>
      </c>
      <c r="CQ139" s="1901">
        <f t="shared" si="61"/>
        <v>0</v>
      </c>
    </row>
    <row r="140" spans="1:95" x14ac:dyDescent="0.25">
      <c r="A140" s="5842"/>
      <c r="B140" s="196" t="s">
        <v>806</v>
      </c>
      <c r="C140" s="478">
        <f t="shared" si="62"/>
        <v>0</v>
      </c>
      <c r="D140" s="589">
        <f t="shared" si="63"/>
        <v>0</v>
      </c>
      <c r="E140" s="560">
        <f t="shared" si="63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64"/>
        <v/>
      </c>
      <c r="CB140" s="135" t="str">
        <f t="shared" si="65"/>
        <v/>
      </c>
      <c r="CC140" s="135" t="str">
        <f t="shared" si="66"/>
        <v/>
      </c>
      <c r="CO140" s="1901">
        <f t="shared" si="67"/>
        <v>0</v>
      </c>
      <c r="CP140" s="1901">
        <f t="shared" si="60"/>
        <v>0</v>
      </c>
      <c r="CQ140" s="1901">
        <f t="shared" si="61"/>
        <v>0</v>
      </c>
    </row>
    <row r="141" spans="1:95" x14ac:dyDescent="0.25">
      <c r="A141" s="5732"/>
      <c r="B141" s="519" t="s">
        <v>807</v>
      </c>
      <c r="C141" s="483">
        <f t="shared" si="62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64"/>
        <v/>
      </c>
      <c r="CB141" s="135" t="str">
        <f t="shared" si="65"/>
        <v/>
      </c>
      <c r="CC141" s="135" t="str">
        <f t="shared" si="66"/>
        <v/>
      </c>
      <c r="CO141" s="1901">
        <f t="shared" si="67"/>
        <v>0</v>
      </c>
      <c r="CP141" s="1901">
        <f t="shared" si="60"/>
        <v>0</v>
      </c>
      <c r="CQ141" s="1901">
        <f t="shared" si="61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 t="shared" ref="CP146:CQ150" si="68">IF(AND($C146&gt;0,AQ146=""),1,IF(AQ146&gt;$C146,1,0))</f>
        <v>0</v>
      </c>
      <c r="CQ146" s="1901">
        <f t="shared" si="68"/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69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>IF(AND($C147&gt;0,AQ147="")," * No olvide digitar la variable Pueblos originarios. Digite Cero si no tiene.",IF(AQ147&gt;$C147," * La variable Pueblos originarios No puede ser mayor al Total.",""))</f>
        <v/>
      </c>
      <c r="CC147" s="135" t="str">
        <f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si="68"/>
        <v>0</v>
      </c>
      <c r="CQ147" s="1901">
        <f t="shared" si="68"/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69"/>
        <v>0</v>
      </c>
      <c r="E148" s="598">
        <f t="shared" si="69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>IF(AND($C148&gt;0,AQ148="")," * No olvide digitar la variable Pueblos originarios. Digite Cero si no tiene.",IF(AQ148&gt;$C148," * La variable Pueblos originarios No puede ser mayor al Total.",""))</f>
        <v/>
      </c>
      <c r="CC148" s="135" t="str">
        <f>IF(AND($C148&gt;0,AR148="")," * No olvide digitar la variable Migrantes. Digite Cero si no tiene.",IF(AR148&gt;$C148," * La variable Migrantes No puede ser mayor al Total.",""))</f>
        <v/>
      </c>
      <c r="CO148" s="1901"/>
      <c r="CP148" s="1901">
        <f t="shared" si="68"/>
        <v>0</v>
      </c>
      <c r="CQ148" s="1901">
        <f t="shared" si="6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2</v>
      </c>
      <c r="D149" s="595">
        <f>SUM(F149+H149+J149+L149+N149+P149+R149+T149+V149+X149+Z149+AB149+AD149+AF149+AH149+AJ149+AL149)</f>
        <v>2</v>
      </c>
      <c r="E149" s="485">
        <f t="shared" si="69"/>
        <v>0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1</v>
      </c>
      <c r="AI149" s="388">
        <v>0</v>
      </c>
      <c r="AJ149" s="380">
        <v>1</v>
      </c>
      <c r="AK149" s="388">
        <v>0</v>
      </c>
      <c r="AL149" s="380">
        <v>0</v>
      </c>
      <c r="AM149" s="392">
        <v>0</v>
      </c>
      <c r="AN149" s="379">
        <v>0</v>
      </c>
      <c r="AO149" s="372">
        <v>0</v>
      </c>
      <c r="AP149" s="392">
        <v>0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>IF(AND($C149&gt;0,AQ149="")," * No olvide digitar la variable Pueblos originarios. Digite Cero si no tiene.",IF(AQ149&gt;$C149," * La variable Pueblos originarios No puede ser mayor al Total.",""))</f>
        <v/>
      </c>
      <c r="CC149" s="135" t="str">
        <f>IF(AND($C149&gt;0,AR149="")," * No olvide digitar la variable Migrantes. Digite Cero si no tiene.",IF(AR149&gt;$C149," * La variable Migrantes No puede ser mayor al Total.",""))</f>
        <v/>
      </c>
      <c r="CO149" s="1901"/>
      <c r="CP149" s="1901">
        <f t="shared" si="68"/>
        <v>0</v>
      </c>
      <c r="CQ149" s="1901">
        <f t="shared" si="6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1</v>
      </c>
      <c r="D150" s="301">
        <f t="shared" si="69"/>
        <v>1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/>
      <c r="AI150" s="530">
        <v>0</v>
      </c>
      <c r="AJ150" s="373">
        <v>1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>IF(AND($C150&gt;0,AQ150="")," * No olvide digitar la variable Pueblos originarios. Digite Cero si no tiene.",IF(AQ150&gt;$C150," * La variable Pueblos originarios No puede ser mayor al Total.",""))</f>
        <v/>
      </c>
      <c r="CC150" s="135" t="str">
        <f>IF(AND($C150&gt;0,AR150="")," * No olvide digitar la variable Migrantes. Digite Cero si no tiene.",IF(AR150&gt;$C150," * La variable Migrantes No puede ser mayor al Total.",""))</f>
        <v/>
      </c>
      <c r="CO150" s="1901"/>
      <c r="CP150" s="1901">
        <f t="shared" si="68"/>
        <v>0</v>
      </c>
      <c r="CQ150" s="1901">
        <f t="shared" si="6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2</v>
      </c>
      <c r="D154" s="611">
        <f t="shared" ref="D154:E156" si="70">SUM(F154+H154+J154+L154)</f>
        <v>1</v>
      </c>
      <c r="E154" s="612">
        <f t="shared" si="70"/>
        <v>1</v>
      </c>
      <c r="F154" s="290">
        <v>1</v>
      </c>
      <c r="G154" s="107">
        <v>0</v>
      </c>
      <c r="H154" s="290">
        <v>0</v>
      </c>
      <c r="I154" s="107">
        <v>1</v>
      </c>
      <c r="J154" s="290">
        <v>0</v>
      </c>
      <c r="K154" s="107">
        <v>0</v>
      </c>
      <c r="L154" s="290">
        <v>0</v>
      </c>
      <c r="M154" s="61">
        <v>0</v>
      </c>
      <c r="N154" s="296">
        <v>2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 t="shared" ref="CO154:CP156" si="71">IF(AND($C154&gt;0,N154=""),1,IF(N154&gt;$C154,1,0))</f>
        <v>0</v>
      </c>
      <c r="CP154" s="1901">
        <f t="shared" si="71"/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1</v>
      </c>
      <c r="D155" s="589">
        <f t="shared" si="70"/>
        <v>0</v>
      </c>
      <c r="E155" s="480">
        <f t="shared" si="70"/>
        <v>1</v>
      </c>
      <c r="F155" s="290">
        <v>0</v>
      </c>
      <c r="G155" s="107">
        <v>1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1</v>
      </c>
      <c r="O155" s="107">
        <v>0</v>
      </c>
      <c r="P155" t="str">
        <f>CA155&amp;CB155</f>
        <v/>
      </c>
      <c r="CA155" s="135" t="str">
        <f>IF(AND(C155&gt;0,N155="")," * No olvide digitar la variable Pueblos originarios. Digite Cero si no tiene.",IF(N155&gt;C155," * La variable Pueblos originarios No puede ser mayor al Total.",""))</f>
        <v/>
      </c>
      <c r="CB155" s="135" t="str">
        <f>IF(AND(C155&gt;0,O155="")," * No olvide digitar la variable Migrantes. Digite Cero si no tiene.",IF(O155&gt;C155," * La variable Pueblos Migrantes No puede ser mayor al Total.",""))</f>
        <v/>
      </c>
      <c r="CO155" s="1901">
        <f t="shared" si="71"/>
        <v>0</v>
      </c>
      <c r="CP155" s="1901">
        <f t="shared" si="71"/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2</v>
      </c>
      <c r="D156" s="590">
        <f t="shared" si="70"/>
        <v>1</v>
      </c>
      <c r="E156" s="62">
        <f t="shared" si="70"/>
        <v>1</v>
      </c>
      <c r="F156" s="290">
        <v>0</v>
      </c>
      <c r="G156" s="107">
        <v>0</v>
      </c>
      <c r="H156" s="290">
        <v>0</v>
      </c>
      <c r="I156" s="107">
        <v>0</v>
      </c>
      <c r="J156" s="290">
        <v>1</v>
      </c>
      <c r="K156" s="107">
        <v>0</v>
      </c>
      <c r="L156" s="290">
        <v>0</v>
      </c>
      <c r="M156" s="61">
        <v>1</v>
      </c>
      <c r="N156" s="296">
        <v>1</v>
      </c>
      <c r="O156" s="107">
        <v>0</v>
      </c>
      <c r="P156" t="str">
        <f>CA156&amp;CB156</f>
        <v/>
      </c>
      <c r="CA156" s="135" t="str">
        <f>IF(AND(C156&gt;0,N156="")," * No olvide digitar la variable Pueblos originarios. Digite Cero si no tiene.",IF(N156&gt;C156," * La variable Pueblos originarios No puede ser mayor al Total.",""))</f>
        <v/>
      </c>
      <c r="CB156" s="135" t="str">
        <f>IF(AND(C156&gt;0,O156="")," * No olvide digitar la variable Migrantes. Digite Cero si no tiene.",IF(O156&gt;C156," * La variable Pueblos Migrantes No puede ser mayor al Total.",""))</f>
        <v/>
      </c>
      <c r="CO156" s="1901">
        <f t="shared" si="71"/>
        <v>0</v>
      </c>
      <c r="CP156" s="1901">
        <f t="shared" si="71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5</v>
      </c>
      <c r="D157" s="614">
        <f>SUM(D154:D156)</f>
        <v>2</v>
      </c>
      <c r="E157" s="615">
        <f>SUM(E154:E156)</f>
        <v>3</v>
      </c>
      <c r="F157" s="613">
        <f>SUM(F154:F156)</f>
        <v>1</v>
      </c>
      <c r="G157" s="615">
        <f t="shared" ref="G157:M157" si="72">SUM(G154:G156)</f>
        <v>1</v>
      </c>
      <c r="H157" s="613">
        <f t="shared" si="72"/>
        <v>0</v>
      </c>
      <c r="I157" s="615">
        <f t="shared" si="72"/>
        <v>1</v>
      </c>
      <c r="J157" s="613">
        <f t="shared" si="72"/>
        <v>1</v>
      </c>
      <c r="K157" s="615">
        <f t="shared" si="72"/>
        <v>0</v>
      </c>
      <c r="L157" s="613">
        <f t="shared" si="72"/>
        <v>0</v>
      </c>
      <c r="M157" s="616">
        <f t="shared" si="72"/>
        <v>1</v>
      </c>
      <c r="N157" s="514">
        <f>SUM(N154:N156)</f>
        <v>4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2</v>
      </c>
      <c r="D158" s="587">
        <f t="shared" ref="D158:E161" si="73">SUM(F158+H158+J158+L158)</f>
        <v>2</v>
      </c>
      <c r="E158" s="146">
        <f t="shared" si="73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1</v>
      </c>
      <c r="K158" s="107">
        <v>0</v>
      </c>
      <c r="L158" s="290">
        <v>1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P161" si="74">IF(AND($C158&gt;0,N158=""),1,IF(N158&gt;$C158,1,0))</f>
        <v>0</v>
      </c>
      <c r="CP158" s="1901">
        <f t="shared" si="74"/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73"/>
        <v>0</v>
      </c>
      <c r="E159" s="480">
        <f t="shared" si="73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74"/>
        <v>0</v>
      </c>
      <c r="CP159" s="1901">
        <f t="shared" si="74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73"/>
        <v>0</v>
      </c>
      <c r="E160" s="480">
        <f t="shared" si="73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74"/>
        <v>0</v>
      </c>
      <c r="CP160" s="1901">
        <f t="shared" si="74"/>
        <v>0</v>
      </c>
    </row>
    <row r="161" spans="1:94" x14ac:dyDescent="0.25">
      <c r="A161" s="5732"/>
      <c r="B161" s="193" t="s">
        <v>835</v>
      </c>
      <c r="C161" s="197">
        <f>SUM(D161:E161)</f>
        <v>1</v>
      </c>
      <c r="D161" s="590">
        <f t="shared" si="73"/>
        <v>0</v>
      </c>
      <c r="E161" s="62">
        <f t="shared" si="73"/>
        <v>1</v>
      </c>
      <c r="F161" s="192">
        <v>0</v>
      </c>
      <c r="G161" s="2">
        <v>0</v>
      </c>
      <c r="H161" s="192">
        <v>0</v>
      </c>
      <c r="I161" s="2">
        <v>1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74"/>
        <v>0</v>
      </c>
      <c r="CP161" s="1901">
        <f t="shared" si="74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3</v>
      </c>
      <c r="D162" s="614">
        <f>SUM(D158:D161)</f>
        <v>2</v>
      </c>
      <c r="E162" s="615">
        <f>SUM(E158:E161)</f>
        <v>1</v>
      </c>
      <c r="F162" s="613">
        <f>SUM(F158:F161)</f>
        <v>0</v>
      </c>
      <c r="G162" s="615">
        <f t="shared" ref="G162:M162" si="75">SUM(G158:G161)</f>
        <v>0</v>
      </c>
      <c r="H162" s="613">
        <f t="shared" si="75"/>
        <v>0</v>
      </c>
      <c r="I162" s="615">
        <f t="shared" si="75"/>
        <v>1</v>
      </c>
      <c r="J162" s="613">
        <f t="shared" si="75"/>
        <v>1</v>
      </c>
      <c r="K162" s="615">
        <f t="shared" si="75"/>
        <v>0</v>
      </c>
      <c r="L162" s="613">
        <f t="shared" si="75"/>
        <v>1</v>
      </c>
      <c r="M162" s="616">
        <f t="shared" si="75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8</v>
      </c>
      <c r="D163" s="301">
        <f>SUM(D157+D162)</f>
        <v>4</v>
      </c>
      <c r="E163" s="599">
        <f>SUM(E157+E162)</f>
        <v>4</v>
      </c>
      <c r="F163" s="562">
        <f>SUM(F157+F162)</f>
        <v>1</v>
      </c>
      <c r="G163" s="599">
        <f>SUM(G157+G162)</f>
        <v>1</v>
      </c>
      <c r="H163" s="562">
        <f t="shared" ref="H163:M163" si="76">SUM(H157+H162)</f>
        <v>0</v>
      </c>
      <c r="I163" s="599">
        <f t="shared" si="76"/>
        <v>2</v>
      </c>
      <c r="J163" s="562">
        <f t="shared" si="76"/>
        <v>2</v>
      </c>
      <c r="K163" s="599">
        <f t="shared" si="76"/>
        <v>0</v>
      </c>
      <c r="L163" s="562">
        <f t="shared" si="76"/>
        <v>1</v>
      </c>
      <c r="M163" s="617">
        <f t="shared" si="76"/>
        <v>1</v>
      </c>
      <c r="N163" s="302">
        <f>SUM(N157+N162)</f>
        <v>4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77">SUM(F167+H167+J167+L167)</f>
        <v>0</v>
      </c>
      <c r="E167" s="621">
        <f t="shared" si="77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77"/>
        <v>0</v>
      </c>
      <c r="E168" s="345">
        <f t="shared" si="77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77"/>
        <v>0</v>
      </c>
      <c r="E169" s="10">
        <f t="shared" si="77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78">SUM(G167:G169)</f>
        <v>0</v>
      </c>
      <c r="H170" s="624">
        <f t="shared" si="78"/>
        <v>0</v>
      </c>
      <c r="I170" s="626">
        <f t="shared" si="78"/>
        <v>0</v>
      </c>
      <c r="J170" s="624">
        <f t="shared" si="78"/>
        <v>0</v>
      </c>
      <c r="K170" s="626">
        <f t="shared" si="78"/>
        <v>0</v>
      </c>
      <c r="L170" s="624">
        <f t="shared" si="78"/>
        <v>0</v>
      </c>
      <c r="M170" s="627">
        <f t="shared" si="78"/>
        <v>0</v>
      </c>
      <c r="N170" s="628">
        <f t="shared" si="78"/>
        <v>0</v>
      </c>
      <c r="O170" s="625">
        <f t="shared" si="78"/>
        <v>0</v>
      </c>
      <c r="P170" s="629">
        <f t="shared" si="78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79">SUM(F172+H172+J172+L172)</f>
        <v>0</v>
      </c>
      <c r="E172" s="345">
        <f t="shared" si="79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79"/>
        <v>0</v>
      </c>
      <c r="E173" s="345">
        <f t="shared" si="79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79"/>
        <v>0</v>
      </c>
      <c r="E174" s="10">
        <f t="shared" si="79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80">SUM(G171:G174)</f>
        <v>0</v>
      </c>
      <c r="H175" s="624">
        <f t="shared" si="80"/>
        <v>0</v>
      </c>
      <c r="I175" s="626">
        <f t="shared" si="80"/>
        <v>0</v>
      </c>
      <c r="J175" s="624">
        <f t="shared" si="80"/>
        <v>0</v>
      </c>
      <c r="K175" s="626">
        <f t="shared" si="80"/>
        <v>0</v>
      </c>
      <c r="L175" s="624">
        <f t="shared" si="80"/>
        <v>0</v>
      </c>
      <c r="M175" s="627">
        <f t="shared" si="80"/>
        <v>0</v>
      </c>
      <c r="N175" s="628">
        <f t="shared" si="80"/>
        <v>0</v>
      </c>
      <c r="O175" s="625">
        <f t="shared" si="80"/>
        <v>0</v>
      </c>
      <c r="P175" s="629">
        <f t="shared" si="80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81">SUM(D170+D175)</f>
        <v>0</v>
      </c>
      <c r="E176" s="631">
        <f t="shared" si="81"/>
        <v>0</v>
      </c>
      <c r="F176" s="343">
        <f t="shared" si="81"/>
        <v>0</v>
      </c>
      <c r="G176" s="631">
        <f t="shared" si="81"/>
        <v>0</v>
      </c>
      <c r="H176" s="343">
        <f t="shared" si="81"/>
        <v>0</v>
      </c>
      <c r="I176" s="631">
        <f t="shared" si="81"/>
        <v>0</v>
      </c>
      <c r="J176" s="343">
        <f t="shared" si="81"/>
        <v>0</v>
      </c>
      <c r="K176" s="631">
        <f t="shared" si="81"/>
        <v>0</v>
      </c>
      <c r="L176" s="343">
        <f t="shared" si="81"/>
        <v>0</v>
      </c>
      <c r="M176" s="632">
        <f t="shared" si="81"/>
        <v>0</v>
      </c>
      <c r="N176" s="305">
        <f t="shared" si="81"/>
        <v>0</v>
      </c>
      <c r="O176" s="304">
        <f t="shared" si="81"/>
        <v>0</v>
      </c>
      <c r="P176" s="633">
        <f t="shared" si="81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>IF(AND(C182&gt;0,Q182="")," * No olvide digitar la variable Migrantes. Digite Cero si no tiene.",IF(Q182&gt;C182," * La variable Migrantes No puede ser mayor al Total.",""))</f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82">SUM(G180:G182)</f>
        <v>0</v>
      </c>
      <c r="H183" s="562">
        <f t="shared" si="82"/>
        <v>0</v>
      </c>
      <c r="I183" s="599">
        <f t="shared" si="82"/>
        <v>0</v>
      </c>
      <c r="J183" s="562">
        <f t="shared" si="82"/>
        <v>0</v>
      </c>
      <c r="K183" s="599">
        <f t="shared" si="82"/>
        <v>0</v>
      </c>
      <c r="L183" s="562">
        <f t="shared" si="82"/>
        <v>0</v>
      </c>
      <c r="M183" s="599">
        <f t="shared" si="82"/>
        <v>0</v>
      </c>
      <c r="N183" s="562">
        <f t="shared" si="82"/>
        <v>0</v>
      </c>
      <c r="O183" s="306">
        <f t="shared" si="82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83">SUM(F185+H185+J185+L185+N185)</f>
        <v>0</v>
      </c>
      <c r="E185" s="141">
        <f t="shared" si="83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>IF(AND(C185&gt;0,P185="")," * No olvide digitar la variable Pueblos originarios. Digite Cero si no tiene.",IF(P185&gt;C185," * La variable Pueblos originarios No puede ser mayor al Total.",""))</f>
        <v/>
      </c>
      <c r="CB185" s="135" t="str">
        <f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83"/>
        <v>0</v>
      </c>
      <c r="E186" s="345">
        <f t="shared" si="83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>IF(AND(C186&gt;0,P186="")," * No olvide digitar la variable Pueblos originarios. Digite Cero si no tiene.",IF(P186&gt;C186," * La variable Pueblos originarios No puede ser mayor al Total.",""))</f>
        <v/>
      </c>
      <c r="CB186" s="135" t="str">
        <f>IF(AND(C186&gt;0,Q186=""),"   No olvide digitar la variable Migrantes. Digite Cero si no tiene.",IF(Q186&gt;C186," * La variable Migrantes No puede ser mayor al Total.",""))</f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83"/>
        <v>0</v>
      </c>
      <c r="E187" s="640">
        <f t="shared" si="83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>IF(AND(C187&gt;0,P187="")," * No olvide digitar la variable Pueblos originarios. Digite Cero si no tiene.",IF(P187&gt;C187," * La variable Pueblos originarios No puede ser mayor al Total.",""))</f>
        <v/>
      </c>
      <c r="CB187" s="135" t="str">
        <f>IF(AND(C187&gt;0,Q187=""),"   No olvide digitar la variable Migrantes. Digite Cero si no tiene.",IF(Q187&gt;C187," * La variable Migrantes No puede ser mayor al Total.",""))</f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5</v>
      </c>
      <c r="D193" s="646">
        <f>SUM(F193+H193+J193+L193+N193+P193+R193+T193+V193+X193+Z193+AB193+AD193+AF193+AH193+AJ193+AL193)</f>
        <v>1</v>
      </c>
      <c r="E193" s="67">
        <f>SUM(G193+I193+K193+M193+O193+Q193+S193+U193+W193+Y193+AA193+AC193+AE193+AG193+AI193+AK193+AM193)</f>
        <v>4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0</v>
      </c>
      <c r="M193" s="42">
        <v>0</v>
      </c>
      <c r="N193" s="505">
        <v>0</v>
      </c>
      <c r="O193" s="42">
        <v>1</v>
      </c>
      <c r="P193" s="505">
        <v>1</v>
      </c>
      <c r="Q193" s="42">
        <v>0</v>
      </c>
      <c r="R193" s="505">
        <v>0</v>
      </c>
      <c r="S193" s="42">
        <v>0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1</v>
      </c>
      <c r="Z193" s="505">
        <v>0</v>
      </c>
      <c r="AA193" s="42">
        <v>2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0</v>
      </c>
      <c r="AP193" s="373">
        <v>0</v>
      </c>
      <c r="AQ193" s="42">
        <v>3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200" si="84">SUM(D195+E195)</f>
        <v>0</v>
      </c>
      <c r="D195" s="655">
        <f t="shared" ref="D195:E198" si="85">SUM(F195+H195+J195+L195+N195+P195+R195+T195+V195+X195+Z195+AB195+AD195+AF195+AH195+AJ195+AL195)</f>
        <v>0</v>
      </c>
      <c r="E195" s="656">
        <f t="shared" si="85"/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86">CA195&amp;CB195&amp;CC195&amp;CD195&amp;CE195&amp;CF195&amp;CG195&amp;CH195&amp;CI195&amp;CJ195&amp;CK195</f>
        <v/>
      </c>
      <c r="CA195" s="135" t="str">
        <f t="shared" ref="CA195:CA207" si="87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88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89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90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91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92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93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94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95">IF(AND(E195&gt;0,AN195=""),1,IF(AN195&gt;E195,1,0))</f>
        <v>0</v>
      </c>
      <c r="CP195" s="55">
        <f t="shared" ref="CP195:CP207" si="96">IF(AND(E195&gt;0,AO195=""),1,IF(AO195&gt;E195,1,0))</f>
        <v>0</v>
      </c>
      <c r="CQ195" s="55">
        <f t="shared" ref="CQ195:CQ207" si="97">IF(AND(D195&gt;0,OR(AP195="")),1,IF((AP195)&gt;D195,1,0))</f>
        <v>0</v>
      </c>
      <c r="CR195" s="55">
        <f t="shared" ref="CR195:CR207" si="98">IF(AND(E195&gt;0,OR(AQ195="")),1,IF((AQ195)&gt;E195,1,0))</f>
        <v>0</v>
      </c>
      <c r="CS195" s="55">
        <f t="shared" ref="CS195:CS207" si="99">IF(AND(C195&gt;0,AR195=""),1,IF(AR195&gt;C195,1,0))</f>
        <v>0</v>
      </c>
      <c r="CT195" s="55">
        <f t="shared" ref="CT195:CT207" si="100">IF(AND(C195&gt;0,AS195=""),1,IF(AS195&gt;C195,1,0))</f>
        <v>0</v>
      </c>
      <c r="CU195" s="55">
        <f t="shared" ref="CU195:CU207" si="101">IF(AND(D195&gt;0,OR(AT195="")),1,IF((AT195)&gt;D195,1,0))</f>
        <v>0</v>
      </c>
      <c r="CV195" s="55">
        <f t="shared" ref="CV195:CV207" si="102">IF(AND(E195&gt;0,OR(AU195="")),1,IF((AU195)&gt;E195,1,0))</f>
        <v>0</v>
      </c>
      <c r="CW195" s="55">
        <f t="shared" ref="CW195:CW207" si="103">IF(AND(E195&gt;0,OR(AV195="")),1,IF((AV195)&gt;E195,1,0))</f>
        <v>0</v>
      </c>
      <c r="CX195" s="55">
        <f t="shared" ref="CX195:CX207" si="104">IF(AND(D195&gt;0,OR(AW195="")),1,IF((AW195)&gt;D195,1,0))</f>
        <v>0</v>
      </c>
      <c r="CY195" s="55">
        <f t="shared" ref="CY195:CY241" si="105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84"/>
        <v>0</v>
      </c>
      <c r="D196" s="657">
        <f t="shared" si="85"/>
        <v>0</v>
      </c>
      <c r="E196" s="108">
        <f t="shared" si="85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86"/>
        <v/>
      </c>
      <c r="CA196" s="135" t="str">
        <f t="shared" si="87"/>
        <v/>
      </c>
      <c r="CB196" s="135" t="str">
        <f t="shared" si="88"/>
        <v/>
      </c>
      <c r="CC196" s="135" t="str">
        <f t="shared" si="89"/>
        <v/>
      </c>
      <c r="CD196" s="135" t="str">
        <f t="shared" si="90"/>
        <v/>
      </c>
      <c r="CE196" s="135" t="str">
        <f t="shared" si="91"/>
        <v/>
      </c>
      <c r="CF196" s="135" t="str">
        <f t="shared" si="92"/>
        <v/>
      </c>
      <c r="CG196" s="135" t="str">
        <f t="shared" ref="CG196:CG241" si="106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93"/>
        <v/>
      </c>
      <c r="CI196" s="135" t="str">
        <f t="shared" ref="CI196:CI208" si="107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08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94"/>
        <v/>
      </c>
      <c r="CO196" s="55">
        <f t="shared" si="95"/>
        <v>0</v>
      </c>
      <c r="CP196" s="55">
        <f t="shared" si="96"/>
        <v>0</v>
      </c>
      <c r="CQ196" s="55">
        <f t="shared" si="97"/>
        <v>0</v>
      </c>
      <c r="CR196" s="55">
        <f t="shared" si="98"/>
        <v>0</v>
      </c>
      <c r="CS196" s="55">
        <f t="shared" si="99"/>
        <v>0</v>
      </c>
      <c r="CT196" s="55">
        <f t="shared" si="100"/>
        <v>0</v>
      </c>
      <c r="CU196" s="55">
        <f t="shared" si="101"/>
        <v>0</v>
      </c>
      <c r="CV196" s="55">
        <f t="shared" si="102"/>
        <v>0</v>
      </c>
      <c r="CW196" s="55">
        <f t="shared" si="103"/>
        <v>0</v>
      </c>
      <c r="CX196" s="55">
        <f t="shared" si="104"/>
        <v>0</v>
      </c>
      <c r="CY196" s="55">
        <f t="shared" si="105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84"/>
        <v>0</v>
      </c>
      <c r="D197" s="655">
        <f t="shared" si="85"/>
        <v>0</v>
      </c>
      <c r="E197" s="656">
        <f t="shared" si="85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86"/>
        <v/>
      </c>
      <c r="CA197" s="135" t="str">
        <f t="shared" si="87"/>
        <v/>
      </c>
      <c r="CB197" s="135" t="str">
        <f t="shared" si="88"/>
        <v/>
      </c>
      <c r="CC197" s="135" t="str">
        <f t="shared" si="89"/>
        <v/>
      </c>
      <c r="CD197" s="135" t="str">
        <f t="shared" si="90"/>
        <v/>
      </c>
      <c r="CE197" s="135" t="str">
        <f t="shared" si="91"/>
        <v/>
      </c>
      <c r="CF197" s="135" t="str">
        <f t="shared" si="92"/>
        <v/>
      </c>
      <c r="CG197" s="135" t="str">
        <f t="shared" si="106"/>
        <v/>
      </c>
      <c r="CH197" s="135" t="str">
        <f t="shared" si="93"/>
        <v/>
      </c>
      <c r="CI197" s="135" t="str">
        <f t="shared" si="107"/>
        <v/>
      </c>
      <c r="CJ197" s="135" t="str">
        <f t="shared" si="108"/>
        <v/>
      </c>
      <c r="CK197" s="135" t="str">
        <f t="shared" si="94"/>
        <v/>
      </c>
      <c r="CO197" s="55">
        <f t="shared" si="95"/>
        <v>0</v>
      </c>
      <c r="CP197" s="55">
        <f t="shared" si="96"/>
        <v>0</v>
      </c>
      <c r="CQ197" s="55">
        <f t="shared" si="97"/>
        <v>0</v>
      </c>
      <c r="CR197" s="55">
        <f t="shared" si="98"/>
        <v>0</v>
      </c>
      <c r="CS197" s="55">
        <f t="shared" si="99"/>
        <v>0</v>
      </c>
      <c r="CT197" s="55">
        <f t="shared" si="100"/>
        <v>0</v>
      </c>
      <c r="CU197" s="55">
        <f t="shared" si="101"/>
        <v>0</v>
      </c>
      <c r="CV197" s="55">
        <f t="shared" si="102"/>
        <v>0</v>
      </c>
      <c r="CW197" s="55">
        <f t="shared" si="103"/>
        <v>0</v>
      </c>
      <c r="CX197" s="55">
        <f t="shared" si="104"/>
        <v>0</v>
      </c>
      <c r="CY197" s="55">
        <f t="shared" si="105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84"/>
        <v>0</v>
      </c>
      <c r="D198" s="657">
        <f t="shared" si="85"/>
        <v>0</v>
      </c>
      <c r="E198" s="108">
        <f t="shared" si="85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86"/>
        <v/>
      </c>
      <c r="CA198" s="135" t="str">
        <f t="shared" si="87"/>
        <v/>
      </c>
      <c r="CB198" s="135" t="str">
        <f t="shared" si="88"/>
        <v/>
      </c>
      <c r="CC198" s="135" t="str">
        <f t="shared" si="89"/>
        <v/>
      </c>
      <c r="CD198" s="135" t="str">
        <f t="shared" si="90"/>
        <v/>
      </c>
      <c r="CE198" s="135" t="str">
        <f t="shared" si="91"/>
        <v/>
      </c>
      <c r="CF198" s="135" t="str">
        <f t="shared" si="92"/>
        <v/>
      </c>
      <c r="CG198" s="135" t="str">
        <f t="shared" si="106"/>
        <v/>
      </c>
      <c r="CH198" s="135" t="str">
        <f t="shared" si="93"/>
        <v/>
      </c>
      <c r="CI198" s="135" t="str">
        <f t="shared" si="107"/>
        <v/>
      </c>
      <c r="CJ198" s="135" t="str">
        <f t="shared" si="108"/>
        <v/>
      </c>
      <c r="CK198" s="135" t="str">
        <f t="shared" si="94"/>
        <v/>
      </c>
      <c r="CO198" s="55">
        <f t="shared" si="95"/>
        <v>0</v>
      </c>
      <c r="CP198" s="55">
        <f t="shared" si="96"/>
        <v>0</v>
      </c>
      <c r="CQ198" s="55">
        <f t="shared" si="97"/>
        <v>0</v>
      </c>
      <c r="CR198" s="55">
        <f t="shared" si="98"/>
        <v>0</v>
      </c>
      <c r="CS198" s="55">
        <f t="shared" si="99"/>
        <v>0</v>
      </c>
      <c r="CT198" s="55">
        <f t="shared" si="100"/>
        <v>0</v>
      </c>
      <c r="CU198" s="55">
        <f t="shared" si="101"/>
        <v>0</v>
      </c>
      <c r="CV198" s="55">
        <f t="shared" si="102"/>
        <v>0</v>
      </c>
      <c r="CW198" s="55">
        <f t="shared" si="103"/>
        <v>0</v>
      </c>
      <c r="CX198" s="55">
        <f t="shared" si="104"/>
        <v>0</v>
      </c>
      <c r="CY198" s="55">
        <f t="shared" si="105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 t="shared" si="84"/>
        <v>0</v>
      </c>
      <c r="D199" s="655">
        <f t="shared" ref="D199:E207" si="109">SUM(F199+H199+J199+L199+N199+P199+R199+T199+V199+X199+Z199+AB199+AD199+AF199+AH199+AJ199+AL199)</f>
        <v>0</v>
      </c>
      <c r="E199" s="656">
        <f t="shared" si="109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86"/>
        <v/>
      </c>
      <c r="CA199" s="135" t="str">
        <f t="shared" si="87"/>
        <v/>
      </c>
      <c r="CB199" s="135" t="str">
        <f t="shared" si="88"/>
        <v/>
      </c>
      <c r="CC199" s="135" t="str">
        <f t="shared" si="89"/>
        <v/>
      </c>
      <c r="CD199" s="135" t="str">
        <f t="shared" si="90"/>
        <v/>
      </c>
      <c r="CE199" s="135" t="str">
        <f t="shared" si="91"/>
        <v/>
      </c>
      <c r="CF199" s="135" t="str">
        <f t="shared" si="92"/>
        <v/>
      </c>
      <c r="CG199" s="135" t="str">
        <f t="shared" si="106"/>
        <v/>
      </c>
      <c r="CH199" s="135" t="str">
        <f t="shared" si="93"/>
        <v/>
      </c>
      <c r="CI199" s="135" t="str">
        <f t="shared" si="107"/>
        <v/>
      </c>
      <c r="CJ199" s="135" t="str">
        <f t="shared" si="108"/>
        <v/>
      </c>
      <c r="CK199" s="135" t="str">
        <f t="shared" si="94"/>
        <v/>
      </c>
      <c r="CL199" s="6"/>
      <c r="CM199" s="6"/>
      <c r="CN199" s="6"/>
      <c r="CO199" s="55">
        <f t="shared" si="95"/>
        <v>0</v>
      </c>
      <c r="CP199" s="55">
        <f t="shared" si="96"/>
        <v>0</v>
      </c>
      <c r="CQ199" s="55">
        <f t="shared" si="97"/>
        <v>0</v>
      </c>
      <c r="CR199" s="55">
        <f t="shared" si="98"/>
        <v>0</v>
      </c>
      <c r="CS199" s="55">
        <f t="shared" si="99"/>
        <v>0</v>
      </c>
      <c r="CT199" s="55">
        <f t="shared" si="100"/>
        <v>0</v>
      </c>
      <c r="CU199" s="55">
        <f t="shared" si="101"/>
        <v>0</v>
      </c>
      <c r="CV199" s="55">
        <f t="shared" si="102"/>
        <v>0</v>
      </c>
      <c r="CW199" s="55">
        <f t="shared" si="103"/>
        <v>0</v>
      </c>
      <c r="CX199" s="55">
        <f t="shared" si="104"/>
        <v>0</v>
      </c>
      <c r="CY199" s="55">
        <f t="shared" si="105"/>
        <v>0</v>
      </c>
    </row>
    <row r="200" spans="1:103" ht="15" customHeight="1" x14ac:dyDescent="0.25">
      <c r="A200" s="5732"/>
      <c r="B200" s="387" t="s">
        <v>852</v>
      </c>
      <c r="C200" s="386">
        <f t="shared" si="84"/>
        <v>0</v>
      </c>
      <c r="D200" s="310">
        <f t="shared" si="109"/>
        <v>0</v>
      </c>
      <c r="E200" s="658">
        <f t="shared" si="109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86"/>
        <v/>
      </c>
      <c r="CA200" s="135" t="str">
        <f t="shared" si="87"/>
        <v/>
      </c>
      <c r="CB200" s="135" t="str">
        <f t="shared" si="88"/>
        <v/>
      </c>
      <c r="CC200" s="135" t="str">
        <f t="shared" si="89"/>
        <v/>
      </c>
      <c r="CD200" s="135" t="str">
        <f t="shared" si="90"/>
        <v/>
      </c>
      <c r="CE200" s="135" t="str">
        <f t="shared" si="91"/>
        <v/>
      </c>
      <c r="CF200" s="135" t="str">
        <f t="shared" si="92"/>
        <v/>
      </c>
      <c r="CG200" s="135" t="str">
        <f t="shared" si="106"/>
        <v/>
      </c>
      <c r="CH200" s="135" t="str">
        <f t="shared" si="93"/>
        <v/>
      </c>
      <c r="CI200" s="135" t="str">
        <f t="shared" si="107"/>
        <v/>
      </c>
      <c r="CJ200" s="135" t="str">
        <f t="shared" si="108"/>
        <v/>
      </c>
      <c r="CK200" s="135" t="str">
        <f t="shared" si="94"/>
        <v/>
      </c>
      <c r="CL200" s="6"/>
      <c r="CM200" s="6"/>
      <c r="CN200" s="6"/>
      <c r="CO200" s="55">
        <f t="shared" si="95"/>
        <v>0</v>
      </c>
      <c r="CP200" s="55">
        <f t="shared" si="96"/>
        <v>0</v>
      </c>
      <c r="CQ200" s="55">
        <f t="shared" si="97"/>
        <v>0</v>
      </c>
      <c r="CR200" s="55">
        <f t="shared" si="98"/>
        <v>0</v>
      </c>
      <c r="CS200" s="55">
        <f t="shared" si="99"/>
        <v>0</v>
      </c>
      <c r="CT200" s="55">
        <f t="shared" si="100"/>
        <v>0</v>
      </c>
      <c r="CU200" s="55">
        <f t="shared" si="101"/>
        <v>0</v>
      </c>
      <c r="CV200" s="55">
        <f t="shared" si="102"/>
        <v>0</v>
      </c>
      <c r="CW200" s="55">
        <f t="shared" si="103"/>
        <v>0</v>
      </c>
      <c r="CX200" s="55">
        <f t="shared" si="104"/>
        <v>0</v>
      </c>
      <c r="CY200" s="55">
        <f t="shared" si="105"/>
        <v>0</v>
      </c>
    </row>
    <row r="201" spans="1:103" x14ac:dyDescent="0.25">
      <c r="A201" s="6336" t="s">
        <v>855</v>
      </c>
      <c r="B201" s="6337"/>
      <c r="C201" s="645">
        <f t="shared" ref="C201:C241" si="110">SUM(D201+E201)</f>
        <v>0</v>
      </c>
      <c r="D201" s="646">
        <f t="shared" si="109"/>
        <v>0</v>
      </c>
      <c r="E201" s="568">
        <f t="shared" si="109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86"/>
        <v/>
      </c>
      <c r="CA201" s="135" t="str">
        <f t="shared" si="87"/>
        <v/>
      </c>
      <c r="CB201" s="135" t="str">
        <f t="shared" si="88"/>
        <v/>
      </c>
      <c r="CC201" s="135" t="str">
        <f t="shared" si="89"/>
        <v/>
      </c>
      <c r="CD201" s="135" t="str">
        <f t="shared" si="90"/>
        <v/>
      </c>
      <c r="CE201" s="135" t="str">
        <f t="shared" si="91"/>
        <v/>
      </c>
      <c r="CF201" s="135" t="str">
        <f t="shared" si="92"/>
        <v/>
      </c>
      <c r="CG201" s="135" t="str">
        <f t="shared" si="106"/>
        <v/>
      </c>
      <c r="CH201" s="135" t="str">
        <f t="shared" si="93"/>
        <v/>
      </c>
      <c r="CI201" s="135" t="str">
        <f t="shared" si="107"/>
        <v/>
      </c>
      <c r="CJ201" s="135" t="str">
        <f t="shared" si="108"/>
        <v/>
      </c>
      <c r="CK201" s="135" t="str">
        <f t="shared" si="94"/>
        <v/>
      </c>
      <c r="CL201" s="6"/>
      <c r="CM201" s="6"/>
      <c r="CN201" s="6"/>
      <c r="CO201" s="55">
        <f t="shared" si="95"/>
        <v>0</v>
      </c>
      <c r="CP201" s="55">
        <f t="shared" si="96"/>
        <v>0</v>
      </c>
      <c r="CQ201" s="55">
        <f t="shared" si="97"/>
        <v>0</v>
      </c>
      <c r="CR201" s="55">
        <f t="shared" si="98"/>
        <v>0</v>
      </c>
      <c r="CS201" s="55">
        <f t="shared" si="99"/>
        <v>0</v>
      </c>
      <c r="CT201" s="55">
        <f t="shared" si="100"/>
        <v>0</v>
      </c>
      <c r="CU201" s="55">
        <f t="shared" si="101"/>
        <v>0</v>
      </c>
      <c r="CV201" s="55">
        <f t="shared" si="102"/>
        <v>0</v>
      </c>
      <c r="CW201" s="55">
        <f t="shared" si="103"/>
        <v>0</v>
      </c>
      <c r="CX201" s="55">
        <f t="shared" si="104"/>
        <v>0</v>
      </c>
      <c r="CY201" s="55">
        <f t="shared" si="105"/>
        <v>0</v>
      </c>
    </row>
    <row r="202" spans="1:103" x14ac:dyDescent="0.25">
      <c r="A202" s="6147" t="s">
        <v>856</v>
      </c>
      <c r="B202" s="656" t="s">
        <v>857</v>
      </c>
      <c r="C202" s="654">
        <f t="shared" si="110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86"/>
        <v/>
      </c>
      <c r="CA202" s="135" t="str">
        <f t="shared" si="87"/>
        <v/>
      </c>
      <c r="CB202" s="135" t="str">
        <f t="shared" si="88"/>
        <v/>
      </c>
      <c r="CC202" s="135" t="str">
        <f t="shared" si="89"/>
        <v/>
      </c>
      <c r="CD202" s="135" t="str">
        <f t="shared" si="90"/>
        <v/>
      </c>
      <c r="CE202" s="135" t="str">
        <f t="shared" si="91"/>
        <v/>
      </c>
      <c r="CF202" s="135" t="str">
        <f t="shared" si="92"/>
        <v/>
      </c>
      <c r="CG202" s="135" t="str">
        <f t="shared" si="106"/>
        <v/>
      </c>
      <c r="CH202" s="135" t="str">
        <f t="shared" si="93"/>
        <v/>
      </c>
      <c r="CI202" s="135" t="str">
        <f t="shared" si="107"/>
        <v/>
      </c>
      <c r="CJ202" s="135" t="str">
        <f t="shared" si="108"/>
        <v/>
      </c>
      <c r="CK202" s="135" t="str">
        <f t="shared" si="94"/>
        <v/>
      </c>
      <c r="CL202" s="6"/>
      <c r="CM202" s="6"/>
      <c r="CN202" s="6"/>
      <c r="CO202" s="55">
        <f t="shared" si="95"/>
        <v>0</v>
      </c>
      <c r="CP202" s="55">
        <f t="shared" si="96"/>
        <v>0</v>
      </c>
      <c r="CQ202" s="55">
        <f t="shared" si="97"/>
        <v>0</v>
      </c>
      <c r="CR202" s="55">
        <f t="shared" si="98"/>
        <v>0</v>
      </c>
      <c r="CS202" s="55">
        <f t="shared" si="99"/>
        <v>0</v>
      </c>
      <c r="CT202" s="55">
        <f t="shared" si="100"/>
        <v>0</v>
      </c>
      <c r="CU202" s="55">
        <f t="shared" si="101"/>
        <v>0</v>
      </c>
      <c r="CV202" s="55">
        <f t="shared" si="102"/>
        <v>0</v>
      </c>
      <c r="CW202" s="55">
        <f t="shared" si="103"/>
        <v>0</v>
      </c>
      <c r="CX202" s="55">
        <f t="shared" si="104"/>
        <v>0</v>
      </c>
      <c r="CY202" s="55">
        <f t="shared" si="105"/>
        <v>0</v>
      </c>
    </row>
    <row r="203" spans="1:103" x14ac:dyDescent="0.25">
      <c r="A203" s="5732"/>
      <c r="B203" s="387" t="s">
        <v>858</v>
      </c>
      <c r="C203" s="73">
        <f t="shared" si="110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86"/>
        <v/>
      </c>
      <c r="CA203" s="135" t="str">
        <f t="shared" si="87"/>
        <v/>
      </c>
      <c r="CB203" s="135" t="str">
        <f t="shared" si="88"/>
        <v/>
      </c>
      <c r="CC203" s="135" t="str">
        <f t="shared" si="89"/>
        <v/>
      </c>
      <c r="CD203" s="135" t="str">
        <f t="shared" si="90"/>
        <v/>
      </c>
      <c r="CE203" s="135" t="str">
        <f t="shared" si="91"/>
        <v/>
      </c>
      <c r="CF203" s="135" t="str">
        <f t="shared" si="92"/>
        <v/>
      </c>
      <c r="CG203" s="135" t="str">
        <f t="shared" si="106"/>
        <v/>
      </c>
      <c r="CH203" s="135" t="str">
        <f t="shared" si="93"/>
        <v/>
      </c>
      <c r="CI203" s="135" t="str">
        <f t="shared" si="107"/>
        <v/>
      </c>
      <c r="CJ203" s="135" t="str">
        <f t="shared" si="108"/>
        <v/>
      </c>
      <c r="CK203" s="135" t="str">
        <f t="shared" si="94"/>
        <v/>
      </c>
      <c r="CL203" s="6"/>
      <c r="CM203" s="6"/>
      <c r="CN203" s="6"/>
      <c r="CO203" s="55">
        <f t="shared" si="95"/>
        <v>0</v>
      </c>
      <c r="CP203" s="55">
        <f t="shared" si="96"/>
        <v>0</v>
      </c>
      <c r="CQ203" s="55">
        <f t="shared" si="97"/>
        <v>0</v>
      </c>
      <c r="CR203" s="55">
        <f t="shared" si="98"/>
        <v>0</v>
      </c>
      <c r="CS203" s="55">
        <f t="shared" si="99"/>
        <v>0</v>
      </c>
      <c r="CT203" s="55">
        <f t="shared" si="100"/>
        <v>0</v>
      </c>
      <c r="CU203" s="55">
        <f t="shared" si="101"/>
        <v>0</v>
      </c>
      <c r="CV203" s="55">
        <f t="shared" si="102"/>
        <v>0</v>
      </c>
      <c r="CW203" s="55">
        <f t="shared" si="103"/>
        <v>0</v>
      </c>
      <c r="CX203" s="55">
        <f t="shared" si="104"/>
        <v>0</v>
      </c>
      <c r="CY203" s="55">
        <f t="shared" si="105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10"/>
        <v>5</v>
      </c>
      <c r="D204" s="614">
        <f t="shared" si="109"/>
        <v>1</v>
      </c>
      <c r="E204" s="615">
        <f t="shared" si="109"/>
        <v>4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0</v>
      </c>
      <c r="N204" s="505">
        <v>0</v>
      </c>
      <c r="O204" s="508">
        <v>1</v>
      </c>
      <c r="P204" s="505">
        <v>1</v>
      </c>
      <c r="Q204" s="508">
        <v>0</v>
      </c>
      <c r="R204" s="505">
        <v>0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1</v>
      </c>
      <c r="Z204" s="505">
        <v>0</v>
      </c>
      <c r="AA204" s="508">
        <v>2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3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86"/>
        <v/>
      </c>
      <c r="CA204" s="135" t="str">
        <f t="shared" si="87"/>
        <v/>
      </c>
      <c r="CB204" s="135" t="str">
        <f t="shared" si="88"/>
        <v/>
      </c>
      <c r="CC204" s="135" t="str">
        <f t="shared" si="89"/>
        <v/>
      </c>
      <c r="CD204" s="135" t="str">
        <f t="shared" si="90"/>
        <v/>
      </c>
      <c r="CE204" s="135" t="str">
        <f t="shared" si="91"/>
        <v/>
      </c>
      <c r="CF204" s="135" t="str">
        <f t="shared" si="92"/>
        <v/>
      </c>
      <c r="CG204" s="135" t="str">
        <f t="shared" si="106"/>
        <v/>
      </c>
      <c r="CH204" s="135" t="str">
        <f t="shared" si="93"/>
        <v/>
      </c>
      <c r="CI204" s="135" t="str">
        <f t="shared" si="107"/>
        <v/>
      </c>
      <c r="CJ204" s="135" t="str">
        <f t="shared" si="108"/>
        <v/>
      </c>
      <c r="CK204" s="135" t="str">
        <f t="shared" si="94"/>
        <v/>
      </c>
      <c r="CO204" s="55">
        <f t="shared" si="95"/>
        <v>0</v>
      </c>
      <c r="CP204" s="55">
        <f t="shared" si="96"/>
        <v>0</v>
      </c>
      <c r="CQ204" s="55">
        <f t="shared" si="97"/>
        <v>0</v>
      </c>
      <c r="CR204" s="55">
        <f t="shared" si="98"/>
        <v>0</v>
      </c>
      <c r="CS204" s="55">
        <f t="shared" si="99"/>
        <v>0</v>
      </c>
      <c r="CT204" s="55">
        <f t="shared" si="100"/>
        <v>0</v>
      </c>
      <c r="CU204" s="55">
        <f t="shared" si="101"/>
        <v>0</v>
      </c>
      <c r="CV204" s="55">
        <f t="shared" si="102"/>
        <v>0</v>
      </c>
      <c r="CW204" s="55">
        <f t="shared" si="103"/>
        <v>0</v>
      </c>
      <c r="CX204" s="55">
        <f t="shared" si="104"/>
        <v>0</v>
      </c>
      <c r="CY204" s="55">
        <f t="shared" si="105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10"/>
        <v>0</v>
      </c>
      <c r="D205" s="657">
        <f t="shared" si="109"/>
        <v>0</v>
      </c>
      <c r="E205" s="108">
        <f t="shared" si="109"/>
        <v>0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86"/>
        <v/>
      </c>
      <c r="CA205" s="135" t="str">
        <f t="shared" si="87"/>
        <v/>
      </c>
      <c r="CB205" s="135" t="str">
        <f t="shared" si="88"/>
        <v/>
      </c>
      <c r="CC205" s="135" t="str">
        <f t="shared" si="89"/>
        <v/>
      </c>
      <c r="CD205" s="135" t="str">
        <f t="shared" si="90"/>
        <v/>
      </c>
      <c r="CE205" s="135" t="str">
        <f t="shared" si="91"/>
        <v/>
      </c>
      <c r="CF205" s="135" t="str">
        <f t="shared" si="92"/>
        <v/>
      </c>
      <c r="CG205" s="135" t="str">
        <f t="shared" si="106"/>
        <v/>
      </c>
      <c r="CH205" s="135" t="str">
        <f t="shared" si="93"/>
        <v/>
      </c>
      <c r="CI205" s="135" t="str">
        <f t="shared" si="107"/>
        <v/>
      </c>
      <c r="CJ205" s="135" t="str">
        <f t="shared" si="108"/>
        <v/>
      </c>
      <c r="CK205" s="135" t="str">
        <f t="shared" si="94"/>
        <v/>
      </c>
      <c r="CL205" s="6"/>
      <c r="CM205" s="6"/>
      <c r="CN205" s="6"/>
      <c r="CO205" s="55">
        <f t="shared" si="95"/>
        <v>0</v>
      </c>
      <c r="CP205" s="55">
        <f t="shared" si="96"/>
        <v>0</v>
      </c>
      <c r="CQ205" s="55">
        <f t="shared" si="97"/>
        <v>0</v>
      </c>
      <c r="CR205" s="55">
        <f t="shared" si="98"/>
        <v>0</v>
      </c>
      <c r="CS205" s="55">
        <f t="shared" si="99"/>
        <v>0</v>
      </c>
      <c r="CT205" s="55">
        <f t="shared" si="100"/>
        <v>0</v>
      </c>
      <c r="CU205" s="55">
        <f t="shared" si="101"/>
        <v>0</v>
      </c>
      <c r="CV205" s="55">
        <f t="shared" si="102"/>
        <v>0</v>
      </c>
      <c r="CW205" s="55">
        <f t="shared" si="103"/>
        <v>0</v>
      </c>
      <c r="CX205" s="55">
        <f t="shared" si="104"/>
        <v>0</v>
      </c>
      <c r="CY205" s="55">
        <f t="shared" si="105"/>
        <v>0</v>
      </c>
    </row>
    <row r="206" spans="1:103" ht="15" customHeight="1" x14ac:dyDescent="0.25">
      <c r="A206" s="5842"/>
      <c r="B206" s="500" t="s">
        <v>862</v>
      </c>
      <c r="C206" s="663">
        <f t="shared" si="110"/>
        <v>0</v>
      </c>
      <c r="D206" s="664">
        <f t="shared" si="109"/>
        <v>0</v>
      </c>
      <c r="E206" s="500">
        <f t="shared" si="109"/>
        <v>0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0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86"/>
        <v/>
      </c>
      <c r="CA206" s="135" t="str">
        <f t="shared" si="87"/>
        <v/>
      </c>
      <c r="CB206" s="135" t="str">
        <f t="shared" si="88"/>
        <v/>
      </c>
      <c r="CC206" s="135" t="str">
        <f t="shared" si="89"/>
        <v/>
      </c>
      <c r="CD206" s="135" t="str">
        <f t="shared" si="90"/>
        <v/>
      </c>
      <c r="CE206" s="135" t="str">
        <f t="shared" si="91"/>
        <v/>
      </c>
      <c r="CF206" s="135" t="str">
        <f t="shared" si="92"/>
        <v/>
      </c>
      <c r="CG206" s="135" t="str">
        <f t="shared" si="106"/>
        <v/>
      </c>
      <c r="CH206" s="135" t="str">
        <f t="shared" si="93"/>
        <v/>
      </c>
      <c r="CI206" s="135" t="str">
        <f t="shared" si="107"/>
        <v/>
      </c>
      <c r="CJ206" s="135" t="str">
        <f t="shared" si="108"/>
        <v/>
      </c>
      <c r="CK206" s="135" t="str">
        <f t="shared" si="94"/>
        <v/>
      </c>
      <c r="CL206" s="6"/>
      <c r="CM206" s="6"/>
      <c r="CN206" s="6"/>
      <c r="CO206" s="55">
        <f t="shared" si="95"/>
        <v>0</v>
      </c>
      <c r="CP206" s="55">
        <f t="shared" si="96"/>
        <v>0</v>
      </c>
      <c r="CQ206" s="55">
        <f t="shared" si="97"/>
        <v>0</v>
      </c>
      <c r="CR206" s="55">
        <f t="shared" si="98"/>
        <v>0</v>
      </c>
      <c r="CS206" s="55">
        <f t="shared" si="99"/>
        <v>0</v>
      </c>
      <c r="CT206" s="55">
        <f t="shared" si="100"/>
        <v>0</v>
      </c>
      <c r="CU206" s="55">
        <f t="shared" si="101"/>
        <v>0</v>
      </c>
      <c r="CV206" s="55">
        <f t="shared" si="102"/>
        <v>0</v>
      </c>
      <c r="CW206" s="55">
        <f t="shared" si="103"/>
        <v>0</v>
      </c>
      <c r="CX206" s="55">
        <f t="shared" si="104"/>
        <v>0</v>
      </c>
      <c r="CY206" s="55">
        <f t="shared" si="105"/>
        <v>0</v>
      </c>
    </row>
    <row r="207" spans="1:103" ht="15" customHeight="1" x14ac:dyDescent="0.25">
      <c r="A207" s="5842"/>
      <c r="B207" s="500" t="s">
        <v>863</v>
      </c>
      <c r="C207" s="663">
        <f t="shared" si="110"/>
        <v>0</v>
      </c>
      <c r="D207" s="375">
        <f t="shared" si="109"/>
        <v>0</v>
      </c>
      <c r="E207" s="500">
        <f t="shared" si="109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86"/>
        <v/>
      </c>
      <c r="CA207" s="135" t="str">
        <f t="shared" si="87"/>
        <v/>
      </c>
      <c r="CB207" s="135" t="str">
        <f t="shared" si="88"/>
        <v/>
      </c>
      <c r="CC207" s="135" t="str">
        <f t="shared" si="89"/>
        <v/>
      </c>
      <c r="CD207" s="135" t="str">
        <f t="shared" si="90"/>
        <v/>
      </c>
      <c r="CE207" s="135" t="str">
        <f t="shared" si="91"/>
        <v/>
      </c>
      <c r="CF207" s="135" t="str">
        <f t="shared" si="92"/>
        <v/>
      </c>
      <c r="CG207" s="135" t="str">
        <f t="shared" si="106"/>
        <v/>
      </c>
      <c r="CH207" s="135" t="str">
        <f t="shared" si="93"/>
        <v/>
      </c>
      <c r="CI207" s="135" t="str">
        <f t="shared" si="107"/>
        <v/>
      </c>
      <c r="CJ207" s="135" t="str">
        <f t="shared" si="108"/>
        <v/>
      </c>
      <c r="CK207" s="135" t="str">
        <f t="shared" si="94"/>
        <v/>
      </c>
      <c r="CL207" s="6"/>
      <c r="CM207" s="6"/>
      <c r="CN207" s="6"/>
      <c r="CO207" s="55">
        <f t="shared" si="95"/>
        <v>0</v>
      </c>
      <c r="CP207" s="55">
        <f t="shared" si="96"/>
        <v>0</v>
      </c>
      <c r="CQ207" s="55">
        <f t="shared" si="97"/>
        <v>0</v>
      </c>
      <c r="CR207" s="55">
        <f t="shared" si="98"/>
        <v>0</v>
      </c>
      <c r="CS207" s="55">
        <f t="shared" si="99"/>
        <v>0</v>
      </c>
      <c r="CT207" s="55">
        <f t="shared" si="100"/>
        <v>0</v>
      </c>
      <c r="CU207" s="55">
        <f t="shared" si="101"/>
        <v>0</v>
      </c>
      <c r="CV207" s="55">
        <f t="shared" si="102"/>
        <v>0</v>
      </c>
      <c r="CW207" s="55">
        <f t="shared" si="103"/>
        <v>0</v>
      </c>
      <c r="CX207" s="55">
        <f t="shared" si="104"/>
        <v>0</v>
      </c>
      <c r="CY207" s="55">
        <f t="shared" si="105"/>
        <v>0</v>
      </c>
    </row>
    <row r="208" spans="1:103" ht="15" customHeight="1" x14ac:dyDescent="0.25">
      <c r="A208" s="5842"/>
      <c r="B208" s="665" t="s">
        <v>864</v>
      </c>
      <c r="C208" s="663">
        <f t="shared" si="110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>
        <v>0</v>
      </c>
      <c r="L208" s="634"/>
      <c r="M208" s="347">
        <v>0</v>
      </c>
      <c r="N208" s="634"/>
      <c r="O208" s="347">
        <v>0</v>
      </c>
      <c r="P208" s="634"/>
      <c r="Q208" s="347">
        <v>0</v>
      </c>
      <c r="R208" s="634"/>
      <c r="S208" s="347">
        <v>0</v>
      </c>
      <c r="T208" s="634"/>
      <c r="U208" s="347">
        <v>0</v>
      </c>
      <c r="V208" s="634"/>
      <c r="W208" s="347">
        <v>0</v>
      </c>
      <c r="X208" s="634"/>
      <c r="Y208" s="347">
        <v>0</v>
      </c>
      <c r="Z208" s="634"/>
      <c r="AA208" s="347">
        <v>0</v>
      </c>
      <c r="AB208" s="634"/>
      <c r="AC208" s="347">
        <v>0</v>
      </c>
      <c r="AD208" s="634"/>
      <c r="AE208" s="347">
        <v>0</v>
      </c>
      <c r="AF208" s="634"/>
      <c r="AG208" s="347">
        <v>0</v>
      </c>
      <c r="AH208" s="634"/>
      <c r="AI208" s="347">
        <v>0</v>
      </c>
      <c r="AJ208" s="634"/>
      <c r="AK208" s="347">
        <v>0</v>
      </c>
      <c r="AL208" s="634"/>
      <c r="AM208" s="561">
        <v>0</v>
      </c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11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12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13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07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14">IF(AND(E208&gt;0,AN208=""),1,IF(AN208&gt;E208,1,0))</f>
        <v>0</v>
      </c>
      <c r="CP208" s="55">
        <f t="shared" ref="CP208:CP217" si="115">IF(AND(E208&gt;0,AO208=""),1,IF(AO208&gt;E208,1,0))</f>
        <v>0</v>
      </c>
      <c r="CQ208" s="433"/>
      <c r="CR208" s="55">
        <f t="shared" ref="CR208:CR241" si="116">IF(AND(E208&gt;0,OR(AQ208="")),1,IF((AQ208)&gt;E208,1,0))</f>
        <v>0</v>
      </c>
      <c r="CS208" s="55">
        <f t="shared" ref="CS208:CS241" si="117">IF(AND(C208&gt;0,AR208=""),1,IF(AR208&gt;C208,1,0))</f>
        <v>0</v>
      </c>
      <c r="CT208" s="55">
        <f t="shared" ref="CT208:CT241" si="118">IF(AND(C208&gt;0,AS208=""),1,IF(AS208&gt;C208,1,0))</f>
        <v>0</v>
      </c>
      <c r="CU208" s="433"/>
      <c r="CV208" s="55">
        <f t="shared" ref="CV208:CV241" si="119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05"/>
        <v>0</v>
      </c>
    </row>
    <row r="209" spans="1:103" ht="15" customHeight="1" x14ac:dyDescent="0.25">
      <c r="A209" s="5842"/>
      <c r="B209" s="500" t="s">
        <v>865</v>
      </c>
      <c r="C209" s="663">
        <f t="shared" si="110"/>
        <v>0</v>
      </c>
      <c r="D209" s="657">
        <f t="shared" ref="D209:E217" si="120">SUM(F209+H209+J209+L209+N209+P209+R209+T209+V209+X209+Z209+AB209+AD209+AF209+AH209+AJ209+AL209)</f>
        <v>0</v>
      </c>
      <c r="E209" s="500">
        <f t="shared" si="120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86"/>
        <v/>
      </c>
      <c r="CA209" s="135" t="str">
        <f t="shared" ref="CA209:CA217" si="121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22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23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24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25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26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06"/>
        <v/>
      </c>
      <c r="CH209" s="135" t="str">
        <f t="shared" ref="CH209:CH217" si="127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28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29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30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14"/>
        <v>0</v>
      </c>
      <c r="CP209" s="55">
        <f t="shared" si="115"/>
        <v>0</v>
      </c>
      <c r="CQ209" s="55">
        <f t="shared" ref="CQ209:CQ241" si="131">IF(AND(D209&gt;0,OR(AP209="")),1,IF((AP209)&gt;D209,1,0))</f>
        <v>0</v>
      </c>
      <c r="CR209" s="55">
        <f t="shared" si="116"/>
        <v>0</v>
      </c>
      <c r="CS209" s="55">
        <f t="shared" si="117"/>
        <v>0</v>
      </c>
      <c r="CT209" s="55">
        <f t="shared" si="118"/>
        <v>0</v>
      </c>
      <c r="CU209" s="55">
        <f t="shared" ref="CU209:CU241" si="132">IF(AND(D209&gt;0,OR(AT209="")),1,IF((AT209)&gt;D209,1,0))</f>
        <v>0</v>
      </c>
      <c r="CV209" s="55">
        <f t="shared" si="119"/>
        <v>0</v>
      </c>
      <c r="CW209" s="55">
        <f t="shared" ref="CW209:CW241" si="133">IF(AND(E209&gt;0,OR(AV209="")),1,IF((AV209)&gt;E209,1,0))</f>
        <v>0</v>
      </c>
      <c r="CX209" s="55">
        <f t="shared" ref="CX209:CX241" si="134">IF(AND(D209&gt;0,OR(AW209="")),1,IF((AW209)&gt;D209,1,0))</f>
        <v>0</v>
      </c>
      <c r="CY209" s="55">
        <f t="shared" si="105"/>
        <v>0</v>
      </c>
    </row>
    <row r="210" spans="1:103" ht="15" customHeight="1" x14ac:dyDescent="0.25">
      <c r="A210" s="5842"/>
      <c r="B210" s="68" t="s">
        <v>866</v>
      </c>
      <c r="C210" s="663">
        <f t="shared" si="110"/>
        <v>0</v>
      </c>
      <c r="D210" s="664">
        <f t="shared" si="120"/>
        <v>0</v>
      </c>
      <c r="E210" s="500">
        <f t="shared" si="120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86"/>
        <v/>
      </c>
      <c r="CA210" s="135" t="str">
        <f t="shared" si="121"/>
        <v/>
      </c>
      <c r="CB210" s="135" t="str">
        <f t="shared" si="122"/>
        <v/>
      </c>
      <c r="CC210" s="135" t="str">
        <f t="shared" si="123"/>
        <v/>
      </c>
      <c r="CD210" s="135" t="str">
        <f t="shared" si="124"/>
        <v/>
      </c>
      <c r="CE210" s="135" t="str">
        <f t="shared" si="125"/>
        <v/>
      </c>
      <c r="CF210" s="135" t="str">
        <f t="shared" si="126"/>
        <v/>
      </c>
      <c r="CG210" s="135" t="str">
        <f t="shared" si="106"/>
        <v/>
      </c>
      <c r="CH210" s="135" t="str">
        <f t="shared" si="127"/>
        <v/>
      </c>
      <c r="CI210" s="135" t="str">
        <f t="shared" si="128"/>
        <v/>
      </c>
      <c r="CJ210" s="135" t="str">
        <f t="shared" si="129"/>
        <v/>
      </c>
      <c r="CK210" s="135" t="str">
        <f t="shared" si="130"/>
        <v/>
      </c>
      <c r="CL210" s="6"/>
      <c r="CO210" s="55">
        <f t="shared" si="114"/>
        <v>0</v>
      </c>
      <c r="CP210" s="55">
        <f t="shared" si="115"/>
        <v>0</v>
      </c>
      <c r="CQ210" s="55">
        <f t="shared" si="131"/>
        <v>0</v>
      </c>
      <c r="CR210" s="55">
        <f t="shared" si="116"/>
        <v>0</v>
      </c>
      <c r="CS210" s="55">
        <f t="shared" si="117"/>
        <v>0</v>
      </c>
      <c r="CT210" s="55">
        <f t="shared" si="118"/>
        <v>0</v>
      </c>
      <c r="CU210" s="55">
        <f t="shared" si="132"/>
        <v>0</v>
      </c>
      <c r="CV210" s="55">
        <f t="shared" si="119"/>
        <v>0</v>
      </c>
      <c r="CW210" s="55">
        <f t="shared" si="133"/>
        <v>0</v>
      </c>
      <c r="CX210" s="55">
        <f t="shared" si="134"/>
        <v>0</v>
      </c>
      <c r="CY210" s="55">
        <f t="shared" si="105"/>
        <v>0</v>
      </c>
    </row>
    <row r="211" spans="1:103" ht="15" customHeight="1" x14ac:dyDescent="0.25">
      <c r="A211" s="5842"/>
      <c r="B211" s="666" t="s">
        <v>867</v>
      </c>
      <c r="C211" s="663">
        <f t="shared" si="110"/>
        <v>0</v>
      </c>
      <c r="D211" s="664">
        <f t="shared" si="120"/>
        <v>0</v>
      </c>
      <c r="E211" s="500">
        <f t="shared" si="120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86"/>
        <v/>
      </c>
      <c r="CA211" s="135" t="str">
        <f t="shared" si="121"/>
        <v/>
      </c>
      <c r="CB211" s="135" t="str">
        <f t="shared" si="122"/>
        <v/>
      </c>
      <c r="CC211" s="135" t="str">
        <f t="shared" si="123"/>
        <v/>
      </c>
      <c r="CD211" s="135" t="str">
        <f t="shared" si="124"/>
        <v/>
      </c>
      <c r="CE211" s="135" t="str">
        <f t="shared" si="125"/>
        <v/>
      </c>
      <c r="CF211" s="135" t="str">
        <f t="shared" si="126"/>
        <v/>
      </c>
      <c r="CG211" s="135" t="str">
        <f t="shared" si="106"/>
        <v/>
      </c>
      <c r="CH211" s="135" t="str">
        <f t="shared" si="127"/>
        <v/>
      </c>
      <c r="CI211" s="135" t="str">
        <f t="shared" si="128"/>
        <v/>
      </c>
      <c r="CJ211" s="135" t="str">
        <f t="shared" si="129"/>
        <v/>
      </c>
      <c r="CK211" s="135" t="str">
        <f t="shared" si="130"/>
        <v/>
      </c>
      <c r="CL211" s="6"/>
      <c r="CO211" s="55">
        <f t="shared" si="114"/>
        <v>0</v>
      </c>
      <c r="CP211" s="55">
        <f t="shared" si="115"/>
        <v>0</v>
      </c>
      <c r="CQ211" s="55">
        <f t="shared" si="131"/>
        <v>0</v>
      </c>
      <c r="CR211" s="55">
        <f t="shared" si="116"/>
        <v>0</v>
      </c>
      <c r="CS211" s="55">
        <f t="shared" si="117"/>
        <v>0</v>
      </c>
      <c r="CT211" s="55">
        <f t="shared" si="118"/>
        <v>0</v>
      </c>
      <c r="CU211" s="55">
        <f t="shared" si="132"/>
        <v>0</v>
      </c>
      <c r="CV211" s="55">
        <f t="shared" si="119"/>
        <v>0</v>
      </c>
      <c r="CW211" s="55">
        <f t="shared" si="133"/>
        <v>0</v>
      </c>
      <c r="CX211" s="55">
        <f t="shared" si="134"/>
        <v>0</v>
      </c>
      <c r="CY211" s="55">
        <f t="shared" si="105"/>
        <v>0</v>
      </c>
    </row>
    <row r="212" spans="1:103" ht="15" customHeight="1" x14ac:dyDescent="0.25">
      <c r="A212" s="5732"/>
      <c r="B212" s="69" t="s">
        <v>868</v>
      </c>
      <c r="C212" s="200">
        <f t="shared" si="110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86"/>
        <v/>
      </c>
      <c r="CA212" s="135" t="str">
        <f t="shared" si="121"/>
        <v/>
      </c>
      <c r="CB212" s="135" t="str">
        <f t="shared" si="122"/>
        <v/>
      </c>
      <c r="CC212" s="135" t="str">
        <f t="shared" si="123"/>
        <v/>
      </c>
      <c r="CD212" s="135" t="str">
        <f t="shared" si="124"/>
        <v/>
      </c>
      <c r="CE212" s="135" t="str">
        <f t="shared" si="125"/>
        <v/>
      </c>
      <c r="CF212" s="135" t="str">
        <f t="shared" si="126"/>
        <v/>
      </c>
      <c r="CG212" s="135" t="str">
        <f t="shared" si="106"/>
        <v/>
      </c>
      <c r="CH212" s="135" t="str">
        <f t="shared" si="127"/>
        <v/>
      </c>
      <c r="CI212" s="135" t="str">
        <f t="shared" si="128"/>
        <v/>
      </c>
      <c r="CJ212" s="135" t="str">
        <f t="shared" si="129"/>
        <v/>
      </c>
      <c r="CK212" s="135" t="str">
        <f t="shared" si="130"/>
        <v/>
      </c>
      <c r="CL212" s="6"/>
      <c r="CO212" s="55">
        <f t="shared" si="114"/>
        <v>0</v>
      </c>
      <c r="CP212" s="55">
        <f t="shared" si="115"/>
        <v>0</v>
      </c>
      <c r="CQ212" s="55">
        <f t="shared" si="131"/>
        <v>0</v>
      </c>
      <c r="CR212" s="55">
        <f t="shared" si="116"/>
        <v>0</v>
      </c>
      <c r="CS212" s="55">
        <f t="shared" si="117"/>
        <v>0</v>
      </c>
      <c r="CT212" s="55">
        <f t="shared" si="118"/>
        <v>0</v>
      </c>
      <c r="CU212" s="55">
        <f t="shared" si="132"/>
        <v>0</v>
      </c>
      <c r="CV212" s="55">
        <f t="shared" si="119"/>
        <v>0</v>
      </c>
      <c r="CW212" s="55">
        <f t="shared" si="133"/>
        <v>0</v>
      </c>
      <c r="CX212" s="55">
        <f t="shared" si="134"/>
        <v>0</v>
      </c>
      <c r="CY212" s="55">
        <f t="shared" si="105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10"/>
        <v>0</v>
      </c>
      <c r="D213" s="655">
        <f t="shared" si="120"/>
        <v>0</v>
      </c>
      <c r="E213" s="656">
        <f t="shared" si="120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86"/>
        <v/>
      </c>
      <c r="CA213" s="135" t="str">
        <f t="shared" si="121"/>
        <v/>
      </c>
      <c r="CB213" s="135" t="str">
        <f t="shared" si="122"/>
        <v/>
      </c>
      <c r="CC213" s="135" t="str">
        <f t="shared" si="123"/>
        <v/>
      </c>
      <c r="CD213" s="135" t="str">
        <f t="shared" si="124"/>
        <v/>
      </c>
      <c r="CE213" s="135" t="str">
        <f t="shared" si="125"/>
        <v/>
      </c>
      <c r="CF213" s="135" t="str">
        <f t="shared" si="126"/>
        <v/>
      </c>
      <c r="CG213" s="135" t="str">
        <f t="shared" si="106"/>
        <v/>
      </c>
      <c r="CH213" s="135" t="str">
        <f t="shared" si="127"/>
        <v/>
      </c>
      <c r="CI213" s="135" t="str">
        <f t="shared" si="128"/>
        <v/>
      </c>
      <c r="CJ213" s="135" t="str">
        <f t="shared" si="129"/>
        <v/>
      </c>
      <c r="CK213" s="135" t="str">
        <f t="shared" si="130"/>
        <v/>
      </c>
      <c r="CL213" s="6"/>
      <c r="CO213" s="55">
        <f t="shared" si="114"/>
        <v>0</v>
      </c>
      <c r="CP213" s="55">
        <f t="shared" si="115"/>
        <v>0</v>
      </c>
      <c r="CQ213" s="55">
        <f t="shared" si="131"/>
        <v>0</v>
      </c>
      <c r="CR213" s="55">
        <f t="shared" si="116"/>
        <v>0</v>
      </c>
      <c r="CS213" s="55">
        <f t="shared" si="117"/>
        <v>0</v>
      </c>
      <c r="CT213" s="55">
        <f t="shared" si="118"/>
        <v>0</v>
      </c>
      <c r="CU213" s="55">
        <f t="shared" si="132"/>
        <v>0</v>
      </c>
      <c r="CV213" s="55">
        <f t="shared" si="119"/>
        <v>0</v>
      </c>
      <c r="CW213" s="55">
        <f t="shared" si="133"/>
        <v>0</v>
      </c>
      <c r="CX213" s="55">
        <f t="shared" si="134"/>
        <v>0</v>
      </c>
      <c r="CY213" s="55">
        <f t="shared" si="105"/>
        <v>0</v>
      </c>
    </row>
    <row r="214" spans="1:103" ht="15" customHeight="1" x14ac:dyDescent="0.25">
      <c r="A214" s="5842"/>
      <c r="B214" s="500" t="s">
        <v>871</v>
      </c>
      <c r="C214" s="663">
        <f t="shared" si="110"/>
        <v>0</v>
      </c>
      <c r="D214" s="664">
        <f>SUM(F214+H214+J214+L214+N214+P214+R214+T214+V214+X214+Z214+AB214+AD214+AF214+AH214+AJ214+AL214)</f>
        <v>0</v>
      </c>
      <c r="E214" s="500">
        <f t="shared" si="120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86"/>
        <v/>
      </c>
      <c r="CA214" s="135" t="str">
        <f t="shared" si="121"/>
        <v/>
      </c>
      <c r="CB214" s="135" t="str">
        <f t="shared" si="122"/>
        <v/>
      </c>
      <c r="CC214" s="135" t="str">
        <f t="shared" si="123"/>
        <v/>
      </c>
      <c r="CD214" s="135" t="str">
        <f t="shared" si="124"/>
        <v/>
      </c>
      <c r="CE214" s="135" t="str">
        <f t="shared" si="125"/>
        <v/>
      </c>
      <c r="CF214" s="135" t="str">
        <f t="shared" si="126"/>
        <v/>
      </c>
      <c r="CG214" s="135" t="str">
        <f t="shared" si="106"/>
        <v/>
      </c>
      <c r="CH214" s="135" t="str">
        <f t="shared" si="127"/>
        <v/>
      </c>
      <c r="CI214" s="135" t="str">
        <f t="shared" si="128"/>
        <v/>
      </c>
      <c r="CJ214" s="135" t="str">
        <f t="shared" si="129"/>
        <v/>
      </c>
      <c r="CK214" s="135" t="str">
        <f t="shared" si="130"/>
        <v/>
      </c>
      <c r="CL214" s="6"/>
      <c r="CO214" s="55">
        <f t="shared" si="114"/>
        <v>0</v>
      </c>
      <c r="CP214" s="55">
        <f t="shared" si="115"/>
        <v>0</v>
      </c>
      <c r="CQ214" s="55">
        <f t="shared" si="131"/>
        <v>0</v>
      </c>
      <c r="CR214" s="55">
        <f t="shared" si="116"/>
        <v>0</v>
      </c>
      <c r="CS214" s="55">
        <f t="shared" si="117"/>
        <v>0</v>
      </c>
      <c r="CT214" s="55">
        <f t="shared" si="118"/>
        <v>0</v>
      </c>
      <c r="CU214" s="55">
        <f t="shared" si="132"/>
        <v>0</v>
      </c>
      <c r="CV214" s="55">
        <f t="shared" si="119"/>
        <v>0</v>
      </c>
      <c r="CW214" s="55">
        <f t="shared" si="133"/>
        <v>0</v>
      </c>
      <c r="CX214" s="55">
        <f t="shared" si="134"/>
        <v>0</v>
      </c>
      <c r="CY214" s="55">
        <f t="shared" si="105"/>
        <v>0</v>
      </c>
    </row>
    <row r="215" spans="1:103" ht="15" customHeight="1" x14ac:dyDescent="0.25">
      <c r="A215" s="5842"/>
      <c r="B215" s="52" t="s">
        <v>872</v>
      </c>
      <c r="C215" s="200">
        <f t="shared" si="110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86"/>
        <v/>
      </c>
      <c r="CA215" s="135" t="str">
        <f t="shared" si="121"/>
        <v/>
      </c>
      <c r="CB215" s="135" t="str">
        <f t="shared" si="122"/>
        <v/>
      </c>
      <c r="CC215" s="135" t="str">
        <f t="shared" si="123"/>
        <v/>
      </c>
      <c r="CD215" s="135" t="str">
        <f t="shared" si="124"/>
        <v/>
      </c>
      <c r="CE215" s="135" t="str">
        <f t="shared" si="125"/>
        <v/>
      </c>
      <c r="CF215" s="135" t="str">
        <f t="shared" si="126"/>
        <v/>
      </c>
      <c r="CG215" s="135" t="str">
        <f t="shared" si="106"/>
        <v/>
      </c>
      <c r="CH215" s="135" t="str">
        <f t="shared" si="127"/>
        <v/>
      </c>
      <c r="CI215" s="135" t="str">
        <f t="shared" si="128"/>
        <v/>
      </c>
      <c r="CJ215" s="135" t="str">
        <f t="shared" si="129"/>
        <v/>
      </c>
      <c r="CK215" s="135" t="str">
        <f t="shared" si="130"/>
        <v/>
      </c>
      <c r="CL215" s="6"/>
      <c r="CO215" s="55">
        <f t="shared" si="114"/>
        <v>0</v>
      </c>
      <c r="CP215" s="55">
        <f t="shared" si="115"/>
        <v>0</v>
      </c>
      <c r="CQ215" s="55">
        <f t="shared" si="131"/>
        <v>0</v>
      </c>
      <c r="CR215" s="55">
        <f t="shared" si="116"/>
        <v>0</v>
      </c>
      <c r="CS215" s="55">
        <f t="shared" si="117"/>
        <v>0</v>
      </c>
      <c r="CT215" s="55">
        <f t="shared" si="118"/>
        <v>0</v>
      </c>
      <c r="CU215" s="55">
        <f t="shared" si="132"/>
        <v>0</v>
      </c>
      <c r="CV215" s="55">
        <f t="shared" si="119"/>
        <v>0</v>
      </c>
      <c r="CW215" s="55">
        <f t="shared" si="133"/>
        <v>0</v>
      </c>
      <c r="CX215" s="55">
        <f t="shared" si="134"/>
        <v>0</v>
      </c>
      <c r="CY215" s="55">
        <f t="shared" si="105"/>
        <v>0</v>
      </c>
    </row>
    <row r="216" spans="1:103" ht="15" customHeight="1" x14ac:dyDescent="0.25">
      <c r="A216" s="5842"/>
      <c r="B216" s="52" t="s">
        <v>873</v>
      </c>
      <c r="C216" s="200">
        <f t="shared" si="110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86"/>
        <v/>
      </c>
      <c r="CA216" s="135" t="str">
        <f t="shared" si="121"/>
        <v/>
      </c>
      <c r="CB216" s="135" t="str">
        <f t="shared" si="122"/>
        <v/>
      </c>
      <c r="CC216" s="135" t="str">
        <f t="shared" si="123"/>
        <v/>
      </c>
      <c r="CD216" s="135" t="str">
        <f t="shared" si="124"/>
        <v/>
      </c>
      <c r="CE216" s="135" t="str">
        <f t="shared" si="125"/>
        <v/>
      </c>
      <c r="CF216" s="135" t="str">
        <f t="shared" si="126"/>
        <v/>
      </c>
      <c r="CG216" s="135" t="str">
        <f t="shared" si="106"/>
        <v/>
      </c>
      <c r="CH216" s="135" t="str">
        <f t="shared" si="127"/>
        <v/>
      </c>
      <c r="CI216" s="135" t="str">
        <f t="shared" si="128"/>
        <v/>
      </c>
      <c r="CJ216" s="135" t="str">
        <f t="shared" si="129"/>
        <v/>
      </c>
      <c r="CK216" s="135" t="str">
        <f t="shared" si="130"/>
        <v/>
      </c>
      <c r="CL216" s="6"/>
      <c r="CO216" s="55">
        <f t="shared" si="114"/>
        <v>0</v>
      </c>
      <c r="CP216" s="55">
        <f t="shared" si="115"/>
        <v>0</v>
      </c>
      <c r="CQ216" s="55">
        <f t="shared" si="131"/>
        <v>0</v>
      </c>
      <c r="CR216" s="55">
        <f t="shared" si="116"/>
        <v>0</v>
      </c>
      <c r="CS216" s="55">
        <f t="shared" si="117"/>
        <v>0</v>
      </c>
      <c r="CT216" s="55">
        <f t="shared" si="118"/>
        <v>0</v>
      </c>
      <c r="CU216" s="55">
        <f t="shared" si="132"/>
        <v>0</v>
      </c>
      <c r="CV216" s="55">
        <f t="shared" si="119"/>
        <v>0</v>
      </c>
      <c r="CW216" s="55">
        <f t="shared" si="133"/>
        <v>0</v>
      </c>
      <c r="CX216" s="55">
        <f t="shared" si="134"/>
        <v>0</v>
      </c>
      <c r="CY216" s="55">
        <f t="shared" si="105"/>
        <v>0</v>
      </c>
    </row>
    <row r="217" spans="1:103" ht="15" customHeight="1" x14ac:dyDescent="0.25">
      <c r="A217" s="5732"/>
      <c r="B217" s="387" t="s">
        <v>874</v>
      </c>
      <c r="C217" s="378">
        <f t="shared" si="110"/>
        <v>0</v>
      </c>
      <c r="D217" s="672">
        <f>SUM(F217+H217+J217+L217+N217+P217+R217+T217+V217+X217+Z217+AB217+AD217+AF217+AH217+AJ217+AL217)</f>
        <v>0</v>
      </c>
      <c r="E217" s="387">
        <f t="shared" si="120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86"/>
        <v/>
      </c>
      <c r="CA217" s="135" t="str">
        <f t="shared" si="121"/>
        <v/>
      </c>
      <c r="CB217" s="135" t="str">
        <f t="shared" si="122"/>
        <v/>
      </c>
      <c r="CC217" s="135" t="str">
        <f t="shared" si="123"/>
        <v/>
      </c>
      <c r="CD217" s="135" t="str">
        <f t="shared" si="124"/>
        <v/>
      </c>
      <c r="CE217" s="135" t="str">
        <f t="shared" si="125"/>
        <v/>
      </c>
      <c r="CF217" s="135" t="str">
        <f t="shared" si="126"/>
        <v/>
      </c>
      <c r="CG217" s="135" t="str">
        <f t="shared" si="106"/>
        <v/>
      </c>
      <c r="CH217" s="135" t="str">
        <f t="shared" si="127"/>
        <v/>
      </c>
      <c r="CI217" s="135" t="str">
        <f t="shared" si="128"/>
        <v/>
      </c>
      <c r="CJ217" s="135" t="str">
        <f t="shared" si="129"/>
        <v/>
      </c>
      <c r="CK217" s="135" t="str">
        <f t="shared" si="130"/>
        <v/>
      </c>
      <c r="CL217" s="6"/>
      <c r="CO217" s="55">
        <f t="shared" si="114"/>
        <v>0</v>
      </c>
      <c r="CP217" s="55">
        <f t="shared" si="115"/>
        <v>0</v>
      </c>
      <c r="CQ217" s="55">
        <f t="shared" si="131"/>
        <v>0</v>
      </c>
      <c r="CR217" s="55">
        <f t="shared" si="116"/>
        <v>0</v>
      </c>
      <c r="CS217" s="55">
        <f t="shared" si="117"/>
        <v>0</v>
      </c>
      <c r="CT217" s="55">
        <f t="shared" si="118"/>
        <v>0</v>
      </c>
      <c r="CU217" s="55">
        <f t="shared" si="132"/>
        <v>0</v>
      </c>
      <c r="CV217" s="55">
        <f t="shared" si="119"/>
        <v>0</v>
      </c>
      <c r="CW217" s="55">
        <f t="shared" si="133"/>
        <v>0</v>
      </c>
      <c r="CX217" s="55">
        <f t="shared" si="134"/>
        <v>0</v>
      </c>
      <c r="CY217" s="55">
        <f t="shared" si="105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10"/>
        <v>0</v>
      </c>
      <c r="D218" s="655">
        <f>SUM(F218+H218+J218+L218+N218)</f>
        <v>0</v>
      </c>
      <c r="E218" s="656">
        <f t="shared" ref="D218:E221" si="135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36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12"/>
        <v/>
      </c>
      <c r="CE218" s="135" t="str">
        <f t="shared" si="113"/>
        <v/>
      </c>
      <c r="CF218" s="135" t="str">
        <f t="shared" ref="CF218:CF241" si="137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06"/>
        <v/>
      </c>
      <c r="CH218" s="135" t="str">
        <f t="shared" ref="CH218:CH241" si="138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28"/>
        <v/>
      </c>
      <c r="CJ218" s="135" t="str">
        <f t="shared" si="129"/>
        <v/>
      </c>
      <c r="CK218" s="135" t="str">
        <f t="shared" ref="CK218:CK240" si="139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14"/>
        <v>0</v>
      </c>
      <c r="CP218" s="433"/>
      <c r="CQ218" s="55">
        <f t="shared" si="131"/>
        <v>0</v>
      </c>
      <c r="CR218" s="55">
        <f t="shared" si="116"/>
        <v>0</v>
      </c>
      <c r="CS218" s="55">
        <f t="shared" si="117"/>
        <v>0</v>
      </c>
      <c r="CT218" s="55">
        <f t="shared" si="118"/>
        <v>0</v>
      </c>
      <c r="CU218" s="55">
        <f t="shared" si="132"/>
        <v>0</v>
      </c>
      <c r="CV218" s="55">
        <f t="shared" si="119"/>
        <v>0</v>
      </c>
      <c r="CW218" s="55">
        <f t="shared" si="133"/>
        <v>0</v>
      </c>
      <c r="CX218" s="55">
        <f t="shared" si="134"/>
        <v>0</v>
      </c>
      <c r="CY218" s="55">
        <f t="shared" si="105"/>
        <v>0</v>
      </c>
    </row>
    <row r="219" spans="1:103" ht="23.25" customHeight="1" x14ac:dyDescent="0.25">
      <c r="A219" s="5842"/>
      <c r="B219" s="500" t="s">
        <v>877</v>
      </c>
      <c r="C219" s="663">
        <f t="shared" si="110"/>
        <v>0</v>
      </c>
      <c r="D219" s="664">
        <f>SUM(F219+H219+J219+L219+N219)</f>
        <v>0</v>
      </c>
      <c r="E219" s="500">
        <f t="shared" si="135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>CA219&amp;CC219&amp;CD219&amp;CE219&amp;CF219&amp;CG219&amp;CH219&amp;CI219&amp;CJ219&amp;CK219</f>
        <v/>
      </c>
      <c r="CA219" s="135" t="str">
        <f t="shared" si="111"/>
        <v/>
      </c>
      <c r="CB219" s="179"/>
      <c r="CC219" s="135" t="str">
        <f t="shared" si="136"/>
        <v/>
      </c>
      <c r="CD219" s="135" t="str">
        <f t="shared" si="112"/>
        <v/>
      </c>
      <c r="CE219" s="135" t="str">
        <f t="shared" si="113"/>
        <v/>
      </c>
      <c r="CF219" s="135" t="str">
        <f t="shared" si="137"/>
        <v/>
      </c>
      <c r="CG219" s="135" t="str">
        <f t="shared" si="106"/>
        <v/>
      </c>
      <c r="CH219" s="135" t="str">
        <f t="shared" si="138"/>
        <v/>
      </c>
      <c r="CI219" s="135" t="str">
        <f t="shared" si="128"/>
        <v/>
      </c>
      <c r="CJ219" s="135" t="str">
        <f t="shared" si="129"/>
        <v/>
      </c>
      <c r="CK219" s="135" t="str">
        <f t="shared" si="139"/>
        <v/>
      </c>
      <c r="CL219" s="6"/>
      <c r="CO219" s="55">
        <f t="shared" si="114"/>
        <v>0</v>
      </c>
      <c r="CP219" s="433"/>
      <c r="CQ219" s="55">
        <f t="shared" si="131"/>
        <v>0</v>
      </c>
      <c r="CR219" s="55">
        <f t="shared" si="116"/>
        <v>0</v>
      </c>
      <c r="CS219" s="55">
        <f t="shared" si="117"/>
        <v>0</v>
      </c>
      <c r="CT219" s="55">
        <f t="shared" si="118"/>
        <v>0</v>
      </c>
      <c r="CU219" s="55">
        <f t="shared" si="132"/>
        <v>0</v>
      </c>
      <c r="CV219" s="55">
        <f t="shared" si="119"/>
        <v>0</v>
      </c>
      <c r="CW219" s="55">
        <f t="shared" si="133"/>
        <v>0</v>
      </c>
      <c r="CX219" s="55">
        <f t="shared" si="134"/>
        <v>0</v>
      </c>
      <c r="CY219" s="55">
        <f t="shared" si="105"/>
        <v>0</v>
      </c>
    </row>
    <row r="220" spans="1:103" ht="23.25" customHeight="1" x14ac:dyDescent="0.25">
      <c r="A220" s="5842"/>
      <c r="B220" s="500" t="s">
        <v>878</v>
      </c>
      <c r="C220" s="663">
        <f t="shared" si="110"/>
        <v>0</v>
      </c>
      <c r="D220" s="664">
        <f t="shared" si="135"/>
        <v>0</v>
      </c>
      <c r="E220" s="500">
        <f t="shared" si="135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>CA220&amp;CC220&amp;CD220&amp;CE220&amp;CF220&amp;CG220&amp;CH220&amp;CI220&amp;CJ220&amp;CK220</f>
        <v/>
      </c>
      <c r="CA220" s="135" t="str">
        <f t="shared" si="111"/>
        <v/>
      </c>
      <c r="CB220" s="179"/>
      <c r="CC220" s="135" t="str">
        <f t="shared" si="136"/>
        <v/>
      </c>
      <c r="CD220" s="135" t="str">
        <f t="shared" si="112"/>
        <v/>
      </c>
      <c r="CE220" s="135" t="str">
        <f t="shared" si="113"/>
        <v/>
      </c>
      <c r="CF220" s="135" t="str">
        <f t="shared" si="137"/>
        <v/>
      </c>
      <c r="CG220" s="135" t="str">
        <f t="shared" si="106"/>
        <v/>
      </c>
      <c r="CH220" s="135" t="str">
        <f t="shared" si="138"/>
        <v/>
      </c>
      <c r="CI220" s="135" t="str">
        <f t="shared" si="128"/>
        <v/>
      </c>
      <c r="CJ220" s="135" t="str">
        <f t="shared" si="129"/>
        <v/>
      </c>
      <c r="CK220" s="135" t="str">
        <f t="shared" si="139"/>
        <v/>
      </c>
      <c r="CL220" s="6"/>
      <c r="CO220" s="55">
        <f t="shared" si="114"/>
        <v>0</v>
      </c>
      <c r="CP220" s="433"/>
      <c r="CQ220" s="55">
        <f t="shared" si="131"/>
        <v>0</v>
      </c>
      <c r="CR220" s="55">
        <f t="shared" si="116"/>
        <v>0</v>
      </c>
      <c r="CS220" s="55">
        <f t="shared" si="117"/>
        <v>0</v>
      </c>
      <c r="CT220" s="55">
        <f t="shared" si="118"/>
        <v>0</v>
      </c>
      <c r="CU220" s="55">
        <f t="shared" si="132"/>
        <v>0</v>
      </c>
      <c r="CV220" s="55">
        <f t="shared" si="119"/>
        <v>0</v>
      </c>
      <c r="CW220" s="55">
        <f t="shared" si="133"/>
        <v>0</v>
      </c>
      <c r="CX220" s="55">
        <f t="shared" si="134"/>
        <v>0</v>
      </c>
      <c r="CY220" s="55">
        <f t="shared" si="105"/>
        <v>0</v>
      </c>
    </row>
    <row r="221" spans="1:103" ht="36" customHeight="1" x14ac:dyDescent="0.25">
      <c r="A221" s="5732"/>
      <c r="B221" s="387" t="s">
        <v>879</v>
      </c>
      <c r="C221" s="378">
        <f t="shared" si="110"/>
        <v>0</v>
      </c>
      <c r="D221" s="672">
        <f t="shared" si="135"/>
        <v>0</v>
      </c>
      <c r="E221" s="387">
        <f t="shared" si="135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>CA221&amp;CC221&amp;CD221&amp;CE221&amp;CF221&amp;CG221&amp;CH221&amp;CI221&amp;CJ221&amp;CK221</f>
        <v/>
      </c>
      <c r="CA221" s="135" t="str">
        <f t="shared" si="111"/>
        <v/>
      </c>
      <c r="CB221" s="179"/>
      <c r="CC221" s="135" t="str">
        <f t="shared" si="136"/>
        <v/>
      </c>
      <c r="CD221" s="135" t="str">
        <f t="shared" si="112"/>
        <v/>
      </c>
      <c r="CE221" s="135" t="str">
        <f t="shared" si="113"/>
        <v/>
      </c>
      <c r="CF221" s="135" t="str">
        <f t="shared" si="137"/>
        <v/>
      </c>
      <c r="CG221" s="135" t="str">
        <f t="shared" si="106"/>
        <v/>
      </c>
      <c r="CH221" s="135" t="str">
        <f t="shared" si="138"/>
        <v/>
      </c>
      <c r="CI221" s="135" t="str">
        <f t="shared" si="128"/>
        <v/>
      </c>
      <c r="CJ221" s="135" t="str">
        <f t="shared" si="129"/>
        <v/>
      </c>
      <c r="CK221" s="135" t="str">
        <f t="shared" si="139"/>
        <v/>
      </c>
      <c r="CL221" s="6"/>
      <c r="CO221" s="55">
        <f t="shared" si="114"/>
        <v>0</v>
      </c>
      <c r="CP221" s="433"/>
      <c r="CQ221" s="55">
        <f t="shared" si="131"/>
        <v>0</v>
      </c>
      <c r="CR221" s="55">
        <f t="shared" si="116"/>
        <v>0</v>
      </c>
      <c r="CS221" s="55">
        <f t="shared" si="117"/>
        <v>0</v>
      </c>
      <c r="CT221" s="55">
        <f t="shared" si="118"/>
        <v>0</v>
      </c>
      <c r="CU221" s="55">
        <f t="shared" si="132"/>
        <v>0</v>
      </c>
      <c r="CV221" s="55">
        <f t="shared" si="119"/>
        <v>0</v>
      </c>
      <c r="CW221" s="55">
        <f t="shared" si="133"/>
        <v>0</v>
      </c>
      <c r="CX221" s="55">
        <f t="shared" si="134"/>
        <v>0</v>
      </c>
      <c r="CY221" s="55">
        <f t="shared" si="105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10"/>
        <v>0</v>
      </c>
      <c r="D222" s="657">
        <f t="shared" ref="D222:E241" si="140">SUM(F222+H222+J222+L222+N222+P222+R222+T222+V222+X222+Z222+AB222+AD222+AF222+AH222+AJ222+AL222)</f>
        <v>0</v>
      </c>
      <c r="E222" s="108">
        <f t="shared" si="140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86"/>
        <v/>
      </c>
      <c r="CA222" s="135" t="str">
        <f t="shared" si="111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36"/>
        <v/>
      </c>
      <c r="CD222" s="135" t="str">
        <f t="shared" si="112"/>
        <v/>
      </c>
      <c r="CE222" s="135" t="str">
        <f t="shared" si="113"/>
        <v/>
      </c>
      <c r="CF222" s="135" t="str">
        <f t="shared" si="137"/>
        <v/>
      </c>
      <c r="CG222" s="135" t="str">
        <f t="shared" si="106"/>
        <v/>
      </c>
      <c r="CH222" s="135" t="str">
        <f t="shared" si="138"/>
        <v/>
      </c>
      <c r="CI222" s="135" t="str">
        <f t="shared" si="128"/>
        <v/>
      </c>
      <c r="CJ222" s="135" t="str">
        <f t="shared" si="129"/>
        <v/>
      </c>
      <c r="CK222" s="135" t="str">
        <f t="shared" si="139"/>
        <v/>
      </c>
      <c r="CL222" s="6"/>
      <c r="CO222" s="55">
        <f t="shared" si="114"/>
        <v>0</v>
      </c>
      <c r="CP222" s="55">
        <f>IF(AND(E222&gt;0,AO222=""),1,IF(AO222&gt;E222,1,0))</f>
        <v>0</v>
      </c>
      <c r="CQ222" s="55">
        <f t="shared" si="131"/>
        <v>0</v>
      </c>
      <c r="CR222" s="55">
        <f t="shared" si="116"/>
        <v>0</v>
      </c>
      <c r="CS222" s="55">
        <f t="shared" si="117"/>
        <v>0</v>
      </c>
      <c r="CT222" s="55">
        <f t="shared" si="118"/>
        <v>0</v>
      </c>
      <c r="CU222" s="55">
        <f t="shared" si="132"/>
        <v>0</v>
      </c>
      <c r="CV222" s="55">
        <f t="shared" si="119"/>
        <v>0</v>
      </c>
      <c r="CW222" s="55">
        <f t="shared" si="133"/>
        <v>0</v>
      </c>
      <c r="CX222" s="55">
        <f t="shared" si="134"/>
        <v>0</v>
      </c>
      <c r="CY222" s="55">
        <f t="shared" si="105"/>
        <v>0</v>
      </c>
    </row>
    <row r="223" spans="1:103" ht="15" customHeight="1" x14ac:dyDescent="0.25">
      <c r="A223" s="5842"/>
      <c r="B223" s="247" t="s">
        <v>882</v>
      </c>
      <c r="C223" s="663">
        <f t="shared" si="110"/>
        <v>0</v>
      </c>
      <c r="D223" s="664">
        <f t="shared" si="140"/>
        <v>0</v>
      </c>
      <c r="E223" s="500">
        <f t="shared" si="140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86"/>
        <v/>
      </c>
      <c r="CA223" s="135" t="str">
        <f t="shared" si="111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36"/>
        <v/>
      </c>
      <c r="CD223" s="135" t="str">
        <f t="shared" si="112"/>
        <v/>
      </c>
      <c r="CE223" s="135" t="str">
        <f t="shared" si="113"/>
        <v/>
      </c>
      <c r="CF223" s="135" t="str">
        <f t="shared" si="137"/>
        <v/>
      </c>
      <c r="CG223" s="135" t="str">
        <f t="shared" si="106"/>
        <v/>
      </c>
      <c r="CH223" s="135" t="str">
        <f t="shared" si="138"/>
        <v/>
      </c>
      <c r="CI223" s="135" t="str">
        <f t="shared" si="128"/>
        <v/>
      </c>
      <c r="CJ223" s="135" t="str">
        <f t="shared" si="129"/>
        <v/>
      </c>
      <c r="CK223" s="135" t="str">
        <f t="shared" si="139"/>
        <v/>
      </c>
      <c r="CL223" s="6"/>
      <c r="CO223" s="55">
        <f t="shared" si="114"/>
        <v>0</v>
      </c>
      <c r="CP223" s="55">
        <f>IF(AND(E223&gt;0,AO223=""),1,IF(AO223&gt;E223,1,0))</f>
        <v>0</v>
      </c>
      <c r="CQ223" s="55">
        <f t="shared" si="131"/>
        <v>0</v>
      </c>
      <c r="CR223" s="55">
        <f t="shared" si="116"/>
        <v>0</v>
      </c>
      <c r="CS223" s="55">
        <f t="shared" si="117"/>
        <v>0</v>
      </c>
      <c r="CT223" s="55">
        <f t="shared" si="118"/>
        <v>0</v>
      </c>
      <c r="CU223" s="55">
        <f t="shared" si="132"/>
        <v>0</v>
      </c>
      <c r="CV223" s="55">
        <f t="shared" si="119"/>
        <v>0</v>
      </c>
      <c r="CW223" s="55">
        <f t="shared" si="133"/>
        <v>0</v>
      </c>
      <c r="CX223" s="55">
        <f t="shared" si="134"/>
        <v>0</v>
      </c>
      <c r="CY223" s="55">
        <f t="shared" si="105"/>
        <v>0</v>
      </c>
    </row>
    <row r="224" spans="1:103" ht="15" customHeight="1" x14ac:dyDescent="0.25">
      <c r="A224" s="5842"/>
      <c r="B224" s="665" t="s">
        <v>883</v>
      </c>
      <c r="C224" s="663">
        <f t="shared" si="110"/>
        <v>0</v>
      </c>
      <c r="D224" s="664">
        <f t="shared" si="140"/>
        <v>0</v>
      </c>
      <c r="E224" s="500">
        <f t="shared" si="140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86"/>
        <v/>
      </c>
      <c r="CA224" s="135" t="str">
        <f t="shared" si="111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36"/>
        <v/>
      </c>
      <c r="CD224" s="135" t="str">
        <f t="shared" si="112"/>
        <v/>
      </c>
      <c r="CE224" s="135" t="str">
        <f t="shared" si="113"/>
        <v/>
      </c>
      <c r="CF224" s="135" t="str">
        <f t="shared" si="137"/>
        <v/>
      </c>
      <c r="CG224" s="135" t="str">
        <f t="shared" si="106"/>
        <v/>
      </c>
      <c r="CH224" s="135" t="str">
        <f t="shared" si="138"/>
        <v/>
      </c>
      <c r="CI224" s="135" t="str">
        <f t="shared" si="128"/>
        <v/>
      </c>
      <c r="CJ224" s="135" t="str">
        <f t="shared" si="129"/>
        <v/>
      </c>
      <c r="CK224" s="135" t="str">
        <f t="shared" si="139"/>
        <v/>
      </c>
      <c r="CL224" s="6"/>
      <c r="CO224" s="55">
        <f t="shared" si="114"/>
        <v>0</v>
      </c>
      <c r="CP224" s="55">
        <f>IF(AND(E224&gt;0,AO224=""),1,IF(AO224&gt;E224,1,0))</f>
        <v>0</v>
      </c>
      <c r="CQ224" s="55">
        <f t="shared" si="131"/>
        <v>0</v>
      </c>
      <c r="CR224" s="55">
        <f t="shared" si="116"/>
        <v>0</v>
      </c>
      <c r="CS224" s="55">
        <f t="shared" si="117"/>
        <v>0</v>
      </c>
      <c r="CT224" s="55">
        <f t="shared" si="118"/>
        <v>0</v>
      </c>
      <c r="CU224" s="55">
        <f t="shared" si="132"/>
        <v>0</v>
      </c>
      <c r="CV224" s="55">
        <f t="shared" si="119"/>
        <v>0</v>
      </c>
      <c r="CW224" s="55">
        <f t="shared" si="133"/>
        <v>0</v>
      </c>
      <c r="CX224" s="55">
        <f t="shared" si="134"/>
        <v>0</v>
      </c>
      <c r="CY224" s="55">
        <f t="shared" si="105"/>
        <v>0</v>
      </c>
    </row>
    <row r="225" spans="1:103" ht="15" customHeight="1" x14ac:dyDescent="0.25">
      <c r="A225" s="5842"/>
      <c r="B225" s="665" t="s">
        <v>884</v>
      </c>
      <c r="C225" s="663">
        <f t="shared" si="110"/>
        <v>0</v>
      </c>
      <c r="D225" s="664">
        <f t="shared" si="140"/>
        <v>0</v>
      </c>
      <c r="E225" s="500">
        <f t="shared" si="140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86"/>
        <v/>
      </c>
      <c r="CA225" s="135" t="str">
        <f t="shared" si="111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36"/>
        <v/>
      </c>
      <c r="CD225" s="135" t="str">
        <f t="shared" si="112"/>
        <v/>
      </c>
      <c r="CE225" s="135" t="str">
        <f t="shared" si="113"/>
        <v/>
      </c>
      <c r="CF225" s="135" t="str">
        <f t="shared" si="137"/>
        <v/>
      </c>
      <c r="CG225" s="135" t="str">
        <f t="shared" si="106"/>
        <v/>
      </c>
      <c r="CH225" s="135" t="str">
        <f t="shared" si="138"/>
        <v/>
      </c>
      <c r="CI225" s="135" t="str">
        <f t="shared" si="128"/>
        <v/>
      </c>
      <c r="CJ225" s="135" t="str">
        <f t="shared" si="129"/>
        <v/>
      </c>
      <c r="CK225" s="135" t="str">
        <f t="shared" si="139"/>
        <v/>
      </c>
      <c r="CL225" s="6"/>
      <c r="CO225" s="55">
        <f t="shared" si="114"/>
        <v>0</v>
      </c>
      <c r="CP225" s="55">
        <f>IF(AND(E225&gt;0,AO225=""),1,IF(AO225&gt;E225,1,0))</f>
        <v>0</v>
      </c>
      <c r="CQ225" s="55">
        <f t="shared" si="131"/>
        <v>0</v>
      </c>
      <c r="CR225" s="55">
        <f t="shared" si="116"/>
        <v>0</v>
      </c>
      <c r="CS225" s="55">
        <f t="shared" si="117"/>
        <v>0</v>
      </c>
      <c r="CT225" s="55">
        <f t="shared" si="118"/>
        <v>0</v>
      </c>
      <c r="CU225" s="55">
        <f t="shared" si="132"/>
        <v>0</v>
      </c>
      <c r="CV225" s="55">
        <f t="shared" si="119"/>
        <v>0</v>
      </c>
      <c r="CW225" s="55">
        <f t="shared" si="133"/>
        <v>0</v>
      </c>
      <c r="CX225" s="55">
        <f t="shared" si="134"/>
        <v>0</v>
      </c>
      <c r="CY225" s="55">
        <f t="shared" si="105"/>
        <v>0</v>
      </c>
    </row>
    <row r="226" spans="1:103" ht="15" customHeight="1" x14ac:dyDescent="0.25">
      <c r="A226" s="5732"/>
      <c r="B226" s="681" t="s">
        <v>885</v>
      </c>
      <c r="C226" s="73">
        <f t="shared" si="110"/>
        <v>5</v>
      </c>
      <c r="D226" s="246">
        <f t="shared" si="140"/>
        <v>1</v>
      </c>
      <c r="E226" s="67">
        <f t="shared" si="140"/>
        <v>4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0</v>
      </c>
      <c r="N226" s="346">
        <v>0</v>
      </c>
      <c r="O226" s="347">
        <v>1</v>
      </c>
      <c r="P226" s="346">
        <v>1</v>
      </c>
      <c r="Q226" s="347">
        <v>0</v>
      </c>
      <c r="R226" s="346">
        <v>0</v>
      </c>
      <c r="S226" s="347">
        <v>0</v>
      </c>
      <c r="T226" s="346">
        <v>0</v>
      </c>
      <c r="U226" s="347">
        <v>0</v>
      </c>
      <c r="V226" s="346">
        <v>0</v>
      </c>
      <c r="W226" s="347">
        <v>0</v>
      </c>
      <c r="X226" s="346">
        <v>0</v>
      </c>
      <c r="Y226" s="347">
        <v>1</v>
      </c>
      <c r="Z226" s="346">
        <v>0</v>
      </c>
      <c r="AA226" s="347">
        <v>2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3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86"/>
        <v/>
      </c>
      <c r="CA226" s="135" t="str">
        <f t="shared" si="111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36"/>
        <v/>
      </c>
      <c r="CD226" s="135" t="str">
        <f t="shared" si="112"/>
        <v/>
      </c>
      <c r="CE226" s="135" t="str">
        <f t="shared" si="113"/>
        <v/>
      </c>
      <c r="CF226" s="135" t="str">
        <f t="shared" si="137"/>
        <v/>
      </c>
      <c r="CG226" s="135" t="str">
        <f t="shared" si="106"/>
        <v/>
      </c>
      <c r="CH226" s="135" t="str">
        <f t="shared" si="138"/>
        <v/>
      </c>
      <c r="CI226" s="135" t="str">
        <f t="shared" si="128"/>
        <v/>
      </c>
      <c r="CJ226" s="135" t="str">
        <f t="shared" si="129"/>
        <v/>
      </c>
      <c r="CK226" s="135" t="str">
        <f t="shared" si="139"/>
        <v/>
      </c>
      <c r="CL226" s="6"/>
      <c r="CO226" s="55">
        <f t="shared" si="114"/>
        <v>0</v>
      </c>
      <c r="CP226" s="55">
        <f>IF(AND(E226&gt;0,AO226=""),1,IF(AO226&gt;E226,1,0))</f>
        <v>0</v>
      </c>
      <c r="CQ226" s="55">
        <f t="shared" si="131"/>
        <v>0</v>
      </c>
      <c r="CR226" s="55">
        <f t="shared" si="116"/>
        <v>0</v>
      </c>
      <c r="CS226" s="55">
        <f t="shared" si="117"/>
        <v>0</v>
      </c>
      <c r="CT226" s="55">
        <f t="shared" si="118"/>
        <v>0</v>
      </c>
      <c r="CU226" s="55">
        <f t="shared" si="132"/>
        <v>0</v>
      </c>
      <c r="CV226" s="55">
        <f t="shared" si="119"/>
        <v>0</v>
      </c>
      <c r="CW226" s="55">
        <f t="shared" si="133"/>
        <v>0</v>
      </c>
      <c r="CX226" s="55">
        <f t="shared" si="134"/>
        <v>0</v>
      </c>
      <c r="CY226" s="55">
        <f t="shared" si="105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10"/>
        <v>0</v>
      </c>
      <c r="D227" s="655">
        <f t="shared" si="140"/>
        <v>0</v>
      </c>
      <c r="E227" s="656">
        <f t="shared" si="140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36"/>
        <v/>
      </c>
      <c r="CD227" s="135" t="str">
        <f t="shared" si="112"/>
        <v/>
      </c>
      <c r="CE227" s="181"/>
      <c r="CF227" s="181"/>
      <c r="CG227" s="135" t="str">
        <f t="shared" si="106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28"/>
        <v/>
      </c>
      <c r="CJ227" s="135" t="str">
        <f t="shared" si="129"/>
        <v/>
      </c>
      <c r="CK227" s="179"/>
      <c r="CL227" s="6"/>
      <c r="CO227" s="433"/>
      <c r="CP227" s="433"/>
      <c r="CQ227" s="55">
        <f t="shared" si="131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19"/>
        <v>0</v>
      </c>
      <c r="CW227" s="55">
        <f t="shared" si="133"/>
        <v>0</v>
      </c>
      <c r="CX227" s="55">
        <f t="shared" si="134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10"/>
        <v>0</v>
      </c>
      <c r="D228" s="664">
        <f>SUM(F228+H228+J228+L228+N228+P228+R228+T228+V228+X228+Z228+AB228+AD228+AF228+AH228+AJ228+AL228)</f>
        <v>0</v>
      </c>
      <c r="E228" s="500">
        <f t="shared" si="140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>CC228&amp;CD228&amp;CE228&amp;CF228&amp;CG228&amp;CH228&amp;CI228&amp;CJ228</f>
        <v/>
      </c>
      <c r="CA228" s="179"/>
      <c r="CB228" s="179"/>
      <c r="CC228" s="135" t="str">
        <f t="shared" si="136"/>
        <v/>
      </c>
      <c r="CD228" s="135" t="str">
        <f t="shared" si="112"/>
        <v/>
      </c>
      <c r="CE228" s="181"/>
      <c r="CF228" s="181"/>
      <c r="CG228" s="135" t="str">
        <f t="shared" si="106"/>
        <v/>
      </c>
      <c r="CH228" s="135" t="str">
        <f t="shared" si="138"/>
        <v/>
      </c>
      <c r="CI228" s="135" t="str">
        <f t="shared" si="128"/>
        <v/>
      </c>
      <c r="CJ228" s="135" t="str">
        <f t="shared" si="129"/>
        <v/>
      </c>
      <c r="CK228" s="179"/>
      <c r="CL228" s="6"/>
      <c r="CO228" s="433"/>
      <c r="CP228" s="433"/>
      <c r="CQ228" s="55">
        <f t="shared" si="131"/>
        <v>0</v>
      </c>
      <c r="CR228" s="55">
        <f t="shared" si="116"/>
        <v>0</v>
      </c>
      <c r="CS228" s="433"/>
      <c r="CT228" s="433"/>
      <c r="CU228" s="55">
        <f t="shared" si="132"/>
        <v>0</v>
      </c>
      <c r="CV228" s="55">
        <f t="shared" si="119"/>
        <v>0</v>
      </c>
      <c r="CW228" s="55">
        <f t="shared" si="133"/>
        <v>0</v>
      </c>
      <c r="CX228" s="55">
        <f t="shared" si="134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10"/>
        <v>0</v>
      </c>
      <c r="D229" s="672">
        <f t="shared" si="140"/>
        <v>0</v>
      </c>
      <c r="E229" s="387">
        <f t="shared" si="140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>CC229&amp;CD229&amp;CE229&amp;CF229&amp;CG229&amp;CH229&amp;CI229&amp;CJ229</f>
        <v/>
      </c>
      <c r="CA229" s="179"/>
      <c r="CB229" s="179"/>
      <c r="CC229" s="135" t="str">
        <f t="shared" si="136"/>
        <v/>
      </c>
      <c r="CD229" s="135" t="str">
        <f t="shared" si="112"/>
        <v/>
      </c>
      <c r="CE229" s="181"/>
      <c r="CF229" s="181"/>
      <c r="CG229" s="135" t="str">
        <f t="shared" si="106"/>
        <v/>
      </c>
      <c r="CH229" s="135" t="str">
        <f t="shared" si="138"/>
        <v/>
      </c>
      <c r="CI229" s="135" t="str">
        <f t="shared" si="128"/>
        <v/>
      </c>
      <c r="CJ229" s="135" t="str">
        <f t="shared" si="129"/>
        <v/>
      </c>
      <c r="CK229" s="179"/>
      <c r="CL229" s="6"/>
      <c r="CO229" s="433"/>
      <c r="CP229" s="433"/>
      <c r="CQ229" s="55">
        <f t="shared" si="131"/>
        <v>0</v>
      </c>
      <c r="CR229" s="55">
        <f>IF(AND(E229&gt;0,OR(AQ229="")),1,IF((AQ229)&gt;E229,1,0))</f>
        <v>0</v>
      </c>
      <c r="CS229" s="433"/>
      <c r="CT229" s="433"/>
      <c r="CU229" s="55">
        <f t="shared" si="132"/>
        <v>0</v>
      </c>
      <c r="CV229" s="55">
        <f t="shared" si="119"/>
        <v>0</v>
      </c>
      <c r="CW229" s="55">
        <f t="shared" si="133"/>
        <v>0</v>
      </c>
      <c r="CX229" s="55">
        <f t="shared" si="134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86"/>
        <v/>
      </c>
      <c r="CA230" s="135" t="str">
        <f t="shared" ref="CA230:CA241" si="141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142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36"/>
        <v/>
      </c>
      <c r="CD230" s="135" t="str">
        <f t="shared" si="112"/>
        <v/>
      </c>
      <c r="CE230" s="135" t="str">
        <f t="shared" si="113"/>
        <v/>
      </c>
      <c r="CF230" s="135" t="str">
        <f t="shared" si="137"/>
        <v/>
      </c>
      <c r="CG230" s="135" t="str">
        <f t="shared" si="106"/>
        <v/>
      </c>
      <c r="CH230" s="135" t="str">
        <f t="shared" si="138"/>
        <v/>
      </c>
      <c r="CI230" s="135" t="str">
        <f t="shared" si="128"/>
        <v/>
      </c>
      <c r="CJ230" s="135" t="str">
        <f t="shared" si="129"/>
        <v/>
      </c>
      <c r="CK230" s="135" t="str">
        <f t="shared" si="139"/>
        <v/>
      </c>
      <c r="CL230" s="6"/>
      <c r="CO230" s="55">
        <f t="shared" ref="CO230:CO241" si="143">IF(AND(E230&gt;0,AN230=""),1,IF(AN230&gt;E230,1,0))</f>
        <v>0</v>
      </c>
      <c r="CP230" s="55">
        <f t="shared" ref="CP230:CP241" si="144">IF(AND(E230&gt;0,AO230=""),1,IF(AO230&gt;E230,1,0))</f>
        <v>0</v>
      </c>
      <c r="CQ230" s="55">
        <f t="shared" si="131"/>
        <v>0</v>
      </c>
      <c r="CR230" s="55">
        <f t="shared" si="116"/>
        <v>0</v>
      </c>
      <c r="CS230" s="55">
        <f t="shared" si="117"/>
        <v>0</v>
      </c>
      <c r="CT230" s="55">
        <f t="shared" si="118"/>
        <v>0</v>
      </c>
      <c r="CU230" s="55">
        <f t="shared" si="132"/>
        <v>0</v>
      </c>
      <c r="CV230" s="55">
        <f t="shared" si="119"/>
        <v>0</v>
      </c>
      <c r="CW230" s="55">
        <f t="shared" si="133"/>
        <v>0</v>
      </c>
      <c r="CX230" s="55">
        <f t="shared" si="134"/>
        <v>0</v>
      </c>
      <c r="CY230" s="55">
        <f t="shared" si="105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86"/>
        <v/>
      </c>
      <c r="CA231" s="135" t="str">
        <f t="shared" si="141"/>
        <v/>
      </c>
      <c r="CB231" s="135" t="str">
        <f t="shared" si="142"/>
        <v/>
      </c>
      <c r="CC231" s="135" t="str">
        <f t="shared" si="136"/>
        <v/>
      </c>
      <c r="CD231" s="135" t="str">
        <f t="shared" si="112"/>
        <v/>
      </c>
      <c r="CE231" s="135" t="str">
        <f t="shared" si="113"/>
        <v/>
      </c>
      <c r="CF231" s="135" t="str">
        <f t="shared" si="137"/>
        <v/>
      </c>
      <c r="CG231" s="135" t="str">
        <f t="shared" si="106"/>
        <v/>
      </c>
      <c r="CH231" s="135" t="str">
        <f t="shared" si="138"/>
        <v/>
      </c>
      <c r="CI231" s="135" t="str">
        <f t="shared" si="128"/>
        <v/>
      </c>
      <c r="CJ231" s="135" t="str">
        <f t="shared" si="129"/>
        <v/>
      </c>
      <c r="CK231" s="135" t="str">
        <f t="shared" si="139"/>
        <v/>
      </c>
      <c r="CL231" s="6"/>
      <c r="CO231" s="55">
        <f t="shared" si="143"/>
        <v>0</v>
      </c>
      <c r="CP231" s="55">
        <f t="shared" si="144"/>
        <v>0</v>
      </c>
      <c r="CQ231" s="55">
        <f t="shared" si="131"/>
        <v>0</v>
      </c>
      <c r="CR231" s="55">
        <f t="shared" si="116"/>
        <v>0</v>
      </c>
      <c r="CS231" s="55">
        <f t="shared" si="117"/>
        <v>0</v>
      </c>
      <c r="CT231" s="55">
        <f t="shared" si="118"/>
        <v>0</v>
      </c>
      <c r="CU231" s="55">
        <f t="shared" si="132"/>
        <v>0</v>
      </c>
      <c r="CV231" s="55">
        <f t="shared" si="119"/>
        <v>0</v>
      </c>
      <c r="CW231" s="55">
        <f t="shared" si="133"/>
        <v>0</v>
      </c>
      <c r="CX231" s="55">
        <f t="shared" si="134"/>
        <v>0</v>
      </c>
      <c r="CY231" s="55">
        <f t="shared" si="105"/>
        <v>0</v>
      </c>
    </row>
    <row r="232" spans="1:103" ht="15" customHeight="1" x14ac:dyDescent="0.25">
      <c r="A232" s="6022" t="s">
        <v>892</v>
      </c>
      <c r="B232" s="6023"/>
      <c r="C232" s="663">
        <f t="shared" si="110"/>
        <v>0</v>
      </c>
      <c r="D232" s="664">
        <f t="shared" si="140"/>
        <v>0</v>
      </c>
      <c r="E232" s="500">
        <f t="shared" si="140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86"/>
        <v/>
      </c>
      <c r="CA232" s="135" t="str">
        <f t="shared" si="141"/>
        <v/>
      </c>
      <c r="CB232" s="135" t="str">
        <f t="shared" si="142"/>
        <v/>
      </c>
      <c r="CC232" s="135" t="str">
        <f t="shared" si="136"/>
        <v/>
      </c>
      <c r="CD232" s="135" t="str">
        <f t="shared" si="112"/>
        <v/>
      </c>
      <c r="CE232" s="135" t="str">
        <f t="shared" si="113"/>
        <v/>
      </c>
      <c r="CF232" s="135" t="str">
        <f t="shared" si="137"/>
        <v/>
      </c>
      <c r="CG232" s="135" t="str">
        <f t="shared" si="106"/>
        <v/>
      </c>
      <c r="CH232" s="135" t="str">
        <f t="shared" si="138"/>
        <v/>
      </c>
      <c r="CI232" s="135" t="str">
        <f t="shared" si="128"/>
        <v/>
      </c>
      <c r="CJ232" s="135" t="str">
        <f t="shared" si="129"/>
        <v/>
      </c>
      <c r="CK232" s="135" t="str">
        <f t="shared" si="139"/>
        <v/>
      </c>
      <c r="CL232" s="6"/>
      <c r="CO232" s="55">
        <f t="shared" si="143"/>
        <v>0</v>
      </c>
      <c r="CP232" s="55">
        <f t="shared" si="144"/>
        <v>0</v>
      </c>
      <c r="CQ232" s="55">
        <f t="shared" si="131"/>
        <v>0</v>
      </c>
      <c r="CR232" s="55">
        <f t="shared" si="116"/>
        <v>0</v>
      </c>
      <c r="CS232" s="55">
        <f t="shared" si="117"/>
        <v>0</v>
      </c>
      <c r="CT232" s="55">
        <f t="shared" si="118"/>
        <v>0</v>
      </c>
      <c r="CU232" s="55">
        <f t="shared" si="132"/>
        <v>0</v>
      </c>
      <c r="CV232" s="55">
        <f t="shared" si="119"/>
        <v>0</v>
      </c>
      <c r="CW232" s="55">
        <f t="shared" si="133"/>
        <v>0</v>
      </c>
      <c r="CX232" s="55">
        <f t="shared" si="134"/>
        <v>0</v>
      </c>
      <c r="CY232" s="55">
        <f t="shared" si="105"/>
        <v>0</v>
      </c>
    </row>
    <row r="233" spans="1:103" ht="15" customHeight="1" x14ac:dyDescent="0.25">
      <c r="A233" s="6022" t="s">
        <v>893</v>
      </c>
      <c r="B233" s="6023"/>
      <c r="C233" s="663">
        <f t="shared" si="110"/>
        <v>0</v>
      </c>
      <c r="D233" s="664">
        <f t="shared" si="140"/>
        <v>0</v>
      </c>
      <c r="E233" s="500">
        <f t="shared" si="140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86"/>
        <v/>
      </c>
      <c r="CA233" s="135" t="str">
        <f t="shared" si="141"/>
        <v/>
      </c>
      <c r="CB233" s="135" t="str">
        <f t="shared" si="142"/>
        <v/>
      </c>
      <c r="CC233" s="135" t="str">
        <f t="shared" si="136"/>
        <v/>
      </c>
      <c r="CD233" s="135" t="str">
        <f t="shared" si="112"/>
        <v/>
      </c>
      <c r="CE233" s="135" t="str">
        <f t="shared" si="113"/>
        <v/>
      </c>
      <c r="CF233" s="135" t="str">
        <f t="shared" si="137"/>
        <v/>
      </c>
      <c r="CG233" s="135" t="str">
        <f t="shared" si="106"/>
        <v/>
      </c>
      <c r="CH233" s="135" t="str">
        <f t="shared" si="138"/>
        <v/>
      </c>
      <c r="CI233" s="135" t="str">
        <f t="shared" si="128"/>
        <v/>
      </c>
      <c r="CJ233" s="135" t="str">
        <f t="shared" si="129"/>
        <v/>
      </c>
      <c r="CK233" s="135" t="str">
        <f t="shared" si="139"/>
        <v/>
      </c>
      <c r="CL233" s="6"/>
      <c r="CO233" s="55">
        <f t="shared" si="143"/>
        <v>0</v>
      </c>
      <c r="CP233" s="55">
        <f t="shared" si="144"/>
        <v>0</v>
      </c>
      <c r="CQ233" s="55">
        <f t="shared" si="131"/>
        <v>0</v>
      </c>
      <c r="CR233" s="55">
        <f t="shared" si="116"/>
        <v>0</v>
      </c>
      <c r="CS233" s="55">
        <f t="shared" si="117"/>
        <v>0</v>
      </c>
      <c r="CT233" s="55">
        <f t="shared" si="118"/>
        <v>0</v>
      </c>
      <c r="CU233" s="55">
        <f t="shared" si="132"/>
        <v>0</v>
      </c>
      <c r="CV233" s="55">
        <f t="shared" si="119"/>
        <v>0</v>
      </c>
      <c r="CW233" s="55">
        <f t="shared" si="133"/>
        <v>0</v>
      </c>
      <c r="CX233" s="55">
        <f t="shared" si="134"/>
        <v>0</v>
      </c>
      <c r="CY233" s="55">
        <f t="shared" si="105"/>
        <v>0</v>
      </c>
    </row>
    <row r="234" spans="1:103" ht="15" customHeight="1" x14ac:dyDescent="0.25">
      <c r="A234" s="6320" t="s">
        <v>894</v>
      </c>
      <c r="B234" s="6321"/>
      <c r="C234" s="200">
        <f t="shared" si="110"/>
        <v>0</v>
      </c>
      <c r="D234" s="375">
        <f t="shared" si="140"/>
        <v>0</v>
      </c>
      <c r="E234" s="52">
        <f t="shared" si="140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86"/>
        <v/>
      </c>
      <c r="CA234" s="135" t="str">
        <f t="shared" si="141"/>
        <v/>
      </c>
      <c r="CB234" s="135" t="str">
        <f t="shared" si="142"/>
        <v/>
      </c>
      <c r="CC234" s="135" t="str">
        <f t="shared" si="136"/>
        <v/>
      </c>
      <c r="CD234" s="135" t="str">
        <f t="shared" si="112"/>
        <v/>
      </c>
      <c r="CE234" s="135" t="str">
        <f t="shared" si="113"/>
        <v/>
      </c>
      <c r="CF234" s="135" t="str">
        <f t="shared" si="137"/>
        <v/>
      </c>
      <c r="CG234" s="135" t="str">
        <f t="shared" si="106"/>
        <v/>
      </c>
      <c r="CH234" s="135" t="str">
        <f t="shared" si="138"/>
        <v/>
      </c>
      <c r="CI234" s="135" t="str">
        <f t="shared" si="128"/>
        <v/>
      </c>
      <c r="CJ234" s="135" t="str">
        <f t="shared" si="129"/>
        <v/>
      </c>
      <c r="CK234" s="135" t="str">
        <f t="shared" si="139"/>
        <v/>
      </c>
      <c r="CL234" s="6"/>
      <c r="CO234" s="55">
        <f t="shared" si="143"/>
        <v>0</v>
      </c>
      <c r="CP234" s="55">
        <f t="shared" si="144"/>
        <v>0</v>
      </c>
      <c r="CQ234" s="55">
        <f t="shared" si="131"/>
        <v>0</v>
      </c>
      <c r="CR234" s="55">
        <f t="shared" si="116"/>
        <v>0</v>
      </c>
      <c r="CS234" s="55">
        <f t="shared" si="117"/>
        <v>0</v>
      </c>
      <c r="CT234" s="55">
        <f t="shared" si="118"/>
        <v>0</v>
      </c>
      <c r="CU234" s="55">
        <f t="shared" si="132"/>
        <v>0</v>
      </c>
      <c r="CV234" s="55">
        <f t="shared" si="119"/>
        <v>0</v>
      </c>
      <c r="CW234" s="55">
        <f t="shared" si="133"/>
        <v>0</v>
      </c>
      <c r="CX234" s="55">
        <f t="shared" si="134"/>
        <v>0</v>
      </c>
      <c r="CY234" s="55">
        <f t="shared" si="105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10"/>
        <v>0</v>
      </c>
      <c r="D235" s="655">
        <f t="shared" si="140"/>
        <v>0</v>
      </c>
      <c r="E235" s="688">
        <f t="shared" si="140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86"/>
        <v/>
      </c>
      <c r="CA235" s="135" t="str">
        <f t="shared" si="141"/>
        <v/>
      </c>
      <c r="CB235" s="135" t="str">
        <f t="shared" si="142"/>
        <v/>
      </c>
      <c r="CC235" s="135" t="str">
        <f t="shared" si="136"/>
        <v/>
      </c>
      <c r="CD235" s="135" t="str">
        <f t="shared" si="112"/>
        <v/>
      </c>
      <c r="CE235" s="135" t="str">
        <f t="shared" si="113"/>
        <v/>
      </c>
      <c r="CF235" s="135" t="str">
        <f t="shared" si="137"/>
        <v/>
      </c>
      <c r="CG235" s="135" t="str">
        <f t="shared" si="106"/>
        <v/>
      </c>
      <c r="CH235" s="135" t="str">
        <f t="shared" si="138"/>
        <v/>
      </c>
      <c r="CI235" s="135" t="str">
        <f t="shared" si="128"/>
        <v/>
      </c>
      <c r="CJ235" s="135" t="str">
        <f t="shared" si="129"/>
        <v/>
      </c>
      <c r="CK235" s="135" t="str">
        <f t="shared" si="139"/>
        <v/>
      </c>
      <c r="CL235" s="6"/>
      <c r="CO235" s="55">
        <f t="shared" si="143"/>
        <v>0</v>
      </c>
      <c r="CP235" s="55">
        <f t="shared" si="144"/>
        <v>0</v>
      </c>
      <c r="CQ235" s="55">
        <f t="shared" si="131"/>
        <v>0</v>
      </c>
      <c r="CR235" s="55">
        <f t="shared" si="116"/>
        <v>0</v>
      </c>
      <c r="CS235" s="55">
        <f t="shared" si="117"/>
        <v>0</v>
      </c>
      <c r="CT235" s="55">
        <f t="shared" si="118"/>
        <v>0</v>
      </c>
      <c r="CU235" s="55">
        <f t="shared" si="132"/>
        <v>0</v>
      </c>
      <c r="CV235" s="55">
        <f t="shared" si="119"/>
        <v>0</v>
      </c>
      <c r="CW235" s="55">
        <f t="shared" si="133"/>
        <v>0</v>
      </c>
      <c r="CX235" s="55">
        <f t="shared" si="134"/>
        <v>0</v>
      </c>
      <c r="CY235" s="55">
        <f t="shared" si="105"/>
        <v>0</v>
      </c>
    </row>
    <row r="236" spans="1:103" ht="15" customHeight="1" x14ac:dyDescent="0.25">
      <c r="A236" s="5842"/>
      <c r="B236" s="357" t="s">
        <v>897</v>
      </c>
      <c r="C236" s="663">
        <f t="shared" si="110"/>
        <v>0</v>
      </c>
      <c r="D236" s="664">
        <f t="shared" si="140"/>
        <v>0</v>
      </c>
      <c r="E236" s="689">
        <f t="shared" si="140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86"/>
        <v/>
      </c>
      <c r="CA236" s="135" t="str">
        <f t="shared" si="141"/>
        <v/>
      </c>
      <c r="CB236" s="135" t="str">
        <f t="shared" si="142"/>
        <v/>
      </c>
      <c r="CC236" s="135" t="str">
        <f t="shared" si="136"/>
        <v/>
      </c>
      <c r="CD236" s="135" t="str">
        <f t="shared" si="112"/>
        <v/>
      </c>
      <c r="CE236" s="135" t="str">
        <f t="shared" si="113"/>
        <v/>
      </c>
      <c r="CF236" s="135" t="str">
        <f t="shared" si="137"/>
        <v/>
      </c>
      <c r="CG236" s="135" t="str">
        <f t="shared" si="106"/>
        <v/>
      </c>
      <c r="CH236" s="135" t="str">
        <f t="shared" si="138"/>
        <v/>
      </c>
      <c r="CI236" s="135" t="str">
        <f t="shared" si="128"/>
        <v/>
      </c>
      <c r="CJ236" s="135" t="str">
        <f t="shared" si="129"/>
        <v/>
      </c>
      <c r="CK236" s="135" t="str">
        <f t="shared" si="139"/>
        <v/>
      </c>
      <c r="CL236" s="6"/>
      <c r="CO236" s="55">
        <f t="shared" si="143"/>
        <v>0</v>
      </c>
      <c r="CP236" s="55">
        <f t="shared" si="144"/>
        <v>0</v>
      </c>
      <c r="CQ236" s="55">
        <f t="shared" si="131"/>
        <v>0</v>
      </c>
      <c r="CR236" s="55">
        <f t="shared" si="116"/>
        <v>0</v>
      </c>
      <c r="CS236" s="55">
        <f t="shared" si="117"/>
        <v>0</v>
      </c>
      <c r="CT236" s="55">
        <f t="shared" si="118"/>
        <v>0</v>
      </c>
      <c r="CU236" s="55">
        <f t="shared" si="132"/>
        <v>0</v>
      </c>
      <c r="CV236" s="55">
        <f t="shared" si="119"/>
        <v>0</v>
      </c>
      <c r="CW236" s="55">
        <f t="shared" si="133"/>
        <v>0</v>
      </c>
      <c r="CX236" s="55">
        <f t="shared" si="134"/>
        <v>0</v>
      </c>
      <c r="CY236" s="55">
        <f t="shared" si="105"/>
        <v>0</v>
      </c>
    </row>
    <row r="237" spans="1:103" ht="15" customHeight="1" x14ac:dyDescent="0.25">
      <c r="A237" s="5842"/>
      <c r="B237" s="357" t="s">
        <v>898</v>
      </c>
      <c r="C237" s="663">
        <f t="shared" si="110"/>
        <v>0</v>
      </c>
      <c r="D237" s="664">
        <f t="shared" si="140"/>
        <v>0</v>
      </c>
      <c r="E237" s="689">
        <f t="shared" si="140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86"/>
        <v/>
      </c>
      <c r="CA237" s="135" t="str">
        <f t="shared" si="141"/>
        <v/>
      </c>
      <c r="CB237" s="135" t="str">
        <f t="shared" si="142"/>
        <v/>
      </c>
      <c r="CC237" s="135" t="str">
        <f t="shared" si="136"/>
        <v/>
      </c>
      <c r="CD237" s="135" t="str">
        <f t="shared" si="112"/>
        <v/>
      </c>
      <c r="CE237" s="135" t="str">
        <f t="shared" si="113"/>
        <v/>
      </c>
      <c r="CF237" s="135" t="str">
        <f t="shared" si="137"/>
        <v/>
      </c>
      <c r="CG237" s="135" t="str">
        <f t="shared" si="106"/>
        <v/>
      </c>
      <c r="CH237" s="135" t="str">
        <f t="shared" si="138"/>
        <v/>
      </c>
      <c r="CI237" s="135" t="str">
        <f t="shared" si="128"/>
        <v/>
      </c>
      <c r="CJ237" s="135" t="str">
        <f t="shared" si="129"/>
        <v/>
      </c>
      <c r="CK237" s="135" t="str">
        <f t="shared" si="139"/>
        <v/>
      </c>
      <c r="CL237" s="6"/>
      <c r="CO237" s="55">
        <f t="shared" si="143"/>
        <v>0</v>
      </c>
      <c r="CP237" s="55">
        <f t="shared" si="144"/>
        <v>0</v>
      </c>
      <c r="CQ237" s="55">
        <f t="shared" si="131"/>
        <v>0</v>
      </c>
      <c r="CR237" s="55">
        <f t="shared" si="116"/>
        <v>0</v>
      </c>
      <c r="CS237" s="55">
        <f t="shared" si="117"/>
        <v>0</v>
      </c>
      <c r="CT237" s="55">
        <f t="shared" si="118"/>
        <v>0</v>
      </c>
      <c r="CU237" s="55">
        <f t="shared" si="132"/>
        <v>0</v>
      </c>
      <c r="CV237" s="55">
        <f t="shared" si="119"/>
        <v>0</v>
      </c>
      <c r="CW237" s="55">
        <f t="shared" si="133"/>
        <v>0</v>
      </c>
      <c r="CX237" s="55">
        <f t="shared" si="134"/>
        <v>0</v>
      </c>
      <c r="CY237" s="55">
        <f t="shared" si="105"/>
        <v>0</v>
      </c>
    </row>
    <row r="238" spans="1:103" ht="15" customHeight="1" x14ac:dyDescent="0.25">
      <c r="A238" s="5842"/>
      <c r="B238" s="357" t="s">
        <v>899</v>
      </c>
      <c r="C238" s="663">
        <f t="shared" si="110"/>
        <v>0</v>
      </c>
      <c r="D238" s="664">
        <f t="shared" si="140"/>
        <v>0</v>
      </c>
      <c r="E238" s="689">
        <f t="shared" si="140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86"/>
        <v/>
      </c>
      <c r="CA238" s="135" t="str">
        <f t="shared" si="141"/>
        <v/>
      </c>
      <c r="CB238" s="135" t="str">
        <f t="shared" si="142"/>
        <v/>
      </c>
      <c r="CC238" s="135" t="str">
        <f t="shared" si="136"/>
        <v/>
      </c>
      <c r="CD238" s="135" t="str">
        <f t="shared" si="112"/>
        <v/>
      </c>
      <c r="CE238" s="135" t="str">
        <f t="shared" si="113"/>
        <v/>
      </c>
      <c r="CF238" s="135" t="str">
        <f t="shared" si="137"/>
        <v/>
      </c>
      <c r="CG238" s="135" t="str">
        <f t="shared" si="106"/>
        <v/>
      </c>
      <c r="CH238" s="135" t="str">
        <f t="shared" si="138"/>
        <v/>
      </c>
      <c r="CI238" s="135" t="str">
        <f t="shared" si="128"/>
        <v/>
      </c>
      <c r="CJ238" s="135" t="str">
        <f t="shared" si="129"/>
        <v/>
      </c>
      <c r="CK238" s="135" t="str">
        <f t="shared" si="139"/>
        <v/>
      </c>
      <c r="CL238" s="6"/>
      <c r="CO238" s="55">
        <f t="shared" si="143"/>
        <v>0</v>
      </c>
      <c r="CP238" s="55">
        <f t="shared" si="144"/>
        <v>0</v>
      </c>
      <c r="CQ238" s="55">
        <f t="shared" si="131"/>
        <v>0</v>
      </c>
      <c r="CR238" s="55">
        <f t="shared" si="116"/>
        <v>0</v>
      </c>
      <c r="CS238" s="55">
        <f t="shared" si="117"/>
        <v>0</v>
      </c>
      <c r="CT238" s="55">
        <f t="shared" si="118"/>
        <v>0</v>
      </c>
      <c r="CU238" s="55">
        <f t="shared" si="132"/>
        <v>0</v>
      </c>
      <c r="CV238" s="55">
        <f t="shared" si="119"/>
        <v>0</v>
      </c>
      <c r="CW238" s="55">
        <f t="shared" si="133"/>
        <v>0</v>
      </c>
      <c r="CX238" s="55">
        <f t="shared" si="134"/>
        <v>0</v>
      </c>
      <c r="CY238" s="55">
        <f t="shared" si="105"/>
        <v>0</v>
      </c>
    </row>
    <row r="239" spans="1:103" ht="24" customHeight="1" x14ac:dyDescent="0.25">
      <c r="A239" s="5732"/>
      <c r="B239" s="690" t="s">
        <v>900</v>
      </c>
      <c r="C239" s="378">
        <f t="shared" si="110"/>
        <v>0</v>
      </c>
      <c r="D239" s="672">
        <f t="shared" si="140"/>
        <v>0</v>
      </c>
      <c r="E239" s="691">
        <f t="shared" si="140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86"/>
        <v/>
      </c>
      <c r="CA239" s="135" t="str">
        <f t="shared" si="141"/>
        <v/>
      </c>
      <c r="CB239" s="135" t="str">
        <f t="shared" si="142"/>
        <v/>
      </c>
      <c r="CC239" s="135" t="str">
        <f t="shared" si="136"/>
        <v/>
      </c>
      <c r="CD239" s="135" t="str">
        <f t="shared" si="112"/>
        <v/>
      </c>
      <c r="CE239" s="135" t="str">
        <f t="shared" si="113"/>
        <v/>
      </c>
      <c r="CF239" s="135" t="str">
        <f t="shared" si="137"/>
        <v/>
      </c>
      <c r="CG239" s="135" t="str">
        <f t="shared" si="106"/>
        <v/>
      </c>
      <c r="CH239" s="135" t="str">
        <f t="shared" si="138"/>
        <v/>
      </c>
      <c r="CI239" s="135" t="str">
        <f t="shared" si="128"/>
        <v/>
      </c>
      <c r="CJ239" s="135" t="str">
        <f t="shared" si="129"/>
        <v/>
      </c>
      <c r="CK239" s="135" t="str">
        <f t="shared" si="139"/>
        <v/>
      </c>
      <c r="CL239" s="6"/>
      <c r="CO239" s="55">
        <f t="shared" si="143"/>
        <v>0</v>
      </c>
      <c r="CP239" s="55">
        <f t="shared" si="144"/>
        <v>0</v>
      </c>
      <c r="CQ239" s="55">
        <f t="shared" si="131"/>
        <v>0</v>
      </c>
      <c r="CR239" s="55">
        <f t="shared" si="116"/>
        <v>0</v>
      </c>
      <c r="CS239" s="55">
        <f t="shared" si="117"/>
        <v>0</v>
      </c>
      <c r="CT239" s="55">
        <f t="shared" si="118"/>
        <v>0</v>
      </c>
      <c r="CU239" s="55">
        <f t="shared" si="132"/>
        <v>0</v>
      </c>
      <c r="CV239" s="55">
        <f t="shared" si="119"/>
        <v>0</v>
      </c>
      <c r="CW239" s="55">
        <f t="shared" si="133"/>
        <v>0</v>
      </c>
      <c r="CX239" s="55">
        <f t="shared" si="134"/>
        <v>0</v>
      </c>
      <c r="CY239" s="55">
        <f t="shared" si="105"/>
        <v>0</v>
      </c>
    </row>
    <row r="240" spans="1:103" ht="15" customHeight="1" x14ac:dyDescent="0.25">
      <c r="A240" s="6301" t="s">
        <v>901</v>
      </c>
      <c r="B240" s="6302"/>
      <c r="C240" s="73">
        <f t="shared" si="110"/>
        <v>0</v>
      </c>
      <c r="D240" s="246">
        <f t="shared" si="140"/>
        <v>0</v>
      </c>
      <c r="E240" s="67">
        <f t="shared" si="140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86"/>
        <v/>
      </c>
      <c r="CA240" s="135" t="str">
        <f t="shared" si="141"/>
        <v/>
      </c>
      <c r="CB240" s="135" t="str">
        <f t="shared" si="142"/>
        <v/>
      </c>
      <c r="CC240" s="135" t="str">
        <f t="shared" si="136"/>
        <v/>
      </c>
      <c r="CD240" s="135" t="str">
        <f t="shared" si="112"/>
        <v/>
      </c>
      <c r="CE240" s="135" t="str">
        <f t="shared" si="113"/>
        <v/>
      </c>
      <c r="CF240" s="135" t="str">
        <f t="shared" si="137"/>
        <v/>
      </c>
      <c r="CG240" s="135" t="str">
        <f t="shared" si="106"/>
        <v/>
      </c>
      <c r="CH240" s="135" t="str">
        <f t="shared" si="138"/>
        <v/>
      </c>
      <c r="CI240" s="135" t="str">
        <f t="shared" si="128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39"/>
        <v/>
      </c>
      <c r="CL240" s="6"/>
      <c r="CO240" s="55">
        <f t="shared" si="143"/>
        <v>0</v>
      </c>
      <c r="CP240" s="55">
        <f t="shared" si="144"/>
        <v>0</v>
      </c>
      <c r="CQ240" s="55">
        <f t="shared" si="131"/>
        <v>0</v>
      </c>
      <c r="CR240" s="55">
        <f t="shared" si="116"/>
        <v>0</v>
      </c>
      <c r="CS240" s="55">
        <f t="shared" si="117"/>
        <v>0</v>
      </c>
      <c r="CT240" s="55">
        <f t="shared" si="118"/>
        <v>0</v>
      </c>
      <c r="CU240" s="55">
        <f t="shared" si="132"/>
        <v>0</v>
      </c>
      <c r="CV240" s="55">
        <f t="shared" si="119"/>
        <v>0</v>
      </c>
      <c r="CW240" s="55">
        <f t="shared" si="133"/>
        <v>0</v>
      </c>
      <c r="CX240" s="55">
        <f t="shared" si="134"/>
        <v>0</v>
      </c>
      <c r="CY240" s="55">
        <f t="shared" si="105"/>
        <v>0</v>
      </c>
    </row>
    <row r="241" spans="1:103" ht="15" customHeight="1" x14ac:dyDescent="0.25">
      <c r="A241" s="6322" t="s">
        <v>902</v>
      </c>
      <c r="B241" s="6323"/>
      <c r="C241" s="378">
        <f t="shared" si="110"/>
        <v>0</v>
      </c>
      <c r="D241" s="672">
        <f t="shared" si="140"/>
        <v>0</v>
      </c>
      <c r="E241" s="387">
        <f t="shared" si="140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86"/>
        <v/>
      </c>
      <c r="CA241" s="135" t="str">
        <f t="shared" si="141"/>
        <v/>
      </c>
      <c r="CB241" s="135" t="str">
        <f t="shared" si="142"/>
        <v/>
      </c>
      <c r="CC241" s="135" t="str">
        <f t="shared" si="136"/>
        <v/>
      </c>
      <c r="CD241" s="135" t="str">
        <f t="shared" si="112"/>
        <v/>
      </c>
      <c r="CE241" s="135" t="str">
        <f t="shared" si="113"/>
        <v/>
      </c>
      <c r="CF241" s="135" t="str">
        <f t="shared" si="137"/>
        <v/>
      </c>
      <c r="CG241" s="135" t="str">
        <f t="shared" si="106"/>
        <v/>
      </c>
      <c r="CH241" s="135" t="str">
        <f t="shared" si="138"/>
        <v/>
      </c>
      <c r="CI241" s="135" t="str">
        <f t="shared" si="128"/>
        <v/>
      </c>
      <c r="CJ241" s="135" t="str">
        <f t="shared" si="129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143"/>
        <v>0</v>
      </c>
      <c r="CP241" s="55">
        <f t="shared" si="144"/>
        <v>0</v>
      </c>
      <c r="CQ241" s="55">
        <f t="shared" si="131"/>
        <v>0</v>
      </c>
      <c r="CR241" s="55">
        <f t="shared" si="116"/>
        <v>0</v>
      </c>
      <c r="CS241" s="55">
        <f t="shared" si="117"/>
        <v>0</v>
      </c>
      <c r="CT241" s="55">
        <f t="shared" si="118"/>
        <v>0</v>
      </c>
      <c r="CU241" s="55">
        <f t="shared" si="132"/>
        <v>0</v>
      </c>
      <c r="CV241" s="55">
        <f t="shared" si="119"/>
        <v>0</v>
      </c>
      <c r="CW241" s="55">
        <f t="shared" si="133"/>
        <v>0</v>
      </c>
      <c r="CX241" s="55">
        <f t="shared" si="134"/>
        <v>0</v>
      </c>
      <c r="CY241" s="55">
        <f t="shared" si="105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2" si="145">SUM(D247+E247)</f>
        <v>0</v>
      </c>
      <c r="D247" s="655">
        <f t="shared" ref="D247:E250" si="146">SUM(F247+H247+J247+L247+N247+P247+R247+T247+V247+X247+Z247+AB247+AD247+AF247+AH247+AJ247+AL247)</f>
        <v>0</v>
      </c>
      <c r="E247" s="656">
        <f t="shared" si="146"/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147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148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149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150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151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152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153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154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155">IF(AND(C247&gt;0,AN247="",AO247="",AP247=""),1,IF(OR(AN247+AO247+AP247&gt;$C247,),1,0))</f>
        <v>0</v>
      </c>
      <c r="CP247" s="180">
        <f t="shared" ref="CP247:CP259" si="156">IF(AND(E247&gt;0,AQ247=""),1,IF(AQ247&gt;E247,1,0))</f>
        <v>0</v>
      </c>
      <c r="CQ247" s="180">
        <f t="shared" ref="CQ247:CQ259" si="157">IF(AND(E247&gt;0,AR247=""),1,IF(AR247&gt;E247,1,0))</f>
        <v>0</v>
      </c>
      <c r="CR247" s="180">
        <f t="shared" ref="CR247:CR259" si="158">IF(AND(D247&gt;0,OR(AS247="")),1,IF(AS247&gt;D247,1,0))</f>
        <v>0</v>
      </c>
      <c r="CS247" s="180">
        <f t="shared" ref="CS247:CS259" si="159">IF(AND(E247&gt;0,OR(AT247="")),1,IF(AT247&gt;E247,1,0))</f>
        <v>0</v>
      </c>
      <c r="CT247" s="180">
        <f t="shared" ref="CT247:CT259" si="160">IF(AND(C247&gt;0,AU247=""),1,IF(AU247&gt;C247,1,0))</f>
        <v>0</v>
      </c>
      <c r="CU247" s="180">
        <f t="shared" ref="CU247:CU259" si="161">IF(AND(C247&gt;0,AV247=""),1,IF(AV247&gt;C247,1,0))</f>
        <v>0</v>
      </c>
      <c r="CV247" s="180">
        <f t="shared" ref="CV247:CV259" si="162">IF(AND(C247&gt;0,AW247=""),1,IF(AW247&gt;C247,1,0))</f>
        <v>0</v>
      </c>
      <c r="CW247" s="180">
        <f t="shared" ref="CW247:CW259" si="163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145"/>
        <v>0</v>
      </c>
      <c r="D248" s="657">
        <f t="shared" si="146"/>
        <v>0</v>
      </c>
      <c r="E248" s="108">
        <f t="shared" si="146"/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164">CA248&amp;CB248&amp;CC248&amp;CD248&amp;CE248&amp;CF248&amp;CG248&amp;CH248&amp;CI248</f>
        <v/>
      </c>
      <c r="CA248" s="135" t="str">
        <f t="shared" ref="CA248:CA293" si="165">IF(AND(C248&gt;0,AN248="",AO248="",AP248=""),"* No olvide digitar la variable EGRESOS. Digite Cero si no tiene.","")</f>
        <v/>
      </c>
      <c r="CB248" s="135" t="str">
        <f t="shared" si="147"/>
        <v/>
      </c>
      <c r="CC248" s="135" t="str">
        <f t="shared" si="148"/>
        <v/>
      </c>
      <c r="CD248" s="135" t="str">
        <f t="shared" si="149"/>
        <v/>
      </c>
      <c r="CE248" s="135" t="str">
        <f t="shared" si="150"/>
        <v/>
      </c>
      <c r="CF248" s="135" t="str">
        <f t="shared" si="151"/>
        <v/>
      </c>
      <c r="CG248" s="135" t="str">
        <f t="shared" si="152"/>
        <v/>
      </c>
      <c r="CH248" s="135" t="str">
        <f t="shared" si="153"/>
        <v/>
      </c>
      <c r="CI248" s="135" t="str">
        <f t="shared" si="154"/>
        <v/>
      </c>
      <c r="CL248"/>
      <c r="CO248" s="3026">
        <f t="shared" si="155"/>
        <v>0</v>
      </c>
      <c r="CP248" s="180">
        <f t="shared" si="156"/>
        <v>0</v>
      </c>
      <c r="CQ248" s="180">
        <f t="shared" si="157"/>
        <v>0</v>
      </c>
      <c r="CR248" s="180">
        <f t="shared" si="158"/>
        <v>0</v>
      </c>
      <c r="CS248" s="180">
        <f t="shared" si="159"/>
        <v>0</v>
      </c>
      <c r="CT248" s="180">
        <f t="shared" si="160"/>
        <v>0</v>
      </c>
      <c r="CU248" s="180">
        <f t="shared" si="161"/>
        <v>0</v>
      </c>
      <c r="CV248" s="180">
        <f t="shared" si="162"/>
        <v>0</v>
      </c>
      <c r="CW248" s="180">
        <f t="shared" si="163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145"/>
        <v>0</v>
      </c>
      <c r="D249" s="655">
        <f t="shared" si="146"/>
        <v>0</v>
      </c>
      <c r="E249" s="656">
        <f t="shared" si="146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164"/>
        <v/>
      </c>
      <c r="CA249" s="135" t="str">
        <f t="shared" si="165"/>
        <v/>
      </c>
      <c r="CB249" s="135" t="str">
        <f t="shared" si="147"/>
        <v/>
      </c>
      <c r="CC249" s="135" t="str">
        <f t="shared" si="148"/>
        <v/>
      </c>
      <c r="CD249" s="135" t="str">
        <f t="shared" si="149"/>
        <v/>
      </c>
      <c r="CE249" s="135" t="str">
        <f t="shared" si="150"/>
        <v/>
      </c>
      <c r="CF249" s="135" t="str">
        <f t="shared" si="151"/>
        <v/>
      </c>
      <c r="CG249" s="135" t="str">
        <f t="shared" si="152"/>
        <v/>
      </c>
      <c r="CH249" s="135" t="str">
        <f t="shared" si="153"/>
        <v/>
      </c>
      <c r="CI249" s="135" t="str">
        <f t="shared" si="154"/>
        <v/>
      </c>
      <c r="CL249"/>
      <c r="CO249" s="3026">
        <f t="shared" si="155"/>
        <v>0</v>
      </c>
      <c r="CP249" s="180">
        <f t="shared" si="156"/>
        <v>0</v>
      </c>
      <c r="CQ249" s="180">
        <f t="shared" si="157"/>
        <v>0</v>
      </c>
      <c r="CR249" s="180">
        <f t="shared" si="158"/>
        <v>0</v>
      </c>
      <c r="CS249" s="180">
        <f t="shared" si="159"/>
        <v>0</v>
      </c>
      <c r="CT249" s="180">
        <f t="shared" si="160"/>
        <v>0</v>
      </c>
      <c r="CU249" s="180">
        <f t="shared" si="161"/>
        <v>0</v>
      </c>
      <c r="CV249" s="180">
        <f t="shared" si="162"/>
        <v>0</v>
      </c>
      <c r="CW249" s="180">
        <f t="shared" si="163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145"/>
        <v>0</v>
      </c>
      <c r="D250" s="657">
        <f t="shared" si="146"/>
        <v>0</v>
      </c>
      <c r="E250" s="108">
        <f t="shared" si="146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164"/>
        <v/>
      </c>
      <c r="CA250" s="135" t="str">
        <f t="shared" si="165"/>
        <v/>
      </c>
      <c r="CB250" s="135" t="str">
        <f t="shared" si="147"/>
        <v/>
      </c>
      <c r="CC250" s="135" t="str">
        <f t="shared" si="148"/>
        <v/>
      </c>
      <c r="CD250" s="135" t="str">
        <f t="shared" si="149"/>
        <v/>
      </c>
      <c r="CE250" s="135" t="str">
        <f t="shared" si="150"/>
        <v/>
      </c>
      <c r="CF250" s="135" t="str">
        <f t="shared" si="151"/>
        <v/>
      </c>
      <c r="CG250" s="135" t="str">
        <f t="shared" si="152"/>
        <v/>
      </c>
      <c r="CH250" s="135" t="str">
        <f t="shared" si="153"/>
        <v/>
      </c>
      <c r="CI250" s="135" t="str">
        <f t="shared" si="154"/>
        <v/>
      </c>
      <c r="CL250"/>
      <c r="CO250" s="3026">
        <f t="shared" si="155"/>
        <v>0</v>
      </c>
      <c r="CP250" s="180">
        <f t="shared" si="156"/>
        <v>0</v>
      </c>
      <c r="CQ250" s="180">
        <f t="shared" si="157"/>
        <v>0</v>
      </c>
      <c r="CR250" s="180">
        <f t="shared" si="158"/>
        <v>0</v>
      </c>
      <c r="CS250" s="180">
        <f t="shared" si="159"/>
        <v>0</v>
      </c>
      <c r="CT250" s="180">
        <f t="shared" si="160"/>
        <v>0</v>
      </c>
      <c r="CU250" s="180">
        <f t="shared" si="161"/>
        <v>0</v>
      </c>
      <c r="CV250" s="180">
        <f t="shared" si="162"/>
        <v>0</v>
      </c>
      <c r="CW250" s="180">
        <f t="shared" si="163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 t="shared" si="145"/>
        <v>0</v>
      </c>
      <c r="D251" s="655">
        <f t="shared" ref="D251:E259" si="166">SUM(F251+H251+J251+L251+N251+P251+R251+T251+V251+X251+Z251+AB251+AD251+AF251+AH251+AJ251+AL251)</f>
        <v>0</v>
      </c>
      <c r="E251" s="656">
        <f t="shared" si="16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16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165"/>
        <v/>
      </c>
      <c r="CB251" s="135" t="str">
        <f t="shared" si="147"/>
        <v/>
      </c>
      <c r="CC251" s="135" t="str">
        <f t="shared" si="148"/>
        <v/>
      </c>
      <c r="CD251" s="135" t="str">
        <f t="shared" si="149"/>
        <v/>
      </c>
      <c r="CE251" s="135" t="str">
        <f t="shared" si="150"/>
        <v/>
      </c>
      <c r="CF251" s="135" t="str">
        <f t="shared" si="151"/>
        <v/>
      </c>
      <c r="CG251" s="135" t="str">
        <f t="shared" si="152"/>
        <v/>
      </c>
      <c r="CH251" s="135" t="str">
        <f t="shared" si="153"/>
        <v/>
      </c>
      <c r="CI251" s="135" t="str">
        <f t="shared" si="154"/>
        <v/>
      </c>
      <c r="CJ251" s="6"/>
      <c r="CK251" s="6"/>
      <c r="CM251" s="6"/>
      <c r="CN251" s="6"/>
      <c r="CO251" s="3026">
        <f t="shared" si="155"/>
        <v>0</v>
      </c>
      <c r="CP251" s="180">
        <f t="shared" si="156"/>
        <v>0</v>
      </c>
      <c r="CQ251" s="180">
        <f t="shared" si="157"/>
        <v>0</v>
      </c>
      <c r="CR251" s="180">
        <f t="shared" si="158"/>
        <v>0</v>
      </c>
      <c r="CS251" s="180">
        <f t="shared" si="159"/>
        <v>0</v>
      </c>
      <c r="CT251" s="180">
        <f t="shared" si="160"/>
        <v>0</v>
      </c>
      <c r="CU251" s="180">
        <f t="shared" si="161"/>
        <v>0</v>
      </c>
      <c r="CV251" s="180">
        <f t="shared" si="162"/>
        <v>0</v>
      </c>
      <c r="CW251" s="180">
        <f t="shared" si="163"/>
        <v>0</v>
      </c>
    </row>
    <row r="252" spans="1:103" ht="15" customHeight="1" x14ac:dyDescent="0.25">
      <c r="A252" s="5732"/>
      <c r="B252" s="387" t="s">
        <v>852</v>
      </c>
      <c r="C252" s="378">
        <f t="shared" si="145"/>
        <v>0</v>
      </c>
      <c r="D252" s="672">
        <f t="shared" si="166"/>
        <v>0</v>
      </c>
      <c r="E252" s="387">
        <f t="shared" si="16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16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165"/>
        <v/>
      </c>
      <c r="CB252" s="135" t="str">
        <f t="shared" si="147"/>
        <v/>
      </c>
      <c r="CC252" s="135" t="str">
        <f t="shared" si="148"/>
        <v/>
      </c>
      <c r="CD252" s="135" t="str">
        <f t="shared" si="149"/>
        <v/>
      </c>
      <c r="CE252" s="135" t="str">
        <f t="shared" si="150"/>
        <v/>
      </c>
      <c r="CF252" s="135" t="str">
        <f t="shared" si="151"/>
        <v/>
      </c>
      <c r="CG252" s="135" t="str">
        <f t="shared" si="152"/>
        <v/>
      </c>
      <c r="CH252" s="135" t="str">
        <f t="shared" si="153"/>
        <v/>
      </c>
      <c r="CI252" s="135" t="str">
        <f t="shared" si="154"/>
        <v/>
      </c>
      <c r="CJ252" s="6"/>
      <c r="CK252" s="6"/>
      <c r="CM252" s="6"/>
      <c r="CN252" s="6"/>
      <c r="CO252" s="3026">
        <f t="shared" si="155"/>
        <v>0</v>
      </c>
      <c r="CP252" s="180">
        <f t="shared" si="156"/>
        <v>0</v>
      </c>
      <c r="CQ252" s="180">
        <f t="shared" si="157"/>
        <v>0</v>
      </c>
      <c r="CR252" s="180">
        <f t="shared" si="158"/>
        <v>0</v>
      </c>
      <c r="CS252" s="180">
        <f t="shared" si="159"/>
        <v>0</v>
      </c>
      <c r="CT252" s="180">
        <f t="shared" si="160"/>
        <v>0</v>
      </c>
      <c r="CU252" s="180">
        <f t="shared" si="161"/>
        <v>0</v>
      </c>
      <c r="CV252" s="180">
        <f t="shared" si="162"/>
        <v>0</v>
      </c>
      <c r="CW252" s="180">
        <f t="shared" si="163"/>
        <v>0</v>
      </c>
    </row>
    <row r="253" spans="1:103" x14ac:dyDescent="0.25">
      <c r="A253" s="6336" t="s">
        <v>855</v>
      </c>
      <c r="B253" s="6337"/>
      <c r="C253" s="700">
        <f t="shared" ref="C253:C292" si="167">SUM(D253+E253)</f>
        <v>0</v>
      </c>
      <c r="D253" s="646">
        <f t="shared" si="166"/>
        <v>0</v>
      </c>
      <c r="E253" s="568">
        <f t="shared" si="16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16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165"/>
        <v/>
      </c>
      <c r="CB253" s="135" t="str">
        <f t="shared" si="147"/>
        <v/>
      </c>
      <c r="CC253" s="135" t="str">
        <f t="shared" si="148"/>
        <v/>
      </c>
      <c r="CD253" s="135" t="str">
        <f t="shared" si="149"/>
        <v/>
      </c>
      <c r="CE253" s="135" t="str">
        <f t="shared" si="150"/>
        <v/>
      </c>
      <c r="CF253" s="135" t="str">
        <f t="shared" si="151"/>
        <v/>
      </c>
      <c r="CG253" s="135" t="str">
        <f t="shared" si="152"/>
        <v/>
      </c>
      <c r="CH253" s="135" t="str">
        <f t="shared" si="153"/>
        <v/>
      </c>
      <c r="CI253" s="135" t="str">
        <f t="shared" si="154"/>
        <v/>
      </c>
      <c r="CJ253" s="6"/>
      <c r="CK253" s="6"/>
      <c r="CM253" s="6"/>
      <c r="CN253" s="6"/>
      <c r="CO253" s="3026">
        <f t="shared" si="155"/>
        <v>0</v>
      </c>
      <c r="CP253" s="180">
        <f t="shared" si="156"/>
        <v>0</v>
      </c>
      <c r="CQ253" s="180">
        <f t="shared" si="157"/>
        <v>0</v>
      </c>
      <c r="CR253" s="180">
        <f t="shared" si="158"/>
        <v>0</v>
      </c>
      <c r="CS253" s="180">
        <f t="shared" si="159"/>
        <v>0</v>
      </c>
      <c r="CT253" s="180">
        <f t="shared" si="160"/>
        <v>0</v>
      </c>
      <c r="CU253" s="180">
        <f t="shared" si="161"/>
        <v>0</v>
      </c>
      <c r="CV253" s="180">
        <f t="shared" si="162"/>
        <v>0</v>
      </c>
      <c r="CW253" s="180">
        <f t="shared" si="163"/>
        <v>0</v>
      </c>
    </row>
    <row r="254" spans="1:103" x14ac:dyDescent="0.25">
      <c r="A254" s="6147" t="s">
        <v>856</v>
      </c>
      <c r="B254" s="656" t="s">
        <v>857</v>
      </c>
      <c r="C254" s="654">
        <f t="shared" si="16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16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165"/>
        <v/>
      </c>
      <c r="CB254" s="135" t="str">
        <f t="shared" si="147"/>
        <v/>
      </c>
      <c r="CC254" s="135" t="str">
        <f t="shared" si="148"/>
        <v/>
      </c>
      <c r="CD254" s="135" t="str">
        <f t="shared" si="149"/>
        <v/>
      </c>
      <c r="CE254" s="135" t="str">
        <f t="shared" si="150"/>
        <v/>
      </c>
      <c r="CF254" s="135" t="str">
        <f t="shared" si="151"/>
        <v/>
      </c>
      <c r="CG254" s="135" t="str">
        <f t="shared" si="152"/>
        <v/>
      </c>
      <c r="CH254" s="135" t="str">
        <f t="shared" si="153"/>
        <v/>
      </c>
      <c r="CI254" s="135" t="str">
        <f t="shared" si="154"/>
        <v/>
      </c>
      <c r="CJ254" s="6"/>
      <c r="CK254" s="6"/>
      <c r="CM254" s="6"/>
      <c r="CN254" s="6"/>
      <c r="CO254" s="3026">
        <f t="shared" si="155"/>
        <v>0</v>
      </c>
      <c r="CP254" s="180">
        <f t="shared" si="156"/>
        <v>0</v>
      </c>
      <c r="CQ254" s="180">
        <f t="shared" si="157"/>
        <v>0</v>
      </c>
      <c r="CR254" s="180">
        <f t="shared" si="158"/>
        <v>0</v>
      </c>
      <c r="CS254" s="180">
        <f t="shared" si="159"/>
        <v>0</v>
      </c>
      <c r="CT254" s="180">
        <f t="shared" si="160"/>
        <v>0</v>
      </c>
      <c r="CU254" s="180">
        <f t="shared" si="161"/>
        <v>0</v>
      </c>
      <c r="CV254" s="180">
        <f t="shared" si="162"/>
        <v>0</v>
      </c>
      <c r="CW254" s="180">
        <f t="shared" si="163"/>
        <v>0</v>
      </c>
    </row>
    <row r="255" spans="1:103" x14ac:dyDescent="0.25">
      <c r="A255" s="5732"/>
      <c r="B255" s="387" t="s">
        <v>858</v>
      </c>
      <c r="C255" s="73">
        <f t="shared" si="16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16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165"/>
        <v/>
      </c>
      <c r="CB255" s="135" t="str">
        <f t="shared" si="147"/>
        <v/>
      </c>
      <c r="CC255" s="135" t="str">
        <f t="shared" si="148"/>
        <v/>
      </c>
      <c r="CD255" s="135" t="str">
        <f t="shared" si="149"/>
        <v/>
      </c>
      <c r="CE255" s="135" t="str">
        <f t="shared" si="150"/>
        <v/>
      </c>
      <c r="CF255" s="135" t="str">
        <f t="shared" si="151"/>
        <v/>
      </c>
      <c r="CG255" s="135" t="str">
        <f t="shared" si="152"/>
        <v/>
      </c>
      <c r="CH255" s="135" t="str">
        <f t="shared" si="153"/>
        <v/>
      </c>
      <c r="CI255" s="135" t="str">
        <f t="shared" si="154"/>
        <v/>
      </c>
      <c r="CJ255" s="6"/>
      <c r="CK255" s="6"/>
      <c r="CM255" s="6"/>
      <c r="CN255" s="6"/>
      <c r="CO255" s="3026">
        <f t="shared" si="155"/>
        <v>0</v>
      </c>
      <c r="CP255" s="180">
        <f t="shared" si="156"/>
        <v>0</v>
      </c>
      <c r="CQ255" s="180">
        <f t="shared" si="157"/>
        <v>0</v>
      </c>
      <c r="CR255" s="180">
        <f t="shared" si="158"/>
        <v>0</v>
      </c>
      <c r="CS255" s="180">
        <f t="shared" si="159"/>
        <v>0</v>
      </c>
      <c r="CT255" s="180">
        <f t="shared" si="160"/>
        <v>0</v>
      </c>
      <c r="CU255" s="180">
        <f t="shared" si="161"/>
        <v>0</v>
      </c>
      <c r="CV255" s="180">
        <f t="shared" si="162"/>
        <v>0</v>
      </c>
      <c r="CW255" s="180">
        <f t="shared" si="163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167"/>
        <v>0</v>
      </c>
      <c r="D256" s="614">
        <f t="shared" si="166"/>
        <v>0</v>
      </c>
      <c r="E256" s="615">
        <f t="shared" si="166"/>
        <v>0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164"/>
        <v/>
      </c>
      <c r="CA256" s="135" t="str">
        <f t="shared" si="165"/>
        <v/>
      </c>
      <c r="CB256" s="135" t="str">
        <f t="shared" si="147"/>
        <v/>
      </c>
      <c r="CC256" s="135" t="str">
        <f t="shared" si="148"/>
        <v/>
      </c>
      <c r="CD256" s="135" t="str">
        <f t="shared" si="149"/>
        <v/>
      </c>
      <c r="CE256" s="135" t="str">
        <f t="shared" si="150"/>
        <v/>
      </c>
      <c r="CF256" s="135" t="str">
        <f t="shared" si="151"/>
        <v/>
      </c>
      <c r="CG256" s="135" t="str">
        <f t="shared" si="152"/>
        <v/>
      </c>
      <c r="CH256" s="135" t="str">
        <f t="shared" si="153"/>
        <v/>
      </c>
      <c r="CI256" s="135" t="str">
        <f t="shared" si="154"/>
        <v/>
      </c>
      <c r="CL256"/>
      <c r="CO256" s="3026">
        <f t="shared" si="155"/>
        <v>0</v>
      </c>
      <c r="CP256" s="180">
        <f t="shared" si="156"/>
        <v>0</v>
      </c>
      <c r="CQ256" s="180">
        <f t="shared" si="157"/>
        <v>0</v>
      </c>
      <c r="CR256" s="180">
        <f t="shared" si="158"/>
        <v>0</v>
      </c>
      <c r="CS256" s="180">
        <f t="shared" si="159"/>
        <v>0</v>
      </c>
      <c r="CT256" s="180">
        <f t="shared" si="160"/>
        <v>0</v>
      </c>
      <c r="CU256" s="180">
        <f t="shared" si="161"/>
        <v>0</v>
      </c>
      <c r="CV256" s="180">
        <f t="shared" si="162"/>
        <v>0</v>
      </c>
      <c r="CW256" s="180">
        <f t="shared" si="163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167"/>
        <v>0</v>
      </c>
      <c r="D257" s="657">
        <f t="shared" si="166"/>
        <v>0</v>
      </c>
      <c r="E257" s="108">
        <f t="shared" si="16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16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165"/>
        <v/>
      </c>
      <c r="CB257" s="135" t="str">
        <f t="shared" si="147"/>
        <v/>
      </c>
      <c r="CC257" s="135" t="str">
        <f t="shared" si="148"/>
        <v/>
      </c>
      <c r="CD257" s="135" t="str">
        <f t="shared" si="149"/>
        <v/>
      </c>
      <c r="CE257" s="135" t="str">
        <f t="shared" si="150"/>
        <v/>
      </c>
      <c r="CF257" s="135" t="str">
        <f t="shared" si="151"/>
        <v/>
      </c>
      <c r="CG257" s="135" t="str">
        <f t="shared" si="152"/>
        <v/>
      </c>
      <c r="CH257" s="135" t="str">
        <f t="shared" si="153"/>
        <v/>
      </c>
      <c r="CI257" s="135" t="str">
        <f t="shared" si="154"/>
        <v/>
      </c>
      <c r="CJ257" s="6"/>
      <c r="CK257" s="6"/>
      <c r="CM257" s="6"/>
      <c r="CN257" s="6"/>
      <c r="CO257" s="3026">
        <f t="shared" si="155"/>
        <v>0</v>
      </c>
      <c r="CP257" s="180">
        <f t="shared" si="156"/>
        <v>0</v>
      </c>
      <c r="CQ257" s="180">
        <f t="shared" si="157"/>
        <v>0</v>
      </c>
      <c r="CR257" s="180">
        <f t="shared" si="158"/>
        <v>0</v>
      </c>
      <c r="CS257" s="180">
        <f t="shared" si="159"/>
        <v>0</v>
      </c>
      <c r="CT257" s="180">
        <f t="shared" si="160"/>
        <v>0</v>
      </c>
      <c r="CU257" s="180">
        <f t="shared" si="161"/>
        <v>0</v>
      </c>
      <c r="CV257" s="180">
        <f t="shared" si="162"/>
        <v>0</v>
      </c>
      <c r="CW257" s="180">
        <f t="shared" si="163"/>
        <v>0</v>
      </c>
    </row>
    <row r="258" spans="1:101" x14ac:dyDescent="0.25">
      <c r="A258" s="5842"/>
      <c r="B258" s="500" t="s">
        <v>862</v>
      </c>
      <c r="C258" s="663">
        <f t="shared" si="167"/>
        <v>0</v>
      </c>
      <c r="D258" s="664">
        <f t="shared" si="166"/>
        <v>0</v>
      </c>
      <c r="E258" s="500">
        <f t="shared" si="16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16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165"/>
        <v/>
      </c>
      <c r="CB258" s="135" t="str">
        <f t="shared" si="147"/>
        <v/>
      </c>
      <c r="CC258" s="135" t="str">
        <f t="shared" si="148"/>
        <v/>
      </c>
      <c r="CD258" s="135" t="str">
        <f t="shared" si="149"/>
        <v/>
      </c>
      <c r="CE258" s="135" t="str">
        <f t="shared" si="150"/>
        <v/>
      </c>
      <c r="CF258" s="135" t="str">
        <f t="shared" si="151"/>
        <v/>
      </c>
      <c r="CG258" s="135" t="str">
        <f t="shared" si="152"/>
        <v/>
      </c>
      <c r="CH258" s="135" t="str">
        <f t="shared" si="153"/>
        <v/>
      </c>
      <c r="CI258" s="135" t="str">
        <f t="shared" si="154"/>
        <v/>
      </c>
      <c r="CJ258" s="6"/>
      <c r="CK258" s="6"/>
      <c r="CM258" s="6"/>
      <c r="CN258" s="6"/>
      <c r="CO258" s="3026">
        <f t="shared" si="155"/>
        <v>0</v>
      </c>
      <c r="CP258" s="180">
        <f t="shared" si="156"/>
        <v>0</v>
      </c>
      <c r="CQ258" s="180">
        <f t="shared" si="157"/>
        <v>0</v>
      </c>
      <c r="CR258" s="180">
        <f t="shared" si="158"/>
        <v>0</v>
      </c>
      <c r="CS258" s="180">
        <f t="shared" si="159"/>
        <v>0</v>
      </c>
      <c r="CT258" s="180">
        <f t="shared" si="160"/>
        <v>0</v>
      </c>
      <c r="CU258" s="180">
        <f t="shared" si="161"/>
        <v>0</v>
      </c>
      <c r="CV258" s="180">
        <f t="shared" si="162"/>
        <v>0</v>
      </c>
      <c r="CW258" s="180">
        <f t="shared" si="163"/>
        <v>0</v>
      </c>
    </row>
    <row r="259" spans="1:101" x14ac:dyDescent="0.25">
      <c r="A259" s="5842"/>
      <c r="B259" s="500" t="s">
        <v>863</v>
      </c>
      <c r="C259" s="663">
        <f t="shared" si="167"/>
        <v>0</v>
      </c>
      <c r="D259" s="664">
        <f t="shared" si="16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16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165"/>
        <v/>
      </c>
      <c r="CB259" s="135" t="str">
        <f t="shared" si="147"/>
        <v/>
      </c>
      <c r="CC259" s="135" t="str">
        <f t="shared" si="148"/>
        <v/>
      </c>
      <c r="CD259" s="135" t="str">
        <f t="shared" si="149"/>
        <v/>
      </c>
      <c r="CE259" s="135" t="str">
        <f t="shared" si="150"/>
        <v/>
      </c>
      <c r="CF259" s="135" t="str">
        <f t="shared" si="151"/>
        <v/>
      </c>
      <c r="CG259" s="135" t="str">
        <f t="shared" si="152"/>
        <v/>
      </c>
      <c r="CH259" s="135" t="str">
        <f t="shared" si="153"/>
        <v/>
      </c>
      <c r="CI259" s="135" t="str">
        <f t="shared" si="154"/>
        <v/>
      </c>
      <c r="CJ259" s="6"/>
      <c r="CK259" s="6"/>
      <c r="CM259" s="6"/>
      <c r="CN259" s="6"/>
      <c r="CO259" s="3026">
        <f t="shared" si="155"/>
        <v>0</v>
      </c>
      <c r="CP259" s="180">
        <f t="shared" si="156"/>
        <v>0</v>
      </c>
      <c r="CQ259" s="180">
        <f t="shared" si="157"/>
        <v>0</v>
      </c>
      <c r="CR259" s="180">
        <f t="shared" si="158"/>
        <v>0</v>
      </c>
      <c r="CS259" s="180">
        <f t="shared" si="159"/>
        <v>0</v>
      </c>
      <c r="CT259" s="180">
        <f t="shared" si="160"/>
        <v>0</v>
      </c>
      <c r="CU259" s="180">
        <f t="shared" si="161"/>
        <v>0</v>
      </c>
      <c r="CV259" s="180">
        <f t="shared" si="162"/>
        <v>0</v>
      </c>
      <c r="CW259" s="180">
        <f t="shared" si="163"/>
        <v>0</v>
      </c>
    </row>
    <row r="260" spans="1:101" x14ac:dyDescent="0.25">
      <c r="A260" s="5842"/>
      <c r="B260" s="665" t="s">
        <v>864</v>
      </c>
      <c r="C260" s="663">
        <f t="shared" si="16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>
        <v>0</v>
      </c>
      <c r="L260" s="634"/>
      <c r="M260" s="347">
        <v>0</v>
      </c>
      <c r="N260" s="634"/>
      <c r="O260" s="347">
        <v>0</v>
      </c>
      <c r="P260" s="634"/>
      <c r="Q260" s="347">
        <v>0</v>
      </c>
      <c r="R260" s="634"/>
      <c r="S260" s="347">
        <v>0</v>
      </c>
      <c r="T260" s="634"/>
      <c r="U260" s="347">
        <v>0</v>
      </c>
      <c r="V260" s="634"/>
      <c r="W260" s="347">
        <v>0</v>
      </c>
      <c r="X260" s="634"/>
      <c r="Y260" s="347">
        <v>0</v>
      </c>
      <c r="Z260" s="634"/>
      <c r="AA260" s="347">
        <v>0</v>
      </c>
      <c r="AB260" s="634"/>
      <c r="AC260" s="347">
        <v>0</v>
      </c>
      <c r="AD260" s="634"/>
      <c r="AE260" s="347">
        <v>0</v>
      </c>
      <c r="AF260" s="634"/>
      <c r="AG260" s="347">
        <v>0</v>
      </c>
      <c r="AH260" s="634"/>
      <c r="AI260" s="347">
        <v>0</v>
      </c>
      <c r="AJ260" s="634"/>
      <c r="AK260" s="347">
        <v>0</v>
      </c>
      <c r="AL260" s="634"/>
      <c r="AM260" s="561">
        <v>0</v>
      </c>
      <c r="AN260" s="296">
        <v>0</v>
      </c>
      <c r="AO260" s="22">
        <v>0</v>
      </c>
      <c r="AP260" s="61">
        <v>0</v>
      </c>
      <c r="AQ260" s="22">
        <v>0</v>
      </c>
      <c r="AR260" s="107">
        <v>0</v>
      </c>
      <c r="AS260" s="686"/>
      <c r="AT260" s="107">
        <v>0</v>
      </c>
      <c r="AU260" s="22">
        <v>0</v>
      </c>
      <c r="AV260" s="107">
        <v>0</v>
      </c>
      <c r="AW260" s="22">
        <v>0</v>
      </c>
      <c r="AX260" s="107">
        <v>0</v>
      </c>
      <c r="AY260" s="6" t="str">
        <f t="shared" si="16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165"/>
        <v/>
      </c>
      <c r="CB260" s="135" t="str">
        <f t="shared" ref="CB260:CB268" si="168">IF(AND(E260&gt;0,AQ260=""), "* No olvide digitar la variable Gestantes. Digite Cero si no tiene.",IF(AQ260&gt;E260,"  * La variable Gestantes No puede ser mayor al Total Mujeres.",""))</f>
        <v/>
      </c>
      <c r="CC260" s="135" t="str">
        <f t="shared" si="148"/>
        <v/>
      </c>
      <c r="CD260" s="179"/>
      <c r="CE260" s="135" t="str">
        <f t="shared" ref="CE260:CE293" si="16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17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17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17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17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155"/>
        <v>0</v>
      </c>
      <c r="CP260" s="55">
        <f t="shared" ref="CP260:CP278" si="174">IF(AND(E260&gt;0,AQ260=""),1,IF(AQ260&gt;E260,1,0))</f>
        <v>0</v>
      </c>
      <c r="CQ260" s="55">
        <f t="shared" ref="CQ260:CQ269" si="175">IF(AND(E260&gt;0,AR260=""),1,IF(AR260&gt;E260,1,0))</f>
        <v>0</v>
      </c>
      <c r="CR260" s="55">
        <f t="shared" ref="CR260:CR293" si="176">IF(AND(D260&gt;0,OR(AS260="")),1,IF(AS260&gt;D260,1,0))</f>
        <v>0</v>
      </c>
      <c r="CS260" s="55">
        <f t="shared" ref="CS260:CS293" si="177">IF(AND(E260&gt;0,OR(AT260="")),1,IF(AT260&gt;E260,1,0))</f>
        <v>0</v>
      </c>
      <c r="CT260" s="55">
        <f t="shared" ref="CT260:CT293" si="178">IF(AND(C260&gt;0,AU260=""),1,IF(AU260&gt;C260,1,0))</f>
        <v>0</v>
      </c>
      <c r="CU260" s="55">
        <f t="shared" ref="CU260:CU293" si="179">IF(AND(C260&gt;0,AV260=""),1,IF(AV260&gt;C260,1,0))</f>
        <v>0</v>
      </c>
      <c r="CV260" s="55">
        <f t="shared" ref="CV260:CV293" si="180">IF(AND(C260&gt;0,AW260=""),1,IF(AW260&gt;C260,1,0))</f>
        <v>0</v>
      </c>
      <c r="CW260" s="55">
        <f t="shared" ref="CW260:CW293" si="18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167"/>
        <v>0</v>
      </c>
      <c r="D261" s="664">
        <f t="shared" ref="D261:E269" si="182">SUM(F261+H261+J261+L261+N261+P261+R261+T261+V261+X261+Z261+AB261+AD261+AF261+AH261+AJ261+AL261)</f>
        <v>0</v>
      </c>
      <c r="E261" s="500">
        <f t="shared" si="18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16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165"/>
        <v/>
      </c>
      <c r="CB261" s="135" t="str">
        <f t="shared" si="168"/>
        <v/>
      </c>
      <c r="CC261" s="135" t="str">
        <f t="shared" si="148"/>
        <v/>
      </c>
      <c r="CD261" s="135" t="str">
        <f t="shared" ref="CD261:CD293" si="18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169"/>
        <v/>
      </c>
      <c r="CF261" s="135" t="str">
        <f t="shared" si="170"/>
        <v/>
      </c>
      <c r="CG261" s="135" t="str">
        <f t="shared" si="171"/>
        <v/>
      </c>
      <c r="CH261" s="135" t="str">
        <f t="shared" si="172"/>
        <v/>
      </c>
      <c r="CI261" s="135" t="str">
        <f t="shared" si="173"/>
        <v/>
      </c>
      <c r="CO261" s="3026">
        <f t="shared" si="155"/>
        <v>0</v>
      </c>
      <c r="CP261" s="55">
        <f t="shared" si="174"/>
        <v>0</v>
      </c>
      <c r="CQ261" s="55">
        <f t="shared" si="175"/>
        <v>0</v>
      </c>
      <c r="CR261" s="55">
        <f t="shared" si="176"/>
        <v>0</v>
      </c>
      <c r="CS261" s="55">
        <f t="shared" si="177"/>
        <v>0</v>
      </c>
      <c r="CT261" s="55">
        <f t="shared" si="178"/>
        <v>0</v>
      </c>
      <c r="CU261" s="55">
        <f t="shared" si="179"/>
        <v>0</v>
      </c>
      <c r="CV261" s="55">
        <f t="shared" si="180"/>
        <v>0</v>
      </c>
      <c r="CW261" s="55">
        <f t="shared" si="181"/>
        <v>0</v>
      </c>
    </row>
    <row r="262" spans="1:101" x14ac:dyDescent="0.25">
      <c r="A262" s="5842"/>
      <c r="B262" s="68" t="s">
        <v>866</v>
      </c>
      <c r="C262" s="663">
        <f t="shared" si="167"/>
        <v>0</v>
      </c>
      <c r="D262" s="664">
        <f t="shared" si="182"/>
        <v>0</v>
      </c>
      <c r="E262" s="500">
        <f t="shared" si="18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16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165"/>
        <v/>
      </c>
      <c r="CB262" s="135" t="str">
        <f t="shared" si="168"/>
        <v/>
      </c>
      <c r="CC262" s="135" t="str">
        <f t="shared" si="148"/>
        <v/>
      </c>
      <c r="CD262" s="135" t="str">
        <f t="shared" si="183"/>
        <v/>
      </c>
      <c r="CE262" s="135" t="str">
        <f t="shared" si="169"/>
        <v/>
      </c>
      <c r="CF262" s="135" t="str">
        <f t="shared" si="170"/>
        <v/>
      </c>
      <c r="CG262" s="135" t="str">
        <f t="shared" si="171"/>
        <v/>
      </c>
      <c r="CH262" s="135" t="str">
        <f t="shared" si="172"/>
        <v/>
      </c>
      <c r="CI262" s="135" t="str">
        <f t="shared" si="173"/>
        <v/>
      </c>
      <c r="CO262" s="3026">
        <f t="shared" si="155"/>
        <v>0</v>
      </c>
      <c r="CP262" s="55">
        <f t="shared" si="174"/>
        <v>0</v>
      </c>
      <c r="CQ262" s="55">
        <f t="shared" si="175"/>
        <v>0</v>
      </c>
      <c r="CR262" s="55">
        <f t="shared" si="176"/>
        <v>0</v>
      </c>
      <c r="CS262" s="55">
        <f t="shared" si="177"/>
        <v>0</v>
      </c>
      <c r="CT262" s="55">
        <f t="shared" si="178"/>
        <v>0</v>
      </c>
      <c r="CU262" s="55">
        <f t="shared" si="179"/>
        <v>0</v>
      </c>
      <c r="CV262" s="55">
        <f t="shared" si="180"/>
        <v>0</v>
      </c>
      <c r="CW262" s="55">
        <f t="shared" si="181"/>
        <v>0</v>
      </c>
    </row>
    <row r="263" spans="1:101" x14ac:dyDescent="0.25">
      <c r="A263" s="5842"/>
      <c r="B263" s="666" t="s">
        <v>909</v>
      </c>
      <c r="C263" s="663">
        <f t="shared" si="167"/>
        <v>0</v>
      </c>
      <c r="D263" s="664">
        <f t="shared" si="182"/>
        <v>0</v>
      </c>
      <c r="E263" s="500">
        <f t="shared" si="18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16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165"/>
        <v/>
      </c>
      <c r="CB263" s="135" t="str">
        <f t="shared" si="168"/>
        <v/>
      </c>
      <c r="CC263" s="135" t="str">
        <f t="shared" si="148"/>
        <v/>
      </c>
      <c r="CD263" s="135" t="str">
        <f t="shared" si="183"/>
        <v/>
      </c>
      <c r="CE263" s="135" t="str">
        <f t="shared" si="169"/>
        <v/>
      </c>
      <c r="CF263" s="135" t="str">
        <f t="shared" si="170"/>
        <v/>
      </c>
      <c r="CG263" s="135" t="str">
        <f t="shared" si="171"/>
        <v/>
      </c>
      <c r="CH263" s="135" t="str">
        <f t="shared" si="172"/>
        <v/>
      </c>
      <c r="CI263" s="135" t="str">
        <f t="shared" si="173"/>
        <v/>
      </c>
      <c r="CO263" s="3026">
        <f t="shared" si="155"/>
        <v>0</v>
      </c>
      <c r="CP263" s="55">
        <f t="shared" si="174"/>
        <v>0</v>
      </c>
      <c r="CQ263" s="55">
        <f t="shared" si="175"/>
        <v>0</v>
      </c>
      <c r="CR263" s="55">
        <f t="shared" si="176"/>
        <v>0</v>
      </c>
      <c r="CS263" s="55">
        <f t="shared" si="177"/>
        <v>0</v>
      </c>
      <c r="CT263" s="55">
        <f t="shared" si="178"/>
        <v>0</v>
      </c>
      <c r="CU263" s="55">
        <f t="shared" si="179"/>
        <v>0</v>
      </c>
      <c r="CV263" s="55">
        <f t="shared" si="180"/>
        <v>0</v>
      </c>
      <c r="CW263" s="55">
        <f t="shared" si="181"/>
        <v>0</v>
      </c>
    </row>
    <row r="264" spans="1:101" x14ac:dyDescent="0.25">
      <c r="A264" s="5732"/>
      <c r="B264" s="69" t="s">
        <v>868</v>
      </c>
      <c r="C264" s="200">
        <f t="shared" si="16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16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165"/>
        <v/>
      </c>
      <c r="CB264" s="135" t="str">
        <f t="shared" si="168"/>
        <v/>
      </c>
      <c r="CC264" s="135" t="str">
        <f t="shared" si="148"/>
        <v/>
      </c>
      <c r="CD264" s="135" t="str">
        <f t="shared" si="183"/>
        <v/>
      </c>
      <c r="CE264" s="135" t="str">
        <f t="shared" si="169"/>
        <v/>
      </c>
      <c r="CF264" s="135" t="str">
        <f t="shared" si="170"/>
        <v/>
      </c>
      <c r="CG264" s="135" t="str">
        <f t="shared" si="171"/>
        <v/>
      </c>
      <c r="CH264" s="135" t="str">
        <f t="shared" si="172"/>
        <v/>
      </c>
      <c r="CI264" s="135" t="str">
        <f t="shared" si="173"/>
        <v/>
      </c>
      <c r="CO264" s="3026">
        <f t="shared" si="155"/>
        <v>0</v>
      </c>
      <c r="CP264" s="55">
        <f t="shared" si="174"/>
        <v>0</v>
      </c>
      <c r="CQ264" s="55">
        <f t="shared" si="175"/>
        <v>0</v>
      </c>
      <c r="CR264" s="55">
        <f t="shared" si="176"/>
        <v>0</v>
      </c>
      <c r="CS264" s="55">
        <f t="shared" si="177"/>
        <v>0</v>
      </c>
      <c r="CT264" s="55">
        <f t="shared" si="178"/>
        <v>0</v>
      </c>
      <c r="CU264" s="55">
        <f t="shared" si="179"/>
        <v>0</v>
      </c>
      <c r="CV264" s="55">
        <f t="shared" si="180"/>
        <v>0</v>
      </c>
      <c r="CW264" s="55">
        <f t="shared" si="18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167"/>
        <v>0</v>
      </c>
      <c r="D265" s="655">
        <f t="shared" si="182"/>
        <v>0</v>
      </c>
      <c r="E265" s="656">
        <f t="shared" si="18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0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16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165"/>
        <v/>
      </c>
      <c r="CB265" s="135" t="str">
        <f t="shared" si="168"/>
        <v/>
      </c>
      <c r="CC265" s="135" t="str">
        <f t="shared" si="148"/>
        <v/>
      </c>
      <c r="CD265" s="135" t="str">
        <f t="shared" si="183"/>
        <v/>
      </c>
      <c r="CE265" s="135" t="str">
        <f t="shared" si="169"/>
        <v/>
      </c>
      <c r="CF265" s="135" t="str">
        <f t="shared" si="170"/>
        <v/>
      </c>
      <c r="CG265" s="135" t="str">
        <f t="shared" si="171"/>
        <v/>
      </c>
      <c r="CH265" s="135" t="str">
        <f t="shared" si="172"/>
        <v/>
      </c>
      <c r="CI265" s="135" t="str">
        <f t="shared" si="173"/>
        <v/>
      </c>
      <c r="CO265" s="3026">
        <f t="shared" si="155"/>
        <v>0</v>
      </c>
      <c r="CP265" s="55">
        <f t="shared" si="174"/>
        <v>0</v>
      </c>
      <c r="CQ265" s="55">
        <f t="shared" si="175"/>
        <v>0</v>
      </c>
      <c r="CR265" s="55">
        <f t="shared" si="176"/>
        <v>0</v>
      </c>
      <c r="CS265" s="55">
        <f t="shared" si="177"/>
        <v>0</v>
      </c>
      <c r="CT265" s="55">
        <f t="shared" si="178"/>
        <v>0</v>
      </c>
      <c r="CU265" s="55">
        <f t="shared" si="179"/>
        <v>0</v>
      </c>
      <c r="CV265" s="55">
        <f t="shared" si="180"/>
        <v>0</v>
      </c>
      <c r="CW265" s="55">
        <f t="shared" si="181"/>
        <v>0</v>
      </c>
    </row>
    <row r="266" spans="1:101" x14ac:dyDescent="0.25">
      <c r="A266" s="5842"/>
      <c r="B266" s="500" t="s">
        <v>871</v>
      </c>
      <c r="C266" s="663">
        <f t="shared" si="167"/>
        <v>0</v>
      </c>
      <c r="D266" s="664">
        <f t="shared" si="18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16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165"/>
        <v/>
      </c>
      <c r="CB266" s="135" t="str">
        <f t="shared" si="168"/>
        <v/>
      </c>
      <c r="CC266" s="135" t="str">
        <f t="shared" si="148"/>
        <v/>
      </c>
      <c r="CD266" s="135" t="str">
        <f t="shared" si="183"/>
        <v/>
      </c>
      <c r="CE266" s="135" t="str">
        <f t="shared" si="169"/>
        <v/>
      </c>
      <c r="CF266" s="135" t="str">
        <f t="shared" si="170"/>
        <v/>
      </c>
      <c r="CG266" s="135" t="str">
        <f t="shared" si="171"/>
        <v/>
      </c>
      <c r="CH266" s="135" t="str">
        <f t="shared" si="172"/>
        <v/>
      </c>
      <c r="CI266" s="135" t="str">
        <f t="shared" si="173"/>
        <v/>
      </c>
      <c r="CO266" s="3026">
        <f t="shared" si="155"/>
        <v>0</v>
      </c>
      <c r="CP266" s="55">
        <f t="shared" si="174"/>
        <v>0</v>
      </c>
      <c r="CQ266" s="55">
        <f t="shared" si="175"/>
        <v>0</v>
      </c>
      <c r="CR266" s="55">
        <f t="shared" si="176"/>
        <v>0</v>
      </c>
      <c r="CS266" s="55">
        <f t="shared" si="177"/>
        <v>0</v>
      </c>
      <c r="CT266" s="55">
        <f t="shared" si="178"/>
        <v>0</v>
      </c>
      <c r="CU266" s="55">
        <f t="shared" si="179"/>
        <v>0</v>
      </c>
      <c r="CV266" s="55">
        <f t="shared" si="180"/>
        <v>0</v>
      </c>
      <c r="CW266" s="55">
        <f t="shared" si="18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16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165"/>
        <v/>
      </c>
      <c r="CB267" s="135" t="str">
        <f t="shared" si="168"/>
        <v/>
      </c>
      <c r="CC267" s="135" t="str">
        <f t="shared" si="148"/>
        <v/>
      </c>
      <c r="CD267" s="135" t="str">
        <f t="shared" si="183"/>
        <v/>
      </c>
      <c r="CE267" s="135" t="str">
        <f t="shared" si="169"/>
        <v/>
      </c>
      <c r="CF267" s="135" t="str">
        <f t="shared" si="170"/>
        <v/>
      </c>
      <c r="CG267" s="135" t="str">
        <f t="shared" si="171"/>
        <v/>
      </c>
      <c r="CH267" s="135" t="str">
        <f t="shared" si="172"/>
        <v/>
      </c>
      <c r="CI267" s="135" t="str">
        <f t="shared" si="173"/>
        <v/>
      </c>
      <c r="CO267" s="3026">
        <f t="shared" si="155"/>
        <v>0</v>
      </c>
      <c r="CP267" s="55">
        <f t="shared" si="174"/>
        <v>0</v>
      </c>
      <c r="CQ267" s="55">
        <f t="shared" si="175"/>
        <v>0</v>
      </c>
      <c r="CR267" s="55">
        <f t="shared" si="176"/>
        <v>0</v>
      </c>
      <c r="CS267" s="55">
        <f t="shared" si="177"/>
        <v>0</v>
      </c>
      <c r="CT267" s="55">
        <f t="shared" si="178"/>
        <v>0</v>
      </c>
      <c r="CU267" s="55">
        <f t="shared" si="179"/>
        <v>0</v>
      </c>
      <c r="CV267" s="55">
        <f t="shared" si="180"/>
        <v>0</v>
      </c>
      <c r="CW267" s="55">
        <f t="shared" si="18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16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165"/>
        <v/>
      </c>
      <c r="CB268" s="135" t="str">
        <f t="shared" si="168"/>
        <v/>
      </c>
      <c r="CC268" s="135" t="str">
        <f t="shared" si="148"/>
        <v/>
      </c>
      <c r="CD268" s="135" t="str">
        <f t="shared" si="183"/>
        <v/>
      </c>
      <c r="CE268" s="135" t="str">
        <f t="shared" si="169"/>
        <v/>
      </c>
      <c r="CF268" s="135" t="str">
        <f t="shared" si="170"/>
        <v/>
      </c>
      <c r="CG268" s="135" t="str">
        <f t="shared" si="171"/>
        <v/>
      </c>
      <c r="CH268" s="135" t="str">
        <f t="shared" si="172"/>
        <v/>
      </c>
      <c r="CI268" s="135" t="str">
        <f t="shared" si="173"/>
        <v/>
      </c>
      <c r="CO268" s="3026">
        <f t="shared" si="155"/>
        <v>0</v>
      </c>
      <c r="CP268" s="55">
        <f t="shared" si="174"/>
        <v>0</v>
      </c>
      <c r="CQ268" s="55">
        <f t="shared" si="175"/>
        <v>0</v>
      </c>
      <c r="CR268" s="55">
        <f t="shared" si="176"/>
        <v>0</v>
      </c>
      <c r="CS268" s="55">
        <f t="shared" si="177"/>
        <v>0</v>
      </c>
      <c r="CT268" s="55">
        <f t="shared" si="178"/>
        <v>0</v>
      </c>
      <c r="CU268" s="55">
        <f t="shared" si="179"/>
        <v>0</v>
      </c>
      <c r="CV268" s="55">
        <f t="shared" si="180"/>
        <v>0</v>
      </c>
      <c r="CW268" s="55">
        <f t="shared" si="181"/>
        <v>0</v>
      </c>
    </row>
    <row r="269" spans="1:101" x14ac:dyDescent="0.25">
      <c r="A269" s="5732"/>
      <c r="B269" s="387" t="s">
        <v>874</v>
      </c>
      <c r="C269" s="378">
        <f t="shared" si="167"/>
        <v>0</v>
      </c>
      <c r="D269" s="672">
        <f t="shared" si="182"/>
        <v>0</v>
      </c>
      <c r="E269" s="387">
        <f t="shared" si="18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16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165"/>
        <v/>
      </c>
      <c r="CB269" s="135" t="str">
        <f t="shared" ref="CB269:CB278" si="184">IF(AND(E269&gt;0,AQ269=""), "* No olvide digitar la variable Gestantes. Digite Cero si no tiene.",IF(AQ269&gt;E269,"  * La variable Gestantes No puede ser mayor al Total Mujeres.",""))</f>
        <v/>
      </c>
      <c r="CC269" s="135" t="str">
        <f t="shared" si="148"/>
        <v/>
      </c>
      <c r="CD269" s="135" t="str">
        <f t="shared" si="183"/>
        <v/>
      </c>
      <c r="CE269" s="135" t="str">
        <f t="shared" si="169"/>
        <v/>
      </c>
      <c r="CF269" s="135" t="str">
        <f t="shared" si="170"/>
        <v/>
      </c>
      <c r="CG269" s="135" t="str">
        <f t="shared" si="171"/>
        <v/>
      </c>
      <c r="CH269" s="135" t="str">
        <f t="shared" si="172"/>
        <v/>
      </c>
      <c r="CI269" s="135" t="str">
        <f t="shared" si="173"/>
        <v/>
      </c>
      <c r="CO269" s="3026">
        <f t="shared" si="155"/>
        <v>0</v>
      </c>
      <c r="CP269" s="55">
        <f t="shared" si="174"/>
        <v>0</v>
      </c>
      <c r="CQ269" s="55">
        <f t="shared" si="175"/>
        <v>0</v>
      </c>
      <c r="CR269" s="55">
        <f t="shared" si="176"/>
        <v>0</v>
      </c>
      <c r="CS269" s="55">
        <f t="shared" si="177"/>
        <v>0</v>
      </c>
      <c r="CT269" s="55">
        <f t="shared" si="178"/>
        <v>0</v>
      </c>
      <c r="CU269" s="55">
        <f t="shared" si="179"/>
        <v>0</v>
      </c>
      <c r="CV269" s="55">
        <f t="shared" si="180"/>
        <v>0</v>
      </c>
      <c r="CW269" s="55">
        <f t="shared" si="18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167"/>
        <v>0</v>
      </c>
      <c r="D270" s="655">
        <f>SUM(F270+H270+J270+L270+N270)</f>
        <v>0</v>
      </c>
      <c r="E270" s="656">
        <f>SUM(G270+I270+K270+M270+O270)</f>
        <v>0</v>
      </c>
      <c r="F270" s="474">
        <v>0</v>
      </c>
      <c r="G270" s="576">
        <v>0</v>
      </c>
      <c r="H270" s="474">
        <v>0</v>
      </c>
      <c r="I270" s="576">
        <v>0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0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16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165"/>
        <v/>
      </c>
      <c r="CB270" s="135" t="str">
        <f t="shared" si="184"/>
        <v/>
      </c>
      <c r="CC270" s="1746"/>
      <c r="CD270" s="135" t="str">
        <f t="shared" si="183"/>
        <v/>
      </c>
      <c r="CE270" s="135" t="str">
        <f t="shared" si="169"/>
        <v/>
      </c>
      <c r="CF270" s="135" t="str">
        <f t="shared" si="170"/>
        <v/>
      </c>
      <c r="CG270" s="135" t="str">
        <f t="shared" si="171"/>
        <v/>
      </c>
      <c r="CH270" s="135" t="str">
        <f t="shared" si="172"/>
        <v/>
      </c>
      <c r="CI270" s="135" t="str">
        <f t="shared" si="173"/>
        <v/>
      </c>
      <c r="CO270" s="3026">
        <f t="shared" si="155"/>
        <v>0</v>
      </c>
      <c r="CP270" s="55">
        <f t="shared" si="174"/>
        <v>0</v>
      </c>
      <c r="CQ270" s="54"/>
      <c r="CR270" s="55">
        <f t="shared" si="176"/>
        <v>0</v>
      </c>
      <c r="CS270" s="55">
        <f t="shared" si="177"/>
        <v>0</v>
      </c>
      <c r="CT270" s="55">
        <f t="shared" si="178"/>
        <v>0</v>
      </c>
      <c r="CU270" s="55">
        <f t="shared" si="179"/>
        <v>0</v>
      </c>
      <c r="CV270" s="55">
        <f t="shared" si="180"/>
        <v>0</v>
      </c>
      <c r="CW270" s="55">
        <f t="shared" si="181"/>
        <v>0</v>
      </c>
    </row>
    <row r="271" spans="1:101" ht="22.5" x14ac:dyDescent="0.25">
      <c r="A271" s="5842"/>
      <c r="B271" s="500" t="s">
        <v>877</v>
      </c>
      <c r="C271" s="663">
        <f t="shared" si="167"/>
        <v>0</v>
      </c>
      <c r="D271" s="664">
        <f t="shared" ref="D271:E273" si="185">SUM(F271+H271+J271+L271+N271)</f>
        <v>0</v>
      </c>
      <c r="E271" s="500">
        <f t="shared" si="18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16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165"/>
        <v/>
      </c>
      <c r="CB271" s="135" t="str">
        <f t="shared" si="184"/>
        <v/>
      </c>
      <c r="CC271" s="1746"/>
      <c r="CD271" s="135" t="str">
        <f t="shared" si="183"/>
        <v/>
      </c>
      <c r="CE271" s="135" t="str">
        <f t="shared" si="169"/>
        <v/>
      </c>
      <c r="CF271" s="135" t="str">
        <f t="shared" si="170"/>
        <v/>
      </c>
      <c r="CG271" s="135" t="str">
        <f t="shared" si="171"/>
        <v/>
      </c>
      <c r="CH271" s="135" t="str">
        <f t="shared" si="172"/>
        <v/>
      </c>
      <c r="CI271" s="135" t="str">
        <f t="shared" si="173"/>
        <v/>
      </c>
      <c r="CO271" s="3026">
        <f t="shared" si="155"/>
        <v>0</v>
      </c>
      <c r="CP271" s="55">
        <f t="shared" si="174"/>
        <v>0</v>
      </c>
      <c r="CQ271" s="54"/>
      <c r="CR271" s="55">
        <f t="shared" si="176"/>
        <v>0</v>
      </c>
      <c r="CS271" s="55">
        <f t="shared" si="177"/>
        <v>0</v>
      </c>
      <c r="CT271" s="55">
        <f t="shared" si="178"/>
        <v>0</v>
      </c>
      <c r="CU271" s="55">
        <f t="shared" si="179"/>
        <v>0</v>
      </c>
      <c r="CV271" s="55">
        <f t="shared" si="180"/>
        <v>0</v>
      </c>
      <c r="CW271" s="55">
        <f t="shared" si="181"/>
        <v>0</v>
      </c>
    </row>
    <row r="272" spans="1:101" ht="22.5" x14ac:dyDescent="0.25">
      <c r="A272" s="5842"/>
      <c r="B272" s="500" t="s">
        <v>878</v>
      </c>
      <c r="C272" s="663">
        <f t="shared" si="167"/>
        <v>0</v>
      </c>
      <c r="D272" s="664">
        <f t="shared" si="185"/>
        <v>0</v>
      </c>
      <c r="E272" s="500">
        <f t="shared" si="18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165"/>
        <v/>
      </c>
      <c r="CB272" s="135" t="str">
        <f t="shared" si="184"/>
        <v/>
      </c>
      <c r="CC272" s="1746"/>
      <c r="CD272" s="135" t="str">
        <f t="shared" si="183"/>
        <v/>
      </c>
      <c r="CE272" s="135" t="str">
        <f t="shared" si="169"/>
        <v/>
      </c>
      <c r="CF272" s="135" t="str">
        <f t="shared" si="170"/>
        <v/>
      </c>
      <c r="CG272" s="135" t="str">
        <f t="shared" si="171"/>
        <v/>
      </c>
      <c r="CH272" s="135" t="str">
        <f t="shared" si="172"/>
        <v/>
      </c>
      <c r="CI272" s="135" t="str">
        <f t="shared" si="173"/>
        <v/>
      </c>
      <c r="CO272" s="3026">
        <f t="shared" si="155"/>
        <v>0</v>
      </c>
      <c r="CP272" s="55">
        <f t="shared" si="174"/>
        <v>0</v>
      </c>
      <c r="CQ272" s="54"/>
      <c r="CR272" s="55">
        <f t="shared" si="176"/>
        <v>0</v>
      </c>
      <c r="CS272" s="55">
        <f t="shared" si="177"/>
        <v>0</v>
      </c>
      <c r="CT272" s="55">
        <f t="shared" si="178"/>
        <v>0</v>
      </c>
      <c r="CU272" s="55">
        <f t="shared" si="179"/>
        <v>0</v>
      </c>
      <c r="CV272" s="55">
        <f t="shared" si="180"/>
        <v>0</v>
      </c>
      <c r="CW272" s="55">
        <f t="shared" si="181"/>
        <v>0</v>
      </c>
    </row>
    <row r="273" spans="1:101" ht="33" x14ac:dyDescent="0.25">
      <c r="A273" s="5732"/>
      <c r="B273" s="387" t="s">
        <v>879</v>
      </c>
      <c r="C273" s="378">
        <f t="shared" si="167"/>
        <v>0</v>
      </c>
      <c r="D273" s="672">
        <f t="shared" si="185"/>
        <v>0</v>
      </c>
      <c r="E273" s="387">
        <f t="shared" si="18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16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165"/>
        <v/>
      </c>
      <c r="CB273" s="135" t="str">
        <f t="shared" si="184"/>
        <v/>
      </c>
      <c r="CC273" s="1746"/>
      <c r="CD273" s="135" t="str">
        <f t="shared" si="183"/>
        <v/>
      </c>
      <c r="CE273" s="135" t="str">
        <f t="shared" si="169"/>
        <v/>
      </c>
      <c r="CF273" s="135" t="str">
        <f t="shared" si="170"/>
        <v/>
      </c>
      <c r="CG273" s="135" t="str">
        <f t="shared" si="171"/>
        <v/>
      </c>
      <c r="CH273" s="135" t="str">
        <f t="shared" si="172"/>
        <v/>
      </c>
      <c r="CI273" s="135" t="str">
        <f t="shared" si="173"/>
        <v/>
      </c>
      <c r="CO273" s="3026">
        <f t="shared" si="155"/>
        <v>0</v>
      </c>
      <c r="CP273" s="55">
        <f t="shared" si="174"/>
        <v>0</v>
      </c>
      <c r="CQ273" s="54"/>
      <c r="CR273" s="55">
        <f t="shared" si="176"/>
        <v>0</v>
      </c>
      <c r="CS273" s="55">
        <f t="shared" si="177"/>
        <v>0</v>
      </c>
      <c r="CT273" s="55">
        <f t="shared" si="178"/>
        <v>0</v>
      </c>
      <c r="CU273" s="55">
        <f t="shared" si="179"/>
        <v>0</v>
      </c>
      <c r="CV273" s="55">
        <f t="shared" si="180"/>
        <v>0</v>
      </c>
      <c r="CW273" s="55">
        <f t="shared" si="181"/>
        <v>0</v>
      </c>
    </row>
    <row r="274" spans="1:101" x14ac:dyDescent="0.25">
      <c r="A274" s="6147" t="s">
        <v>911</v>
      </c>
      <c r="B274" s="680" t="s">
        <v>881</v>
      </c>
      <c r="C274" s="309">
        <f t="shared" si="167"/>
        <v>0</v>
      </c>
      <c r="D274" s="657">
        <f t="shared" ref="D274:E292" si="18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16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165"/>
        <v/>
      </c>
      <c r="CB274" s="135" t="str">
        <f t="shared" si="184"/>
        <v/>
      </c>
      <c r="CC274" s="135" t="str">
        <f t="shared" si="148"/>
        <v/>
      </c>
      <c r="CD274" s="135" t="str">
        <f t="shared" si="183"/>
        <v/>
      </c>
      <c r="CE274" s="135" t="str">
        <f t="shared" si="169"/>
        <v/>
      </c>
      <c r="CF274" s="135" t="str">
        <f t="shared" si="170"/>
        <v/>
      </c>
      <c r="CG274" s="135" t="str">
        <f t="shared" si="171"/>
        <v/>
      </c>
      <c r="CH274" s="135" t="str">
        <f t="shared" si="172"/>
        <v/>
      </c>
      <c r="CI274" s="135" t="str">
        <f t="shared" si="173"/>
        <v/>
      </c>
      <c r="CO274" s="3026">
        <f t="shared" si="155"/>
        <v>0</v>
      </c>
      <c r="CP274" s="55">
        <f t="shared" si="174"/>
        <v>0</v>
      </c>
      <c r="CQ274" s="55">
        <f>IF(AND(E274&gt;0,AR274=""),1,IF(AR274&gt;E274,1,0))</f>
        <v>0</v>
      </c>
      <c r="CR274" s="55">
        <f t="shared" si="176"/>
        <v>0</v>
      </c>
      <c r="CS274" s="55">
        <f t="shared" si="177"/>
        <v>0</v>
      </c>
      <c r="CT274" s="55">
        <f t="shared" si="178"/>
        <v>0</v>
      </c>
      <c r="CU274" s="55">
        <f t="shared" si="179"/>
        <v>0</v>
      </c>
      <c r="CV274" s="55">
        <f t="shared" si="180"/>
        <v>0</v>
      </c>
      <c r="CW274" s="55">
        <f t="shared" si="181"/>
        <v>0</v>
      </c>
    </row>
    <row r="275" spans="1:101" x14ac:dyDescent="0.25">
      <c r="A275" s="5842"/>
      <c r="B275" s="247" t="s">
        <v>882</v>
      </c>
      <c r="C275" s="663">
        <f t="shared" si="167"/>
        <v>0</v>
      </c>
      <c r="D275" s="664">
        <f t="shared" si="186"/>
        <v>0</v>
      </c>
      <c r="E275" s="500">
        <f t="shared" si="186"/>
        <v>0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16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165"/>
        <v/>
      </c>
      <c r="CB275" s="135" t="str">
        <f t="shared" si="184"/>
        <v/>
      </c>
      <c r="CC275" s="135" t="str">
        <f t="shared" si="148"/>
        <v/>
      </c>
      <c r="CD275" s="135" t="str">
        <f t="shared" si="183"/>
        <v/>
      </c>
      <c r="CE275" s="135" t="str">
        <f t="shared" si="169"/>
        <v/>
      </c>
      <c r="CF275" s="135" t="str">
        <f t="shared" si="170"/>
        <v/>
      </c>
      <c r="CG275" s="135" t="str">
        <f t="shared" si="171"/>
        <v/>
      </c>
      <c r="CH275" s="135" t="str">
        <f t="shared" si="172"/>
        <v/>
      </c>
      <c r="CI275" s="135" t="str">
        <f t="shared" si="173"/>
        <v/>
      </c>
      <c r="CO275" s="3026">
        <f t="shared" si="155"/>
        <v>0</v>
      </c>
      <c r="CP275" s="55">
        <f t="shared" si="174"/>
        <v>0</v>
      </c>
      <c r="CQ275" s="55">
        <f>IF(AND(E275&gt;0,AR275=""),1,IF(AR275&gt;E275,1,0))</f>
        <v>0</v>
      </c>
      <c r="CR275" s="55">
        <f t="shared" si="176"/>
        <v>0</v>
      </c>
      <c r="CS275" s="55">
        <f t="shared" si="177"/>
        <v>0</v>
      </c>
      <c r="CT275" s="55">
        <f t="shared" si="178"/>
        <v>0</v>
      </c>
      <c r="CU275" s="55">
        <f t="shared" si="179"/>
        <v>0</v>
      </c>
      <c r="CV275" s="55">
        <f t="shared" si="180"/>
        <v>0</v>
      </c>
      <c r="CW275" s="55">
        <f t="shared" si="181"/>
        <v>0</v>
      </c>
    </row>
    <row r="276" spans="1:101" x14ac:dyDescent="0.25">
      <c r="A276" s="5842"/>
      <c r="B276" s="665" t="s">
        <v>883</v>
      </c>
      <c r="C276" s="663">
        <f t="shared" si="167"/>
        <v>0</v>
      </c>
      <c r="D276" s="664">
        <f t="shared" si="186"/>
        <v>0</v>
      </c>
      <c r="E276" s="500">
        <f t="shared" si="18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16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165"/>
        <v/>
      </c>
      <c r="CB276" s="135" t="str">
        <f t="shared" si="184"/>
        <v/>
      </c>
      <c r="CC276" s="135" t="str">
        <f t="shared" si="148"/>
        <v/>
      </c>
      <c r="CD276" s="135" t="str">
        <f t="shared" si="183"/>
        <v/>
      </c>
      <c r="CE276" s="135" t="str">
        <f t="shared" si="169"/>
        <v/>
      </c>
      <c r="CF276" s="135" t="str">
        <f t="shared" si="170"/>
        <v/>
      </c>
      <c r="CG276" s="135" t="str">
        <f t="shared" si="171"/>
        <v/>
      </c>
      <c r="CH276" s="135" t="str">
        <f t="shared" si="172"/>
        <v/>
      </c>
      <c r="CI276" s="135" t="str">
        <f t="shared" si="173"/>
        <v/>
      </c>
      <c r="CO276" s="3026">
        <f t="shared" si="155"/>
        <v>0</v>
      </c>
      <c r="CP276" s="55">
        <f t="shared" si="174"/>
        <v>0</v>
      </c>
      <c r="CQ276" s="55">
        <f>IF(AND(E276&gt;0,AR276=""),1,IF(AR276&gt;E276,1,0))</f>
        <v>0</v>
      </c>
      <c r="CR276" s="55">
        <f t="shared" si="176"/>
        <v>0</v>
      </c>
      <c r="CS276" s="55">
        <f t="shared" si="177"/>
        <v>0</v>
      </c>
      <c r="CT276" s="55">
        <f t="shared" si="178"/>
        <v>0</v>
      </c>
      <c r="CU276" s="55">
        <f t="shared" si="179"/>
        <v>0</v>
      </c>
      <c r="CV276" s="55">
        <f t="shared" si="180"/>
        <v>0</v>
      </c>
      <c r="CW276" s="55">
        <f t="shared" si="181"/>
        <v>0</v>
      </c>
    </row>
    <row r="277" spans="1:101" x14ac:dyDescent="0.25">
      <c r="A277" s="5842"/>
      <c r="B277" s="665" t="s">
        <v>884</v>
      </c>
      <c r="C277" s="309">
        <f t="shared" si="167"/>
        <v>0</v>
      </c>
      <c r="D277" s="657">
        <f t="shared" si="186"/>
        <v>0</v>
      </c>
      <c r="E277" s="108">
        <f t="shared" si="18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16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165"/>
        <v/>
      </c>
      <c r="CB277" s="135" t="str">
        <f t="shared" si="184"/>
        <v/>
      </c>
      <c r="CC277" s="135" t="str">
        <f t="shared" si="148"/>
        <v/>
      </c>
      <c r="CD277" s="135" t="str">
        <f t="shared" si="183"/>
        <v/>
      </c>
      <c r="CE277" s="135" t="str">
        <f t="shared" si="169"/>
        <v/>
      </c>
      <c r="CF277" s="135" t="str">
        <f t="shared" si="170"/>
        <v/>
      </c>
      <c r="CG277" s="135" t="str">
        <f t="shared" si="171"/>
        <v/>
      </c>
      <c r="CH277" s="135" t="str">
        <f t="shared" si="172"/>
        <v/>
      </c>
      <c r="CI277" s="135" t="str">
        <f t="shared" si="173"/>
        <v/>
      </c>
      <c r="CO277" s="3026">
        <f t="shared" si="155"/>
        <v>0</v>
      </c>
      <c r="CP277" s="55">
        <f t="shared" si="174"/>
        <v>0</v>
      </c>
      <c r="CQ277" s="55">
        <f>IF(AND(E277&gt;0,AR277=""),1,IF(AR277&gt;E277,1,0))</f>
        <v>0</v>
      </c>
      <c r="CR277" s="55">
        <f t="shared" si="176"/>
        <v>0</v>
      </c>
      <c r="CS277" s="55">
        <f t="shared" si="177"/>
        <v>0</v>
      </c>
      <c r="CT277" s="55">
        <f t="shared" si="178"/>
        <v>0</v>
      </c>
      <c r="CU277" s="55">
        <f t="shared" si="179"/>
        <v>0</v>
      </c>
      <c r="CV277" s="55">
        <f t="shared" si="180"/>
        <v>0</v>
      </c>
      <c r="CW277" s="55">
        <f t="shared" si="181"/>
        <v>0</v>
      </c>
    </row>
    <row r="278" spans="1:101" x14ac:dyDescent="0.25">
      <c r="A278" s="5732"/>
      <c r="B278" s="681" t="s">
        <v>885</v>
      </c>
      <c r="C278" s="73">
        <f t="shared" si="167"/>
        <v>0</v>
      </c>
      <c r="D278" s="246">
        <f t="shared" si="186"/>
        <v>0</v>
      </c>
      <c r="E278" s="67">
        <f t="shared" si="186"/>
        <v>0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16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165"/>
        <v/>
      </c>
      <c r="CB278" s="135" t="str">
        <f t="shared" si="184"/>
        <v/>
      </c>
      <c r="CC278" s="135" t="str">
        <f t="shared" si="148"/>
        <v/>
      </c>
      <c r="CD278" s="135" t="str">
        <f t="shared" si="183"/>
        <v/>
      </c>
      <c r="CE278" s="135" t="str">
        <f t="shared" si="169"/>
        <v/>
      </c>
      <c r="CF278" s="135" t="str">
        <f t="shared" si="170"/>
        <v/>
      </c>
      <c r="CG278" s="135" t="str">
        <f t="shared" si="171"/>
        <v/>
      </c>
      <c r="CH278" s="135" t="str">
        <f t="shared" si="172"/>
        <v/>
      </c>
      <c r="CI278" s="135" t="str">
        <f t="shared" si="173"/>
        <v/>
      </c>
      <c r="CO278" s="3026">
        <f t="shared" si="155"/>
        <v>0</v>
      </c>
      <c r="CP278" s="55">
        <f t="shared" si="174"/>
        <v>0</v>
      </c>
      <c r="CQ278" s="55">
        <f>IF(AND(E278&gt;0,AR278=""),1,IF(AR278&gt;E278,1,0))</f>
        <v>0</v>
      </c>
      <c r="CR278" s="55">
        <f t="shared" si="176"/>
        <v>0</v>
      </c>
      <c r="CS278" s="55">
        <f t="shared" si="177"/>
        <v>0</v>
      </c>
      <c r="CT278" s="55">
        <f t="shared" si="178"/>
        <v>0</v>
      </c>
      <c r="CU278" s="55">
        <f t="shared" si="179"/>
        <v>0</v>
      </c>
      <c r="CV278" s="55">
        <f t="shared" si="180"/>
        <v>0</v>
      </c>
      <c r="CW278" s="55">
        <f t="shared" si="18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167"/>
        <v>0</v>
      </c>
      <c r="D279" s="655">
        <f t="shared" si="186"/>
        <v>0</v>
      </c>
      <c r="E279" s="656">
        <f t="shared" si="18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16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165"/>
        <v/>
      </c>
      <c r="CB279" s="181"/>
      <c r="CC279" s="181"/>
      <c r="CD279" s="135" t="str">
        <f t="shared" si="183"/>
        <v/>
      </c>
      <c r="CE279" s="135" t="str">
        <f t="shared" si="169"/>
        <v/>
      </c>
      <c r="CF279" s="1746"/>
      <c r="CG279" s="1746"/>
      <c r="CH279" s="135" t="str">
        <f t="shared" si="172"/>
        <v/>
      </c>
      <c r="CI279" s="135" t="str">
        <f t="shared" si="173"/>
        <v/>
      </c>
      <c r="CO279" s="3026">
        <f t="shared" si="155"/>
        <v>0</v>
      </c>
      <c r="CP279" s="54"/>
      <c r="CQ279" s="54"/>
      <c r="CR279" s="55">
        <f t="shared" si="176"/>
        <v>0</v>
      </c>
      <c r="CS279" s="55">
        <f t="shared" si="177"/>
        <v>0</v>
      </c>
      <c r="CT279" s="1747"/>
      <c r="CU279" s="1747"/>
      <c r="CV279" s="55">
        <f t="shared" si="180"/>
        <v>0</v>
      </c>
      <c r="CW279" s="55">
        <f t="shared" si="181"/>
        <v>0</v>
      </c>
    </row>
    <row r="280" spans="1:101" x14ac:dyDescent="0.25">
      <c r="A280" s="5842"/>
      <c r="B280" s="665" t="s">
        <v>888</v>
      </c>
      <c r="C280" s="309">
        <f t="shared" si="167"/>
        <v>0</v>
      </c>
      <c r="D280" s="657">
        <f t="shared" si="186"/>
        <v>0</v>
      </c>
      <c r="E280" s="108">
        <f t="shared" si="18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16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165"/>
        <v/>
      </c>
      <c r="CB280" s="179"/>
      <c r="CC280" s="181"/>
      <c r="CD280" s="135" t="str">
        <f t="shared" si="183"/>
        <v/>
      </c>
      <c r="CE280" s="135" t="str">
        <f t="shared" si="169"/>
        <v/>
      </c>
      <c r="CF280" s="1746"/>
      <c r="CG280" s="1746"/>
      <c r="CH280" s="135" t="str">
        <f t="shared" si="172"/>
        <v/>
      </c>
      <c r="CI280" s="135" t="str">
        <f t="shared" si="173"/>
        <v/>
      </c>
      <c r="CO280" s="3026">
        <f t="shared" si="155"/>
        <v>0</v>
      </c>
      <c r="CP280" s="54"/>
      <c r="CQ280" s="54"/>
      <c r="CR280" s="55">
        <f t="shared" si="176"/>
        <v>0</v>
      </c>
      <c r="CS280" s="55">
        <f t="shared" si="177"/>
        <v>0</v>
      </c>
      <c r="CT280" s="1747"/>
      <c r="CU280" s="1747"/>
      <c r="CV280" s="55">
        <f t="shared" si="180"/>
        <v>0</v>
      </c>
      <c r="CW280" s="55">
        <f t="shared" si="181"/>
        <v>0</v>
      </c>
    </row>
    <row r="281" spans="1:101" x14ac:dyDescent="0.25">
      <c r="A281" s="5732"/>
      <c r="B281" s="3025" t="s">
        <v>889</v>
      </c>
      <c r="C281" s="386">
        <f t="shared" si="167"/>
        <v>0</v>
      </c>
      <c r="D281" s="310">
        <f t="shared" si="186"/>
        <v>0</v>
      </c>
      <c r="E281" s="658">
        <f t="shared" si="18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16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165"/>
        <v/>
      </c>
      <c r="CB281" s="179"/>
      <c r="CC281" s="181"/>
      <c r="CD281" s="135" t="str">
        <f t="shared" si="183"/>
        <v/>
      </c>
      <c r="CE281" s="135" t="str">
        <f t="shared" si="169"/>
        <v/>
      </c>
      <c r="CF281" s="1746"/>
      <c r="CG281" s="1746"/>
      <c r="CH281" s="135" t="str">
        <f t="shared" si="172"/>
        <v/>
      </c>
      <c r="CI281" s="135" t="str">
        <f t="shared" si="173"/>
        <v/>
      </c>
      <c r="CO281" s="3026">
        <f t="shared" si="155"/>
        <v>0</v>
      </c>
      <c r="CP281" s="54"/>
      <c r="CQ281" s="54"/>
      <c r="CR281" s="55">
        <f t="shared" si="176"/>
        <v>0</v>
      </c>
      <c r="CS281" s="55">
        <f t="shared" si="177"/>
        <v>0</v>
      </c>
      <c r="CT281" s="1747"/>
      <c r="CU281" s="1747"/>
      <c r="CV281" s="55">
        <f t="shared" si="180"/>
        <v>0</v>
      </c>
      <c r="CW281" s="55">
        <f t="shared" si="18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16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165"/>
        <v/>
      </c>
      <c r="CB282" s="135" t="str">
        <f t="shared" ref="CB282:CB293" si="187">IF(AND(E282&gt;0,AQ282=""), "* No olvide digitar la variable Gestantes. Digite Cero si no tiene.",IF(AQ282&gt;E282,"  * La variable Gestantes No puede ser mayor al Total Mujeres.",""))</f>
        <v/>
      </c>
      <c r="CC282" s="135" t="str">
        <f t="shared" si="148"/>
        <v/>
      </c>
      <c r="CD282" s="135" t="str">
        <f t="shared" si="183"/>
        <v/>
      </c>
      <c r="CE282" s="135" t="str">
        <f t="shared" si="169"/>
        <v/>
      </c>
      <c r="CF282" s="135" t="str">
        <f t="shared" si="170"/>
        <v/>
      </c>
      <c r="CG282" s="135" t="str">
        <f t="shared" si="171"/>
        <v/>
      </c>
      <c r="CH282" s="135" t="str">
        <f t="shared" si="172"/>
        <v/>
      </c>
      <c r="CI282" s="135" t="str">
        <f t="shared" si="173"/>
        <v/>
      </c>
      <c r="CO282" s="3026">
        <f t="shared" si="155"/>
        <v>0</v>
      </c>
      <c r="CP282" s="55">
        <f t="shared" ref="CP282:CP293" si="188">IF(AND(E282&gt;0,AQ282=""),1,IF(AQ282&gt;E282,1,0))</f>
        <v>0</v>
      </c>
      <c r="CQ282" s="55">
        <f t="shared" ref="CQ282:CQ293" si="189">IF(AND(E282&gt;0,AR282=""),1,IF(AR282&gt;E282,1,0))</f>
        <v>0</v>
      </c>
      <c r="CR282" s="55">
        <f t="shared" si="176"/>
        <v>0</v>
      </c>
      <c r="CS282" s="55">
        <f t="shared" si="177"/>
        <v>0</v>
      </c>
      <c r="CT282" s="55">
        <f t="shared" si="178"/>
        <v>0</v>
      </c>
      <c r="CU282" s="55">
        <f t="shared" si="179"/>
        <v>0</v>
      </c>
      <c r="CV282" s="55">
        <f t="shared" si="180"/>
        <v>0</v>
      </c>
      <c r="CW282" s="55">
        <f t="shared" si="18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16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165"/>
        <v/>
      </c>
      <c r="CB283" s="135" t="str">
        <f t="shared" si="187"/>
        <v/>
      </c>
      <c r="CC283" s="135" t="str">
        <f t="shared" si="148"/>
        <v/>
      </c>
      <c r="CD283" s="135" t="str">
        <f t="shared" si="183"/>
        <v/>
      </c>
      <c r="CE283" s="135" t="str">
        <f t="shared" si="169"/>
        <v/>
      </c>
      <c r="CF283" s="135" t="str">
        <f t="shared" si="170"/>
        <v/>
      </c>
      <c r="CG283" s="135" t="str">
        <f t="shared" si="171"/>
        <v/>
      </c>
      <c r="CH283" s="135" t="str">
        <f t="shared" si="172"/>
        <v/>
      </c>
      <c r="CI283" s="135" t="str">
        <f t="shared" si="173"/>
        <v/>
      </c>
      <c r="CO283" s="3026">
        <f t="shared" si="155"/>
        <v>0</v>
      </c>
      <c r="CP283" s="55">
        <f t="shared" si="188"/>
        <v>0</v>
      </c>
      <c r="CQ283" s="55">
        <f t="shared" si="189"/>
        <v>0</v>
      </c>
      <c r="CR283" s="55">
        <f t="shared" si="176"/>
        <v>0</v>
      </c>
      <c r="CS283" s="55">
        <f t="shared" si="177"/>
        <v>0</v>
      </c>
      <c r="CT283" s="55">
        <f t="shared" si="178"/>
        <v>0</v>
      </c>
      <c r="CU283" s="55">
        <f t="shared" si="179"/>
        <v>0</v>
      </c>
      <c r="CV283" s="55">
        <f t="shared" si="180"/>
        <v>0</v>
      </c>
      <c r="CW283" s="55">
        <f t="shared" si="181"/>
        <v>0</v>
      </c>
    </row>
    <row r="284" spans="1:101" ht="15" customHeight="1" x14ac:dyDescent="0.25">
      <c r="A284" s="6022" t="s">
        <v>892</v>
      </c>
      <c r="B284" s="6023"/>
      <c r="C284" s="663">
        <f t="shared" si="167"/>
        <v>0</v>
      </c>
      <c r="D284" s="664">
        <f t="shared" si="186"/>
        <v>0</v>
      </c>
      <c r="E284" s="500">
        <f t="shared" si="186"/>
        <v>0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0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16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165"/>
        <v/>
      </c>
      <c r="CB284" s="135" t="str">
        <f t="shared" si="187"/>
        <v/>
      </c>
      <c r="CC284" s="135" t="str">
        <f t="shared" si="148"/>
        <v/>
      </c>
      <c r="CD284" s="135" t="str">
        <f t="shared" si="183"/>
        <v/>
      </c>
      <c r="CE284" s="135" t="str">
        <f t="shared" si="169"/>
        <v/>
      </c>
      <c r="CF284" s="135" t="str">
        <f t="shared" si="170"/>
        <v/>
      </c>
      <c r="CG284" s="135" t="str">
        <f t="shared" si="171"/>
        <v/>
      </c>
      <c r="CH284" s="135" t="str">
        <f t="shared" si="172"/>
        <v/>
      </c>
      <c r="CI284" s="135" t="str">
        <f t="shared" si="173"/>
        <v/>
      </c>
      <c r="CO284" s="3026">
        <f t="shared" si="155"/>
        <v>0</v>
      </c>
      <c r="CP284" s="55">
        <f t="shared" si="188"/>
        <v>0</v>
      </c>
      <c r="CQ284" s="55">
        <f t="shared" si="189"/>
        <v>0</v>
      </c>
      <c r="CR284" s="55">
        <f t="shared" si="176"/>
        <v>0</v>
      </c>
      <c r="CS284" s="55">
        <f t="shared" si="177"/>
        <v>0</v>
      </c>
      <c r="CT284" s="55">
        <f t="shared" si="178"/>
        <v>0</v>
      </c>
      <c r="CU284" s="55">
        <f t="shared" si="179"/>
        <v>0</v>
      </c>
      <c r="CV284" s="55">
        <f t="shared" si="180"/>
        <v>0</v>
      </c>
      <c r="CW284" s="55">
        <f t="shared" si="181"/>
        <v>0</v>
      </c>
    </row>
    <row r="285" spans="1:101" x14ac:dyDescent="0.25">
      <c r="A285" s="6022" t="s">
        <v>893</v>
      </c>
      <c r="B285" s="6023"/>
      <c r="C285" s="663">
        <f t="shared" si="167"/>
        <v>0</v>
      </c>
      <c r="D285" s="664">
        <f t="shared" si="186"/>
        <v>0</v>
      </c>
      <c r="E285" s="500">
        <f t="shared" si="18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16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165"/>
        <v/>
      </c>
      <c r="CB285" s="135" t="str">
        <f t="shared" si="187"/>
        <v/>
      </c>
      <c r="CC285" s="135" t="str">
        <f t="shared" si="148"/>
        <v/>
      </c>
      <c r="CD285" s="135" t="str">
        <f t="shared" si="183"/>
        <v/>
      </c>
      <c r="CE285" s="135" t="str">
        <f t="shared" si="169"/>
        <v/>
      </c>
      <c r="CF285" s="135" t="str">
        <f t="shared" si="170"/>
        <v/>
      </c>
      <c r="CG285" s="135" t="str">
        <f t="shared" si="171"/>
        <v/>
      </c>
      <c r="CH285" s="135" t="str">
        <f t="shared" si="172"/>
        <v/>
      </c>
      <c r="CI285" s="135" t="str">
        <f t="shared" si="173"/>
        <v/>
      </c>
      <c r="CO285" s="3026">
        <f t="shared" si="155"/>
        <v>0</v>
      </c>
      <c r="CP285" s="55">
        <f t="shared" si="188"/>
        <v>0</v>
      </c>
      <c r="CQ285" s="55">
        <f t="shared" si="189"/>
        <v>0</v>
      </c>
      <c r="CR285" s="55">
        <f t="shared" si="176"/>
        <v>0</v>
      </c>
      <c r="CS285" s="55">
        <f t="shared" si="177"/>
        <v>0</v>
      </c>
      <c r="CT285" s="55">
        <f t="shared" si="178"/>
        <v>0</v>
      </c>
      <c r="CU285" s="55">
        <f t="shared" si="179"/>
        <v>0</v>
      </c>
      <c r="CV285" s="55">
        <f t="shared" si="180"/>
        <v>0</v>
      </c>
      <c r="CW285" s="55">
        <f t="shared" si="181"/>
        <v>0</v>
      </c>
    </row>
    <row r="286" spans="1:101" x14ac:dyDescent="0.25">
      <c r="A286" s="6320" t="s">
        <v>894</v>
      </c>
      <c r="B286" s="6321"/>
      <c r="C286" s="378">
        <f t="shared" si="167"/>
        <v>0</v>
      </c>
      <c r="D286" s="672">
        <f t="shared" si="186"/>
        <v>0</v>
      </c>
      <c r="E286" s="387">
        <f t="shared" si="18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16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165"/>
        <v/>
      </c>
      <c r="CB286" s="135" t="str">
        <f t="shared" si="187"/>
        <v/>
      </c>
      <c r="CC286" s="135" t="str">
        <f t="shared" si="148"/>
        <v/>
      </c>
      <c r="CD286" s="135" t="str">
        <f t="shared" si="183"/>
        <v/>
      </c>
      <c r="CE286" s="135" t="str">
        <f t="shared" si="169"/>
        <v/>
      </c>
      <c r="CF286" s="135" t="str">
        <f t="shared" si="170"/>
        <v/>
      </c>
      <c r="CG286" s="135" t="str">
        <f t="shared" si="171"/>
        <v/>
      </c>
      <c r="CH286" s="135" t="str">
        <f t="shared" si="172"/>
        <v/>
      </c>
      <c r="CI286" s="135" t="str">
        <f t="shared" si="173"/>
        <v/>
      </c>
      <c r="CO286" s="3026">
        <f t="shared" si="155"/>
        <v>0</v>
      </c>
      <c r="CP286" s="55">
        <f t="shared" si="188"/>
        <v>0</v>
      </c>
      <c r="CQ286" s="55">
        <f t="shared" si="189"/>
        <v>0</v>
      </c>
      <c r="CR286" s="55">
        <f t="shared" si="176"/>
        <v>0</v>
      </c>
      <c r="CS286" s="55">
        <f t="shared" si="177"/>
        <v>0</v>
      </c>
      <c r="CT286" s="55">
        <f t="shared" si="178"/>
        <v>0</v>
      </c>
      <c r="CU286" s="55">
        <f t="shared" si="179"/>
        <v>0</v>
      </c>
      <c r="CV286" s="55">
        <f t="shared" si="180"/>
        <v>0</v>
      </c>
      <c r="CW286" s="55">
        <f t="shared" si="18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167"/>
        <v>0</v>
      </c>
      <c r="D287" s="657">
        <f t="shared" si="186"/>
        <v>0</v>
      </c>
      <c r="E287" s="108">
        <f t="shared" si="186"/>
        <v>0</v>
      </c>
      <c r="F287" s="192">
        <v>0</v>
      </c>
      <c r="G287" s="2">
        <v>0</v>
      </c>
      <c r="H287" s="192">
        <v>0</v>
      </c>
      <c r="I287" s="2">
        <v>0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0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16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165"/>
        <v/>
      </c>
      <c r="CB287" s="135" t="str">
        <f t="shared" si="187"/>
        <v/>
      </c>
      <c r="CC287" s="135" t="str">
        <f t="shared" si="148"/>
        <v/>
      </c>
      <c r="CD287" s="135" t="str">
        <f t="shared" si="183"/>
        <v/>
      </c>
      <c r="CE287" s="135" t="str">
        <f t="shared" si="169"/>
        <v/>
      </c>
      <c r="CF287" s="135" t="str">
        <f t="shared" si="170"/>
        <v/>
      </c>
      <c r="CG287" s="135" t="str">
        <f t="shared" si="171"/>
        <v/>
      </c>
      <c r="CH287" s="135" t="str">
        <f t="shared" si="172"/>
        <v/>
      </c>
      <c r="CI287" s="135" t="str">
        <f t="shared" si="173"/>
        <v/>
      </c>
      <c r="CO287" s="3026">
        <f t="shared" si="155"/>
        <v>0</v>
      </c>
      <c r="CP287" s="55">
        <f t="shared" si="188"/>
        <v>0</v>
      </c>
      <c r="CQ287" s="55">
        <f t="shared" si="189"/>
        <v>0</v>
      </c>
      <c r="CR287" s="55">
        <f t="shared" si="176"/>
        <v>0</v>
      </c>
      <c r="CS287" s="55">
        <f t="shared" si="177"/>
        <v>0</v>
      </c>
      <c r="CT287" s="55">
        <f t="shared" si="178"/>
        <v>0</v>
      </c>
      <c r="CU287" s="55">
        <f t="shared" si="179"/>
        <v>0</v>
      </c>
      <c r="CV287" s="55">
        <f t="shared" si="180"/>
        <v>0</v>
      </c>
      <c r="CW287" s="55">
        <f t="shared" si="181"/>
        <v>0</v>
      </c>
    </row>
    <row r="288" spans="1:101" x14ac:dyDescent="0.25">
      <c r="A288" s="5842"/>
      <c r="B288" s="357" t="s">
        <v>897</v>
      </c>
      <c r="C288" s="663">
        <f t="shared" si="167"/>
        <v>0</v>
      </c>
      <c r="D288" s="664">
        <f t="shared" si="186"/>
        <v>0</v>
      </c>
      <c r="E288" s="500">
        <f t="shared" si="18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16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165"/>
        <v/>
      </c>
      <c r="CB288" s="135" t="str">
        <f t="shared" si="187"/>
        <v/>
      </c>
      <c r="CC288" s="135" t="str">
        <f t="shared" si="148"/>
        <v/>
      </c>
      <c r="CD288" s="135" t="str">
        <f t="shared" si="183"/>
        <v/>
      </c>
      <c r="CE288" s="135" t="str">
        <f t="shared" si="169"/>
        <v/>
      </c>
      <c r="CF288" s="135" t="str">
        <f t="shared" si="170"/>
        <v/>
      </c>
      <c r="CG288" s="135" t="str">
        <f t="shared" si="171"/>
        <v/>
      </c>
      <c r="CH288" s="135" t="str">
        <f t="shared" si="172"/>
        <v/>
      </c>
      <c r="CI288" s="135" t="str">
        <f t="shared" si="173"/>
        <v/>
      </c>
      <c r="CO288" s="3026">
        <f t="shared" si="155"/>
        <v>0</v>
      </c>
      <c r="CP288" s="55">
        <f t="shared" si="188"/>
        <v>0</v>
      </c>
      <c r="CQ288" s="55">
        <f t="shared" si="189"/>
        <v>0</v>
      </c>
      <c r="CR288" s="55">
        <f t="shared" si="176"/>
        <v>0</v>
      </c>
      <c r="CS288" s="55">
        <f t="shared" si="177"/>
        <v>0</v>
      </c>
      <c r="CT288" s="55">
        <f t="shared" si="178"/>
        <v>0</v>
      </c>
      <c r="CU288" s="55">
        <f t="shared" si="179"/>
        <v>0</v>
      </c>
      <c r="CV288" s="55">
        <f t="shared" si="180"/>
        <v>0</v>
      </c>
      <c r="CW288" s="55">
        <f t="shared" si="181"/>
        <v>0</v>
      </c>
    </row>
    <row r="289" spans="1:101" x14ac:dyDescent="0.25">
      <c r="A289" s="5842"/>
      <c r="B289" s="357" t="s">
        <v>898</v>
      </c>
      <c r="C289" s="663">
        <f t="shared" si="167"/>
        <v>0</v>
      </c>
      <c r="D289" s="664">
        <f t="shared" si="186"/>
        <v>0</v>
      </c>
      <c r="E289" s="500">
        <f t="shared" si="18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16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165"/>
        <v/>
      </c>
      <c r="CB289" s="135" t="str">
        <f t="shared" si="187"/>
        <v/>
      </c>
      <c r="CC289" s="135" t="str">
        <f t="shared" si="148"/>
        <v/>
      </c>
      <c r="CD289" s="135" t="str">
        <f t="shared" si="183"/>
        <v/>
      </c>
      <c r="CE289" s="135" t="str">
        <f t="shared" si="169"/>
        <v/>
      </c>
      <c r="CF289" s="135" t="str">
        <f t="shared" si="170"/>
        <v/>
      </c>
      <c r="CG289" s="135" t="str">
        <f t="shared" si="171"/>
        <v/>
      </c>
      <c r="CH289" s="135" t="str">
        <f t="shared" si="172"/>
        <v/>
      </c>
      <c r="CI289" s="135" t="str">
        <f t="shared" si="173"/>
        <v/>
      </c>
      <c r="CO289" s="3026">
        <f t="shared" si="155"/>
        <v>0</v>
      </c>
      <c r="CP289" s="55">
        <f t="shared" si="188"/>
        <v>0</v>
      </c>
      <c r="CQ289" s="55">
        <f t="shared" si="189"/>
        <v>0</v>
      </c>
      <c r="CR289" s="55">
        <f t="shared" si="176"/>
        <v>0</v>
      </c>
      <c r="CS289" s="55">
        <f t="shared" si="177"/>
        <v>0</v>
      </c>
      <c r="CT289" s="55">
        <f t="shared" si="178"/>
        <v>0</v>
      </c>
      <c r="CU289" s="55">
        <f t="shared" si="179"/>
        <v>0</v>
      </c>
      <c r="CV289" s="55">
        <f t="shared" si="180"/>
        <v>0</v>
      </c>
      <c r="CW289" s="55">
        <f t="shared" si="181"/>
        <v>0</v>
      </c>
    </row>
    <row r="290" spans="1:101" x14ac:dyDescent="0.25">
      <c r="A290" s="5842"/>
      <c r="B290" s="357" t="s">
        <v>899</v>
      </c>
      <c r="C290" s="663">
        <f t="shared" si="167"/>
        <v>0</v>
      </c>
      <c r="D290" s="664">
        <f t="shared" si="186"/>
        <v>0</v>
      </c>
      <c r="E290" s="500">
        <f t="shared" si="18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16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165"/>
        <v/>
      </c>
      <c r="CB290" s="135" t="str">
        <f t="shared" si="187"/>
        <v/>
      </c>
      <c r="CC290" s="135" t="str">
        <f t="shared" si="148"/>
        <v/>
      </c>
      <c r="CD290" s="135" t="str">
        <f t="shared" si="183"/>
        <v/>
      </c>
      <c r="CE290" s="135" t="str">
        <f t="shared" si="169"/>
        <v/>
      </c>
      <c r="CF290" s="135" t="str">
        <f t="shared" si="170"/>
        <v/>
      </c>
      <c r="CG290" s="135" t="str">
        <f t="shared" si="171"/>
        <v/>
      </c>
      <c r="CH290" s="135" t="str">
        <f t="shared" si="172"/>
        <v/>
      </c>
      <c r="CI290" s="135" t="str">
        <f t="shared" si="173"/>
        <v/>
      </c>
      <c r="CO290" s="3026">
        <f t="shared" si="155"/>
        <v>0</v>
      </c>
      <c r="CP290" s="55">
        <f t="shared" si="188"/>
        <v>0</v>
      </c>
      <c r="CQ290" s="55">
        <f t="shared" si="189"/>
        <v>0</v>
      </c>
      <c r="CR290" s="55">
        <f t="shared" si="176"/>
        <v>0</v>
      </c>
      <c r="CS290" s="55">
        <f t="shared" si="177"/>
        <v>0</v>
      </c>
      <c r="CT290" s="55">
        <f t="shared" si="178"/>
        <v>0</v>
      </c>
      <c r="CU290" s="55">
        <f t="shared" si="179"/>
        <v>0</v>
      </c>
      <c r="CV290" s="55">
        <f t="shared" si="180"/>
        <v>0</v>
      </c>
      <c r="CW290" s="55">
        <f t="shared" si="181"/>
        <v>0</v>
      </c>
    </row>
    <row r="291" spans="1:101" ht="22.5" customHeight="1" x14ac:dyDescent="0.25">
      <c r="A291" s="5732"/>
      <c r="B291" s="690" t="s">
        <v>900</v>
      </c>
      <c r="C291" s="378">
        <f t="shared" si="167"/>
        <v>0</v>
      </c>
      <c r="D291" s="672">
        <f t="shared" si="186"/>
        <v>0</v>
      </c>
      <c r="E291" s="387">
        <f t="shared" si="18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16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165"/>
        <v/>
      </c>
      <c r="CB291" s="135" t="str">
        <f t="shared" si="187"/>
        <v/>
      </c>
      <c r="CC291" s="135" t="str">
        <f t="shared" si="148"/>
        <v/>
      </c>
      <c r="CD291" s="135" t="str">
        <f t="shared" si="183"/>
        <v/>
      </c>
      <c r="CE291" s="135" t="str">
        <f t="shared" si="169"/>
        <v/>
      </c>
      <c r="CF291" s="135" t="str">
        <f t="shared" si="170"/>
        <v/>
      </c>
      <c r="CG291" s="135" t="str">
        <f t="shared" si="171"/>
        <v/>
      </c>
      <c r="CH291" s="135" t="str">
        <f t="shared" si="172"/>
        <v/>
      </c>
      <c r="CI291" s="135" t="str">
        <f t="shared" si="173"/>
        <v/>
      </c>
      <c r="CO291" s="3026">
        <f t="shared" si="155"/>
        <v>0</v>
      </c>
      <c r="CP291" s="55">
        <f t="shared" si="188"/>
        <v>0</v>
      </c>
      <c r="CQ291" s="55">
        <f t="shared" si="189"/>
        <v>0</v>
      </c>
      <c r="CR291" s="55">
        <f t="shared" si="176"/>
        <v>0</v>
      </c>
      <c r="CS291" s="55">
        <f t="shared" si="177"/>
        <v>0</v>
      </c>
      <c r="CT291" s="55">
        <f t="shared" si="178"/>
        <v>0</v>
      </c>
      <c r="CU291" s="55">
        <f t="shared" si="179"/>
        <v>0</v>
      </c>
      <c r="CV291" s="55">
        <f t="shared" si="180"/>
        <v>0</v>
      </c>
      <c r="CW291" s="55">
        <f t="shared" si="181"/>
        <v>0</v>
      </c>
    </row>
    <row r="292" spans="1:101" x14ac:dyDescent="0.25">
      <c r="A292" s="6301" t="s">
        <v>901</v>
      </c>
      <c r="B292" s="6302"/>
      <c r="C292" s="73">
        <f t="shared" si="167"/>
        <v>0</v>
      </c>
      <c r="D292" s="246">
        <f t="shared" si="186"/>
        <v>0</v>
      </c>
      <c r="E292" s="67">
        <f t="shared" si="18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16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165"/>
        <v/>
      </c>
      <c r="CB292" s="135" t="str">
        <f t="shared" si="187"/>
        <v/>
      </c>
      <c r="CC292" s="135" t="str">
        <f t="shared" si="148"/>
        <v/>
      </c>
      <c r="CD292" s="135" t="str">
        <f t="shared" si="183"/>
        <v/>
      </c>
      <c r="CE292" s="135" t="str">
        <f t="shared" si="169"/>
        <v/>
      </c>
      <c r="CF292" s="135" t="str">
        <f t="shared" si="170"/>
        <v/>
      </c>
      <c r="CG292" s="135" t="str">
        <f t="shared" si="171"/>
        <v/>
      </c>
      <c r="CH292" s="135" t="str">
        <f t="shared" si="172"/>
        <v/>
      </c>
      <c r="CI292" s="135" t="str">
        <f t="shared" si="173"/>
        <v/>
      </c>
      <c r="CO292" s="3026">
        <f t="shared" si="155"/>
        <v>0</v>
      </c>
      <c r="CP292" s="55">
        <f t="shared" si="188"/>
        <v>0</v>
      </c>
      <c r="CQ292" s="55">
        <f t="shared" si="189"/>
        <v>0</v>
      </c>
      <c r="CR292" s="55">
        <f t="shared" si="176"/>
        <v>0</v>
      </c>
      <c r="CS292" s="55">
        <f t="shared" si="177"/>
        <v>0</v>
      </c>
      <c r="CT292" s="55">
        <f t="shared" si="178"/>
        <v>0</v>
      </c>
      <c r="CU292" s="55">
        <f t="shared" si="179"/>
        <v>0</v>
      </c>
      <c r="CV292" s="55">
        <f t="shared" si="180"/>
        <v>0</v>
      </c>
      <c r="CW292" s="55">
        <f t="shared" si="18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>SUM(G293+I293+K293+M293+O293+Q293+S293+U293+W293+Y293+AA293+AC293+AE293+AG293+AI293+AK293+AM293)</f>
        <v>0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16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165"/>
        <v/>
      </c>
      <c r="CB293" s="135" t="str">
        <f t="shared" si="187"/>
        <v/>
      </c>
      <c r="CC293" s="135" t="str">
        <f t="shared" si="148"/>
        <v/>
      </c>
      <c r="CD293" s="135" t="str">
        <f t="shared" si="183"/>
        <v/>
      </c>
      <c r="CE293" s="135" t="str">
        <f t="shared" si="169"/>
        <v/>
      </c>
      <c r="CF293" s="135" t="str">
        <f t="shared" si="170"/>
        <v/>
      </c>
      <c r="CG293" s="135" t="str">
        <f t="shared" si="171"/>
        <v/>
      </c>
      <c r="CH293" s="135" t="str">
        <f t="shared" si="172"/>
        <v/>
      </c>
      <c r="CI293" s="135" t="str">
        <f t="shared" si="173"/>
        <v/>
      </c>
      <c r="CO293" s="3026">
        <f t="shared" si="155"/>
        <v>0</v>
      </c>
      <c r="CP293" s="55">
        <f t="shared" si="188"/>
        <v>0</v>
      </c>
      <c r="CQ293" s="55">
        <f t="shared" si="189"/>
        <v>0</v>
      </c>
      <c r="CR293" s="55">
        <f t="shared" si="176"/>
        <v>0</v>
      </c>
      <c r="CS293" s="55">
        <f t="shared" si="177"/>
        <v>0</v>
      </c>
      <c r="CT293" s="55">
        <f t="shared" si="178"/>
        <v>0</v>
      </c>
      <c r="CU293" s="55">
        <f t="shared" si="179"/>
        <v>0</v>
      </c>
      <c r="CV293" s="55">
        <f t="shared" si="180"/>
        <v>0</v>
      </c>
      <c r="CW293" s="55">
        <f t="shared" si="18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190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190"/>
        <v>0</v>
      </c>
      <c r="E300" s="141">
        <f t="shared" si="190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>IF(AND(C300&gt;0,AL300="")," * No olvide digitar la variable Pueblos Originarios. Digite Cero si no tiene.",IF(AL300&gt;C300," * La variable Pueblos originarios No puede ser mayor al Total.",""))</f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190"/>
        <v>0</v>
      </c>
      <c r="E301" s="640">
        <f t="shared" si="190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>IF(AND(C301&gt;0,AL301="")," * No olvide digitar la variable Pueblos Originarios. Digite Cero si no tiene.",IF(AL301&gt;C301," * La variable Pueblos originarios No puede ser mayor al Total.",""))</f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191">SUM(AB316:AB324)</f>
        <v>0</v>
      </c>
      <c r="AC306" s="726">
        <f>SUM(AC307:AC324)</f>
        <v>0</v>
      </c>
      <c r="AD306" s="645">
        <f t="shared" si="191"/>
        <v>0</v>
      </c>
      <c r="AE306" s="726">
        <f t="shared" si="191"/>
        <v>0</v>
      </c>
      <c r="AF306" s="645">
        <f t="shared" si="191"/>
        <v>0</v>
      </c>
      <c r="AG306" s="726">
        <f t="shared" si="191"/>
        <v>0</v>
      </c>
      <c r="AH306" s="645">
        <f t="shared" si="191"/>
        <v>0</v>
      </c>
      <c r="AI306" s="726">
        <f t="shared" si="191"/>
        <v>0</v>
      </c>
      <c r="AJ306" s="645">
        <f t="shared" si="191"/>
        <v>0</v>
      </c>
      <c r="AK306" s="726">
        <f t="shared" si="191"/>
        <v>0</v>
      </c>
      <c r="AL306" s="645">
        <f>SUM(AL316:AL324)</f>
        <v>0</v>
      </c>
      <c r="AM306" s="727">
        <f t="shared" si="191"/>
        <v>0</v>
      </c>
      <c r="AN306" s="700">
        <f t="shared" ref="AN306:AU306" si="192">SUM(AN307:AN324)</f>
        <v>0</v>
      </c>
      <c r="AO306" s="700">
        <f t="shared" si="192"/>
        <v>0</v>
      </c>
      <c r="AP306" s="728">
        <f t="shared" si="192"/>
        <v>0</v>
      </c>
      <c r="AQ306" s="645">
        <f t="shared" si="192"/>
        <v>0</v>
      </c>
      <c r="AR306" s="728">
        <f t="shared" si="192"/>
        <v>0</v>
      </c>
      <c r="AS306" s="645">
        <f t="shared" si="192"/>
        <v>0</v>
      </c>
      <c r="AT306" s="646">
        <f t="shared" si="192"/>
        <v>0</v>
      </c>
      <c r="AU306" s="646">
        <f t="shared" si="192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193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194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195">IF((AO307+AP307)&gt;AN307,1,0)</f>
        <v>0</v>
      </c>
      <c r="CP307" s="1901">
        <f t="shared" ref="CP307:CP324" si="196">IF(AND(E307&gt;0,OR(AQ307="")),1,IF(AQ307&gt;E307,1,0))</f>
        <v>0</v>
      </c>
      <c r="CQ307" s="2707"/>
      <c r="CR307" s="1901">
        <f t="shared" ref="CR307:CR324" si="197">IF(AND(C307&gt;0,AS307=""),1,IF(AS307&gt;C307,1,0))</f>
        <v>0</v>
      </c>
      <c r="CS307" s="1901">
        <f t="shared" ref="CS307:CS324" si="198">IF(AND(C307&gt;0,AT307=""),1,IF(AT307&gt;C307,1,0))</f>
        <v>0</v>
      </c>
      <c r="CT307" s="1901">
        <f t="shared" ref="CT307:CT324" si="199">IF(AND(C307&gt;0,AU307=""),1,IF(AU307&gt;C307,1,0))</f>
        <v>0</v>
      </c>
      <c r="CU307" s="1901">
        <f t="shared" ref="CU307:CU324" si="200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193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194"/>
        <v/>
      </c>
      <c r="CA308" s="135" t="str">
        <f t="shared" ref="CA308:CA324" si="201">IF((AO308+AP308)&gt;AN308," * Los Egresos Por Alta + Egresos Por Abandono no pueden ser mayor que el Total de Egresos.","")</f>
        <v/>
      </c>
      <c r="CB308" s="3024" t="str">
        <f t="shared" ref="CB308:CB324" si="202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03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04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05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06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195"/>
        <v>0</v>
      </c>
      <c r="CP308" s="1901">
        <f t="shared" si="196"/>
        <v>0</v>
      </c>
      <c r="CQ308" s="2707"/>
      <c r="CR308" s="1901">
        <f t="shared" si="197"/>
        <v>0</v>
      </c>
      <c r="CS308" s="1901">
        <f t="shared" si="198"/>
        <v>0</v>
      </c>
      <c r="CT308" s="1901">
        <f t="shared" si="199"/>
        <v>0</v>
      </c>
      <c r="CU308" s="1901">
        <f t="shared" si="200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07">SUM(D309+E309)</f>
        <v>0</v>
      </c>
      <c r="D309" s="249"/>
      <c r="E309" s="500">
        <f t="shared" si="193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194"/>
        <v/>
      </c>
      <c r="CA309" s="135" t="str">
        <f t="shared" si="201"/>
        <v/>
      </c>
      <c r="CB309" s="3024" t="str">
        <f t="shared" si="202"/>
        <v/>
      </c>
      <c r="CC309" s="1903"/>
      <c r="CD309" s="3024" t="str">
        <f t="shared" si="203"/>
        <v/>
      </c>
      <c r="CE309" s="3024" t="str">
        <f t="shared" si="204"/>
        <v/>
      </c>
      <c r="CF309" s="3024" t="str">
        <f t="shared" si="205"/>
        <v/>
      </c>
      <c r="CG309" s="3024" t="str">
        <f t="shared" si="206"/>
        <v/>
      </c>
      <c r="CO309" s="1901">
        <f t="shared" si="195"/>
        <v>0</v>
      </c>
      <c r="CP309" s="1901">
        <f t="shared" si="196"/>
        <v>0</v>
      </c>
      <c r="CQ309" s="2707"/>
      <c r="CR309" s="1901">
        <f t="shared" si="197"/>
        <v>0</v>
      </c>
      <c r="CS309" s="1901">
        <f t="shared" si="198"/>
        <v>0</v>
      </c>
      <c r="CT309" s="1901">
        <f t="shared" si="199"/>
        <v>0</v>
      </c>
      <c r="CU309" s="1901">
        <f t="shared" si="200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08">SUM(E310)</f>
        <v>0</v>
      </c>
      <c r="D310" s="249"/>
      <c r="E310" s="500">
        <f t="shared" si="193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194"/>
        <v/>
      </c>
      <c r="CA310" s="135" t="str">
        <f t="shared" si="201"/>
        <v/>
      </c>
      <c r="CB310" s="3024" t="str">
        <f t="shared" si="202"/>
        <v/>
      </c>
      <c r="CC310" s="1903"/>
      <c r="CD310" s="3024" t="str">
        <f t="shared" si="203"/>
        <v/>
      </c>
      <c r="CE310" s="3024" t="str">
        <f t="shared" si="204"/>
        <v/>
      </c>
      <c r="CF310" s="3024" t="str">
        <f t="shared" si="205"/>
        <v/>
      </c>
      <c r="CG310" s="3024" t="str">
        <f t="shared" si="206"/>
        <v/>
      </c>
      <c r="CO310" s="1901">
        <f t="shared" si="195"/>
        <v>0</v>
      </c>
      <c r="CP310" s="1901">
        <f t="shared" si="196"/>
        <v>0</v>
      </c>
      <c r="CQ310" s="2707"/>
      <c r="CR310" s="1901">
        <f t="shared" si="197"/>
        <v>0</v>
      </c>
      <c r="CS310" s="1901">
        <f t="shared" si="198"/>
        <v>0</v>
      </c>
      <c r="CT310" s="1901">
        <f t="shared" si="199"/>
        <v>0</v>
      </c>
      <c r="CU310" s="1901">
        <f t="shared" si="200"/>
        <v>0</v>
      </c>
    </row>
    <row r="311" spans="1:99" ht="15" customHeight="1" x14ac:dyDescent="0.25">
      <c r="A311" s="5923"/>
      <c r="B311" s="344" t="s">
        <v>927</v>
      </c>
      <c r="C311" s="478">
        <f t="shared" si="208"/>
        <v>0</v>
      </c>
      <c r="D311" s="249"/>
      <c r="E311" s="500">
        <f t="shared" si="193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194"/>
        <v/>
      </c>
      <c r="CA311" s="135" t="str">
        <f t="shared" si="201"/>
        <v/>
      </c>
      <c r="CB311" s="3024" t="str">
        <f t="shared" si="202"/>
        <v/>
      </c>
      <c r="CC311" s="1903"/>
      <c r="CD311" s="3024" t="str">
        <f t="shared" si="203"/>
        <v/>
      </c>
      <c r="CE311" s="3024" t="str">
        <f t="shared" si="204"/>
        <v/>
      </c>
      <c r="CF311" s="3024" t="str">
        <f t="shared" si="205"/>
        <v/>
      </c>
      <c r="CG311" s="3024" t="str">
        <f t="shared" si="206"/>
        <v/>
      </c>
      <c r="CO311" s="1901">
        <f t="shared" si="195"/>
        <v>0</v>
      </c>
      <c r="CP311" s="1901">
        <f t="shared" si="196"/>
        <v>0</v>
      </c>
      <c r="CQ311" s="2707"/>
      <c r="CR311" s="1901">
        <f t="shared" si="197"/>
        <v>0</v>
      </c>
      <c r="CS311" s="1901">
        <f t="shared" si="198"/>
        <v>0</v>
      </c>
      <c r="CT311" s="1901">
        <f t="shared" si="199"/>
        <v>0</v>
      </c>
      <c r="CU311" s="1901">
        <f t="shared" si="200"/>
        <v>0</v>
      </c>
    </row>
    <row r="312" spans="1:99" ht="15" customHeight="1" x14ac:dyDescent="0.25">
      <c r="A312" s="5923"/>
      <c r="B312" s="344" t="s">
        <v>928</v>
      </c>
      <c r="C312" s="478">
        <f t="shared" si="208"/>
        <v>0</v>
      </c>
      <c r="D312" s="249"/>
      <c r="E312" s="500">
        <f t="shared" si="193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194"/>
        <v/>
      </c>
      <c r="CA312" s="135" t="str">
        <f t="shared" si="201"/>
        <v/>
      </c>
      <c r="CB312" s="3024" t="str">
        <f t="shared" si="202"/>
        <v/>
      </c>
      <c r="CC312" s="1903"/>
      <c r="CD312" s="3024" t="str">
        <f t="shared" si="203"/>
        <v/>
      </c>
      <c r="CE312" s="3024" t="str">
        <f t="shared" si="204"/>
        <v/>
      </c>
      <c r="CF312" s="3024" t="str">
        <f t="shared" si="205"/>
        <v/>
      </c>
      <c r="CG312" s="3024" t="str">
        <f t="shared" si="206"/>
        <v/>
      </c>
      <c r="CO312" s="1901">
        <f t="shared" si="195"/>
        <v>0</v>
      </c>
      <c r="CP312" s="1901">
        <f t="shared" si="196"/>
        <v>0</v>
      </c>
      <c r="CQ312" s="2707"/>
      <c r="CR312" s="1901">
        <f t="shared" si="197"/>
        <v>0</v>
      </c>
      <c r="CS312" s="1901">
        <f t="shared" si="198"/>
        <v>0</v>
      </c>
      <c r="CT312" s="1901">
        <f t="shared" si="199"/>
        <v>0</v>
      </c>
      <c r="CU312" s="1901">
        <f t="shared" si="200"/>
        <v>0</v>
      </c>
    </row>
    <row r="313" spans="1:99" ht="15" customHeight="1" x14ac:dyDescent="0.25">
      <c r="A313" s="5923"/>
      <c r="B313" s="344" t="s">
        <v>929</v>
      </c>
      <c r="C313" s="478">
        <f t="shared" si="208"/>
        <v>0</v>
      </c>
      <c r="D313" s="249"/>
      <c r="E313" s="500">
        <f t="shared" si="193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194"/>
        <v/>
      </c>
      <c r="CA313" s="135" t="str">
        <f t="shared" si="201"/>
        <v/>
      </c>
      <c r="CB313" s="3024" t="str">
        <f t="shared" si="202"/>
        <v/>
      </c>
      <c r="CC313" s="1903"/>
      <c r="CD313" s="3024" t="str">
        <f t="shared" si="203"/>
        <v/>
      </c>
      <c r="CE313" s="3024" t="str">
        <f t="shared" si="204"/>
        <v/>
      </c>
      <c r="CF313" s="3024" t="str">
        <f t="shared" si="205"/>
        <v/>
      </c>
      <c r="CG313" s="3024" t="str">
        <f t="shared" si="206"/>
        <v/>
      </c>
      <c r="CO313" s="1901">
        <f t="shared" si="195"/>
        <v>0</v>
      </c>
      <c r="CP313" s="1901">
        <f t="shared" si="196"/>
        <v>0</v>
      </c>
      <c r="CQ313" s="2707"/>
      <c r="CR313" s="1901">
        <f t="shared" si="197"/>
        <v>0</v>
      </c>
      <c r="CS313" s="1901">
        <f t="shared" si="198"/>
        <v>0</v>
      </c>
      <c r="CT313" s="1901">
        <f t="shared" si="199"/>
        <v>0</v>
      </c>
      <c r="CU313" s="1901">
        <f t="shared" si="200"/>
        <v>0</v>
      </c>
    </row>
    <row r="314" spans="1:99" ht="15" customHeight="1" x14ac:dyDescent="0.25">
      <c r="A314" s="5923"/>
      <c r="B314" s="344" t="s">
        <v>930</v>
      </c>
      <c r="C314" s="478">
        <f t="shared" si="208"/>
        <v>0</v>
      </c>
      <c r="D314" s="249"/>
      <c r="E314" s="500">
        <f t="shared" si="193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194"/>
        <v/>
      </c>
      <c r="CA314" s="135" t="str">
        <f t="shared" si="201"/>
        <v/>
      </c>
      <c r="CB314" s="3024" t="str">
        <f t="shared" si="202"/>
        <v/>
      </c>
      <c r="CC314" s="1903"/>
      <c r="CD314" s="3024" t="str">
        <f t="shared" si="203"/>
        <v/>
      </c>
      <c r="CE314" s="3024" t="str">
        <f t="shared" si="204"/>
        <v/>
      </c>
      <c r="CF314" s="3024" t="str">
        <f t="shared" si="205"/>
        <v/>
      </c>
      <c r="CG314" s="3024" t="str">
        <f t="shared" si="206"/>
        <v/>
      </c>
      <c r="CO314" s="1901">
        <f t="shared" si="195"/>
        <v>0</v>
      </c>
      <c r="CP314" s="1901">
        <f t="shared" si="196"/>
        <v>0</v>
      </c>
      <c r="CQ314" s="2707"/>
      <c r="CR314" s="1901">
        <f t="shared" si="197"/>
        <v>0</v>
      </c>
      <c r="CS314" s="1901">
        <f t="shared" si="198"/>
        <v>0</v>
      </c>
      <c r="CT314" s="1901">
        <f t="shared" si="199"/>
        <v>0</v>
      </c>
      <c r="CU314" s="1901">
        <f t="shared" si="200"/>
        <v>0</v>
      </c>
    </row>
    <row r="315" spans="1:99" ht="15" customHeight="1" x14ac:dyDescent="0.25">
      <c r="A315" s="6313"/>
      <c r="B315" s="518" t="s">
        <v>931</v>
      </c>
      <c r="C315" s="483">
        <f t="shared" si="208"/>
        <v>0</v>
      </c>
      <c r="D315" s="315"/>
      <c r="E315" s="387">
        <f t="shared" si="193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194"/>
        <v/>
      </c>
      <c r="CA315" s="135" t="str">
        <f t="shared" si="201"/>
        <v/>
      </c>
      <c r="CB315" s="3024" t="str">
        <f t="shared" si="202"/>
        <v/>
      </c>
      <c r="CC315" s="1903"/>
      <c r="CD315" s="3024" t="str">
        <f t="shared" si="203"/>
        <v/>
      </c>
      <c r="CE315" s="3024" t="str">
        <f t="shared" si="204"/>
        <v/>
      </c>
      <c r="CF315" s="3024" t="str">
        <f t="shared" si="205"/>
        <v/>
      </c>
      <c r="CG315" s="3024" t="str">
        <f t="shared" si="206"/>
        <v/>
      </c>
      <c r="CO315" s="1901">
        <f t="shared" si="195"/>
        <v>0</v>
      </c>
      <c r="CP315" s="1901">
        <f t="shared" si="196"/>
        <v>0</v>
      </c>
      <c r="CQ315" s="2707"/>
      <c r="CR315" s="1901">
        <f t="shared" si="197"/>
        <v>0</v>
      </c>
      <c r="CS315" s="1901">
        <f t="shared" si="198"/>
        <v>0</v>
      </c>
      <c r="CT315" s="1901">
        <f t="shared" si="199"/>
        <v>0</v>
      </c>
      <c r="CU315" s="1901">
        <f t="shared" si="200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07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194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02"/>
        <v/>
      </c>
      <c r="CC316" s="3024" t="str">
        <f t="shared" ref="CC316:CC324" si="209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03"/>
        <v/>
      </c>
      <c r="CE316" s="3024" t="str">
        <f t="shared" si="204"/>
        <v/>
      </c>
      <c r="CF316" s="3024" t="str">
        <f t="shared" si="205"/>
        <v/>
      </c>
      <c r="CG316" s="3024" t="str">
        <f t="shared" si="206"/>
        <v/>
      </c>
      <c r="CO316" s="1901">
        <f t="shared" si="195"/>
        <v>0</v>
      </c>
      <c r="CP316" s="1901">
        <f t="shared" si="196"/>
        <v>0</v>
      </c>
      <c r="CQ316" s="1901">
        <f t="shared" ref="CQ316:CQ324" si="210">IF(AND(D316&gt;0,OR(AR316="")),1,IF(AR316&gt;D316,1,0))</f>
        <v>0</v>
      </c>
      <c r="CR316" s="1901">
        <f t="shared" si="197"/>
        <v>0</v>
      </c>
      <c r="CS316" s="1901">
        <f t="shared" si="198"/>
        <v>0</v>
      </c>
      <c r="CT316" s="1901">
        <f t="shared" si="199"/>
        <v>0</v>
      </c>
      <c r="CU316" s="1901">
        <f t="shared" si="200"/>
        <v>0</v>
      </c>
    </row>
    <row r="317" spans="1:99" ht="15" customHeight="1" x14ac:dyDescent="0.25">
      <c r="A317" s="5923"/>
      <c r="B317" s="250" t="s">
        <v>924</v>
      </c>
      <c r="C317" s="300">
        <f t="shared" si="207"/>
        <v>0</v>
      </c>
      <c r="D317" s="587">
        <f t="shared" ref="D317:E324" si="211">SUM(F317+H317+J317+L317+N317+P317+R317+T317+V317+X317+Z317+AB317+AD317+AF317+AH317+AJ317+AL317)</f>
        <v>0</v>
      </c>
      <c r="E317" s="108">
        <f t="shared" si="211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194"/>
        <v/>
      </c>
      <c r="CA317" s="135" t="str">
        <f t="shared" si="201"/>
        <v/>
      </c>
      <c r="CB317" s="3024" t="str">
        <f t="shared" si="202"/>
        <v/>
      </c>
      <c r="CC317" s="3024" t="str">
        <f t="shared" si="209"/>
        <v/>
      </c>
      <c r="CD317" s="3024" t="str">
        <f t="shared" si="203"/>
        <v/>
      </c>
      <c r="CE317" s="3024" t="str">
        <f t="shared" si="204"/>
        <v/>
      </c>
      <c r="CF317" s="3024" t="str">
        <f t="shared" si="205"/>
        <v/>
      </c>
      <c r="CG317" s="3024" t="str">
        <f t="shared" si="206"/>
        <v/>
      </c>
      <c r="CO317" s="1901">
        <f t="shared" si="195"/>
        <v>0</v>
      </c>
      <c r="CP317" s="1901">
        <f t="shared" si="196"/>
        <v>0</v>
      </c>
      <c r="CQ317" s="1901">
        <f t="shared" si="210"/>
        <v>0</v>
      </c>
      <c r="CR317" s="1901">
        <f t="shared" si="197"/>
        <v>0</v>
      </c>
      <c r="CS317" s="1901">
        <f t="shared" si="198"/>
        <v>0</v>
      </c>
      <c r="CT317" s="1901">
        <f t="shared" si="199"/>
        <v>0</v>
      </c>
      <c r="CU317" s="1901">
        <f t="shared" si="200"/>
        <v>0</v>
      </c>
    </row>
    <row r="318" spans="1:99" ht="15" customHeight="1" x14ac:dyDescent="0.25">
      <c r="A318" s="5923"/>
      <c r="B318" s="344" t="s">
        <v>925</v>
      </c>
      <c r="C318" s="478">
        <f t="shared" si="207"/>
        <v>0</v>
      </c>
      <c r="D318" s="589">
        <f t="shared" si="211"/>
        <v>0</v>
      </c>
      <c r="E318" s="500">
        <f t="shared" si="211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194"/>
        <v/>
      </c>
      <c r="CA318" s="135" t="str">
        <f t="shared" si="201"/>
        <v/>
      </c>
      <c r="CB318" s="3024" t="str">
        <f t="shared" si="202"/>
        <v/>
      </c>
      <c r="CC318" s="3024" t="str">
        <f t="shared" si="209"/>
        <v/>
      </c>
      <c r="CD318" s="3024" t="str">
        <f t="shared" si="203"/>
        <v/>
      </c>
      <c r="CE318" s="3024" t="str">
        <f t="shared" si="204"/>
        <v/>
      </c>
      <c r="CF318" s="3024" t="str">
        <f t="shared" si="205"/>
        <v/>
      </c>
      <c r="CG318" s="3024" t="str">
        <f t="shared" si="206"/>
        <v/>
      </c>
      <c r="CO318" s="1901">
        <f t="shared" si="195"/>
        <v>0</v>
      </c>
      <c r="CP318" s="1901">
        <f t="shared" si="196"/>
        <v>0</v>
      </c>
      <c r="CQ318" s="1901">
        <f t="shared" si="210"/>
        <v>0</v>
      </c>
      <c r="CR318" s="1901">
        <f t="shared" si="197"/>
        <v>0</v>
      </c>
      <c r="CS318" s="1901">
        <f t="shared" si="198"/>
        <v>0</v>
      </c>
      <c r="CT318" s="1901">
        <f t="shared" si="199"/>
        <v>0</v>
      </c>
      <c r="CU318" s="1901">
        <f t="shared" si="200"/>
        <v>0</v>
      </c>
    </row>
    <row r="319" spans="1:99" ht="15" customHeight="1" x14ac:dyDescent="0.25">
      <c r="A319" s="5923"/>
      <c r="B319" s="344" t="s">
        <v>926</v>
      </c>
      <c r="C319" s="478">
        <f t="shared" si="207"/>
        <v>0</v>
      </c>
      <c r="D319" s="589">
        <f t="shared" si="211"/>
        <v>0</v>
      </c>
      <c r="E319" s="500">
        <f t="shared" si="211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194"/>
        <v/>
      </c>
      <c r="CA319" s="135" t="str">
        <f t="shared" si="201"/>
        <v/>
      </c>
      <c r="CB319" s="3024" t="str">
        <f t="shared" si="202"/>
        <v/>
      </c>
      <c r="CC319" s="3024" t="str">
        <f t="shared" si="209"/>
        <v/>
      </c>
      <c r="CD319" s="3024" t="str">
        <f t="shared" si="203"/>
        <v/>
      </c>
      <c r="CE319" s="3024" t="str">
        <f t="shared" si="204"/>
        <v/>
      </c>
      <c r="CF319" s="3024" t="str">
        <f t="shared" si="205"/>
        <v/>
      </c>
      <c r="CG319" s="3024" t="str">
        <f t="shared" si="206"/>
        <v/>
      </c>
      <c r="CO319" s="1901">
        <f t="shared" si="195"/>
        <v>0</v>
      </c>
      <c r="CP319" s="1901">
        <f t="shared" si="196"/>
        <v>0</v>
      </c>
      <c r="CQ319" s="1901">
        <f t="shared" si="210"/>
        <v>0</v>
      </c>
      <c r="CR319" s="1901">
        <f t="shared" si="197"/>
        <v>0</v>
      </c>
      <c r="CS319" s="1901">
        <f t="shared" si="198"/>
        <v>0</v>
      </c>
      <c r="CT319" s="1901">
        <f t="shared" si="199"/>
        <v>0</v>
      </c>
      <c r="CU319" s="1901">
        <f t="shared" si="200"/>
        <v>0</v>
      </c>
    </row>
    <row r="320" spans="1:99" ht="15" customHeight="1" x14ac:dyDescent="0.25">
      <c r="A320" s="5923"/>
      <c r="B320" s="344" t="s">
        <v>927</v>
      </c>
      <c r="C320" s="478">
        <f t="shared" si="207"/>
        <v>0</v>
      </c>
      <c r="D320" s="589">
        <f t="shared" si="211"/>
        <v>0</v>
      </c>
      <c r="E320" s="500">
        <f t="shared" si="211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194"/>
        <v/>
      </c>
      <c r="CA320" s="135" t="str">
        <f t="shared" si="201"/>
        <v/>
      </c>
      <c r="CB320" s="3024" t="str">
        <f t="shared" si="202"/>
        <v/>
      </c>
      <c r="CC320" s="3024" t="str">
        <f t="shared" si="209"/>
        <v/>
      </c>
      <c r="CD320" s="3024" t="str">
        <f t="shared" si="203"/>
        <v/>
      </c>
      <c r="CE320" s="3024" t="str">
        <f t="shared" si="204"/>
        <v/>
      </c>
      <c r="CF320" s="3024" t="str">
        <f t="shared" si="205"/>
        <v/>
      </c>
      <c r="CG320" s="3024" t="str">
        <f t="shared" si="206"/>
        <v/>
      </c>
      <c r="CO320" s="1901">
        <f t="shared" si="195"/>
        <v>0</v>
      </c>
      <c r="CP320" s="1901">
        <f t="shared" si="196"/>
        <v>0</v>
      </c>
      <c r="CQ320" s="1901">
        <f t="shared" si="210"/>
        <v>0</v>
      </c>
      <c r="CR320" s="1901">
        <f t="shared" si="197"/>
        <v>0</v>
      </c>
      <c r="CS320" s="1901">
        <f t="shared" si="198"/>
        <v>0</v>
      </c>
      <c r="CT320" s="1901">
        <f t="shared" si="199"/>
        <v>0</v>
      </c>
      <c r="CU320" s="1901">
        <f t="shared" si="200"/>
        <v>0</v>
      </c>
    </row>
    <row r="321" spans="1:99" ht="15" customHeight="1" x14ac:dyDescent="0.25">
      <c r="A321" s="5923"/>
      <c r="B321" s="344" t="s">
        <v>928</v>
      </c>
      <c r="C321" s="478">
        <f t="shared" si="207"/>
        <v>0</v>
      </c>
      <c r="D321" s="589">
        <f t="shared" si="211"/>
        <v>0</v>
      </c>
      <c r="E321" s="500">
        <f t="shared" si="211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194"/>
        <v/>
      </c>
      <c r="CA321" s="135" t="str">
        <f t="shared" si="201"/>
        <v/>
      </c>
      <c r="CB321" s="3024" t="str">
        <f t="shared" si="202"/>
        <v/>
      </c>
      <c r="CC321" s="3024" t="str">
        <f t="shared" si="209"/>
        <v/>
      </c>
      <c r="CD321" s="3024" t="str">
        <f t="shared" si="203"/>
        <v/>
      </c>
      <c r="CE321" s="3024" t="str">
        <f t="shared" si="204"/>
        <v/>
      </c>
      <c r="CF321" s="3024" t="str">
        <f t="shared" si="205"/>
        <v/>
      </c>
      <c r="CG321" s="3024" t="str">
        <f t="shared" si="206"/>
        <v/>
      </c>
      <c r="CO321" s="1901">
        <f t="shared" si="195"/>
        <v>0</v>
      </c>
      <c r="CP321" s="1901">
        <f t="shared" si="196"/>
        <v>0</v>
      </c>
      <c r="CQ321" s="1901">
        <f t="shared" si="210"/>
        <v>0</v>
      </c>
      <c r="CR321" s="1901">
        <f t="shared" si="197"/>
        <v>0</v>
      </c>
      <c r="CS321" s="1901">
        <f t="shared" si="198"/>
        <v>0</v>
      </c>
      <c r="CT321" s="1901">
        <f t="shared" si="199"/>
        <v>0</v>
      </c>
      <c r="CU321" s="1901">
        <f t="shared" si="200"/>
        <v>0</v>
      </c>
    </row>
    <row r="322" spans="1:99" ht="15" customHeight="1" x14ac:dyDescent="0.25">
      <c r="A322" s="5923"/>
      <c r="B322" s="344" t="s">
        <v>929</v>
      </c>
      <c r="C322" s="478">
        <f t="shared" si="207"/>
        <v>0</v>
      </c>
      <c r="D322" s="589">
        <f t="shared" si="211"/>
        <v>0</v>
      </c>
      <c r="E322" s="500">
        <f t="shared" si="211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194"/>
        <v/>
      </c>
      <c r="CA322" s="135" t="str">
        <f t="shared" si="201"/>
        <v/>
      </c>
      <c r="CB322" s="3024" t="str">
        <f t="shared" si="202"/>
        <v/>
      </c>
      <c r="CC322" s="3024" t="str">
        <f t="shared" si="209"/>
        <v/>
      </c>
      <c r="CD322" s="3024" t="str">
        <f t="shared" si="203"/>
        <v/>
      </c>
      <c r="CE322" s="3024" t="str">
        <f t="shared" si="204"/>
        <v/>
      </c>
      <c r="CF322" s="3024" t="str">
        <f t="shared" si="205"/>
        <v/>
      </c>
      <c r="CG322" s="3024" t="str">
        <f t="shared" si="206"/>
        <v/>
      </c>
      <c r="CO322" s="1901">
        <f t="shared" si="195"/>
        <v>0</v>
      </c>
      <c r="CP322" s="1901">
        <f t="shared" si="196"/>
        <v>0</v>
      </c>
      <c r="CQ322" s="1901">
        <f t="shared" si="210"/>
        <v>0</v>
      </c>
      <c r="CR322" s="1901">
        <f t="shared" si="197"/>
        <v>0</v>
      </c>
      <c r="CS322" s="1901">
        <f t="shared" si="198"/>
        <v>0</v>
      </c>
      <c r="CT322" s="1901">
        <f t="shared" si="199"/>
        <v>0</v>
      </c>
      <c r="CU322" s="1901">
        <f t="shared" si="200"/>
        <v>0</v>
      </c>
    </row>
    <row r="323" spans="1:99" ht="15" customHeight="1" x14ac:dyDescent="0.25">
      <c r="A323" s="5923"/>
      <c r="B323" s="344" t="s">
        <v>930</v>
      </c>
      <c r="C323" s="478">
        <f t="shared" si="207"/>
        <v>0</v>
      </c>
      <c r="D323" s="589">
        <f t="shared" si="211"/>
        <v>0</v>
      </c>
      <c r="E323" s="500">
        <f t="shared" si="211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194"/>
        <v/>
      </c>
      <c r="CA323" s="135" t="str">
        <f t="shared" si="201"/>
        <v/>
      </c>
      <c r="CB323" s="3024" t="str">
        <f t="shared" si="202"/>
        <v/>
      </c>
      <c r="CC323" s="3024" t="str">
        <f t="shared" si="209"/>
        <v/>
      </c>
      <c r="CD323" s="3024" t="str">
        <f t="shared" si="203"/>
        <v/>
      </c>
      <c r="CE323" s="3024" t="str">
        <f t="shared" si="204"/>
        <v/>
      </c>
      <c r="CF323" s="3024" t="str">
        <f t="shared" si="205"/>
        <v/>
      </c>
      <c r="CG323" s="3024" t="str">
        <f t="shared" si="206"/>
        <v/>
      </c>
      <c r="CO323" s="1901">
        <f t="shared" si="195"/>
        <v>0</v>
      </c>
      <c r="CP323" s="1901">
        <f t="shared" si="196"/>
        <v>0</v>
      </c>
      <c r="CQ323" s="1901">
        <f t="shared" si="210"/>
        <v>0</v>
      </c>
      <c r="CR323" s="1901">
        <f t="shared" si="197"/>
        <v>0</v>
      </c>
      <c r="CS323" s="1901">
        <f t="shared" si="198"/>
        <v>0</v>
      </c>
      <c r="CT323" s="1901">
        <f t="shared" si="199"/>
        <v>0</v>
      </c>
      <c r="CU323" s="1901">
        <f t="shared" si="200"/>
        <v>0</v>
      </c>
    </row>
    <row r="324" spans="1:99" ht="15" customHeight="1" x14ac:dyDescent="0.25">
      <c r="A324" s="6313"/>
      <c r="B324" s="518" t="s">
        <v>931</v>
      </c>
      <c r="C324" s="483">
        <f t="shared" si="207"/>
        <v>0</v>
      </c>
      <c r="D324" s="595">
        <f t="shared" si="211"/>
        <v>0</v>
      </c>
      <c r="E324" s="387">
        <f t="shared" si="211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194"/>
        <v/>
      </c>
      <c r="CA324" s="135" t="str">
        <f t="shared" si="201"/>
        <v/>
      </c>
      <c r="CB324" s="3024" t="str">
        <f t="shared" si="202"/>
        <v/>
      </c>
      <c r="CC324" s="3024" t="str">
        <f t="shared" si="209"/>
        <v/>
      </c>
      <c r="CD324" s="3024" t="str">
        <f t="shared" si="203"/>
        <v/>
      </c>
      <c r="CE324" s="3024" t="str">
        <f t="shared" si="204"/>
        <v/>
      </c>
      <c r="CF324" s="3024" t="str">
        <f t="shared" si="205"/>
        <v/>
      </c>
      <c r="CG324" s="3024" t="str">
        <f t="shared" si="206"/>
        <v/>
      </c>
      <c r="CO324" s="1901">
        <f t="shared" si="195"/>
        <v>0</v>
      </c>
      <c r="CP324" s="1901">
        <f t="shared" si="196"/>
        <v>0</v>
      </c>
      <c r="CQ324" s="1901">
        <f t="shared" si="210"/>
        <v>0</v>
      </c>
      <c r="CR324" s="1901">
        <f t="shared" si="197"/>
        <v>0</v>
      </c>
      <c r="CS324" s="1901">
        <f t="shared" si="198"/>
        <v>0</v>
      </c>
      <c r="CT324" s="1901">
        <f t="shared" si="199"/>
        <v>0</v>
      </c>
      <c r="CU324" s="1901">
        <f t="shared" si="200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12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13">IF(AND(C329&gt;0,AT329=""),1,IF(AT329&gt;C329,1,0))</f>
        <v>0</v>
      </c>
      <c r="CR329" s="1901">
        <f t="shared" ref="CR329:CR339" si="214">IF(AND(C329&gt;0,AU329=""),1,IF(AU329&gt;C329,1,0))</f>
        <v>0</v>
      </c>
      <c r="CS329" s="1901">
        <f t="shared" ref="CS329:CS339" si="215">IF(AND(C329&gt;0,AV329=""),1,IF(AV329&gt;C329,1,0))</f>
        <v>0</v>
      </c>
      <c r="CT329" s="1901">
        <f t="shared" ref="CT329:CT339" si="216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17">SUM(D330+E330)</f>
        <v>0</v>
      </c>
      <c r="D330" s="590">
        <f t="shared" ref="D330:E333" si="218">SUM(F330+H330+J330+L330+N330+P330+R330+T330+V330+X330+Z330+AB330+AD330+AF330+AH330+AJ330+AL330+AN330+AP330)</f>
        <v>0</v>
      </c>
      <c r="E330" s="62">
        <f t="shared" si="218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12"/>
        <v/>
      </c>
      <c r="CA330" s="135" t="str">
        <f t="shared" ref="CA330:CA339" si="219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20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21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22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23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13"/>
        <v>0</v>
      </c>
      <c r="CR330" s="1901">
        <f t="shared" si="214"/>
        <v>0</v>
      </c>
      <c r="CS330" s="1901">
        <f t="shared" si="215"/>
        <v>0</v>
      </c>
      <c r="CT330" s="1901">
        <f t="shared" si="216"/>
        <v>0</v>
      </c>
    </row>
    <row r="331" spans="1:99" x14ac:dyDescent="0.25">
      <c r="A331" s="6306" t="s">
        <v>940</v>
      </c>
      <c r="B331" s="6307"/>
      <c r="C331" s="613">
        <f t="shared" si="217"/>
        <v>0</v>
      </c>
      <c r="D331" s="614">
        <f t="shared" si="218"/>
        <v>0</v>
      </c>
      <c r="E331" s="615">
        <f t="shared" si="218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12"/>
        <v/>
      </c>
      <c r="CA331" s="135" t="str">
        <f t="shared" si="219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20"/>
        <v/>
      </c>
      <c r="CD331" s="135" t="str">
        <f t="shared" si="221"/>
        <v/>
      </c>
      <c r="CE331" s="135" t="str">
        <f t="shared" si="222"/>
        <v/>
      </c>
      <c r="CF331" s="135" t="str">
        <f t="shared" si="223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13"/>
        <v>0</v>
      </c>
      <c r="CR331" s="1901">
        <f t="shared" si="214"/>
        <v>0</v>
      </c>
      <c r="CS331" s="1901">
        <f t="shared" si="215"/>
        <v>0</v>
      </c>
      <c r="CT331" s="1901">
        <f t="shared" si="216"/>
        <v>0</v>
      </c>
    </row>
    <row r="332" spans="1:99" x14ac:dyDescent="0.25">
      <c r="A332" s="6308" t="s">
        <v>941</v>
      </c>
      <c r="B332" s="6308"/>
      <c r="C332" s="613">
        <f t="shared" si="217"/>
        <v>0</v>
      </c>
      <c r="D332" s="614">
        <f t="shared" si="218"/>
        <v>0</v>
      </c>
      <c r="E332" s="615">
        <f t="shared" si="218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12"/>
        <v/>
      </c>
      <c r="CA332" s="135" t="str">
        <f t="shared" si="219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20"/>
        <v/>
      </c>
      <c r="CD332" s="135" t="str">
        <f t="shared" si="221"/>
        <v/>
      </c>
      <c r="CE332" s="135" t="str">
        <f t="shared" si="222"/>
        <v/>
      </c>
      <c r="CF332" s="135" t="str">
        <f t="shared" si="223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13"/>
        <v>0</v>
      </c>
      <c r="CR332" s="1901">
        <f t="shared" si="214"/>
        <v>0</v>
      </c>
      <c r="CS332" s="1901">
        <f t="shared" si="215"/>
        <v>0</v>
      </c>
      <c r="CT332" s="1901">
        <f t="shared" si="216"/>
        <v>0</v>
      </c>
    </row>
    <row r="333" spans="1:99" x14ac:dyDescent="0.25">
      <c r="A333" s="6301" t="s">
        <v>942</v>
      </c>
      <c r="B333" s="6302"/>
      <c r="C333" s="300">
        <f t="shared" si="217"/>
        <v>0</v>
      </c>
      <c r="D333" s="587">
        <f t="shared" si="218"/>
        <v>0</v>
      </c>
      <c r="E333" s="146">
        <f t="shared" si="218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12"/>
        <v/>
      </c>
      <c r="CA333" s="135" t="str">
        <f t="shared" si="219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20"/>
        <v/>
      </c>
      <c r="CD333" s="135" t="str">
        <f t="shared" si="221"/>
        <v/>
      </c>
      <c r="CE333" s="135" t="str">
        <f t="shared" si="222"/>
        <v/>
      </c>
      <c r="CF333" s="135" t="str">
        <f t="shared" si="223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13"/>
        <v>0</v>
      </c>
      <c r="CR333" s="1901">
        <f t="shared" si="214"/>
        <v>0</v>
      </c>
      <c r="CS333" s="1901">
        <f t="shared" si="215"/>
        <v>0</v>
      </c>
      <c r="CT333" s="1901">
        <f t="shared" si="216"/>
        <v>0</v>
      </c>
    </row>
    <row r="334" spans="1:99" x14ac:dyDescent="0.25">
      <c r="A334" s="6303" t="s">
        <v>943</v>
      </c>
      <c r="B334" s="6304"/>
      <c r="C334" s="483">
        <f t="shared" si="217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12"/>
        <v/>
      </c>
      <c r="CA334" s="181"/>
      <c r="CB334" s="181"/>
      <c r="CC334" s="135" t="str">
        <f t="shared" si="220"/>
        <v/>
      </c>
      <c r="CD334" s="135" t="str">
        <f t="shared" si="221"/>
        <v/>
      </c>
      <c r="CE334" s="135" t="str">
        <f t="shared" si="222"/>
        <v/>
      </c>
      <c r="CF334" s="135" t="str">
        <f t="shared" si="223"/>
        <v/>
      </c>
      <c r="CO334" s="3027"/>
      <c r="CP334" s="2707"/>
      <c r="CQ334" s="1901">
        <f t="shared" si="213"/>
        <v>0</v>
      </c>
      <c r="CR334" s="1901">
        <f t="shared" si="214"/>
        <v>0</v>
      </c>
      <c r="CS334" s="1901">
        <f t="shared" si="215"/>
        <v>0</v>
      </c>
      <c r="CT334" s="1901">
        <f t="shared" si="216"/>
        <v>0</v>
      </c>
    </row>
    <row r="335" spans="1:99" x14ac:dyDescent="0.25">
      <c r="A335" s="5842" t="s">
        <v>944</v>
      </c>
      <c r="B335" s="247" t="s">
        <v>945</v>
      </c>
      <c r="C335" s="300">
        <f t="shared" si="217"/>
        <v>0</v>
      </c>
      <c r="D335" s="587">
        <f t="shared" ref="D335:E339" si="224">SUM(F335+H335+J335+L335+N335+P335+R335+T335+V335+X335+Z335+AB335+AD335+AF335+AH335+AJ335+AL335+AN335+AP335)</f>
        <v>0</v>
      </c>
      <c r="E335" s="146">
        <f t="shared" si="224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12"/>
        <v/>
      </c>
      <c r="CA335" s="135" t="str">
        <f t="shared" si="219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20"/>
        <v/>
      </c>
      <c r="CD335" s="135" t="str">
        <f t="shared" si="221"/>
        <v/>
      </c>
      <c r="CE335" s="135" t="str">
        <f t="shared" si="222"/>
        <v/>
      </c>
      <c r="CF335" s="135" t="str">
        <f t="shared" si="223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13"/>
        <v>0</v>
      </c>
      <c r="CR335" s="1901">
        <f t="shared" si="214"/>
        <v>0</v>
      </c>
      <c r="CS335" s="1901">
        <f t="shared" si="215"/>
        <v>0</v>
      </c>
      <c r="CT335" s="1901">
        <f t="shared" si="216"/>
        <v>0</v>
      </c>
    </row>
    <row r="336" spans="1:99" x14ac:dyDescent="0.25">
      <c r="A336" s="5842"/>
      <c r="B336" s="499" t="s">
        <v>946</v>
      </c>
      <c r="C336" s="300">
        <f t="shared" si="217"/>
        <v>0</v>
      </c>
      <c r="D336" s="587">
        <f t="shared" si="224"/>
        <v>0</v>
      </c>
      <c r="E336" s="146">
        <f t="shared" si="224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12"/>
        <v/>
      </c>
      <c r="CA336" s="135" t="str">
        <f t="shared" si="219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20"/>
        <v/>
      </c>
      <c r="CD336" s="135" t="str">
        <f t="shared" si="221"/>
        <v/>
      </c>
      <c r="CE336" s="135" t="str">
        <f t="shared" si="222"/>
        <v/>
      </c>
      <c r="CF336" s="135" t="str">
        <f t="shared" si="223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13"/>
        <v>0</v>
      </c>
      <c r="CR336" s="1901">
        <f t="shared" si="214"/>
        <v>0</v>
      </c>
      <c r="CS336" s="1901">
        <f t="shared" si="215"/>
        <v>0</v>
      </c>
      <c r="CT336" s="1901">
        <f t="shared" si="216"/>
        <v>0</v>
      </c>
    </row>
    <row r="337" spans="1:99" x14ac:dyDescent="0.25">
      <c r="A337" s="5842"/>
      <c r="B337" s="499" t="s">
        <v>947</v>
      </c>
      <c r="C337" s="300">
        <f t="shared" si="217"/>
        <v>0</v>
      </c>
      <c r="D337" s="587">
        <f t="shared" si="224"/>
        <v>0</v>
      </c>
      <c r="E337" s="146">
        <f t="shared" si="224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12"/>
        <v/>
      </c>
      <c r="CA337" s="135" t="str">
        <f t="shared" si="219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20"/>
        <v/>
      </c>
      <c r="CD337" s="135" t="str">
        <f t="shared" si="221"/>
        <v/>
      </c>
      <c r="CE337" s="135" t="str">
        <f t="shared" si="222"/>
        <v/>
      </c>
      <c r="CF337" s="135" t="str">
        <f t="shared" si="223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13"/>
        <v>0</v>
      </c>
      <c r="CR337" s="1901">
        <f t="shared" si="214"/>
        <v>0</v>
      </c>
      <c r="CS337" s="1901">
        <f t="shared" si="215"/>
        <v>0</v>
      </c>
      <c r="CT337" s="1901">
        <f t="shared" si="216"/>
        <v>0</v>
      </c>
    </row>
    <row r="338" spans="1:99" x14ac:dyDescent="0.25">
      <c r="A338" s="5842"/>
      <c r="B338" s="357" t="s">
        <v>699</v>
      </c>
      <c r="C338" s="300">
        <f t="shared" si="217"/>
        <v>0</v>
      </c>
      <c r="D338" s="587">
        <f t="shared" si="224"/>
        <v>0</v>
      </c>
      <c r="E338" s="146">
        <f t="shared" si="224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12"/>
        <v/>
      </c>
      <c r="CA338" s="135" t="str">
        <f t="shared" si="219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20"/>
        <v/>
      </c>
      <c r="CD338" s="135" t="str">
        <f t="shared" si="221"/>
        <v/>
      </c>
      <c r="CE338" s="135" t="str">
        <f t="shared" si="222"/>
        <v/>
      </c>
      <c r="CF338" s="135" t="str">
        <f t="shared" si="223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13"/>
        <v>0</v>
      </c>
      <c r="CR338" s="1901">
        <f t="shared" si="214"/>
        <v>0</v>
      </c>
      <c r="CS338" s="1901">
        <f t="shared" si="215"/>
        <v>0</v>
      </c>
      <c r="CT338" s="1901">
        <f t="shared" si="216"/>
        <v>0</v>
      </c>
    </row>
    <row r="339" spans="1:99" x14ac:dyDescent="0.25">
      <c r="A339" s="5732"/>
      <c r="B339" s="399" t="s">
        <v>948</v>
      </c>
      <c r="C339" s="483">
        <f t="shared" si="217"/>
        <v>0</v>
      </c>
      <c r="D339" s="595">
        <f t="shared" si="224"/>
        <v>0</v>
      </c>
      <c r="E339" s="485">
        <f t="shared" si="224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12"/>
        <v/>
      </c>
      <c r="CA339" s="135" t="str">
        <f t="shared" si="219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20"/>
        <v/>
      </c>
      <c r="CD339" s="135" t="str">
        <f t="shared" si="221"/>
        <v/>
      </c>
      <c r="CE339" s="135" t="str">
        <f t="shared" si="222"/>
        <v/>
      </c>
      <c r="CF339" s="135" t="str">
        <f t="shared" si="223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13"/>
        <v>0</v>
      </c>
      <c r="CR339" s="1901">
        <f t="shared" si="214"/>
        <v>0</v>
      </c>
      <c r="CS339" s="1901">
        <f t="shared" si="215"/>
        <v>0</v>
      </c>
      <c r="CT339" s="1901">
        <f t="shared" si="216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25">SUM(F344+H344+J344+L344+N344+P344+R344+T344+V344+X344+Z344+AB344+AD344+AF344)</f>
        <v>0</v>
      </c>
      <c r="E344" s="568">
        <f t="shared" si="225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25"/>
        <v>0</v>
      </c>
      <c r="E345" s="568">
        <f t="shared" si="225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25"/>
        <v>0</v>
      </c>
      <c r="E346" s="568">
        <f t="shared" si="225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26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27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28">IF(AND(C357&gt;0,AH357=""),1,IF(AH357&gt;C357,1,0))</f>
        <v>0</v>
      </c>
      <c r="CP357" s="1901">
        <f t="shared" ref="CP357:CP366" si="229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30">SUM(D358+E358)</f>
        <v>0</v>
      </c>
      <c r="D358" s="761">
        <f t="shared" ref="D358:E366" si="231">SUM(F358+H358+J358+L358+N358+P358+R358+T358+V358+X358+Z358+AB358+AD358+AF358)</f>
        <v>0</v>
      </c>
      <c r="E358" s="762">
        <f t="shared" si="231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26"/>
        <v/>
      </c>
      <c r="CA358" s="135" t="str">
        <f t="shared" ref="CA358:CA365" si="232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27"/>
        <v/>
      </c>
      <c r="CO358" s="1901">
        <f t="shared" si="228"/>
        <v>0</v>
      </c>
      <c r="CP358" s="1901">
        <f t="shared" si="229"/>
        <v>0</v>
      </c>
    </row>
    <row r="359" spans="1:94" x14ac:dyDescent="0.25">
      <c r="A359" s="5732"/>
      <c r="B359" s="529" t="s">
        <v>964</v>
      </c>
      <c r="C359" s="202">
        <f t="shared" si="230"/>
        <v>0</v>
      </c>
      <c r="D359" s="763">
        <f t="shared" si="231"/>
        <v>0</v>
      </c>
      <c r="E359" s="223">
        <f t="shared" si="231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26"/>
        <v/>
      </c>
      <c r="CA359" s="135" t="str">
        <f t="shared" si="232"/>
        <v/>
      </c>
      <c r="CB359" s="135" t="str">
        <f t="shared" si="227"/>
        <v/>
      </c>
      <c r="CO359" s="1901">
        <f t="shared" si="228"/>
        <v>0</v>
      </c>
      <c r="CP359" s="1901">
        <f t="shared" si="229"/>
        <v>0</v>
      </c>
    </row>
    <row r="360" spans="1:94" x14ac:dyDescent="0.25">
      <c r="A360" s="6147" t="s">
        <v>965</v>
      </c>
      <c r="B360" s="492" t="s">
        <v>962</v>
      </c>
      <c r="C360" s="756">
        <f t="shared" si="230"/>
        <v>0</v>
      </c>
      <c r="D360" s="751">
        <f t="shared" si="231"/>
        <v>0</v>
      </c>
      <c r="E360" s="757">
        <f t="shared" si="231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26"/>
        <v/>
      </c>
      <c r="CA360" s="135" t="str">
        <f t="shared" si="232"/>
        <v/>
      </c>
      <c r="CB360" s="135" t="str">
        <f t="shared" si="227"/>
        <v/>
      </c>
      <c r="CO360" s="1901">
        <f t="shared" si="228"/>
        <v>0</v>
      </c>
      <c r="CP360" s="1901">
        <f t="shared" si="229"/>
        <v>0</v>
      </c>
    </row>
    <row r="361" spans="1:94" x14ac:dyDescent="0.25">
      <c r="A361" s="5842"/>
      <c r="B361" s="295" t="s">
        <v>963</v>
      </c>
      <c r="C361" s="760">
        <f t="shared" si="230"/>
        <v>0</v>
      </c>
      <c r="D361" s="761">
        <f t="shared" si="231"/>
        <v>0</v>
      </c>
      <c r="E361" s="762">
        <f t="shared" si="231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26"/>
        <v/>
      </c>
      <c r="CA361" s="135" t="str">
        <f t="shared" si="232"/>
        <v/>
      </c>
      <c r="CB361" s="135" t="str">
        <f t="shared" si="227"/>
        <v/>
      </c>
      <c r="CO361" s="1901">
        <f t="shared" si="228"/>
        <v>0</v>
      </c>
      <c r="CP361" s="1901">
        <f t="shared" si="229"/>
        <v>0</v>
      </c>
    </row>
    <row r="362" spans="1:94" x14ac:dyDescent="0.25">
      <c r="A362" s="5732"/>
      <c r="B362" s="529" t="s">
        <v>964</v>
      </c>
      <c r="C362" s="724">
        <f t="shared" si="230"/>
        <v>0</v>
      </c>
      <c r="D362" s="764">
        <f t="shared" si="231"/>
        <v>0</v>
      </c>
      <c r="E362" s="765">
        <f t="shared" si="231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26"/>
        <v/>
      </c>
      <c r="CA362" s="135" t="str">
        <f t="shared" si="232"/>
        <v/>
      </c>
      <c r="CB362" s="135" t="str">
        <f t="shared" si="227"/>
        <v/>
      </c>
      <c r="CO362" s="1901">
        <f t="shared" si="228"/>
        <v>0</v>
      </c>
      <c r="CP362" s="1901">
        <f t="shared" si="229"/>
        <v>0</v>
      </c>
    </row>
    <row r="363" spans="1:94" x14ac:dyDescent="0.25">
      <c r="A363" s="6294" t="s">
        <v>966</v>
      </c>
      <c r="B363" s="492" t="s">
        <v>967</v>
      </c>
      <c r="C363" s="317">
        <f t="shared" si="230"/>
        <v>0</v>
      </c>
      <c r="D363" s="140">
        <f t="shared" si="231"/>
        <v>0</v>
      </c>
      <c r="E363" s="224">
        <f t="shared" si="231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26"/>
        <v/>
      </c>
      <c r="CA363" s="135" t="str">
        <f t="shared" si="232"/>
        <v/>
      </c>
      <c r="CB363" s="135" t="str">
        <f t="shared" si="227"/>
        <v/>
      </c>
      <c r="CO363" s="1901">
        <f t="shared" si="228"/>
        <v>0</v>
      </c>
      <c r="CP363" s="1901">
        <f t="shared" si="229"/>
        <v>0</v>
      </c>
    </row>
    <row r="364" spans="1:94" x14ac:dyDescent="0.25">
      <c r="A364" s="6295"/>
      <c r="B364" s="358" t="s">
        <v>968</v>
      </c>
      <c r="C364" s="760">
        <f t="shared" si="230"/>
        <v>0</v>
      </c>
      <c r="D364" s="761">
        <f t="shared" si="231"/>
        <v>0</v>
      </c>
      <c r="E364" s="762">
        <f t="shared" si="231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26"/>
        <v/>
      </c>
      <c r="CA364" s="135" t="str">
        <f t="shared" si="232"/>
        <v/>
      </c>
      <c r="CB364" s="135" t="str">
        <f t="shared" si="227"/>
        <v/>
      </c>
      <c r="CO364" s="1901">
        <f t="shared" si="228"/>
        <v>0</v>
      </c>
      <c r="CP364" s="1901">
        <f t="shared" si="229"/>
        <v>0</v>
      </c>
    </row>
    <row r="365" spans="1:94" x14ac:dyDescent="0.25">
      <c r="A365" s="6295"/>
      <c r="B365" s="358" t="s">
        <v>969</v>
      </c>
      <c r="C365" s="760">
        <f t="shared" si="230"/>
        <v>0</v>
      </c>
      <c r="D365" s="761">
        <f t="shared" si="231"/>
        <v>0</v>
      </c>
      <c r="E365" s="762">
        <f t="shared" si="231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26"/>
        <v/>
      </c>
      <c r="CA365" s="135" t="str">
        <f t="shared" si="232"/>
        <v/>
      </c>
      <c r="CB365" s="135" t="str">
        <f t="shared" si="227"/>
        <v/>
      </c>
      <c r="CO365" s="1901">
        <f t="shared" si="228"/>
        <v>0</v>
      </c>
      <c r="CP365" s="1901">
        <f t="shared" si="229"/>
        <v>0</v>
      </c>
    </row>
    <row r="366" spans="1:94" x14ac:dyDescent="0.25">
      <c r="A366" s="6296"/>
      <c r="B366" s="529" t="s">
        <v>970</v>
      </c>
      <c r="C366" s="724">
        <f t="shared" si="230"/>
        <v>0</v>
      </c>
      <c r="D366" s="764">
        <f t="shared" si="231"/>
        <v>0</v>
      </c>
      <c r="E366" s="765">
        <f t="shared" si="231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26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27"/>
        <v/>
      </c>
      <c r="CO366" s="1901">
        <f t="shared" si="228"/>
        <v>0</v>
      </c>
      <c r="CP366" s="1901">
        <f t="shared" si="229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33">SUM(C372:D372)</f>
        <v>0</v>
      </c>
      <c r="C372" s="2746">
        <f t="shared" ref="C372:D382" si="234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2</v>
      </c>
      <c r="C373" s="2746">
        <f>SUM(E373,G373,I373,K373,M373,O373,Q373,S373,U373,W373,Y373,AA373,AC373,AE373,AG373,AI373,AK373)</f>
        <v>2</v>
      </c>
      <c r="D373" s="3044">
        <f>SUM(F373,H373,J373,L373,N373,P373,R373,T373,V373,X373,Z373,AB373,AD373,AF373,AH373,AJ373,AL373)</f>
        <v>0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1</v>
      </c>
      <c r="AH373" s="388">
        <v>0</v>
      </c>
      <c r="AI373" s="380">
        <v>1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33"/>
        <v>0</v>
      </c>
      <c r="C375" s="3051">
        <f t="shared" si="234"/>
        <v>0</v>
      </c>
      <c r="D375" s="588">
        <f t="shared" si="234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/>
      <c r="AR375" s="296"/>
      <c r="AS375" s="107"/>
      <c r="AT375" t="str">
        <f>CA375&amp;CB375</f>
        <v/>
      </c>
      <c r="CA375" s="135" t="str">
        <f t="shared" ref="CA375:CA389" si="235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36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37">IF(AND(B375&gt;0,AS375=""),1,IF(AS375&gt;B375,1,0))</f>
        <v>0</v>
      </c>
    </row>
    <row r="376" spans="1:94" ht="21" x14ac:dyDescent="0.25">
      <c r="A376" s="3052" t="s">
        <v>985</v>
      </c>
      <c r="B376" s="3053">
        <f t="shared" si="233"/>
        <v>2</v>
      </c>
      <c r="C376" s="3054">
        <f t="shared" si="234"/>
        <v>1</v>
      </c>
      <c r="D376" s="591">
        <f t="shared" si="234"/>
        <v>1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1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1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>CA376&amp;CB376</f>
        <v/>
      </c>
      <c r="CA376" s="135" t="str">
        <f t="shared" si="235"/>
        <v/>
      </c>
      <c r="CB376" s="135" t="str">
        <f t="shared" si="236"/>
        <v/>
      </c>
      <c r="CO376" s="1901">
        <f t="shared" ref="CO376:CO389" si="238">IF(AND(B376&gt;0,AR376=""),1,IF(AR376&gt;B376,1,0))</f>
        <v>0</v>
      </c>
      <c r="CP376" s="1901">
        <f t="shared" si="237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33"/>
        <v>0</v>
      </c>
      <c r="C378" s="3051">
        <f t="shared" si="234"/>
        <v>0</v>
      </c>
      <c r="D378" s="2414">
        <f t="shared" si="234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>CA378&amp;CB378</f>
        <v/>
      </c>
      <c r="CA378" s="135" t="str">
        <f t="shared" si="235"/>
        <v/>
      </c>
      <c r="CB378" s="135" t="str">
        <f t="shared" si="236"/>
        <v/>
      </c>
      <c r="CO378" s="1901">
        <f t="shared" si="238"/>
        <v>0</v>
      </c>
      <c r="CP378" s="1901">
        <f t="shared" si="237"/>
        <v>0</v>
      </c>
    </row>
    <row r="379" spans="1:94" x14ac:dyDescent="0.25">
      <c r="A379" s="3052" t="s">
        <v>988</v>
      </c>
      <c r="B379" s="3053">
        <f t="shared" si="233"/>
        <v>0</v>
      </c>
      <c r="C379" s="3054">
        <f t="shared" si="234"/>
        <v>0</v>
      </c>
      <c r="D379" s="591">
        <f t="shared" si="234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>CA379&amp;CB379</f>
        <v/>
      </c>
      <c r="CA379" s="135" t="str">
        <f t="shared" si="235"/>
        <v/>
      </c>
      <c r="CB379" s="135" t="str">
        <f t="shared" si="236"/>
        <v/>
      </c>
      <c r="CO379" s="1901">
        <f t="shared" si="238"/>
        <v>0</v>
      </c>
      <c r="CP379" s="1901">
        <f t="shared" si="237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>CA380&amp;CB380</f>
        <v/>
      </c>
      <c r="CA380" s="135" t="str">
        <f t="shared" si="235"/>
        <v/>
      </c>
      <c r="CB380" s="135" t="str">
        <f t="shared" si="236"/>
        <v/>
      </c>
      <c r="CO380" s="1901">
        <f t="shared" si="238"/>
        <v>0</v>
      </c>
      <c r="CP380" s="1901">
        <f t="shared" si="237"/>
        <v>0</v>
      </c>
    </row>
    <row r="381" spans="1:94" x14ac:dyDescent="0.25">
      <c r="A381" s="3046" t="s">
        <v>990</v>
      </c>
      <c r="B381" s="3056">
        <f t="shared" si="233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>CA381&amp;CB381</f>
        <v/>
      </c>
      <c r="CA381" s="135" t="str">
        <f t="shared" si="235"/>
        <v/>
      </c>
      <c r="CB381" s="135" t="str">
        <f t="shared" si="236"/>
        <v/>
      </c>
      <c r="CO381" s="1901">
        <f t="shared" si="238"/>
        <v>0</v>
      </c>
      <c r="CP381" s="1901">
        <f t="shared" si="237"/>
        <v>0</v>
      </c>
    </row>
    <row r="382" spans="1:94" x14ac:dyDescent="0.25">
      <c r="A382" s="3052" t="s">
        <v>991</v>
      </c>
      <c r="B382" s="3053">
        <f t="shared" si="233"/>
        <v>0</v>
      </c>
      <c r="C382" s="3054">
        <f t="shared" si="234"/>
        <v>0</v>
      </c>
      <c r="D382" s="591">
        <f t="shared" si="234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>CA382&amp;CB382</f>
        <v/>
      </c>
      <c r="CA382" s="135" t="str">
        <f t="shared" si="235"/>
        <v/>
      </c>
      <c r="CB382" s="135" t="str">
        <f t="shared" si="236"/>
        <v/>
      </c>
      <c r="CO382" s="1901">
        <f t="shared" si="238"/>
        <v>0</v>
      </c>
      <c r="CP382" s="1901">
        <f t="shared" si="237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239">SUM(C384:D384)</f>
        <v>0</v>
      </c>
      <c r="C384" s="3063">
        <f t="shared" ref="C384:C389" si="240">SUM(E384,G384,I384,K384,M384,O384,Q384,S384,U384,W384,Y384,AA384,AC384,AE384,AG384,AI384,AK384)</f>
        <v>0</v>
      </c>
      <c r="D384" s="3044">
        <f t="shared" ref="D384:D389" si="241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242">CA384&amp;CB384</f>
        <v/>
      </c>
      <c r="CA384" s="135" t="str">
        <f t="shared" si="235"/>
        <v/>
      </c>
      <c r="CB384" s="135" t="str">
        <f t="shared" si="236"/>
        <v/>
      </c>
      <c r="CO384" s="1901">
        <f t="shared" si="238"/>
        <v>0</v>
      </c>
      <c r="CP384" s="1901">
        <f t="shared" si="237"/>
        <v>0</v>
      </c>
    </row>
    <row r="385" spans="1:94" x14ac:dyDescent="0.25">
      <c r="A385" s="3058" t="s">
        <v>994</v>
      </c>
      <c r="B385" s="3059">
        <f t="shared" si="239"/>
        <v>0</v>
      </c>
      <c r="C385" s="3060">
        <f t="shared" si="240"/>
        <v>0</v>
      </c>
      <c r="D385" s="560">
        <f t="shared" si="241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242"/>
        <v/>
      </c>
      <c r="CA385" s="135" t="str">
        <f t="shared" si="235"/>
        <v/>
      </c>
      <c r="CB385" s="135" t="str">
        <f t="shared" si="236"/>
        <v/>
      </c>
      <c r="CO385" s="1901">
        <f t="shared" si="238"/>
        <v>0</v>
      </c>
      <c r="CP385" s="1901">
        <f t="shared" si="237"/>
        <v>0</v>
      </c>
    </row>
    <row r="386" spans="1:94" x14ac:dyDescent="0.25">
      <c r="A386" s="3058" t="s">
        <v>995</v>
      </c>
      <c r="B386" s="3059">
        <f t="shared" si="239"/>
        <v>0</v>
      </c>
      <c r="C386" s="3060">
        <f t="shared" si="240"/>
        <v>0</v>
      </c>
      <c r="D386" s="560">
        <f t="shared" si="241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242"/>
        <v/>
      </c>
      <c r="CA386" s="135" t="str">
        <f t="shared" si="235"/>
        <v/>
      </c>
      <c r="CB386" s="135" t="str">
        <f t="shared" si="236"/>
        <v/>
      </c>
      <c r="CO386" s="1901">
        <f t="shared" si="238"/>
        <v>0</v>
      </c>
      <c r="CP386" s="1901">
        <f t="shared" si="237"/>
        <v>0</v>
      </c>
    </row>
    <row r="387" spans="1:94" x14ac:dyDescent="0.25">
      <c r="A387" s="3058" t="s">
        <v>989</v>
      </c>
      <c r="B387" s="3059">
        <f t="shared" si="239"/>
        <v>0</v>
      </c>
      <c r="C387" s="3060">
        <f t="shared" si="240"/>
        <v>0</v>
      </c>
      <c r="D387" s="560">
        <f t="shared" si="241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242"/>
        <v/>
      </c>
      <c r="CA387" s="135" t="str">
        <f t="shared" si="235"/>
        <v/>
      </c>
      <c r="CB387" s="135" t="str">
        <f t="shared" si="236"/>
        <v/>
      </c>
      <c r="CO387" s="1901">
        <f t="shared" si="238"/>
        <v>0</v>
      </c>
      <c r="CP387" s="1901">
        <f t="shared" si="237"/>
        <v>0</v>
      </c>
    </row>
    <row r="388" spans="1:94" ht="21" x14ac:dyDescent="0.25">
      <c r="A388" s="3058" t="s">
        <v>996</v>
      </c>
      <c r="B388" s="3059">
        <f t="shared" si="239"/>
        <v>0</v>
      </c>
      <c r="C388" s="3060">
        <f t="shared" si="240"/>
        <v>0</v>
      </c>
      <c r="D388" s="560">
        <f t="shared" si="241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242"/>
        <v/>
      </c>
      <c r="CA388" s="135" t="str">
        <f t="shared" si="235"/>
        <v/>
      </c>
      <c r="CB388" s="135" t="str">
        <f t="shared" si="236"/>
        <v/>
      </c>
      <c r="CO388" s="1901">
        <f t="shared" si="238"/>
        <v>0</v>
      </c>
      <c r="CP388" s="1901">
        <f t="shared" si="237"/>
        <v>0</v>
      </c>
    </row>
    <row r="389" spans="1:94" x14ac:dyDescent="0.25">
      <c r="A389" s="3064" t="s">
        <v>997</v>
      </c>
      <c r="B389" s="3065">
        <f t="shared" si="239"/>
        <v>0</v>
      </c>
      <c r="C389" s="3066">
        <f t="shared" si="240"/>
        <v>0</v>
      </c>
      <c r="D389" s="563">
        <f t="shared" si="241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242"/>
        <v/>
      </c>
      <c r="CA389" s="135" t="str">
        <f t="shared" si="235"/>
        <v/>
      </c>
      <c r="CB389" s="135" t="str">
        <f t="shared" si="236"/>
        <v/>
      </c>
      <c r="CO389" s="1901">
        <f t="shared" si="238"/>
        <v>0</v>
      </c>
      <c r="CP389" s="1901">
        <f t="shared" si="237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243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243"/>
        <v>0</v>
      </c>
      <c r="C395" s="779">
        <f t="shared" ref="C395:I395" si="244">SUM(C396:C398)</f>
        <v>0</v>
      </c>
      <c r="D395" s="572">
        <f t="shared" si="244"/>
        <v>0</v>
      </c>
      <c r="E395" s="572">
        <f t="shared" si="244"/>
        <v>0</v>
      </c>
      <c r="F395" s="779">
        <f t="shared" si="244"/>
        <v>0</v>
      </c>
      <c r="G395" s="512">
        <f t="shared" si="244"/>
        <v>0</v>
      </c>
      <c r="H395" s="539">
        <f t="shared" si="244"/>
        <v>0</v>
      </c>
      <c r="I395" s="302">
        <f t="shared" si="244"/>
        <v>0</v>
      </c>
      <c r="J395" s="240"/>
      <c r="K395" s="2426">
        <f t="shared" ref="K395:U395" si="245">SUM(K396:K398)</f>
        <v>0</v>
      </c>
      <c r="L395" s="586">
        <f t="shared" si="245"/>
        <v>0</v>
      </c>
      <c r="M395" s="3074">
        <f t="shared" si="245"/>
        <v>0</v>
      </c>
      <c r="N395" s="3075">
        <f t="shared" si="245"/>
        <v>0</v>
      </c>
      <c r="O395" s="3076">
        <f t="shared" si="245"/>
        <v>0</v>
      </c>
      <c r="P395" s="5481">
        <f t="shared" si="245"/>
        <v>0</v>
      </c>
      <c r="Q395" s="3078">
        <f t="shared" si="245"/>
        <v>0</v>
      </c>
      <c r="R395" s="3077">
        <f t="shared" si="245"/>
        <v>0</v>
      </c>
      <c r="S395" s="3076">
        <f t="shared" si="245"/>
        <v>0</v>
      </c>
      <c r="T395" s="3078">
        <f t="shared" si="245"/>
        <v>0</v>
      </c>
      <c r="U395" s="3077">
        <f t="shared" si="245"/>
        <v>0</v>
      </c>
    </row>
    <row r="396" spans="1:94" x14ac:dyDescent="0.25">
      <c r="A396" s="3061" t="s">
        <v>1015</v>
      </c>
      <c r="B396" s="3079">
        <f t="shared" si="243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246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P398" si="247">IF(AND($B396&gt;0,K396=""),1,IF(K396&gt;$B396,1,0))</f>
        <v>0</v>
      </c>
      <c r="CP396" s="1901">
        <f t="shared" si="247"/>
        <v>0</v>
      </c>
    </row>
    <row r="397" spans="1:94" x14ac:dyDescent="0.25">
      <c r="A397" s="3058" t="s">
        <v>1016</v>
      </c>
      <c r="B397" s="2960">
        <f t="shared" si="243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246"/>
        <v/>
      </c>
      <c r="CA397" s="135" t="str">
        <f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247"/>
        <v>0</v>
      </c>
      <c r="CP397" s="1901">
        <f t="shared" si="247"/>
        <v>0</v>
      </c>
    </row>
    <row r="398" spans="1:94" x14ac:dyDescent="0.25">
      <c r="A398" s="3058" t="s">
        <v>1017</v>
      </c>
      <c r="B398" s="3084">
        <f t="shared" si="243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246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>IF(AND(B398&gt;0,L398="")," * No olvide digitar la variable Niños, Niñas, Adolescentes y Jóvenes Mejor Niñez. Digite Cero si no tiene.",IF(L398&gt;B398," * La variable Niños, Niñas, Adolescentes y Jóvenes Mejor Niñez No puede ser mayor al Total.",""))</f>
        <v/>
      </c>
      <c r="CO398" s="1901">
        <f t="shared" si="247"/>
        <v>0</v>
      </c>
      <c r="CP398" s="1901">
        <f t="shared" si="247"/>
        <v>0</v>
      </c>
    </row>
    <row r="399" spans="1:94" x14ac:dyDescent="0.25">
      <c r="A399" s="3034" t="s">
        <v>905</v>
      </c>
      <c r="B399" s="801">
        <f t="shared" si="243"/>
        <v>0</v>
      </c>
      <c r="C399" s="779">
        <f>SUM(C400:C403)</f>
        <v>0</v>
      </c>
      <c r="D399" s="572">
        <f t="shared" ref="D399:U399" si="248">SUM(D400:D403)</f>
        <v>0</v>
      </c>
      <c r="E399" s="515">
        <f t="shared" si="248"/>
        <v>0</v>
      </c>
      <c r="F399" s="779">
        <f t="shared" si="248"/>
        <v>0</v>
      </c>
      <c r="G399" s="5705">
        <f t="shared" si="248"/>
        <v>0</v>
      </c>
      <c r="H399" s="539">
        <f t="shared" si="248"/>
        <v>0</v>
      </c>
      <c r="I399" s="514">
        <f>SUM(I400:I403)</f>
        <v>0</v>
      </c>
      <c r="J399" s="513">
        <f t="shared" si="248"/>
        <v>0</v>
      </c>
      <c r="K399" s="572">
        <f t="shared" si="248"/>
        <v>0</v>
      </c>
      <c r="L399" s="586">
        <f t="shared" si="248"/>
        <v>0</v>
      </c>
      <c r="M399" s="3087">
        <f t="shared" si="248"/>
        <v>0</v>
      </c>
      <c r="N399" s="3088">
        <f t="shared" si="248"/>
        <v>0</v>
      </c>
      <c r="O399" s="3087">
        <f t="shared" si="248"/>
        <v>0</v>
      </c>
      <c r="P399" s="5702">
        <f t="shared" si="248"/>
        <v>0</v>
      </c>
      <c r="Q399" s="3089">
        <f t="shared" si="248"/>
        <v>0</v>
      </c>
      <c r="R399" s="3088">
        <f t="shared" si="248"/>
        <v>0</v>
      </c>
      <c r="S399" s="3087">
        <f t="shared" si="248"/>
        <v>0</v>
      </c>
      <c r="T399" s="3089">
        <f t="shared" si="248"/>
        <v>0</v>
      </c>
      <c r="U399" s="3088">
        <f t="shared" si="248"/>
        <v>0</v>
      </c>
    </row>
    <row r="400" spans="1:94" x14ac:dyDescent="0.25">
      <c r="A400" s="3061" t="s">
        <v>1018</v>
      </c>
      <c r="B400" s="3079">
        <f t="shared" si="243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246"/>
        <v/>
      </c>
      <c r="CA400" s="135" t="str">
        <f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P404" si="249">IF(AND($B400&gt;0,K400=""),1,IF(K400&gt;$B400,1,0))</f>
        <v>0</v>
      </c>
      <c r="CP400" s="1901">
        <f t="shared" si="249"/>
        <v>0</v>
      </c>
    </row>
    <row r="401" spans="1:94" ht="16.5" customHeight="1" x14ac:dyDescent="0.25">
      <c r="A401" s="3058" t="s">
        <v>1019</v>
      </c>
      <c r="B401" s="2960">
        <f t="shared" si="243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246"/>
        <v/>
      </c>
      <c r="CA401" s="135" t="str">
        <f>IF(AND(B401&gt;0,K401="")," * No olvide digitar la variable Niños, Niñas, Adolescentes y Jóvenes SENAME. Digite Cero si no tiene.",IF(K401&gt;B401," * La variable Niños, Niñas, Adolescentes y Jóvenes SENAME No puede ser mayor al Total.",""))</f>
        <v/>
      </c>
      <c r="CB401" s="135" t="str">
        <f>IF(AND(B401&gt;0,L401="")," * No olvide digitar la variable Niños, Niñas, Adolescentes y Jóvenes Mejor Niñez. Digite Cero si no tiene.",IF(L401&gt;B401," * La variable Niños, Niñas, Adolescentes y Jóvenes Mejor Niñez No puede ser mayor al Total.",""))</f>
        <v/>
      </c>
      <c r="CO401" s="1901">
        <f t="shared" si="249"/>
        <v>0</v>
      </c>
      <c r="CP401" s="1901">
        <f t="shared" si="249"/>
        <v>0</v>
      </c>
    </row>
    <row r="402" spans="1:94" ht="12" customHeight="1" x14ac:dyDescent="0.25">
      <c r="A402" s="3058" t="s">
        <v>1020</v>
      </c>
      <c r="B402" s="3084">
        <f t="shared" si="243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246"/>
        <v/>
      </c>
      <c r="CA402" s="135" t="str">
        <f>IF(AND(B402&gt;0,K402="")," * No olvide digitar la variable Niños, Niñas, Adolescentes y Jóvenes SENAME. Digite Cero si no tiene.",IF(K402&gt;B402," * La variable Niños, Niñas, Adolescentes y Jóvenes SENAME No puede ser mayor al Total.",""))</f>
        <v/>
      </c>
      <c r="CB402" s="135" t="str">
        <f>IF(AND(B402&gt;0,L402="")," * No olvide digitar la variable Niños, Niñas, Adolescentes y Jóvenes Mejor Niñez. Digite Cero si no tiene.",IF(L402&gt;B402," * La variable Niños, Niñas, Adolescentes y Jóvenes Mejor Niñez No puede ser mayor al Total.",""))</f>
        <v/>
      </c>
      <c r="CO402" s="1901">
        <f t="shared" si="249"/>
        <v>0</v>
      </c>
      <c r="CP402" s="1901">
        <f t="shared" si="249"/>
        <v>0</v>
      </c>
    </row>
    <row r="403" spans="1:94" ht="15.75" thickBot="1" x14ac:dyDescent="0.3">
      <c r="A403" s="3097" t="s">
        <v>1021</v>
      </c>
      <c r="B403" s="3098">
        <f t="shared" si="243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246"/>
        <v/>
      </c>
      <c r="CA403" s="135" t="str">
        <f>IF(AND(B403&gt;0,K403="")," * No olvide digitar la variable Niños, Niñas, Adolescentes y Jóvenes SENAME. Digite Cero si no tiene.",IF(K403&gt;B403," * La variable Niños, Niñas, Adolescentes y Jóvenes SENAME No puede ser mayor al Total.",""))</f>
        <v/>
      </c>
      <c r="CB403" s="135" t="str">
        <f>IF(AND(B403&gt;0,L403="")," * No olvide digitar la variable Niños, Niñas, Adolescentes y Jóvenes Mejor Niñez. Digite Cero si no tiene.",IF(L403&gt;B403," * La variable Niños, Niñas, Adolescentes y Jóvenes Mejor Niñez No puede ser mayor al Total.",""))</f>
        <v/>
      </c>
      <c r="CO403" s="1901">
        <f t="shared" si="249"/>
        <v>0</v>
      </c>
      <c r="CP403" s="1901">
        <f t="shared" si="249"/>
        <v>0</v>
      </c>
    </row>
    <row r="404" spans="1:94" ht="15.75" thickTop="1" x14ac:dyDescent="0.25">
      <c r="A404" s="3106" t="s">
        <v>1022</v>
      </c>
      <c r="B404" s="3107">
        <f t="shared" si="243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246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>IF(AND(B404&gt;0,L404="")," * No olvide digitar la variable Niños, Niñas, Adolescentes y Jóvenes Mejor Niñez. Digite Cero si no tiene.",IF(L404&gt;B404," * La variable Niños, Niñas, Adolescentes y Jóvenes Mejor Niñez No puede ser mayor al Total.",""))</f>
        <v/>
      </c>
      <c r="CO404" s="1901">
        <f t="shared" si="249"/>
        <v>0</v>
      </c>
      <c r="CP404" s="1901">
        <f t="shared" si="249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 t="shared" ref="CO409:CP411" si="250">IF(AND($B409&gt;0,E409=""),1,IF(E409&gt;$B409,1,0))</f>
        <v>0</v>
      </c>
      <c r="CP409" s="1901">
        <f t="shared" si="250"/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>CA410&amp;CB410</f>
        <v/>
      </c>
      <c r="CA410" s="135" t="str">
        <f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si="250"/>
        <v>0</v>
      </c>
      <c r="CP410" s="1901">
        <f t="shared" si="250"/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>IF(AND(B411&gt;0,E411="")," * No olvide digitar la variable Niños, Niñas, Adolescentes y Jóvenes SENAME. Digite Cero si no tiene.",IF(E411&gt;B411," * La variable Niños, Niñas, Adolescentes y Jóvenes SENAME No puede ser mayor al Total.",""))</f>
        <v/>
      </c>
      <c r="CB411" s="135" t="str">
        <f>IF(AND(B411&gt;0,F411="")," * No olvide digitar la variable Niños, Niñas, Adolescentes y Jóvenes Mejor Niñez. Digite Cero si no tiene.",IF(F411&gt;B411," * La variable Niños, Niñas, Adolescentes y Jóvenes Mejor Niñez No puede ser mayor al Total.",""))</f>
        <v/>
      </c>
      <c r="CO411" s="1901">
        <f t="shared" si="250"/>
        <v>0</v>
      </c>
      <c r="CP411" s="1901">
        <f t="shared" si="250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workbookViewId="0">
      <selection activeCell="A104" sqref="A1:XFD104857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69</v>
      </c>
      <c r="D12" s="769">
        <f>SUM(F12+H12+J12+L12+N12+P12+R12+T12+V12+X12+Z12+AB12+AD12+AF12+AH12+AJ12+AL12)</f>
        <v>18</v>
      </c>
      <c r="E12" s="621">
        <f>SUM(G12+I12+K12+M12+O12+Q12+S12+U12+W12+Y12+AA12+AC12+AE12+AG12+AI12+AK12+AM12)</f>
        <v>51</v>
      </c>
      <c r="F12" s="770">
        <v>0</v>
      </c>
      <c r="G12" s="576">
        <v>0</v>
      </c>
      <c r="H12" s="770">
        <v>2</v>
      </c>
      <c r="I12" s="576">
        <v>4</v>
      </c>
      <c r="J12" s="770">
        <v>1</v>
      </c>
      <c r="K12" s="771">
        <v>4</v>
      </c>
      <c r="L12" s="770">
        <v>0</v>
      </c>
      <c r="M12" s="771">
        <v>7</v>
      </c>
      <c r="N12" s="770">
        <v>2</v>
      </c>
      <c r="O12" s="771">
        <v>1</v>
      </c>
      <c r="P12" s="770">
        <v>1</v>
      </c>
      <c r="Q12" s="771">
        <v>3</v>
      </c>
      <c r="R12" s="770">
        <v>2</v>
      </c>
      <c r="S12" s="771">
        <v>4</v>
      </c>
      <c r="T12" s="770">
        <v>2</v>
      </c>
      <c r="U12" s="771">
        <v>6</v>
      </c>
      <c r="V12" s="770">
        <v>1</v>
      </c>
      <c r="W12" s="771">
        <v>3</v>
      </c>
      <c r="X12" s="770">
        <v>1</v>
      </c>
      <c r="Y12" s="771">
        <v>6</v>
      </c>
      <c r="Z12" s="770">
        <v>4</v>
      </c>
      <c r="AA12" s="771">
        <v>4</v>
      </c>
      <c r="AB12" s="770">
        <v>0</v>
      </c>
      <c r="AC12" s="771">
        <v>2</v>
      </c>
      <c r="AD12" s="770">
        <v>0</v>
      </c>
      <c r="AE12" s="771">
        <v>3</v>
      </c>
      <c r="AF12" s="770">
        <v>1</v>
      </c>
      <c r="AG12" s="771">
        <v>3</v>
      </c>
      <c r="AH12" s="770">
        <v>1</v>
      </c>
      <c r="AI12" s="771">
        <v>0</v>
      </c>
      <c r="AJ12" s="770">
        <v>0</v>
      </c>
      <c r="AK12" s="771">
        <v>0</v>
      </c>
      <c r="AL12" s="772">
        <v>0</v>
      </c>
      <c r="AM12" s="759">
        <v>1</v>
      </c>
      <c r="AN12" s="758">
        <v>69</v>
      </c>
      <c r="AO12" s="773">
        <v>0</v>
      </c>
      <c r="AP12" s="773">
        <v>2</v>
      </c>
      <c r="AQ12" s="576">
        <v>34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121</v>
      </c>
      <c r="D13" s="774">
        <f t="shared" ref="D13:E26" si="2">SUM(F13+H13+J13+L13+N13+P13+R13+T13+V13+X13+Z13+AB13+AD13+AF13+AH13+AJ13+AL13)</f>
        <v>25</v>
      </c>
      <c r="E13" s="345">
        <f t="shared" si="2"/>
        <v>96</v>
      </c>
      <c r="F13" s="346">
        <v>1</v>
      </c>
      <c r="G13" s="347">
        <v>0</v>
      </c>
      <c r="H13" s="346">
        <v>7</v>
      </c>
      <c r="I13" s="347">
        <v>4</v>
      </c>
      <c r="J13" s="346">
        <v>2</v>
      </c>
      <c r="K13" s="350">
        <v>5</v>
      </c>
      <c r="L13" s="346">
        <v>1</v>
      </c>
      <c r="M13" s="350">
        <v>10</v>
      </c>
      <c r="N13" s="346">
        <v>1</v>
      </c>
      <c r="O13" s="350">
        <v>7</v>
      </c>
      <c r="P13" s="346">
        <v>1</v>
      </c>
      <c r="Q13" s="350">
        <v>5</v>
      </c>
      <c r="R13" s="346">
        <v>0</v>
      </c>
      <c r="S13" s="350">
        <v>4</v>
      </c>
      <c r="T13" s="346">
        <v>1</v>
      </c>
      <c r="U13" s="350">
        <v>7</v>
      </c>
      <c r="V13" s="346">
        <v>3</v>
      </c>
      <c r="W13" s="350">
        <v>5</v>
      </c>
      <c r="X13" s="346">
        <v>0</v>
      </c>
      <c r="Y13" s="350">
        <v>13</v>
      </c>
      <c r="Z13" s="346">
        <v>4</v>
      </c>
      <c r="AA13" s="350">
        <v>5</v>
      </c>
      <c r="AB13" s="346">
        <v>1</v>
      </c>
      <c r="AC13" s="350">
        <v>6</v>
      </c>
      <c r="AD13" s="346">
        <v>1</v>
      </c>
      <c r="AE13" s="350">
        <v>10</v>
      </c>
      <c r="AF13" s="346">
        <v>1</v>
      </c>
      <c r="AG13" s="350">
        <v>7</v>
      </c>
      <c r="AH13" s="346">
        <v>1</v>
      </c>
      <c r="AI13" s="350">
        <v>4</v>
      </c>
      <c r="AJ13" s="346">
        <v>0</v>
      </c>
      <c r="AK13" s="350">
        <v>2</v>
      </c>
      <c r="AL13" s="351">
        <v>0</v>
      </c>
      <c r="AM13" s="352">
        <v>2</v>
      </c>
      <c r="AN13" s="430">
        <v>121</v>
      </c>
      <c r="AO13" s="369">
        <v>0</v>
      </c>
      <c r="AP13" s="369">
        <v>0</v>
      </c>
      <c r="AQ13" s="347">
        <v>52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29</v>
      </c>
      <c r="D16" s="774">
        <f t="shared" si="2"/>
        <v>10</v>
      </c>
      <c r="E16" s="345">
        <f t="shared" si="2"/>
        <v>19</v>
      </c>
      <c r="F16" s="346">
        <v>0</v>
      </c>
      <c r="G16" s="347">
        <v>0</v>
      </c>
      <c r="H16" s="346">
        <v>0</v>
      </c>
      <c r="I16" s="347">
        <v>2</v>
      </c>
      <c r="J16" s="346">
        <v>1</v>
      </c>
      <c r="K16" s="350">
        <v>1</v>
      </c>
      <c r="L16" s="346">
        <v>0</v>
      </c>
      <c r="M16" s="350">
        <v>2</v>
      </c>
      <c r="N16" s="346">
        <v>1</v>
      </c>
      <c r="O16" s="350">
        <v>1</v>
      </c>
      <c r="P16" s="346">
        <v>2</v>
      </c>
      <c r="Q16" s="350">
        <v>1</v>
      </c>
      <c r="R16" s="346">
        <v>1</v>
      </c>
      <c r="S16" s="350">
        <v>1</v>
      </c>
      <c r="T16" s="346">
        <v>1</v>
      </c>
      <c r="U16" s="350">
        <v>3</v>
      </c>
      <c r="V16" s="346">
        <v>0</v>
      </c>
      <c r="W16" s="350">
        <v>1</v>
      </c>
      <c r="X16" s="346">
        <v>1</v>
      </c>
      <c r="Y16" s="350">
        <v>1</v>
      </c>
      <c r="Z16" s="346">
        <v>0</v>
      </c>
      <c r="AA16" s="350">
        <v>1</v>
      </c>
      <c r="AB16" s="346">
        <v>1</v>
      </c>
      <c r="AC16" s="350">
        <v>0</v>
      </c>
      <c r="AD16" s="346">
        <v>1</v>
      </c>
      <c r="AE16" s="350">
        <v>0</v>
      </c>
      <c r="AF16" s="346">
        <v>0</v>
      </c>
      <c r="AG16" s="350">
        <v>1</v>
      </c>
      <c r="AH16" s="346">
        <v>1</v>
      </c>
      <c r="AI16" s="350">
        <v>1</v>
      </c>
      <c r="AJ16" s="346">
        <v>0</v>
      </c>
      <c r="AK16" s="350">
        <v>2</v>
      </c>
      <c r="AL16" s="351">
        <v>0</v>
      </c>
      <c r="AM16" s="352">
        <v>1</v>
      </c>
      <c r="AN16" s="430">
        <v>29</v>
      </c>
      <c r="AO16" s="369">
        <v>0</v>
      </c>
      <c r="AP16" s="369">
        <v>0</v>
      </c>
      <c r="AQ16" s="347">
        <v>10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219</v>
      </c>
      <c r="D22" s="625">
        <f t="shared" si="2"/>
        <v>53</v>
      </c>
      <c r="E22" s="626">
        <f>SUM(G22+I22+K22+M22+O22+Q22+S22+U22+W22+Y22+AA22+AC22+AE22+AG22+AI22+AK22+AM22)</f>
        <v>166</v>
      </c>
      <c r="F22" s="779">
        <f>SUM(F12:F21)</f>
        <v>1</v>
      </c>
      <c r="G22" s="515">
        <f t="shared" ref="G22:AS22" si="22">SUM(G12:G21)</f>
        <v>0</v>
      </c>
      <c r="H22" s="779">
        <f t="shared" si="22"/>
        <v>9</v>
      </c>
      <c r="I22" s="515">
        <f t="shared" si="22"/>
        <v>10</v>
      </c>
      <c r="J22" s="779">
        <f t="shared" si="22"/>
        <v>4</v>
      </c>
      <c r="K22" s="586">
        <f t="shared" si="22"/>
        <v>10</v>
      </c>
      <c r="L22" s="779">
        <f t="shared" si="22"/>
        <v>1</v>
      </c>
      <c r="M22" s="586">
        <f t="shared" si="22"/>
        <v>19</v>
      </c>
      <c r="N22" s="779">
        <f t="shared" si="22"/>
        <v>4</v>
      </c>
      <c r="O22" s="586">
        <f t="shared" si="22"/>
        <v>9</v>
      </c>
      <c r="P22" s="779">
        <f t="shared" si="22"/>
        <v>4</v>
      </c>
      <c r="Q22" s="586">
        <f t="shared" si="22"/>
        <v>9</v>
      </c>
      <c r="R22" s="779">
        <f t="shared" si="22"/>
        <v>3</v>
      </c>
      <c r="S22" s="586">
        <f t="shared" si="22"/>
        <v>9</v>
      </c>
      <c r="T22" s="779">
        <f t="shared" si="22"/>
        <v>4</v>
      </c>
      <c r="U22" s="586">
        <f t="shared" si="22"/>
        <v>16</v>
      </c>
      <c r="V22" s="779">
        <f t="shared" si="22"/>
        <v>4</v>
      </c>
      <c r="W22" s="586">
        <f t="shared" si="22"/>
        <v>9</v>
      </c>
      <c r="X22" s="779">
        <f t="shared" si="22"/>
        <v>2</v>
      </c>
      <c r="Y22" s="586">
        <f t="shared" si="22"/>
        <v>20</v>
      </c>
      <c r="Z22" s="779">
        <f t="shared" si="22"/>
        <v>8</v>
      </c>
      <c r="AA22" s="586">
        <f t="shared" si="22"/>
        <v>10</v>
      </c>
      <c r="AB22" s="779">
        <f t="shared" si="22"/>
        <v>2</v>
      </c>
      <c r="AC22" s="586">
        <f t="shared" si="22"/>
        <v>8</v>
      </c>
      <c r="AD22" s="779">
        <f t="shared" si="22"/>
        <v>2</v>
      </c>
      <c r="AE22" s="586">
        <f t="shared" si="22"/>
        <v>13</v>
      </c>
      <c r="AF22" s="779">
        <f t="shared" si="22"/>
        <v>2</v>
      </c>
      <c r="AG22" s="586">
        <f t="shared" si="22"/>
        <v>11</v>
      </c>
      <c r="AH22" s="779">
        <f t="shared" si="22"/>
        <v>3</v>
      </c>
      <c r="AI22" s="586">
        <f t="shared" si="22"/>
        <v>5</v>
      </c>
      <c r="AJ22" s="779">
        <f t="shared" si="22"/>
        <v>0</v>
      </c>
      <c r="AK22" s="586">
        <f t="shared" si="22"/>
        <v>4</v>
      </c>
      <c r="AL22" s="780">
        <f t="shared" si="22"/>
        <v>0</v>
      </c>
      <c r="AM22" s="513">
        <f t="shared" si="22"/>
        <v>4</v>
      </c>
      <c r="AN22" s="514">
        <f t="shared" si="22"/>
        <v>219</v>
      </c>
      <c r="AO22" s="512">
        <f t="shared" si="22"/>
        <v>0</v>
      </c>
      <c r="AP22" s="512">
        <f>SUM(AP12:AP21)</f>
        <v>2</v>
      </c>
      <c r="AQ22" s="515">
        <f t="shared" si="22"/>
        <v>96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>IF(AND($C23&gt;0,AN23="")," * No olvide digitar la variable Beneficiarios. Digite Cero si no tiene.",IF(AN23&gt;$C23," * La variable Beneficiarios No puede ser mayor al Total Ambos Sexos.",""))</f>
        <v/>
      </c>
      <c r="CB23" s="3024" t="str">
        <f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>IF(AND($C23&gt;0,AR23="")," * No olvide digitar la variable Migrantes. Digite Cero si no tiene.",IF(AR23&gt;$C23," * La variable Migrantes No puede ser mayor al Total Ambos Sexos.",""))</f>
        <v/>
      </c>
      <c r="CF23" s="3024" t="str">
        <f>IF(AND($C23&gt;0,AS23="")," * No olvide digitar la variable Demencia. Digite Cero si no tiene.",IF(AS23&gt;$C23," * La variable Demencia No puede ser mayor al Total Ambos Sexos.",""))</f>
        <v/>
      </c>
      <c r="CG23" s="3024" t="str">
        <f>IF(AND($E23&gt;0,OR(AT23=""))," * No olvide digitar la variable Trans (Masculino). Digite Cero si no tiene.",IF((AT23)&gt;$E23," * La variable Trans (Masculino) No puede ser mayor al Total Mujeres.",""))</f>
        <v/>
      </c>
      <c r="CH23" s="3024" t="str">
        <f>IF(AND(D23&gt;0,OR(AU23=""))," * No olvide digitar la variable Trans (Femenino). Digite Cero si no tiene.",IF((AU23)&gt;D23," * La variable Trans (Femenino) No puede ser mayor al Total Hombres.",""))</f>
        <v/>
      </c>
      <c r="CI23" s="3024" t="str">
        <f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10</v>
      </c>
      <c r="D24" s="721">
        <f t="shared" si="2"/>
        <v>1</v>
      </c>
      <c r="E24" s="787">
        <f t="shared" si="2"/>
        <v>9</v>
      </c>
      <c r="F24" s="669">
        <v>0</v>
      </c>
      <c r="G24" s="668">
        <v>0</v>
      </c>
      <c r="H24" s="669">
        <v>0</v>
      </c>
      <c r="I24" s="668">
        <v>0</v>
      </c>
      <c r="J24" s="669">
        <v>1</v>
      </c>
      <c r="K24" s="671">
        <v>0</v>
      </c>
      <c r="L24" s="669">
        <v>0</v>
      </c>
      <c r="M24" s="671">
        <v>1</v>
      </c>
      <c r="N24" s="669">
        <v>0</v>
      </c>
      <c r="O24" s="671">
        <v>1</v>
      </c>
      <c r="P24" s="669">
        <v>0</v>
      </c>
      <c r="Q24" s="671">
        <v>1</v>
      </c>
      <c r="R24" s="669">
        <v>0</v>
      </c>
      <c r="S24" s="671">
        <v>0</v>
      </c>
      <c r="T24" s="669">
        <v>0</v>
      </c>
      <c r="U24" s="671">
        <v>2</v>
      </c>
      <c r="V24" s="669">
        <v>0</v>
      </c>
      <c r="W24" s="671">
        <v>0</v>
      </c>
      <c r="X24" s="669">
        <v>0</v>
      </c>
      <c r="Y24" s="671">
        <v>1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1</v>
      </c>
      <c r="AF24" s="669">
        <v>0</v>
      </c>
      <c r="AG24" s="671">
        <v>1</v>
      </c>
      <c r="AH24" s="669">
        <v>0</v>
      </c>
      <c r="AI24" s="671">
        <v>1</v>
      </c>
      <c r="AJ24" s="669">
        <v>0</v>
      </c>
      <c r="AK24" s="671">
        <v>0</v>
      </c>
      <c r="AL24" s="788">
        <v>0</v>
      </c>
      <c r="AM24" s="789">
        <v>0</v>
      </c>
      <c r="AN24" s="790">
        <v>8</v>
      </c>
      <c r="AO24" s="791">
        <v>0</v>
      </c>
      <c r="AP24" s="791">
        <v>0</v>
      </c>
      <c r="AQ24" s="668">
        <v>3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>IF(AND($C24&gt;0,AN24="")," * No olvide digitar la variable Beneficiarios. Digite Cero si no tiene.",IF(AN24&gt;$C24," * La variable Beneficiarios No puede ser mayor al Total Ambos Sexos.",""))</f>
        <v/>
      </c>
      <c r="CB24" s="3024" t="str">
        <f>IF(AND($C24&gt;0,AO24="")," * No olvide digitar la variable Niños, Niñas, adolescentes y Jóvenes SENAME. Digite Cero si no tiene.",IF(AO24&gt;$C24," * La variable Niños, Niñas, adolescentes y Jóvenes SENAME No puede ser mayor al Total Ambos Sexos.",""))</f>
        <v/>
      </c>
      <c r="CC24" s="3024" t="str">
        <f>IF(AND($C24&gt;0,AP24="")," * No olvide digitar la variable Niños, Niñas, adolescentes y Jóvenes Mejor Niñez. Digite Cero si no tiene.",IF(AP24&gt;$C24," * La variable Niños, Niñas, adolescentes y Jóvenes Mejor Niñez No puede ser mayor al Total Ambos Sexos.",""))</f>
        <v/>
      </c>
      <c r="CD24" s="3024" t="str">
        <f>IF(AND($C24&gt;0,AQ24="")," * No olvide digitar la variable Pueblos originarios. Digite Cero si no tiene.",IF(AQ24&gt;$C24," * La variable Pueblos Originarios No puede ser mayor al Total Ambos Sexos.",""))</f>
        <v/>
      </c>
      <c r="CE24" s="3024" t="str">
        <f>IF(AND($C24&gt;0,AR24="")," * No olvide digitar la variable Migrantes. Digite Cero si no tiene.",IF(AR24&gt;$C24," * La variable Migrantes No puede ser mayor al Total Ambos Sexos.",""))</f>
        <v/>
      </c>
      <c r="CF24" s="3024" t="str">
        <f>IF(AND($C24&gt;0,AS24="")," * No olvide digitar la variable Demencia. Digite Cero si no tiene.",IF(AS24&gt;$C24," * La variable Demencia No puede ser mayor al Total Ambos Sexos.",""))</f>
        <v/>
      </c>
      <c r="CG24" s="3024" t="str">
        <f>IF(AND($E24&gt;0,OR(AT24=""))," * No olvide digitar la variable Trans (Masculino). Digite Cero si no tiene.",IF((AT24)&gt;$E24," * La variable Trans (Masculino) No puede ser mayor al Total Mujeres.",""))</f>
        <v/>
      </c>
      <c r="CH24" s="3024" t="str">
        <f>IF(AND(D24&gt;0,OR(AU24=""))," * No olvide digitar la variable Trans (Femenino). Digite Cero si no tiene.",IF((AU24)&gt;D24," * La variable Trans (Femenino) No puede ser mayor al Total Hombres.",""))</f>
        <v/>
      </c>
      <c r="CI24" s="3024" t="str">
        <f>IF(AND($C24&gt;0,AV24="")," * No olvide digitar la variable Cuidadores de personas con demencia. Digite Cero si no tiene.",IF(AV24&gt;$C24," * La variable Cuidadores de personas con demencia No puede ser mayor al Total Ambos Sexos.",""))</f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111</v>
      </c>
      <c r="D25" s="769">
        <f t="shared" si="2"/>
        <v>24</v>
      </c>
      <c r="E25" s="621">
        <f t="shared" si="2"/>
        <v>87</v>
      </c>
      <c r="F25" s="770">
        <v>1</v>
      </c>
      <c r="G25" s="576">
        <v>0</v>
      </c>
      <c r="H25" s="770">
        <v>7</v>
      </c>
      <c r="I25" s="576">
        <v>4</v>
      </c>
      <c r="J25" s="770">
        <v>1</v>
      </c>
      <c r="K25" s="771">
        <v>5</v>
      </c>
      <c r="L25" s="770">
        <v>1</v>
      </c>
      <c r="M25" s="771">
        <v>9</v>
      </c>
      <c r="N25" s="770">
        <v>1</v>
      </c>
      <c r="O25" s="771">
        <v>6</v>
      </c>
      <c r="P25" s="770">
        <v>1</v>
      </c>
      <c r="Q25" s="771">
        <v>4</v>
      </c>
      <c r="R25" s="770">
        <v>0</v>
      </c>
      <c r="S25" s="771">
        <v>4</v>
      </c>
      <c r="T25" s="770">
        <v>1</v>
      </c>
      <c r="U25" s="771">
        <v>5</v>
      </c>
      <c r="V25" s="770">
        <v>3</v>
      </c>
      <c r="W25" s="771">
        <v>5</v>
      </c>
      <c r="X25" s="770">
        <v>0</v>
      </c>
      <c r="Y25" s="771">
        <v>12</v>
      </c>
      <c r="Z25" s="770">
        <v>4</v>
      </c>
      <c r="AA25" s="771">
        <v>5</v>
      </c>
      <c r="AB25" s="770">
        <v>1</v>
      </c>
      <c r="AC25" s="771">
        <v>6</v>
      </c>
      <c r="AD25" s="770">
        <v>1</v>
      </c>
      <c r="AE25" s="771">
        <v>9</v>
      </c>
      <c r="AF25" s="770">
        <v>1</v>
      </c>
      <c r="AG25" s="771">
        <v>6</v>
      </c>
      <c r="AH25" s="770">
        <v>1</v>
      </c>
      <c r="AI25" s="771">
        <v>3</v>
      </c>
      <c r="AJ25" s="770">
        <v>0</v>
      </c>
      <c r="AK25" s="771">
        <v>2</v>
      </c>
      <c r="AL25" s="772">
        <v>0</v>
      </c>
      <c r="AM25" s="759">
        <v>2</v>
      </c>
      <c r="AN25" s="758">
        <v>111</v>
      </c>
      <c r="AO25" s="773">
        <v>0</v>
      </c>
      <c r="AP25" s="773">
        <v>0</v>
      </c>
      <c r="AQ25" s="576">
        <v>49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>IF(AND($C25&gt;0,AN25="")," * No olvide digitar la variable Beneficiarios. Digite Cero si no tiene.",IF(AN25&gt;$C25," * La variable Beneficiarios No puede ser mayor al Total Ambos Sexos.",""))</f>
        <v/>
      </c>
      <c r="CB25" s="3024" t="str">
        <f>IF(AND($C25&gt;0,AO25="")," * No olvide digitar la variable Niños, Niñas, adolescentes y Jóvenes SENAME. Digite Cero si no tiene.",IF(AO25&gt;$C25," * La variable Niños, Niñas, adolescentes y Jóvenes SENAME No puede ser mayor al Total Ambos Sexos.",""))</f>
        <v/>
      </c>
      <c r="CC25" s="3024" t="str">
        <f>IF(AND($C25&gt;0,AP25="")," * No olvide digitar la variable Niños, Niñas, adolescentes y Jóvenes Mejor Niñez. Digite Cero si no tiene.",IF(AP25&gt;$C25," * La variable Niños, Niñas, adolescentes y Jóvenes Mejor Niñez No puede ser mayor al Total Ambos Sexos.",""))</f>
        <v/>
      </c>
      <c r="CD25" s="3024" t="str">
        <f>IF(AND($C25&gt;0,AQ25="")," * No olvide digitar la variable Pueblos originarios. Digite Cero si no tiene.",IF(AQ25&gt;$C25," * La variable Pueblos Originarios No puede ser mayor al Total Ambos Sexos.",""))</f>
        <v/>
      </c>
      <c r="CE25" s="3024" t="str">
        <f>IF(AND($C25&gt;0,AR25="")," * No olvide digitar la variable Migrantes. Digite Cero si no tiene.",IF(AR25&gt;$C25," * La variable Migrantes No puede ser mayor al Total Ambos Sexos.",""))</f>
        <v/>
      </c>
      <c r="CF25" s="3024" t="str">
        <f>IF(AND($C25&gt;0,AS25="")," * No olvide digitar la variable Demencia. Digite Cero si no tiene.",IF(AS25&gt;$C25," * La variable Demencia No puede ser mayor al Total Ambos Sexos.",""))</f>
        <v/>
      </c>
      <c r="CG25" s="3024" t="str">
        <f>IF(AND($E25&gt;0,OR(AT25=""))," * No olvide digitar la variable Trans (Masculino). Digite Cero si no tiene.",IF((AT25)&gt;$E25," * La variable Trans (Masculino) No puede ser mayor al Total Mujeres.",""))</f>
        <v/>
      </c>
      <c r="CH25" s="3024" t="str">
        <f>IF(AND(D25&gt;0,OR(AU25=""))," * No olvide digitar la variable Trans (Femenino). Digite Cero si no tiene.",IF((AU25)&gt;D25," * La variable Trans (Femenino) No puede ser mayor al Total Hombres.",""))</f>
        <v/>
      </c>
      <c r="CI25" s="3024" t="str">
        <f>IF(AND($C25&gt;0,AV25="")," * No olvide digitar la variable Cuidadores de personas con demencia. Digite Cero si no tiene.",IF(AV25&gt;$C25," * La variable Cuidadores de personas con demencia No puede ser mayor al Total Ambos Sexos.",""))</f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>IF(AND($C26&gt;0,AN26="")," * No olvide digitar la variable Beneficiarios. Digite Cero si no tiene.",IF(AN26&gt;$C26," * La variable Beneficiarios No puede ser mayor al Total Ambos Sexos.",""))</f>
        <v/>
      </c>
      <c r="CB26" s="3024" t="str">
        <f>IF(AND($C26&gt;0,AO26="")," * No olvide digitar la variable Niños, Niñas, adolescentes y Jóvenes SENAME. Digite Cero si no tiene.",IF(AO26&gt;$C26," * La variable Niños, Niñas, adolescentes y Jóvenes SENAME No puede ser mayor al Total Ambos Sexos.",""))</f>
        <v/>
      </c>
      <c r="CC26" s="3024" t="str">
        <f>IF(AND($C26&gt;0,AP26="")," * No olvide digitar la variable Niños, Niñas, adolescentes y Jóvenes Mejor Niñez. Digite Cero si no tiene.",IF(AP26&gt;$C26," * La variable Niños, Niñas, adolescentes y Jóvenes Mejor Niñez No puede ser mayor al Total Ambos Sexos.",""))</f>
        <v/>
      </c>
      <c r="CD26" s="3024" t="str">
        <f>IF(AND($C26&gt;0,AQ26="")," * No olvide digitar la variable Pueblos originarios. Digite Cero si no tiene.",IF(AQ26&gt;$C26," * La variable Pueblos Originarios No puede ser mayor al Total Ambos Sexos.",""))</f>
        <v/>
      </c>
      <c r="CE26" s="3024" t="str">
        <f>IF(AND($C26&gt;0,AR26="")," * No olvide digitar la variable Migrantes. Digite Cero si no tiene.",IF(AR26&gt;$C26," * La variable Migrantes No puede ser mayor al Total Ambos Sexos.",""))</f>
        <v/>
      </c>
      <c r="CF26" s="3024" t="str">
        <f>IF(AND($C26&gt;0,AS26="")," * No olvide digitar la variable Demencia. Digite Cero si no tiene.",IF(AS26&gt;$C26," * La variable Demencia No puede ser mayor al Total Ambos Sexos.",""))</f>
        <v/>
      </c>
      <c r="CG26" s="3024" t="str">
        <f>IF(AND($E26&gt;0,OR(AT26=""))," * No olvide digitar la variable Trans (Masculino). Digite Cero si no tiene.",IF((AT26)&gt;$E26," * La variable Trans (Masculino) No puede ser mayor al Total Mujeres.",""))</f>
        <v/>
      </c>
      <c r="CH26" s="3024" t="str">
        <f>IF(AND(D26&gt;0,OR(AU26=""))," * No olvide digitar la variable Trans (Femenino). Digite Cero si no tiene.",IF((AU26)&gt;D26," * La variable Trans (Femenino) No puede ser mayor al Total Hombres.",""))</f>
        <v/>
      </c>
      <c r="CI26" s="3024" t="str">
        <f>IF(AND($C26&gt;0,AV26="")," * No olvide digitar la variable Cuidadores de personas con demencia. Digite Cero si no tiene.",IF(AV26&gt;$C26," * La variable Cuidadores de personas con demencia No puede ser mayor al Total Ambos Sexos.",""))</f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3</v>
      </c>
      <c r="C30" s="576">
        <v>2</v>
      </c>
      <c r="D30" s="797">
        <v>1</v>
      </c>
      <c r="E30" s="472">
        <f>SUM(F30+G30)</f>
        <v>3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3</v>
      </c>
      <c r="H30" s="770">
        <v>0</v>
      </c>
      <c r="I30" s="576">
        <v>1</v>
      </c>
      <c r="J30" s="770">
        <v>0</v>
      </c>
      <c r="K30" s="771">
        <v>1</v>
      </c>
      <c r="L30" s="770">
        <v>0</v>
      </c>
      <c r="M30" s="771">
        <v>0</v>
      </c>
      <c r="N30" s="770">
        <v>0</v>
      </c>
      <c r="O30" s="771">
        <v>0</v>
      </c>
      <c r="P30" s="770">
        <v>0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1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23">SUM(B30:B31)</f>
        <v>3</v>
      </c>
      <c r="C32" s="515">
        <f t="shared" si="23"/>
        <v>2</v>
      </c>
      <c r="D32" s="801">
        <f t="shared" si="23"/>
        <v>1</v>
      </c>
      <c r="E32" s="572">
        <f t="shared" si="23"/>
        <v>3</v>
      </c>
      <c r="F32" s="572">
        <f t="shared" si="23"/>
        <v>0</v>
      </c>
      <c r="G32" s="572">
        <f t="shared" si="23"/>
        <v>3</v>
      </c>
      <c r="H32" s="779">
        <f t="shared" si="23"/>
        <v>0</v>
      </c>
      <c r="I32" s="572">
        <f t="shared" ref="I32:AU32" si="24">SUM(I30:I31)</f>
        <v>1</v>
      </c>
      <c r="J32" s="779">
        <f t="shared" si="24"/>
        <v>0</v>
      </c>
      <c r="K32" s="572">
        <f t="shared" si="24"/>
        <v>1</v>
      </c>
      <c r="L32" s="779">
        <f t="shared" si="24"/>
        <v>0</v>
      </c>
      <c r="M32" s="572">
        <f t="shared" si="24"/>
        <v>0</v>
      </c>
      <c r="N32" s="779">
        <f t="shared" si="24"/>
        <v>0</v>
      </c>
      <c r="O32" s="572">
        <f t="shared" si="24"/>
        <v>0</v>
      </c>
      <c r="P32" s="779">
        <f t="shared" si="24"/>
        <v>0</v>
      </c>
      <c r="Q32" s="572">
        <f t="shared" si="24"/>
        <v>0</v>
      </c>
      <c r="R32" s="779">
        <f t="shared" si="24"/>
        <v>0</v>
      </c>
      <c r="S32" s="572">
        <f t="shared" si="24"/>
        <v>0</v>
      </c>
      <c r="T32" s="779">
        <f t="shared" si="24"/>
        <v>0</v>
      </c>
      <c r="U32" s="572">
        <f t="shared" si="24"/>
        <v>0</v>
      </c>
      <c r="V32" s="779">
        <f t="shared" si="24"/>
        <v>0</v>
      </c>
      <c r="W32" s="572">
        <f t="shared" si="24"/>
        <v>1</v>
      </c>
      <c r="X32" s="779">
        <f t="shared" si="24"/>
        <v>0</v>
      </c>
      <c r="Y32" s="572">
        <f t="shared" si="24"/>
        <v>0</v>
      </c>
      <c r="Z32" s="779">
        <f t="shared" si="24"/>
        <v>0</v>
      </c>
      <c r="AA32" s="572">
        <f t="shared" si="24"/>
        <v>0</v>
      </c>
      <c r="AB32" s="779">
        <f t="shared" si="24"/>
        <v>0</v>
      </c>
      <c r="AC32" s="572">
        <f t="shared" si="24"/>
        <v>0</v>
      </c>
      <c r="AD32" s="779">
        <f t="shared" si="24"/>
        <v>0</v>
      </c>
      <c r="AE32" s="572">
        <f t="shared" si="24"/>
        <v>0</v>
      </c>
      <c r="AF32" s="779">
        <f t="shared" si="24"/>
        <v>0</v>
      </c>
      <c r="AG32" s="572">
        <f t="shared" si="24"/>
        <v>0</v>
      </c>
      <c r="AH32" s="779">
        <f t="shared" si="24"/>
        <v>0</v>
      </c>
      <c r="AI32" s="572">
        <f t="shared" si="24"/>
        <v>0</v>
      </c>
      <c r="AJ32" s="779">
        <f t="shared" si="24"/>
        <v>0</v>
      </c>
      <c r="AK32" s="572">
        <f t="shared" si="24"/>
        <v>0</v>
      </c>
      <c r="AL32" s="779">
        <f t="shared" si="24"/>
        <v>0</v>
      </c>
      <c r="AM32" s="572">
        <f t="shared" si="24"/>
        <v>0</v>
      </c>
      <c r="AN32" s="779">
        <f t="shared" si="24"/>
        <v>0</v>
      </c>
      <c r="AO32" s="539">
        <f t="shared" si="24"/>
        <v>0</v>
      </c>
      <c r="AP32" s="514">
        <f t="shared" si="24"/>
        <v>0</v>
      </c>
      <c r="AQ32" s="512">
        <f t="shared" si="24"/>
        <v>0</v>
      </c>
      <c r="AR32" s="512">
        <f t="shared" si="24"/>
        <v>0</v>
      </c>
      <c r="AS32" s="512">
        <f t="shared" si="24"/>
        <v>0</v>
      </c>
      <c r="AT32" s="512">
        <f t="shared" si="24"/>
        <v>0</v>
      </c>
      <c r="AU32" s="515">
        <f t="shared" si="24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25">SUM(B36:B37)</f>
        <v>0</v>
      </c>
      <c r="C38" s="807">
        <f t="shared" si="25"/>
        <v>0</v>
      </c>
      <c r="D38" s="808">
        <f t="shared" si="25"/>
        <v>0</v>
      </c>
      <c r="E38" s="807">
        <f t="shared" si="25"/>
        <v>0</v>
      </c>
      <c r="F38" s="809">
        <f t="shared" si="25"/>
        <v>0</v>
      </c>
      <c r="G38" s="809">
        <f t="shared" si="25"/>
        <v>0</v>
      </c>
      <c r="H38" s="807">
        <f t="shared" si="25"/>
        <v>0</v>
      </c>
      <c r="I38" s="810">
        <f t="shared" si="25"/>
        <v>0</v>
      </c>
      <c r="J38" s="810">
        <f t="shared" si="25"/>
        <v>0</v>
      </c>
      <c r="K38" s="810">
        <f t="shared" si="25"/>
        <v>0</v>
      </c>
      <c r="L38" s="810">
        <f t="shared" si="25"/>
        <v>0</v>
      </c>
      <c r="M38" s="811">
        <f t="shared" si="25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26">SUM(F55+H55+J55+L55+N55+P55+R55+T55+V55+X55+Z55+AB55+AD55+AF55+AH55+AJ55)</f>
        <v>0</v>
      </c>
      <c r="E55" s="621">
        <f t="shared" si="26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27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28">IF(AND(C55&gt;0,AL55=""),1,IF(AL55&gt;C55,1,0))</f>
        <v>0</v>
      </c>
      <c r="CL55" s="1901">
        <f t="shared" ref="CL55:CL76" si="29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0">SUM(D56+E56)</f>
        <v>0</v>
      </c>
      <c r="D56" s="774">
        <f t="shared" si="26"/>
        <v>0</v>
      </c>
      <c r="E56" s="345">
        <f t="shared" si="26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27"/>
        <v/>
      </c>
      <c r="CA56" s="3024" t="str">
        <f t="shared" ref="CA56:CA76" si="31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32">IF(AND($C56&gt;0,AM56="")," * No olvide digitar la variable Migrantes. Digite cero si no tiene.",IF(AM56&gt;$C56," * La variable Migrantes no puede ser mayor al Total Ambos Sexos.",""))</f>
        <v/>
      </c>
      <c r="CK56" s="1901">
        <f t="shared" si="28"/>
        <v>0</v>
      </c>
      <c r="CL56" s="1901">
        <f t="shared" si="29"/>
        <v>0</v>
      </c>
    </row>
    <row r="57" spans="1:91" x14ac:dyDescent="0.25">
      <c r="A57" s="6474"/>
      <c r="B57" s="833" t="s">
        <v>1034</v>
      </c>
      <c r="C57" s="760">
        <f t="shared" si="30"/>
        <v>0</v>
      </c>
      <c r="D57" s="774">
        <f t="shared" si="26"/>
        <v>0</v>
      </c>
      <c r="E57" s="345">
        <f t="shared" si="26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27"/>
        <v/>
      </c>
      <c r="CA57" s="3024" t="str">
        <f t="shared" si="31"/>
        <v/>
      </c>
      <c r="CB57" s="3024" t="str">
        <f t="shared" si="32"/>
        <v/>
      </c>
      <c r="CK57" s="1901">
        <f t="shared" si="28"/>
        <v>0</v>
      </c>
      <c r="CL57" s="1901">
        <f t="shared" si="29"/>
        <v>0</v>
      </c>
    </row>
    <row r="58" spans="1:91" x14ac:dyDescent="0.25">
      <c r="A58" s="6474"/>
      <c r="B58" s="833" t="s">
        <v>1074</v>
      </c>
      <c r="C58" s="760">
        <f t="shared" si="30"/>
        <v>0</v>
      </c>
      <c r="D58" s="774">
        <f t="shared" si="26"/>
        <v>0</v>
      </c>
      <c r="E58" s="345">
        <f t="shared" si="26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27"/>
        <v/>
      </c>
      <c r="CA58" s="3024" t="str">
        <f t="shared" si="31"/>
        <v/>
      </c>
      <c r="CB58" s="3024" t="str">
        <f t="shared" si="32"/>
        <v/>
      </c>
      <c r="CK58" s="1901">
        <f t="shared" si="28"/>
        <v>0</v>
      </c>
      <c r="CL58" s="1901">
        <f t="shared" si="29"/>
        <v>0</v>
      </c>
    </row>
    <row r="59" spans="1:91" x14ac:dyDescent="0.25">
      <c r="A59" s="6474"/>
      <c r="B59" s="833" t="s">
        <v>1035</v>
      </c>
      <c r="C59" s="760">
        <f t="shared" si="30"/>
        <v>0</v>
      </c>
      <c r="D59" s="774">
        <f t="shared" si="26"/>
        <v>0</v>
      </c>
      <c r="E59" s="345">
        <f t="shared" si="26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27"/>
        <v/>
      </c>
      <c r="CA59" s="3024" t="str">
        <f t="shared" si="31"/>
        <v/>
      </c>
      <c r="CB59" s="3024" t="str">
        <f t="shared" si="32"/>
        <v/>
      </c>
      <c r="CK59" s="1901">
        <f t="shared" si="28"/>
        <v>0</v>
      </c>
      <c r="CL59" s="1901">
        <f t="shared" si="29"/>
        <v>0</v>
      </c>
    </row>
    <row r="60" spans="1:91" x14ac:dyDescent="0.25">
      <c r="A60" s="6316"/>
      <c r="B60" s="836" t="s">
        <v>1075</v>
      </c>
      <c r="C60" s="724">
        <f t="shared" si="30"/>
        <v>0</v>
      </c>
      <c r="D60" s="725">
        <f t="shared" si="26"/>
        <v>0</v>
      </c>
      <c r="E60" s="640">
        <f t="shared" si="26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27"/>
        <v/>
      </c>
      <c r="CA60" s="3024" t="str">
        <f t="shared" si="31"/>
        <v/>
      </c>
      <c r="CB60" s="3024" t="str">
        <f t="shared" si="32"/>
        <v/>
      </c>
      <c r="CK60" s="1901">
        <f t="shared" si="28"/>
        <v>0</v>
      </c>
      <c r="CL60" s="1901">
        <f t="shared" si="29"/>
        <v>0</v>
      </c>
    </row>
    <row r="61" spans="1:91" x14ac:dyDescent="0.25">
      <c r="A61" s="6315" t="s">
        <v>1076</v>
      </c>
      <c r="B61" s="832" t="s">
        <v>1034</v>
      </c>
      <c r="C61" s="756">
        <f t="shared" si="30"/>
        <v>0</v>
      </c>
      <c r="D61" s="769">
        <f t="shared" ref="D61:E66" si="33">SUM(H61+J61+L61)</f>
        <v>0</v>
      </c>
      <c r="E61" s="621">
        <f t="shared" si="33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27"/>
        <v/>
      </c>
      <c r="CA61" s="3024" t="str">
        <f t="shared" si="31"/>
        <v/>
      </c>
      <c r="CB61" s="3024" t="str">
        <f t="shared" si="32"/>
        <v/>
      </c>
      <c r="CK61" s="1901">
        <f t="shared" si="28"/>
        <v>0</v>
      </c>
      <c r="CL61" s="1901">
        <f t="shared" si="29"/>
        <v>0</v>
      </c>
    </row>
    <row r="62" spans="1:91" x14ac:dyDescent="0.25">
      <c r="A62" s="6316"/>
      <c r="B62" s="833" t="s">
        <v>1035</v>
      </c>
      <c r="C62" s="724">
        <f t="shared" si="30"/>
        <v>0</v>
      </c>
      <c r="D62" s="725">
        <f t="shared" si="33"/>
        <v>0</v>
      </c>
      <c r="E62" s="640">
        <f t="shared" si="33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27"/>
        <v/>
      </c>
      <c r="CA62" s="3024" t="str">
        <f t="shared" si="31"/>
        <v/>
      </c>
      <c r="CB62" s="3024" t="str">
        <f t="shared" si="32"/>
        <v/>
      </c>
      <c r="CK62" s="1901">
        <f t="shared" si="28"/>
        <v>0</v>
      </c>
      <c r="CL62" s="1901">
        <f t="shared" si="29"/>
        <v>0</v>
      </c>
    </row>
    <row r="63" spans="1:91" x14ac:dyDescent="0.25">
      <c r="A63" s="6315" t="s">
        <v>1077</v>
      </c>
      <c r="B63" s="832" t="s">
        <v>64</v>
      </c>
      <c r="C63" s="756">
        <f t="shared" si="30"/>
        <v>0</v>
      </c>
      <c r="D63" s="769">
        <f t="shared" si="33"/>
        <v>0</v>
      </c>
      <c r="E63" s="621">
        <f t="shared" si="33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27"/>
        <v/>
      </c>
      <c r="CA63" s="3024" t="str">
        <f t="shared" si="31"/>
        <v/>
      </c>
      <c r="CB63" s="3024" t="str">
        <f t="shared" si="32"/>
        <v/>
      </c>
      <c r="CK63" s="1901">
        <f t="shared" si="28"/>
        <v>0</v>
      </c>
      <c r="CL63" s="1901">
        <f t="shared" si="29"/>
        <v>0</v>
      </c>
    </row>
    <row r="64" spans="1:91" x14ac:dyDescent="0.25">
      <c r="A64" s="6474"/>
      <c r="B64" s="833" t="s">
        <v>1044</v>
      </c>
      <c r="C64" s="760">
        <f t="shared" si="30"/>
        <v>0</v>
      </c>
      <c r="D64" s="774">
        <f t="shared" si="33"/>
        <v>0</v>
      </c>
      <c r="E64" s="345">
        <f t="shared" si="33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27"/>
        <v/>
      </c>
      <c r="CA64" s="3024" t="str">
        <f t="shared" si="31"/>
        <v/>
      </c>
      <c r="CB64" s="3024" t="str">
        <f t="shared" si="32"/>
        <v/>
      </c>
      <c r="CK64" s="1901">
        <f t="shared" si="28"/>
        <v>0</v>
      </c>
      <c r="CL64" s="1901">
        <f t="shared" si="29"/>
        <v>0</v>
      </c>
    </row>
    <row r="65" spans="1:90" x14ac:dyDescent="0.25">
      <c r="A65" s="6474"/>
      <c r="B65" s="833" t="s">
        <v>1034</v>
      </c>
      <c r="C65" s="760">
        <f t="shared" si="30"/>
        <v>0</v>
      </c>
      <c r="D65" s="774">
        <f t="shared" si="33"/>
        <v>0</v>
      </c>
      <c r="E65" s="345">
        <f t="shared" si="33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27"/>
        <v/>
      </c>
      <c r="CA65" s="3024" t="str">
        <f t="shared" si="31"/>
        <v/>
      </c>
      <c r="CB65" s="3024" t="str">
        <f t="shared" si="32"/>
        <v/>
      </c>
      <c r="CK65" s="1901">
        <f t="shared" si="28"/>
        <v>0</v>
      </c>
      <c r="CL65" s="1901">
        <f t="shared" si="29"/>
        <v>0</v>
      </c>
    </row>
    <row r="66" spans="1:90" x14ac:dyDescent="0.25">
      <c r="A66" s="6316"/>
      <c r="B66" s="833" t="s">
        <v>1035</v>
      </c>
      <c r="C66" s="724">
        <f t="shared" si="30"/>
        <v>0</v>
      </c>
      <c r="D66" s="725">
        <f t="shared" si="33"/>
        <v>0</v>
      </c>
      <c r="E66" s="640">
        <f t="shared" si="33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27"/>
        <v/>
      </c>
      <c r="CA66" s="3024" t="str">
        <f t="shared" si="31"/>
        <v/>
      </c>
      <c r="CB66" s="3024" t="str">
        <f t="shared" si="32"/>
        <v/>
      </c>
      <c r="CK66" s="1901">
        <f t="shared" si="28"/>
        <v>0</v>
      </c>
      <c r="CL66" s="1901">
        <f t="shared" si="29"/>
        <v>0</v>
      </c>
    </row>
    <row r="67" spans="1:90" x14ac:dyDescent="0.25">
      <c r="A67" s="6315" t="s">
        <v>1078</v>
      </c>
      <c r="B67" s="832" t="s">
        <v>64</v>
      </c>
      <c r="C67" s="756">
        <f t="shared" si="30"/>
        <v>0</v>
      </c>
      <c r="D67" s="769">
        <f t="shared" ref="D67:D76" si="34">SUM(H67+J67+L67+N67+P67+R67+T67+V67+X67+Z67+AB67+AD67+AF67+AH67+AJ67)</f>
        <v>0</v>
      </c>
      <c r="E67" s="621">
        <f t="shared" ref="E67:E76" si="35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27"/>
        <v/>
      </c>
      <c r="CA67" s="3024" t="str">
        <f t="shared" si="31"/>
        <v/>
      </c>
      <c r="CB67" s="3024" t="str">
        <f t="shared" si="32"/>
        <v/>
      </c>
      <c r="CK67" s="1901">
        <f t="shared" si="28"/>
        <v>0</v>
      </c>
      <c r="CL67" s="1901">
        <f t="shared" si="29"/>
        <v>0</v>
      </c>
    </row>
    <row r="68" spans="1:90" x14ac:dyDescent="0.25">
      <c r="A68" s="6316"/>
      <c r="B68" s="833" t="s">
        <v>1044</v>
      </c>
      <c r="C68" s="202">
        <f t="shared" si="30"/>
        <v>0</v>
      </c>
      <c r="D68" s="775">
        <f t="shared" si="34"/>
        <v>0</v>
      </c>
      <c r="E68" s="640">
        <f t="shared" si="35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27"/>
        <v/>
      </c>
      <c r="CA68" s="3024" t="str">
        <f t="shared" si="31"/>
        <v/>
      </c>
      <c r="CB68" s="3024" t="str">
        <f t="shared" si="32"/>
        <v/>
      </c>
      <c r="CK68" s="1901">
        <f t="shared" si="28"/>
        <v>0</v>
      </c>
      <c r="CL68" s="1901">
        <f t="shared" si="29"/>
        <v>0</v>
      </c>
    </row>
    <row r="69" spans="1:90" x14ac:dyDescent="0.25">
      <c r="A69" s="6315" t="s">
        <v>1079</v>
      </c>
      <c r="B69" s="832" t="s">
        <v>64</v>
      </c>
      <c r="C69" s="756">
        <f t="shared" si="30"/>
        <v>0</v>
      </c>
      <c r="D69" s="769">
        <f t="shared" si="34"/>
        <v>0</v>
      </c>
      <c r="E69" s="621">
        <f t="shared" si="35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27"/>
        <v/>
      </c>
      <c r="CA69" s="3024" t="str">
        <f t="shared" si="31"/>
        <v/>
      </c>
      <c r="CB69" s="3024" t="str">
        <f t="shared" si="32"/>
        <v/>
      </c>
      <c r="CK69" s="1901">
        <f t="shared" si="28"/>
        <v>0</v>
      </c>
      <c r="CL69" s="1901">
        <f t="shared" si="29"/>
        <v>0</v>
      </c>
    </row>
    <row r="70" spans="1:90" x14ac:dyDescent="0.25">
      <c r="A70" s="6316"/>
      <c r="B70" s="833" t="s">
        <v>1044</v>
      </c>
      <c r="C70" s="724">
        <f t="shared" si="30"/>
        <v>0</v>
      </c>
      <c r="D70" s="725">
        <f t="shared" si="34"/>
        <v>0</v>
      </c>
      <c r="E70" s="640">
        <f t="shared" si="35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27"/>
        <v/>
      </c>
      <c r="CA70" s="3024" t="str">
        <f t="shared" si="31"/>
        <v/>
      </c>
      <c r="CB70" s="3024" t="str">
        <f t="shared" si="32"/>
        <v/>
      </c>
      <c r="CK70" s="1901">
        <f t="shared" si="28"/>
        <v>0</v>
      </c>
      <c r="CL70" s="1901">
        <f t="shared" si="29"/>
        <v>0</v>
      </c>
    </row>
    <row r="71" spans="1:90" x14ac:dyDescent="0.25">
      <c r="A71" s="6315" t="s">
        <v>1080</v>
      </c>
      <c r="B71" s="832" t="s">
        <v>64</v>
      </c>
      <c r="C71" s="756">
        <f t="shared" si="30"/>
        <v>0</v>
      </c>
      <c r="D71" s="769">
        <f t="shared" si="34"/>
        <v>0</v>
      </c>
      <c r="E71" s="621">
        <f t="shared" si="35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27"/>
        <v/>
      </c>
      <c r="CA71" s="3024" t="str">
        <f t="shared" si="31"/>
        <v/>
      </c>
      <c r="CB71" s="3024" t="str">
        <f t="shared" si="32"/>
        <v/>
      </c>
      <c r="CK71" s="1901">
        <f t="shared" si="28"/>
        <v>0</v>
      </c>
      <c r="CL71" s="1901">
        <f t="shared" si="29"/>
        <v>0</v>
      </c>
    </row>
    <row r="72" spans="1:90" x14ac:dyDescent="0.25">
      <c r="A72" s="6474"/>
      <c r="B72" s="833" t="s">
        <v>1044</v>
      </c>
      <c r="C72" s="760">
        <f t="shared" si="30"/>
        <v>0</v>
      </c>
      <c r="D72" s="774">
        <f t="shared" si="34"/>
        <v>0</v>
      </c>
      <c r="E72" s="345">
        <f t="shared" si="35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27"/>
        <v/>
      </c>
      <c r="CA72" s="3024" t="str">
        <f t="shared" si="31"/>
        <v/>
      </c>
      <c r="CB72" s="3024" t="str">
        <f t="shared" si="32"/>
        <v/>
      </c>
      <c r="CK72" s="1901">
        <f t="shared" si="28"/>
        <v>0</v>
      </c>
      <c r="CL72" s="1901">
        <f t="shared" si="29"/>
        <v>0</v>
      </c>
    </row>
    <row r="73" spans="1:90" x14ac:dyDescent="0.25">
      <c r="A73" s="6474"/>
      <c r="B73" s="833" t="s">
        <v>1034</v>
      </c>
      <c r="C73" s="760">
        <f t="shared" si="30"/>
        <v>0</v>
      </c>
      <c r="D73" s="774">
        <f t="shared" si="34"/>
        <v>0</v>
      </c>
      <c r="E73" s="345">
        <f t="shared" si="35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27"/>
        <v/>
      </c>
      <c r="CA73" s="3024" t="str">
        <f t="shared" si="31"/>
        <v/>
      </c>
      <c r="CB73" s="3024" t="str">
        <f t="shared" si="32"/>
        <v/>
      </c>
      <c r="CK73" s="1901">
        <f t="shared" si="28"/>
        <v>0</v>
      </c>
      <c r="CL73" s="1901">
        <f t="shared" si="29"/>
        <v>0</v>
      </c>
    </row>
    <row r="74" spans="1:90" x14ac:dyDescent="0.25">
      <c r="A74" s="6474"/>
      <c r="B74" s="833" t="s">
        <v>1074</v>
      </c>
      <c r="C74" s="760">
        <f t="shared" si="30"/>
        <v>0</v>
      </c>
      <c r="D74" s="774">
        <f t="shared" si="34"/>
        <v>0</v>
      </c>
      <c r="E74" s="345">
        <f t="shared" si="35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27"/>
        <v/>
      </c>
      <c r="CA74" s="3024" t="str">
        <f t="shared" si="31"/>
        <v/>
      </c>
      <c r="CB74" s="3024" t="str">
        <f t="shared" si="32"/>
        <v/>
      </c>
      <c r="CK74" s="1901">
        <f t="shared" si="28"/>
        <v>0</v>
      </c>
      <c r="CL74" s="1901">
        <f t="shared" si="29"/>
        <v>0</v>
      </c>
    </row>
    <row r="75" spans="1:90" x14ac:dyDescent="0.25">
      <c r="A75" s="6474"/>
      <c r="B75" s="833" t="s">
        <v>1035</v>
      </c>
      <c r="C75" s="760">
        <f t="shared" si="30"/>
        <v>0</v>
      </c>
      <c r="D75" s="774">
        <f t="shared" si="34"/>
        <v>0</v>
      </c>
      <c r="E75" s="345">
        <f t="shared" si="35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27"/>
        <v/>
      </c>
      <c r="CA75" s="3024" t="str">
        <f t="shared" si="31"/>
        <v/>
      </c>
      <c r="CB75" s="3024" t="str">
        <f t="shared" si="32"/>
        <v/>
      </c>
      <c r="CK75" s="1901">
        <f t="shared" si="28"/>
        <v>0</v>
      </c>
      <c r="CL75" s="1901">
        <f t="shared" si="29"/>
        <v>0</v>
      </c>
    </row>
    <row r="76" spans="1:90" x14ac:dyDescent="0.25">
      <c r="A76" s="6316"/>
      <c r="B76" s="836" t="s">
        <v>1075</v>
      </c>
      <c r="C76" s="724">
        <f t="shared" si="30"/>
        <v>0</v>
      </c>
      <c r="D76" s="725">
        <f t="shared" si="34"/>
        <v>0</v>
      </c>
      <c r="E76" s="640">
        <f t="shared" si="35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27"/>
        <v/>
      </c>
      <c r="CA76" s="3024" t="str">
        <f t="shared" si="31"/>
        <v/>
      </c>
      <c r="CB76" s="3024" t="str">
        <f t="shared" si="32"/>
        <v/>
      </c>
      <c r="CK76" s="1901">
        <f t="shared" si="28"/>
        <v>0</v>
      </c>
      <c r="CL76" s="1901">
        <f t="shared" si="29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36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36"/>
        <v>0</v>
      </c>
      <c r="D115" s="345">
        <f t="shared" si="36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36"/>
        <v>0</v>
      </c>
      <c r="D116" s="896">
        <f t="shared" si="36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024" t="str">
        <f>IF(AND($B116&gt;0,P116="")," * No olvide digitar la variable Migrantes. Digite cero si no tiene.",IF(P116&gt;$B116,"* La variable Migrantes no puede ser mayor al Total Ambos Sexos.",""))</f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198</v>
      </c>
      <c r="C120" s="901">
        <v>0</v>
      </c>
      <c r="D120" s="902">
        <v>0</v>
      </c>
      <c r="E120" s="903">
        <v>198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 t="shared" ref="C124:D126" si="37">+E124+G124+I124</f>
        <v>0</v>
      </c>
      <c r="D124" s="621">
        <f t="shared" si="37"/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si="37"/>
        <v>0</v>
      </c>
      <c r="D125" s="141">
        <f t="shared" si="37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37"/>
        <v>0</v>
      </c>
      <c r="D126" s="896">
        <f t="shared" si="37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38">SUM(F135+H135+J135+L135+N135+P135+R135+T135+V135+X135+Z135+AB135+AD135+AF135+AH135+AJ135+AL135)</f>
        <v>0</v>
      </c>
      <c r="E135" s="917">
        <f t="shared" si="38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38"/>
        <v>0</v>
      </c>
      <c r="E136" s="921">
        <f t="shared" si="38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>IF(AND($C136&gt;0,AN136="")," No olvide digitar la variable Beneficiarios. Digite cero si no tiene.",IF(AN136&gt;$C136," *  La variable Beneficiarios no puede ser mayor al Total Ambos sexos.",""))</f>
        <v/>
      </c>
      <c r="CB136" s="3024" t="str">
        <f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38"/>
        <v>0</v>
      </c>
      <c r="E137" s="921">
        <f t="shared" si="38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>IF(AND($C137&gt;0,AN137="")," No olvide digitar la variable Beneficiarios. Digite cero si no tiene.",IF(AN137&gt;$C137," *  La variable Beneficiarios no puede ser mayor al Total Ambos sexos.",""))</f>
        <v/>
      </c>
      <c r="CB137" s="3024" t="str">
        <f>IF(AND($C137&gt;0,AO137="")," No olvide digitar la variable Niños, Niñas, adolescentes y jóvenes SENAME. Digite cero si no tiene.",IF(AO137&gt;$C137," * La variable Niños, Niñas, adolescentes y jóvenes SENAME no puede ser mayor al Total Ambos sexos.",""))</f>
        <v/>
      </c>
      <c r="CC137" s="3024" t="str">
        <f>IF(AND($C137&gt;0,AP137="")," No olvide digitar la variable Niños, Niñas, adolescentes y jóvenes mejor Niñez. Digite cero si no tiene.",IF(AP137&gt;$C137," * La variable Niños, Niñas, adolescentes y jóvenes mejor Niñez no puede ser mayor al Total Ambos sexos.",""))</f>
        <v/>
      </c>
      <c r="CD137" s="3024" t="str">
        <f>IF(AND($C137&gt;0,AQ137="")," No olvide digitar la variable Pueblos originarios. Digite cero si no tiene.",IF(AQ137&gt;$C137," * La variable Pueblos originarios no puede ser mayor al Total Ambos sexos.",""))</f>
        <v/>
      </c>
      <c r="CE137" s="3024" t="str">
        <f>IF(AND($C137&gt;0,AR137="")," No olvide digitar la variable Migrantes. Digite cero si no tiene.",IF(AR137&gt;$C137," * La variable Migrantes no puede ser mayor al Total Ambos sexos.",""))</f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38"/>
        <v>0</v>
      </c>
      <c r="E138" s="626">
        <f t="shared" si="38"/>
        <v>0</v>
      </c>
      <c r="F138" s="779">
        <f>SUM(F135:F137)</f>
        <v>0</v>
      </c>
      <c r="G138" s="515">
        <f t="shared" ref="G138:AR138" si="39">SUM(G135:G137)</f>
        <v>0</v>
      </c>
      <c r="H138" s="779">
        <f t="shared" si="39"/>
        <v>0</v>
      </c>
      <c r="I138" s="515">
        <f t="shared" si="39"/>
        <v>0</v>
      </c>
      <c r="J138" s="779">
        <f t="shared" si="39"/>
        <v>0</v>
      </c>
      <c r="K138" s="586">
        <f t="shared" si="39"/>
        <v>0</v>
      </c>
      <c r="L138" s="779">
        <f t="shared" si="39"/>
        <v>0</v>
      </c>
      <c r="M138" s="586">
        <f t="shared" si="39"/>
        <v>0</v>
      </c>
      <c r="N138" s="779">
        <f t="shared" si="39"/>
        <v>0</v>
      </c>
      <c r="O138" s="586">
        <f t="shared" si="39"/>
        <v>0</v>
      </c>
      <c r="P138" s="779">
        <f t="shared" si="39"/>
        <v>0</v>
      </c>
      <c r="Q138" s="586">
        <f t="shared" si="39"/>
        <v>0</v>
      </c>
      <c r="R138" s="779">
        <f t="shared" si="39"/>
        <v>0</v>
      </c>
      <c r="S138" s="586">
        <f t="shared" si="39"/>
        <v>0</v>
      </c>
      <c r="T138" s="779">
        <f t="shared" si="39"/>
        <v>0</v>
      </c>
      <c r="U138" s="586">
        <f t="shared" si="39"/>
        <v>0</v>
      </c>
      <c r="V138" s="779">
        <f t="shared" si="39"/>
        <v>0</v>
      </c>
      <c r="W138" s="586">
        <f t="shared" si="39"/>
        <v>0</v>
      </c>
      <c r="X138" s="779">
        <f t="shared" si="39"/>
        <v>0</v>
      </c>
      <c r="Y138" s="586">
        <f t="shared" si="39"/>
        <v>0</v>
      </c>
      <c r="Z138" s="779">
        <f t="shared" si="39"/>
        <v>0</v>
      </c>
      <c r="AA138" s="586">
        <f t="shared" si="39"/>
        <v>0</v>
      </c>
      <c r="AB138" s="779">
        <f t="shared" si="39"/>
        <v>0</v>
      </c>
      <c r="AC138" s="586">
        <f t="shared" si="39"/>
        <v>0</v>
      </c>
      <c r="AD138" s="779">
        <f t="shared" si="39"/>
        <v>0</v>
      </c>
      <c r="AE138" s="586">
        <f t="shared" si="39"/>
        <v>0</v>
      </c>
      <c r="AF138" s="779">
        <f t="shared" si="39"/>
        <v>0</v>
      </c>
      <c r="AG138" s="586">
        <f t="shared" si="39"/>
        <v>0</v>
      </c>
      <c r="AH138" s="779">
        <f t="shared" si="39"/>
        <v>0</v>
      </c>
      <c r="AI138" s="586">
        <f t="shared" si="39"/>
        <v>0</v>
      </c>
      <c r="AJ138" s="779">
        <f t="shared" si="39"/>
        <v>0</v>
      </c>
      <c r="AK138" s="586">
        <f t="shared" si="39"/>
        <v>0</v>
      </c>
      <c r="AL138" s="780">
        <f t="shared" si="39"/>
        <v>0</v>
      </c>
      <c r="AM138" s="513">
        <f t="shared" si="39"/>
        <v>0</v>
      </c>
      <c r="AN138" s="514">
        <f t="shared" si="39"/>
        <v>0</v>
      </c>
      <c r="AO138" s="512">
        <f t="shared" si="39"/>
        <v>0</v>
      </c>
      <c r="AP138" s="512">
        <f>SUM(AP135:AP137)</f>
        <v>0</v>
      </c>
      <c r="AQ138" s="512">
        <f t="shared" si="39"/>
        <v>0</v>
      </c>
      <c r="AR138" s="515">
        <f t="shared" si="39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 t="shared" ref="B143:B150" si="40"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si="40"/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 t="shared" si="40"/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40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 t="shared" si="40"/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40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 t="shared" si="40"/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 t="shared" si="40"/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 t="shared" ref="D160:E162" si="41">SUM(F160+H160+J160+L160)</f>
        <v>0</v>
      </c>
      <c r="E160" s="3119">
        <f t="shared" si="41"/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>SUM(D161:E161)</f>
        <v>0</v>
      </c>
      <c r="D161" s="774">
        <f t="shared" si="41"/>
        <v>0</v>
      </c>
      <c r="E161" s="3120">
        <f t="shared" si="41"/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>IF(AND($C161&gt;0,R161="")," * No olvide digitar la variable Beneficiarios. Digite cero si no tiene.",IF(R161&gt;$C161," * La variable Beneficiarios no puede ser mayor al Total Ambos Sexos.",""))</f>
        <v/>
      </c>
      <c r="CB161" s="3024" t="str">
        <f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>IF(AND($C161&gt;0,V161="")," * No olvide digitar la variable Migrantes. Digite cero si no tiene.",IF(V161&gt;$C161," * La variable Migrantes no puede ser mayor al Total Ambos Sexos.",""))</f>
        <v/>
      </c>
      <c r="CF161" s="3024" t="str">
        <f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>SUM(D162:E162)</f>
        <v>0</v>
      </c>
      <c r="D162" s="725">
        <f t="shared" si="41"/>
        <v>0</v>
      </c>
      <c r="E162" s="3121">
        <f t="shared" si="41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>IF(AND($C162&gt;0,R162="")," * No olvide digitar la variable Beneficiarios. Digite cero si no tiene.",IF(R162&gt;$C162," * La variable Beneficiarios no puede ser mayor al Total Ambos Sexos.",""))</f>
        <v/>
      </c>
      <c r="CB162" s="3024" t="str">
        <f>IF(AND($C162&gt;0,S162="")," * No olvide digitar la variable Niños, Niñas, Adolescentes y Jóvenes Mejor Niñez. Digite cero si no tiene.",IF(S162&gt;$C162," * La variable Niños, Niñas, Adolescentes y Jóvenes Mejor Niñez no puede ser mayor al Total Ambos Sexos.",""))</f>
        <v/>
      </c>
      <c r="CC162" s="3024" t="str">
        <f>IF(AND($C162&gt;0,T162="")," * No olvide digitar la variable Niños, Niñas, Adolescentes y Jóvenes SENAME. Digite cero si no tiene.",IF(T162&gt;$C162," * La variable Niños, Niñas, Adolescentes y Jóvenes SENAME no puede ser mayor al Total Ambos Sexos.",""))</f>
        <v/>
      </c>
      <c r="CD162" s="3024" t="str">
        <f>IF(AND($C162&gt;0,U162="")," * No olvide digitar la variable Pueblos Originarios. Digite cero si no tiene.",IF(U162&gt;$C162," * La variable Pueblos Originarios no puede ser mayor al Total Ambos Sexos.",""))</f>
        <v/>
      </c>
      <c r="CE162" s="3024" t="str">
        <f>IF(AND($C162&gt;0,V162="")," * No olvide digitar la variable Migrantes. Digite cero si no tiene.",IF(V162&gt;$C162," * La variable Migrantes no puede ser mayor al Total Ambos Sexos.",""))</f>
        <v/>
      </c>
      <c r="CF162" s="3024" t="str">
        <f>IF(AND($E162&gt;0,OR(W162=""))," * No olvide digitar la variable Trans (Masculino). Digite cero si no tiene.",IF((W162)&gt;$E162," * La variable Trans (Masculino) no puede ser mayor al Total Mujeres.",""))</f>
        <v/>
      </c>
      <c r="CG162" s="3024" t="str">
        <f>IF(AND($D162&gt;0,OR(X162=""))," * No olvide digitar la variable Trans (Femenino). Digite cero si no tiene.",IF((X162)&gt;$D162," * La variable Trans (Femenino) no puede ser mayor al Total Hombres.",""))</f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42">SUM(D160:D162)</f>
        <v>0</v>
      </c>
      <c r="E163" s="3122">
        <f t="shared" si="42"/>
        <v>0</v>
      </c>
      <c r="F163" s="779">
        <f t="shared" si="42"/>
        <v>0</v>
      </c>
      <c r="G163" s="572">
        <f t="shared" si="42"/>
        <v>0</v>
      </c>
      <c r="H163" s="779">
        <f t="shared" si="42"/>
        <v>0</v>
      </c>
      <c r="I163" s="572">
        <f t="shared" si="42"/>
        <v>0</v>
      </c>
      <c r="J163" s="779">
        <f t="shared" si="42"/>
        <v>0</v>
      </c>
      <c r="K163" s="572">
        <f t="shared" si="42"/>
        <v>0</v>
      </c>
      <c r="L163" s="779">
        <f t="shared" si="42"/>
        <v>0</v>
      </c>
      <c r="M163" s="539">
        <f t="shared" si="42"/>
        <v>0</v>
      </c>
      <c r="N163" s="514">
        <f t="shared" si="42"/>
        <v>0</v>
      </c>
      <c r="O163" s="512">
        <f t="shared" si="42"/>
        <v>0</v>
      </c>
      <c r="P163" s="512">
        <f t="shared" si="42"/>
        <v>0</v>
      </c>
      <c r="Q163" s="539">
        <f t="shared" si="42"/>
        <v>0</v>
      </c>
      <c r="R163" s="514">
        <f>SUM(R160:R162)</f>
        <v>0</v>
      </c>
      <c r="S163" s="512">
        <f t="shared" ref="S163:X163" si="43">SUM(S160:S162)</f>
        <v>0</v>
      </c>
      <c r="T163" s="512">
        <f t="shared" si="43"/>
        <v>0</v>
      </c>
      <c r="U163" s="512">
        <f t="shared" si="43"/>
        <v>0</v>
      </c>
      <c r="V163" s="515">
        <f t="shared" si="43"/>
        <v>0</v>
      </c>
      <c r="W163" s="779">
        <f t="shared" si="43"/>
        <v>0</v>
      </c>
      <c r="X163" s="515">
        <f t="shared" si="43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 t="shared" ref="D164:E168" si="44">SUM(F164+H164+J164+L164)</f>
        <v>0</v>
      </c>
      <c r="E164" s="3123">
        <f t="shared" si="44"/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>IF(AND($C164&gt;0,R164="")," * No olvide digitar la variable Beneficiarios. Digite cero si no tiene.",IF(R164&gt;$C164," * La variable Beneficiarios no puede ser mayor al Total Ambos Sexos.",""))</f>
        <v/>
      </c>
      <c r="CB164" s="3024" t="str">
        <f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>IF(AND($C164&gt;0,V164="")," * No olvide digitar la variable Migrantes. Digite cero si no tiene.",IF(V164&gt;$C164," * La variable Migrantes no puede ser mayor al Total Ambos Sexos.",""))</f>
        <v/>
      </c>
      <c r="CF164" s="3024" t="str">
        <f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>SUM(D165:E165)</f>
        <v>0</v>
      </c>
      <c r="D165" s="774">
        <f t="shared" si="44"/>
        <v>0</v>
      </c>
      <c r="E165" s="3120">
        <f t="shared" si="44"/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>IF(AND($C165&gt;0,R165="")," * No olvide digitar la variable Beneficiarios. Digite cero si no tiene.",IF(R165&gt;$C165," * La variable Beneficiarios no puede ser mayor al Total Ambos Sexos.",""))</f>
        <v/>
      </c>
      <c r="CB165" s="3024" t="str">
        <f>IF(AND($C165&gt;0,S165="")," * No olvide digitar la variable Niños, Niñas, Adolescentes y Jóvenes Mejor Niñez. Digite cero si no tiene.",IF(S165&gt;$C165," * La variable Niños, Niñas, Adolescentes y Jóvenes Mejor Niñez no puede ser mayor al Total Ambos Sexos.",""))</f>
        <v/>
      </c>
      <c r="CC165" s="3024" t="str">
        <f>IF(AND($C165&gt;0,T165="")," * No olvide digitar la variable Niños, Niñas, Adolescentes y Jóvenes SENAME. Digite cero si no tiene.",IF(T165&gt;$C165," * La variable Niños, Niñas, Adolescentes y Jóvenes SENAME no puede ser mayor al Total Ambos Sexos.",""))</f>
        <v/>
      </c>
      <c r="CD165" s="3024" t="str">
        <f>IF(AND($C165&gt;0,U165="")," * No olvide digitar la variable Pueblos Originarios. Digite cero si no tiene.",IF(U165&gt;$C165," * La variable Pueblos Originarios no puede ser mayor al Total Ambos Sexos.",""))</f>
        <v/>
      </c>
      <c r="CE165" s="3024" t="str">
        <f>IF(AND($C165&gt;0,V165="")," * No olvide digitar la variable Migrantes. Digite cero si no tiene.",IF(V165&gt;$C165," * La variable Migrantes no puede ser mayor al Total Ambos Sexos.",""))</f>
        <v/>
      </c>
      <c r="CF165" s="3024" t="str">
        <f>IF(AND($E165&gt;0,OR(W165=""))," * No olvide digitar la variable Trans (Masculino). Digite cero si no tiene.",IF((W165)&gt;$E165," * La variable Trans (Masculino) no puede ser mayor al Total Mujeres.",""))</f>
        <v/>
      </c>
      <c r="CG165" s="3024" t="str">
        <f>IF(AND($D165&gt;0,OR(X165=""))," * No olvide digitar la variable Trans (Femenino). Digite cero si no tiene.",IF((X165)&gt;$D165," * La variable Trans (Femenino) no puede ser mayor al Total Hombres.",""))</f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 t="shared" si="44"/>
        <v>0</v>
      </c>
      <c r="E166" s="3121">
        <f t="shared" si="44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>IF(AND($C166&gt;0,R166="")," * No olvide digitar la variable Beneficiarios. Digite cero si no tiene.",IF(R166&gt;$C166," * La variable Beneficiarios no puede ser mayor al Total Ambos Sexos.",""))</f>
        <v/>
      </c>
      <c r="CB166" s="3024" t="str">
        <f>IF(AND($C166&gt;0,S166="")," * No olvide digitar la variable Niños, Niñas, Adolescentes y Jóvenes Mejor Niñez. Digite cero si no tiene.",IF(S166&gt;$C166," * La variable Niños, Niñas, Adolescentes y Jóvenes Mejor Niñez no puede ser mayor al Total Ambos Sexos.",""))</f>
        <v/>
      </c>
      <c r="CC166" s="3024" t="str">
        <f>IF(AND($C166&gt;0,T166="")," * No olvide digitar la variable Niños, Niñas, Adolescentes y Jóvenes SENAME. Digite cero si no tiene.",IF(T166&gt;$C166," * La variable Niños, Niñas, Adolescentes y Jóvenes SENAME no puede ser mayor al Total Ambos Sexos.",""))</f>
        <v/>
      </c>
      <c r="CD166" s="3024" t="str">
        <f>IF(AND($C166&gt;0,U166="")," * No olvide digitar la variable Pueblos Originarios. Digite cero si no tiene.",IF(U166&gt;$C166," * La variable Pueblos Originarios no puede ser mayor al Total Ambos Sexos.",""))</f>
        <v/>
      </c>
      <c r="CE166" s="3024" t="str">
        <f>IF(AND($C166&gt;0,V166="")," * No olvide digitar la variable Migrantes. Digite cero si no tiene.",IF(V166&gt;$C166," * La variable Migrantes no puede ser mayor al Total Ambos Sexos.",""))</f>
        <v/>
      </c>
      <c r="CF166" s="3024" t="str">
        <f>IF(AND($E166&gt;0,OR(W166=""))," * No olvide digitar la variable Trans (Masculino). Digite cero si no tiene.",IF((W166)&gt;$E166," * La variable Trans (Masculino) no puede ser mayor al Total Mujeres.",""))</f>
        <v/>
      </c>
      <c r="CG166" s="3024" t="str">
        <f>IF(AND($D166&gt;0,OR(X166=""))," * No olvide digitar la variable Trans (Femenino). Digite cero si no tiene.",IF((X166)&gt;$D166," * La variable Trans (Femenino) no puede ser mayor al Total Hombres.",""))</f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 t="shared" si="44"/>
        <v>0</v>
      </c>
      <c r="E167" s="3121">
        <f t="shared" si="44"/>
        <v>0</v>
      </c>
      <c r="F167" s="779">
        <f t="shared" ref="F167:Q167" si="45">SUM(F164:F166)</f>
        <v>0</v>
      </c>
      <c r="G167" s="572">
        <f t="shared" si="45"/>
        <v>0</v>
      </c>
      <c r="H167" s="779">
        <f t="shared" si="45"/>
        <v>0</v>
      </c>
      <c r="I167" s="572">
        <f t="shared" si="45"/>
        <v>0</v>
      </c>
      <c r="J167" s="779">
        <f t="shared" si="45"/>
        <v>0</v>
      </c>
      <c r="K167" s="572">
        <f t="shared" si="45"/>
        <v>0</v>
      </c>
      <c r="L167" s="779">
        <f t="shared" si="45"/>
        <v>0</v>
      </c>
      <c r="M167" s="539">
        <f t="shared" si="45"/>
        <v>0</v>
      </c>
      <c r="N167" s="514">
        <f t="shared" si="45"/>
        <v>0</v>
      </c>
      <c r="O167" s="512">
        <f t="shared" si="45"/>
        <v>0</v>
      </c>
      <c r="P167" s="512">
        <f t="shared" si="45"/>
        <v>0</v>
      </c>
      <c r="Q167" s="539">
        <f t="shared" si="45"/>
        <v>0</v>
      </c>
      <c r="R167" s="514">
        <f>SUM(R164:R166)</f>
        <v>0</v>
      </c>
      <c r="S167" s="512">
        <f t="shared" ref="S167:X167" si="46">SUM(S164:S166)</f>
        <v>0</v>
      </c>
      <c r="T167" s="512">
        <f t="shared" si="46"/>
        <v>0</v>
      </c>
      <c r="U167" s="512">
        <f t="shared" si="46"/>
        <v>0</v>
      </c>
      <c r="V167" s="515">
        <f t="shared" si="46"/>
        <v>0</v>
      </c>
      <c r="W167" s="779">
        <f t="shared" si="46"/>
        <v>0</v>
      </c>
      <c r="X167" s="515">
        <f t="shared" si="46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 t="shared" si="44"/>
        <v>0</v>
      </c>
      <c r="E168" s="3121">
        <f t="shared" si="44"/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47">SUM(C179:C180)</f>
        <v>0</v>
      </c>
      <c r="D181" s="3127">
        <f t="shared" si="47"/>
        <v>0</v>
      </c>
      <c r="E181" s="778">
        <f>SUM(E179:E180)</f>
        <v>0</v>
      </c>
      <c r="F181" s="3127">
        <f t="shared" si="47"/>
        <v>0</v>
      </c>
      <c r="G181" s="778">
        <f t="shared" si="47"/>
        <v>0</v>
      </c>
      <c r="H181" s="3127">
        <f t="shared" si="47"/>
        <v>0</v>
      </c>
      <c r="I181" s="778">
        <f t="shared" si="47"/>
        <v>0</v>
      </c>
      <c r="J181" s="3127">
        <f t="shared" si="47"/>
        <v>0</v>
      </c>
      <c r="K181" s="778">
        <f t="shared" si="47"/>
        <v>0</v>
      </c>
      <c r="L181" s="3127">
        <f t="shared" si="47"/>
        <v>0</v>
      </c>
      <c r="M181" s="628">
        <f t="shared" si="47"/>
        <v>0</v>
      </c>
      <c r="N181" s="626">
        <f t="shared" si="47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748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Z59" zoomScaleNormal="100" workbookViewId="0">
      <selection activeCell="Z59"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2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4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3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>
        <v>1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3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4</v>
      </c>
      <c r="AF126" s="3193">
        <f t="shared" si="25"/>
        <v>13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>IF(AND(N159+O159+P159+Q159+R159+S159&gt;0,AV159=""),1,IF(AV159&gt;N159+O159+P159+Q159+R159+S159,1,0))</f>
        <v>0</v>
      </c>
      <c r="CT159" s="182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>IF(AND(N160+O160+P160+Q160+R160+S160&gt;0,AV160=""),1,IF(AV160&gt;N160+O160+P160+Q160+R160+S160,1,0))</f>
        <v>0</v>
      </c>
      <c r="CT160" s="182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>IF(AND(N161+O161+P161+Q161+R161+S161&gt;0,AV161=""),1,IF(AV161&gt;N161+O161+P161+Q161+R161+S161,1,0))</f>
        <v>0</v>
      </c>
      <c r="CT161" s="182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>0</v>
      </c>
    </row>
    <row r="162" spans="1:98" x14ac:dyDescent="0.25">
      <c r="A162" s="6449" t="s">
        <v>77</v>
      </c>
      <c r="B162" s="6107"/>
      <c r="C162" s="894">
        <f t="shared" ref="C162:AS162" si="47">SUM(C151:C161)</f>
        <v>0</v>
      </c>
      <c r="D162" s="318">
        <f t="shared" si="47"/>
        <v>0</v>
      </c>
      <c r="E162" s="3122">
        <f t="shared" si="47"/>
        <v>0</v>
      </c>
      <c r="F162" s="3191">
        <f t="shared" si="47"/>
        <v>0</v>
      </c>
      <c r="G162" s="3194">
        <f t="shared" si="47"/>
        <v>0</v>
      </c>
      <c r="H162" s="3191">
        <f t="shared" si="47"/>
        <v>0</v>
      </c>
      <c r="I162" s="3194">
        <f t="shared" si="47"/>
        <v>0</v>
      </c>
      <c r="J162" s="779">
        <f t="shared" si="47"/>
        <v>0</v>
      </c>
      <c r="K162" s="586">
        <f t="shared" si="47"/>
        <v>0</v>
      </c>
      <c r="L162" s="779">
        <f t="shared" si="47"/>
        <v>0</v>
      </c>
      <c r="M162" s="586">
        <f t="shared" si="47"/>
        <v>0</v>
      </c>
      <c r="N162" s="779">
        <f>SUM(N151:N161)</f>
        <v>0</v>
      </c>
      <c r="O162" s="586">
        <f>SUM(O151:O161)</f>
        <v>0</v>
      </c>
      <c r="P162" s="779">
        <f t="shared" si="47"/>
        <v>0</v>
      </c>
      <c r="Q162" s="586">
        <f t="shared" si="47"/>
        <v>0</v>
      </c>
      <c r="R162" s="779">
        <f t="shared" si="47"/>
        <v>0</v>
      </c>
      <c r="S162" s="586">
        <f t="shared" si="47"/>
        <v>0</v>
      </c>
      <c r="T162" s="779">
        <f t="shared" si="47"/>
        <v>0</v>
      </c>
      <c r="U162" s="586">
        <f t="shared" si="47"/>
        <v>0</v>
      </c>
      <c r="V162" s="779">
        <f t="shared" si="47"/>
        <v>0</v>
      </c>
      <c r="W162" s="586">
        <f t="shared" si="47"/>
        <v>0</v>
      </c>
      <c r="X162" s="779">
        <f t="shared" si="47"/>
        <v>0</v>
      </c>
      <c r="Y162" s="586">
        <f t="shared" si="47"/>
        <v>0</v>
      </c>
      <c r="Z162" s="779">
        <f t="shared" si="47"/>
        <v>0</v>
      </c>
      <c r="AA162" s="586">
        <f t="shared" si="47"/>
        <v>0</v>
      </c>
      <c r="AB162" s="779">
        <f t="shared" si="47"/>
        <v>0</v>
      </c>
      <c r="AC162" s="586">
        <f t="shared" si="47"/>
        <v>0</v>
      </c>
      <c r="AD162" s="779">
        <f t="shared" si="47"/>
        <v>0</v>
      </c>
      <c r="AE162" s="586">
        <f t="shared" si="47"/>
        <v>0</v>
      </c>
      <c r="AF162" s="779">
        <f t="shared" si="47"/>
        <v>0</v>
      </c>
      <c r="AG162" s="586">
        <f t="shared" si="47"/>
        <v>0</v>
      </c>
      <c r="AH162" s="779">
        <f t="shared" si="47"/>
        <v>0</v>
      </c>
      <c r="AI162" s="586">
        <f t="shared" si="47"/>
        <v>0</v>
      </c>
      <c r="AJ162" s="779">
        <f t="shared" si="47"/>
        <v>0</v>
      </c>
      <c r="AK162" s="586">
        <f t="shared" si="47"/>
        <v>0</v>
      </c>
      <c r="AL162" s="779">
        <f t="shared" si="47"/>
        <v>0</v>
      </c>
      <c r="AM162" s="586">
        <f t="shared" si="47"/>
        <v>0</v>
      </c>
      <c r="AN162" s="780">
        <f t="shared" si="47"/>
        <v>0</v>
      </c>
      <c r="AO162" s="513">
        <f t="shared" si="47"/>
        <v>0</v>
      </c>
      <c r="AP162" s="3194">
        <f t="shared" si="47"/>
        <v>0</v>
      </c>
      <c r="AQ162" s="3190">
        <f t="shared" si="47"/>
        <v>0</v>
      </c>
      <c r="AR162" s="3190">
        <f t="shared" si="47"/>
        <v>0</v>
      </c>
      <c r="AS162" s="3194">
        <f t="shared" si="47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48">SUM(D167+E167)</f>
        <v>0</v>
      </c>
      <c r="D167" s="620">
        <f t="shared" ref="D167:D175" si="49">SUM(F167+H167+J167+L167+N167+P167+R167+T167+V167+X167+Z167+AB167+AD167+AF167+AH167+AJ167+AL167+AN167)</f>
        <v>0</v>
      </c>
      <c r="E167" s="621">
        <f t="shared" ref="E167:E175" si="50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1">CB167&amp;CC167&amp;CD167&amp;CE167&amp;CF167&amp;CG167&amp;CH167</f>
        <v/>
      </c>
      <c r="CB167" s="135" t="str">
        <f t="shared" ref="CB167:CB177" si="52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3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4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5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6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57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58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59">IF(AND(C167&gt;0,AP167=""),1,IF(AP167&gt;C167,1,0))</f>
        <v>0</v>
      </c>
      <c r="CO167" s="84">
        <f t="shared" ref="CO167:CO177" si="60">IF(AND(E167&gt;0,OR(AQ167="")),1,IF((AQ167)&gt;E167,1,0))</f>
        <v>0</v>
      </c>
      <c r="CP167" s="84">
        <f t="shared" ref="CP167:CP177" si="61">IF(AND(D167&gt;0,OR(AR167="")),1,IF((AR167)&gt;D167,1,0))</f>
        <v>0</v>
      </c>
      <c r="CQ167" s="84">
        <f t="shared" ref="CQ167:CQ177" si="62">IF(AND(C167&gt;0,AS167=""),1,IF(AS167&gt;C167,1,0))</f>
        <v>0</v>
      </c>
      <c r="CR167" s="84">
        <f t="shared" ref="CR167:CR177" si="63">IF(AND(C167&gt;0,AT167=""),1,IF(AT167&gt;C167,1,0))</f>
        <v>0</v>
      </c>
      <c r="CS167" s="84">
        <f t="shared" ref="CS167:CS177" si="64">IF(AND(C167&gt;0,AU167=""),1,IF(AU167&gt;C167,1,0))</f>
        <v>0</v>
      </c>
      <c r="CT167" s="84">
        <f t="shared" ref="CT167:CT177" si="65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48"/>
        <v>0</v>
      </c>
      <c r="D168" s="639">
        <f t="shared" si="49"/>
        <v>0</v>
      </c>
      <c r="E168" s="640">
        <f t="shared" si="50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1"/>
        <v/>
      </c>
      <c r="CB168" s="135" t="str">
        <f t="shared" si="52"/>
        <v/>
      </c>
      <c r="CC168" s="135" t="str">
        <f t="shared" si="53"/>
        <v/>
      </c>
      <c r="CD168" s="135" t="str">
        <f t="shared" si="54"/>
        <v/>
      </c>
      <c r="CE168" s="135" t="str">
        <f t="shared" si="55"/>
        <v/>
      </c>
      <c r="CF168" s="135" t="str">
        <f t="shared" si="56"/>
        <v/>
      </c>
      <c r="CG168" s="135" t="str">
        <f t="shared" si="57"/>
        <v/>
      </c>
      <c r="CH168" s="135" t="str">
        <f t="shared" si="58"/>
        <v/>
      </c>
      <c r="CN168" s="84">
        <f t="shared" si="59"/>
        <v>0</v>
      </c>
      <c r="CO168" s="84">
        <f t="shared" si="60"/>
        <v>0</v>
      </c>
      <c r="CP168" s="84">
        <f t="shared" si="61"/>
        <v>0</v>
      </c>
      <c r="CQ168" s="84">
        <f t="shared" si="62"/>
        <v>0</v>
      </c>
      <c r="CR168" s="84">
        <f t="shared" si="63"/>
        <v>0</v>
      </c>
      <c r="CS168" s="84">
        <f t="shared" si="64"/>
        <v>0</v>
      </c>
      <c r="CT168" s="84">
        <f t="shared" si="65"/>
        <v>0</v>
      </c>
    </row>
    <row r="169" spans="1:98" x14ac:dyDescent="0.25">
      <c r="A169" s="6546" t="s">
        <v>1312</v>
      </c>
      <c r="B169" s="3220" t="s">
        <v>98</v>
      </c>
      <c r="C169" s="3221">
        <f t="shared" si="48"/>
        <v>0</v>
      </c>
      <c r="D169" s="620">
        <f t="shared" si="49"/>
        <v>0</v>
      </c>
      <c r="E169" s="621">
        <f t="shared" si="50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1"/>
        <v/>
      </c>
      <c r="CB169" s="135" t="str">
        <f t="shared" si="52"/>
        <v/>
      </c>
      <c r="CC169" s="135" t="str">
        <f t="shared" si="53"/>
        <v/>
      </c>
      <c r="CD169" s="135" t="str">
        <f t="shared" si="54"/>
        <v/>
      </c>
      <c r="CE169" s="135" t="str">
        <f t="shared" si="55"/>
        <v/>
      </c>
      <c r="CF169" s="135" t="str">
        <f t="shared" si="56"/>
        <v/>
      </c>
      <c r="CG169" s="135" t="str">
        <f t="shared" si="57"/>
        <v/>
      </c>
      <c r="CH169" s="135" t="str">
        <f t="shared" si="58"/>
        <v/>
      </c>
      <c r="CN169" s="84">
        <f t="shared" si="59"/>
        <v>0</v>
      </c>
      <c r="CO169" s="84">
        <f t="shared" si="60"/>
        <v>0</v>
      </c>
      <c r="CP169" s="84">
        <f t="shared" si="61"/>
        <v>0</v>
      </c>
      <c r="CQ169" s="84">
        <f t="shared" si="62"/>
        <v>0</v>
      </c>
      <c r="CR169" s="84">
        <f t="shared" si="63"/>
        <v>0</v>
      </c>
      <c r="CS169" s="84">
        <f t="shared" si="64"/>
        <v>0</v>
      </c>
      <c r="CT169" s="84">
        <f t="shared" si="65"/>
        <v>0</v>
      </c>
    </row>
    <row r="170" spans="1:98" x14ac:dyDescent="0.25">
      <c r="A170" s="5901"/>
      <c r="B170" s="3223" t="s">
        <v>65</v>
      </c>
      <c r="C170" s="342">
        <f t="shared" si="48"/>
        <v>0</v>
      </c>
      <c r="D170" s="622">
        <f t="shared" si="49"/>
        <v>0</v>
      </c>
      <c r="E170" s="345">
        <f t="shared" si="50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1"/>
        <v/>
      </c>
      <c r="CB170" s="135" t="str">
        <f t="shared" si="52"/>
        <v/>
      </c>
      <c r="CC170" s="135" t="str">
        <f t="shared" si="53"/>
        <v/>
      </c>
      <c r="CD170" s="135" t="str">
        <f t="shared" si="54"/>
        <v/>
      </c>
      <c r="CE170" s="135" t="str">
        <f t="shared" si="55"/>
        <v/>
      </c>
      <c r="CF170" s="135" t="str">
        <f t="shared" si="56"/>
        <v/>
      </c>
      <c r="CG170" s="135" t="str">
        <f t="shared" si="57"/>
        <v/>
      </c>
      <c r="CH170" s="135" t="str">
        <f t="shared" si="58"/>
        <v/>
      </c>
      <c r="CN170" s="84">
        <f t="shared" si="59"/>
        <v>0</v>
      </c>
      <c r="CO170" s="84">
        <f t="shared" si="60"/>
        <v>0</v>
      </c>
      <c r="CP170" s="84">
        <f t="shared" si="61"/>
        <v>0</v>
      </c>
      <c r="CQ170" s="84">
        <f t="shared" si="62"/>
        <v>0</v>
      </c>
      <c r="CR170" s="84">
        <f t="shared" si="63"/>
        <v>0</v>
      </c>
      <c r="CS170" s="84">
        <f t="shared" si="64"/>
        <v>0</v>
      </c>
      <c r="CT170" s="84">
        <f t="shared" si="65"/>
        <v>0</v>
      </c>
    </row>
    <row r="171" spans="1:98" x14ac:dyDescent="0.25">
      <c r="A171" s="6547"/>
      <c r="B171" s="3222" t="s">
        <v>1034</v>
      </c>
      <c r="C171" s="638">
        <f t="shared" si="48"/>
        <v>0</v>
      </c>
      <c r="D171" s="639">
        <f t="shared" si="49"/>
        <v>0</v>
      </c>
      <c r="E171" s="640">
        <f t="shared" si="50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1"/>
        <v/>
      </c>
      <c r="CB171" s="135" t="str">
        <f t="shared" si="52"/>
        <v/>
      </c>
      <c r="CC171" s="135" t="str">
        <f t="shared" si="53"/>
        <v/>
      </c>
      <c r="CD171" s="135" t="str">
        <f t="shared" si="54"/>
        <v/>
      </c>
      <c r="CE171" s="135" t="str">
        <f t="shared" si="55"/>
        <v/>
      </c>
      <c r="CF171" s="135" t="str">
        <f t="shared" si="56"/>
        <v/>
      </c>
      <c r="CG171" s="135" t="str">
        <f t="shared" si="57"/>
        <v/>
      </c>
      <c r="CH171" s="135" t="str">
        <f t="shared" si="58"/>
        <v/>
      </c>
      <c r="CN171" s="84">
        <f t="shared" si="59"/>
        <v>0</v>
      </c>
      <c r="CO171" s="84">
        <f t="shared" si="60"/>
        <v>0</v>
      </c>
      <c r="CP171" s="84">
        <f t="shared" si="61"/>
        <v>0</v>
      </c>
      <c r="CQ171" s="84">
        <f t="shared" si="62"/>
        <v>0</v>
      </c>
      <c r="CR171" s="84">
        <f t="shared" si="63"/>
        <v>0</v>
      </c>
      <c r="CS171" s="84">
        <f t="shared" si="64"/>
        <v>0</v>
      </c>
      <c r="CT171" s="84">
        <f t="shared" si="65"/>
        <v>0</v>
      </c>
    </row>
    <row r="172" spans="1:98" x14ac:dyDescent="0.25">
      <c r="A172" s="6314" t="s">
        <v>1313</v>
      </c>
      <c r="B172" s="3220" t="s">
        <v>98</v>
      </c>
      <c r="C172" s="3221">
        <f t="shared" si="48"/>
        <v>0</v>
      </c>
      <c r="D172" s="620">
        <f t="shared" si="49"/>
        <v>0</v>
      </c>
      <c r="E172" s="621">
        <f t="shared" si="50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1"/>
        <v/>
      </c>
      <c r="CB172" s="135" t="str">
        <f t="shared" si="52"/>
        <v/>
      </c>
      <c r="CC172" s="135" t="str">
        <f t="shared" si="53"/>
        <v/>
      </c>
      <c r="CD172" s="135" t="str">
        <f t="shared" si="54"/>
        <v/>
      </c>
      <c r="CE172" s="135" t="str">
        <f t="shared" si="55"/>
        <v/>
      </c>
      <c r="CF172" s="135" t="str">
        <f t="shared" si="56"/>
        <v/>
      </c>
      <c r="CG172" s="135" t="str">
        <f t="shared" si="57"/>
        <v/>
      </c>
      <c r="CH172" s="135" t="str">
        <f t="shared" si="58"/>
        <v/>
      </c>
      <c r="CN172" s="84">
        <f t="shared" si="59"/>
        <v>0</v>
      </c>
      <c r="CO172" s="84">
        <f t="shared" si="60"/>
        <v>0</v>
      </c>
      <c r="CP172" s="84">
        <f t="shared" si="61"/>
        <v>0</v>
      </c>
      <c r="CQ172" s="84">
        <f t="shared" si="62"/>
        <v>0</v>
      </c>
      <c r="CR172" s="84">
        <f t="shared" si="63"/>
        <v>0</v>
      </c>
      <c r="CS172" s="84">
        <f t="shared" si="64"/>
        <v>0</v>
      </c>
      <c r="CT172" s="84">
        <f t="shared" si="65"/>
        <v>0</v>
      </c>
    </row>
    <row r="173" spans="1:98" x14ac:dyDescent="0.25">
      <c r="A173" s="5923"/>
      <c r="B173" s="3222" t="s">
        <v>65</v>
      </c>
      <c r="C173" s="342">
        <f t="shared" si="48"/>
        <v>0</v>
      </c>
      <c r="D173" s="639">
        <f t="shared" si="49"/>
        <v>0</v>
      </c>
      <c r="E173" s="640">
        <f t="shared" si="50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1"/>
        <v/>
      </c>
      <c r="CB173" s="135" t="str">
        <f t="shared" si="52"/>
        <v/>
      </c>
      <c r="CC173" s="135" t="str">
        <f t="shared" si="53"/>
        <v/>
      </c>
      <c r="CD173" s="135" t="str">
        <f t="shared" si="54"/>
        <v/>
      </c>
      <c r="CE173" s="135" t="str">
        <f t="shared" si="55"/>
        <v/>
      </c>
      <c r="CF173" s="135" t="str">
        <f t="shared" si="56"/>
        <v/>
      </c>
      <c r="CG173" s="135" t="str">
        <f t="shared" si="57"/>
        <v/>
      </c>
      <c r="CH173" s="135" t="str">
        <f t="shared" si="58"/>
        <v/>
      </c>
      <c r="CN173" s="84">
        <f t="shared" si="59"/>
        <v>0</v>
      </c>
      <c r="CO173" s="84">
        <f t="shared" si="60"/>
        <v>0</v>
      </c>
      <c r="CP173" s="84">
        <f t="shared" si="61"/>
        <v>0</v>
      </c>
      <c r="CQ173" s="84">
        <f t="shared" si="62"/>
        <v>0</v>
      </c>
      <c r="CR173" s="84">
        <f t="shared" si="63"/>
        <v>0</v>
      </c>
      <c r="CS173" s="84">
        <f t="shared" si="64"/>
        <v>0</v>
      </c>
      <c r="CT173" s="84">
        <f t="shared" si="65"/>
        <v>0</v>
      </c>
    </row>
    <row r="174" spans="1:98" x14ac:dyDescent="0.25">
      <c r="A174" s="6314" t="s">
        <v>1314</v>
      </c>
      <c r="B174" s="3220" t="s">
        <v>98</v>
      </c>
      <c r="C174" s="3221">
        <f t="shared" si="48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1"/>
        <v/>
      </c>
      <c r="CB174" s="135" t="str">
        <f t="shared" si="52"/>
        <v/>
      </c>
      <c r="CC174" s="135" t="str">
        <f t="shared" si="53"/>
        <v/>
      </c>
      <c r="CD174" s="135" t="str">
        <f t="shared" si="54"/>
        <v/>
      </c>
      <c r="CE174" s="135" t="str">
        <f t="shared" si="55"/>
        <v/>
      </c>
      <c r="CF174" s="135" t="str">
        <f t="shared" si="56"/>
        <v/>
      </c>
      <c r="CG174" s="135" t="str">
        <f t="shared" si="57"/>
        <v/>
      </c>
      <c r="CH174" s="135" t="str">
        <f t="shared" si="58"/>
        <v/>
      </c>
      <c r="CN174" s="84">
        <f t="shared" si="59"/>
        <v>0</v>
      </c>
      <c r="CO174" s="84">
        <f t="shared" si="60"/>
        <v>0</v>
      </c>
      <c r="CP174" s="84">
        <f t="shared" si="61"/>
        <v>0</v>
      </c>
      <c r="CQ174" s="84">
        <f t="shared" si="62"/>
        <v>0</v>
      </c>
      <c r="CR174" s="84">
        <f t="shared" si="63"/>
        <v>0</v>
      </c>
      <c r="CS174" s="84">
        <f t="shared" si="64"/>
        <v>0</v>
      </c>
      <c r="CT174" s="84">
        <f t="shared" si="65"/>
        <v>0</v>
      </c>
    </row>
    <row r="175" spans="1:98" x14ac:dyDescent="0.25">
      <c r="A175" s="5923"/>
      <c r="B175" s="3222" t="s">
        <v>65</v>
      </c>
      <c r="C175" s="342">
        <f t="shared" si="48"/>
        <v>0</v>
      </c>
      <c r="D175" s="639">
        <f t="shared" si="49"/>
        <v>0</v>
      </c>
      <c r="E175" s="640">
        <f t="shared" si="50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1"/>
        <v/>
      </c>
      <c r="CB175" s="135" t="str">
        <f t="shared" si="52"/>
        <v/>
      </c>
      <c r="CC175" s="135" t="str">
        <f t="shared" si="53"/>
        <v/>
      </c>
      <c r="CD175" s="135" t="str">
        <f t="shared" si="54"/>
        <v/>
      </c>
      <c r="CE175" s="135" t="str">
        <f t="shared" si="55"/>
        <v/>
      </c>
      <c r="CF175" s="135" t="str">
        <f t="shared" si="56"/>
        <v/>
      </c>
      <c r="CG175" s="135" t="str">
        <f t="shared" si="57"/>
        <v/>
      </c>
      <c r="CH175" s="135" t="str">
        <f t="shared" si="58"/>
        <v/>
      </c>
      <c r="CN175" s="84">
        <f t="shared" si="59"/>
        <v>0</v>
      </c>
      <c r="CO175" s="84">
        <f t="shared" si="60"/>
        <v>0</v>
      </c>
      <c r="CP175" s="84">
        <f t="shared" si="61"/>
        <v>0</v>
      </c>
      <c r="CQ175" s="84">
        <f t="shared" si="62"/>
        <v>0</v>
      </c>
      <c r="CR175" s="84">
        <f t="shared" si="63"/>
        <v>0</v>
      </c>
      <c r="CS175" s="84">
        <f t="shared" si="64"/>
        <v>0</v>
      </c>
      <c r="CT175" s="84">
        <f t="shared" si="65"/>
        <v>0</v>
      </c>
    </row>
    <row r="176" spans="1:98" x14ac:dyDescent="0.25">
      <c r="A176" s="6147" t="s">
        <v>1315</v>
      </c>
      <c r="B176" s="3220" t="s">
        <v>98</v>
      </c>
      <c r="C176" s="3224">
        <f t="shared" si="48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1"/>
        <v/>
      </c>
      <c r="CB176" s="135" t="str">
        <f t="shared" si="52"/>
        <v/>
      </c>
      <c r="CC176" s="135" t="str">
        <f t="shared" si="53"/>
        <v/>
      </c>
      <c r="CD176" s="135" t="str">
        <f t="shared" si="54"/>
        <v/>
      </c>
      <c r="CE176" s="135" t="str">
        <f t="shared" si="55"/>
        <v/>
      </c>
      <c r="CF176" s="135" t="str">
        <f t="shared" si="56"/>
        <v/>
      </c>
      <c r="CG176" s="135" t="str">
        <f t="shared" si="57"/>
        <v/>
      </c>
      <c r="CH176" s="135" t="str">
        <f t="shared" si="58"/>
        <v/>
      </c>
      <c r="CN176" s="84">
        <f t="shared" si="59"/>
        <v>0</v>
      </c>
      <c r="CO176" s="84">
        <f t="shared" si="60"/>
        <v>0</v>
      </c>
      <c r="CP176" s="84">
        <f t="shared" si="61"/>
        <v>0</v>
      </c>
      <c r="CQ176" s="84">
        <f t="shared" si="62"/>
        <v>0</v>
      </c>
      <c r="CR176" s="84">
        <f t="shared" si="63"/>
        <v>0</v>
      </c>
      <c r="CS176" s="84">
        <f t="shared" si="64"/>
        <v>0</v>
      </c>
      <c r="CT176" s="84">
        <f t="shared" si="65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1"/>
        <v/>
      </c>
      <c r="CB177" s="135" t="str">
        <f t="shared" si="52"/>
        <v/>
      </c>
      <c r="CC177" s="135" t="str">
        <f t="shared" si="53"/>
        <v/>
      </c>
      <c r="CD177" s="135" t="str">
        <f t="shared" si="54"/>
        <v/>
      </c>
      <c r="CE177" s="135" t="str">
        <f t="shared" si="55"/>
        <v/>
      </c>
      <c r="CF177" s="135" t="str">
        <f t="shared" si="56"/>
        <v/>
      </c>
      <c r="CG177" s="135" t="str">
        <f t="shared" si="57"/>
        <v/>
      </c>
      <c r="CH177" s="135" t="str">
        <f t="shared" si="58"/>
        <v/>
      </c>
      <c r="CN177" s="84">
        <f t="shared" si="59"/>
        <v>0</v>
      </c>
      <c r="CO177" s="84">
        <f t="shared" si="60"/>
        <v>0</v>
      </c>
      <c r="CP177" s="84">
        <f t="shared" si="61"/>
        <v>0</v>
      </c>
      <c r="CQ177" s="84">
        <f t="shared" si="62"/>
        <v>0</v>
      </c>
      <c r="CR177" s="84">
        <f t="shared" si="63"/>
        <v>0</v>
      </c>
      <c r="CS177" s="84">
        <f t="shared" si="64"/>
        <v>0</v>
      </c>
      <c r="CT177" s="84">
        <f t="shared" si="65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6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67">CB182&amp;CC182</f>
        <v/>
      </c>
      <c r="CB182" s="135" t="str">
        <f t="shared" ref="CB182:CB191" si="68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69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0">IF(AND(C182&gt;0,AQ182=""),1,IF(AQ182&gt;C182,1,0))</f>
        <v>0</v>
      </c>
      <c r="CO182" s="84">
        <f t="shared" ref="CO182:CO191" si="71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2">SUM(D183+E183)</f>
        <v>0</v>
      </c>
      <c r="D183" s="229">
        <f t="shared" ref="D183:D191" si="73">SUM(F183+H183+J183+L183+N183+P183+R183+T183+V183+X183+Z183+AB183+AD183+AF183+AH183)</f>
        <v>0</v>
      </c>
      <c r="E183" s="933">
        <f t="shared" si="66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67"/>
        <v/>
      </c>
      <c r="CB183" s="135" t="str">
        <f t="shared" si="68"/>
        <v/>
      </c>
      <c r="CC183" s="135" t="str">
        <f t="shared" si="69"/>
        <v/>
      </c>
      <c r="CN183" s="84">
        <f t="shared" si="70"/>
        <v>0</v>
      </c>
      <c r="CO183" s="84">
        <f t="shared" si="71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2"/>
        <v>0</v>
      </c>
      <c r="D184" s="230">
        <f t="shared" si="73"/>
        <v>0</v>
      </c>
      <c r="E184" s="226">
        <f t="shared" si="66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67"/>
        <v/>
      </c>
      <c r="CB184" s="135" t="str">
        <f t="shared" si="68"/>
        <v/>
      </c>
      <c r="CC184" s="135" t="str">
        <f t="shared" si="69"/>
        <v/>
      </c>
      <c r="CN184" s="84">
        <f t="shared" si="70"/>
        <v>0</v>
      </c>
      <c r="CO184" s="84">
        <f t="shared" si="71"/>
        <v>0</v>
      </c>
    </row>
    <row r="185" spans="1:98" ht="15" customHeight="1" x14ac:dyDescent="0.25">
      <c r="A185" s="6503"/>
      <c r="B185" s="80" t="s">
        <v>963</v>
      </c>
      <c r="C185" s="932">
        <f t="shared" si="72"/>
        <v>0</v>
      </c>
      <c r="D185" s="229">
        <f t="shared" si="73"/>
        <v>0</v>
      </c>
      <c r="E185" s="933">
        <f t="shared" si="66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67"/>
        <v/>
      </c>
      <c r="CB185" s="135" t="str">
        <f t="shared" si="68"/>
        <v/>
      </c>
      <c r="CC185" s="135" t="str">
        <f t="shared" si="69"/>
        <v/>
      </c>
      <c r="CN185" s="84">
        <f t="shared" si="70"/>
        <v>0</v>
      </c>
      <c r="CO185" s="84">
        <f t="shared" si="71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3"/>
        <v>0</v>
      </c>
      <c r="E186" s="226">
        <f t="shared" si="66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67"/>
        <v/>
      </c>
      <c r="CB186" s="135" t="str">
        <f t="shared" si="68"/>
        <v/>
      </c>
      <c r="CC186" s="135" t="str">
        <f t="shared" si="69"/>
        <v/>
      </c>
      <c r="CN186" s="84">
        <f t="shared" si="70"/>
        <v>0</v>
      </c>
      <c r="CO186" s="84">
        <f t="shared" si="71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3"/>
        <v>0</v>
      </c>
      <c r="E187" s="933">
        <f t="shared" si="66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67"/>
        <v/>
      </c>
      <c r="CB187" s="135" t="str">
        <f t="shared" si="68"/>
        <v/>
      </c>
      <c r="CC187" s="135" t="str">
        <f t="shared" si="69"/>
        <v/>
      </c>
      <c r="CN187" s="84">
        <f t="shared" si="70"/>
        <v>0</v>
      </c>
      <c r="CO187" s="84">
        <f t="shared" si="71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3"/>
        <v>0</v>
      </c>
      <c r="E188" s="226">
        <f t="shared" si="66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67"/>
        <v/>
      </c>
      <c r="CB188" s="135" t="str">
        <f t="shared" si="68"/>
        <v/>
      </c>
      <c r="CC188" s="135" t="str">
        <f t="shared" si="69"/>
        <v/>
      </c>
      <c r="CN188" s="84">
        <f t="shared" si="70"/>
        <v>0</v>
      </c>
      <c r="CO188" s="84">
        <f t="shared" si="71"/>
        <v>0</v>
      </c>
    </row>
    <row r="189" spans="1:98" ht="15" customHeight="1" x14ac:dyDescent="0.25">
      <c r="A189" s="6493"/>
      <c r="B189" s="78" t="s">
        <v>963</v>
      </c>
      <c r="C189" s="932">
        <f t="shared" si="72"/>
        <v>0</v>
      </c>
      <c r="D189" s="229">
        <f t="shared" si="73"/>
        <v>0</v>
      </c>
      <c r="E189" s="933">
        <f t="shared" si="66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67"/>
        <v/>
      </c>
      <c r="CB189" s="135" t="str">
        <f t="shared" si="68"/>
        <v/>
      </c>
      <c r="CC189" s="135" t="str">
        <f t="shared" si="69"/>
        <v/>
      </c>
      <c r="CN189" s="84">
        <f t="shared" si="70"/>
        <v>0</v>
      </c>
      <c r="CO189" s="84">
        <f t="shared" si="71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2"/>
        <v>0</v>
      </c>
      <c r="D190" s="230">
        <f t="shared" si="73"/>
        <v>0</v>
      </c>
      <c r="E190" s="226">
        <f t="shared" si="66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67"/>
        <v/>
      </c>
      <c r="CB190" s="135" t="str">
        <f t="shared" si="68"/>
        <v/>
      </c>
      <c r="CC190" s="135" t="str">
        <f t="shared" si="69"/>
        <v/>
      </c>
      <c r="CN190" s="84">
        <f t="shared" si="70"/>
        <v>0</v>
      </c>
      <c r="CO190" s="84">
        <f t="shared" si="71"/>
        <v>0</v>
      </c>
    </row>
    <row r="191" spans="1:98" ht="15" customHeight="1" x14ac:dyDescent="0.25">
      <c r="A191" s="6494"/>
      <c r="B191" s="82" t="s">
        <v>963</v>
      </c>
      <c r="C191" s="932">
        <f t="shared" si="72"/>
        <v>0</v>
      </c>
      <c r="D191" s="229">
        <f t="shared" si="73"/>
        <v>0</v>
      </c>
      <c r="E191" s="933">
        <f t="shared" si="66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67"/>
        <v/>
      </c>
      <c r="CB191" s="135" t="str">
        <f t="shared" si="68"/>
        <v/>
      </c>
      <c r="CC191" s="135" t="str">
        <f t="shared" si="69"/>
        <v/>
      </c>
      <c r="CN191" s="84">
        <f t="shared" si="70"/>
        <v>0</v>
      </c>
      <c r="CO191" s="84">
        <f t="shared" si="71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4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5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6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77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78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79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0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1">IF(AND($C196&gt;0,T196=""),1,IF(T196&gt;$C196,1,0))</f>
        <v>0</v>
      </c>
      <c r="CO196" s="84">
        <f>IF(AND($E196&gt;0,U196=""),1,IF(U196&gt;$E196,1,0))</f>
        <v>0</v>
      </c>
      <c r="CP196" s="84">
        <f t="shared" si="81"/>
        <v>0</v>
      </c>
      <c r="CQ196" s="84">
        <f t="shared" si="81"/>
        <v>0</v>
      </c>
      <c r="CR196" s="84">
        <f t="shared" si="81"/>
        <v>0</v>
      </c>
      <c r="CS196" s="84">
        <f t="shared" si="81"/>
        <v>0</v>
      </c>
      <c r="CT196" s="84">
        <f t="shared" ref="CT196:CT202" si="82">IF(AND($E196&gt;0,Z196=""),1,IF(Z196&gt;$E196,1,0))</f>
        <v>0</v>
      </c>
      <c r="CU196" s="1901">
        <f t="shared" ref="CU196:CU202" si="83"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 t="shared" ref="C197:C202" si="84"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 t="shared" ref="AB197:AB202" si="85">CC197&amp;CD197&amp;CE197&amp;CF197&amp;CG197&amp;CH197&amp;CI197</f>
        <v/>
      </c>
      <c r="CB197" s="181"/>
      <c r="CC197" s="135" t="str">
        <f t="shared" si="74"/>
        <v/>
      </c>
      <c r="CD197" s="135" t="str">
        <f t="shared" si="75"/>
        <v/>
      </c>
      <c r="CE197" s="135" t="str">
        <f t="shared" si="76"/>
        <v/>
      </c>
      <c r="CF197" s="135" t="str">
        <f t="shared" si="77"/>
        <v/>
      </c>
      <c r="CG197" s="135" t="str">
        <f t="shared" si="78"/>
        <v/>
      </c>
      <c r="CH197" s="135" t="str">
        <f t="shared" si="79"/>
        <v/>
      </c>
      <c r="CI197" s="135" t="str">
        <f t="shared" si="80"/>
        <v/>
      </c>
      <c r="CN197" s="181"/>
      <c r="CO197" s="84">
        <f t="shared" ref="CO197:CO202" si="86">IF(AND($E197&gt;0,U197=""),1,IF(U197&gt;$E197,1,0))</f>
        <v>0</v>
      </c>
      <c r="CP197" s="84">
        <f t="shared" ref="CP197:CS202" si="87">IF(AND($C197&gt;0,V197=""),1,IF(V197&gt;$C197,1,0))</f>
        <v>0</v>
      </c>
      <c r="CQ197" s="84">
        <f t="shared" si="87"/>
        <v>0</v>
      </c>
      <c r="CR197" s="84">
        <f t="shared" si="87"/>
        <v>0</v>
      </c>
      <c r="CS197" s="84">
        <f t="shared" si="87"/>
        <v>0</v>
      </c>
      <c r="CT197" s="84">
        <f t="shared" si="82"/>
        <v>0</v>
      </c>
      <c r="CU197" s="1901">
        <f t="shared" si="83"/>
        <v>0</v>
      </c>
    </row>
    <row r="198" spans="1:99" x14ac:dyDescent="0.25">
      <c r="A198" s="5977"/>
      <c r="B198" s="3300" t="s">
        <v>1344</v>
      </c>
      <c r="C198" s="760">
        <f t="shared" si="84"/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si="85"/>
        <v/>
      </c>
      <c r="CB198" s="181"/>
      <c r="CC198" s="135" t="str">
        <f t="shared" si="74"/>
        <v/>
      </c>
      <c r="CD198" s="135" t="str">
        <f t="shared" si="75"/>
        <v/>
      </c>
      <c r="CE198" s="135" t="str">
        <f t="shared" si="76"/>
        <v/>
      </c>
      <c r="CF198" s="135" t="str">
        <f t="shared" si="77"/>
        <v/>
      </c>
      <c r="CG198" s="135" t="str">
        <f t="shared" si="78"/>
        <v/>
      </c>
      <c r="CH198" s="135" t="str">
        <f t="shared" si="79"/>
        <v/>
      </c>
      <c r="CI198" s="135" t="str">
        <f t="shared" si="80"/>
        <v/>
      </c>
      <c r="CN198" s="181"/>
      <c r="CO198" s="84">
        <f t="shared" si="86"/>
        <v>0</v>
      </c>
      <c r="CP198" s="84">
        <f t="shared" si="87"/>
        <v>0</v>
      </c>
      <c r="CQ198" s="84">
        <f t="shared" si="87"/>
        <v>0</v>
      </c>
      <c r="CR198" s="84">
        <f t="shared" si="87"/>
        <v>0</v>
      </c>
      <c r="CS198" s="84">
        <f t="shared" si="87"/>
        <v>0</v>
      </c>
      <c r="CT198" s="84">
        <f t="shared" si="82"/>
        <v>0</v>
      </c>
      <c r="CU198" s="1901">
        <f t="shared" si="83"/>
        <v>0</v>
      </c>
    </row>
    <row r="199" spans="1:99" x14ac:dyDescent="0.25">
      <c r="A199" s="5977"/>
      <c r="B199" s="3300" t="s">
        <v>1345</v>
      </c>
      <c r="C199" s="760">
        <f t="shared" si="84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85"/>
        <v/>
      </c>
      <c r="CB199" s="181"/>
      <c r="CC199" s="135" t="str">
        <f t="shared" si="74"/>
        <v/>
      </c>
      <c r="CD199" s="135" t="str">
        <f t="shared" si="75"/>
        <v/>
      </c>
      <c r="CE199" s="135" t="str">
        <f t="shared" si="76"/>
        <v/>
      </c>
      <c r="CF199" s="135" t="str">
        <f t="shared" si="77"/>
        <v/>
      </c>
      <c r="CG199" s="135" t="str">
        <f t="shared" si="78"/>
        <v/>
      </c>
      <c r="CH199" s="135" t="str">
        <f t="shared" si="79"/>
        <v/>
      </c>
      <c r="CI199" s="135" t="str">
        <f t="shared" si="80"/>
        <v/>
      </c>
      <c r="CN199" s="181"/>
      <c r="CO199" s="84">
        <f t="shared" si="86"/>
        <v>0</v>
      </c>
      <c r="CP199" s="84">
        <f t="shared" si="87"/>
        <v>0</v>
      </c>
      <c r="CQ199" s="84">
        <f t="shared" si="87"/>
        <v>0</v>
      </c>
      <c r="CR199" s="84">
        <f t="shared" si="87"/>
        <v>0</v>
      </c>
      <c r="CS199" s="84">
        <f t="shared" si="87"/>
        <v>0</v>
      </c>
      <c r="CT199" s="84">
        <f t="shared" si="82"/>
        <v>0</v>
      </c>
      <c r="CU199" s="1901">
        <f t="shared" si="83"/>
        <v>0</v>
      </c>
    </row>
    <row r="200" spans="1:99" x14ac:dyDescent="0.25">
      <c r="A200" s="5977"/>
      <c r="B200" s="3300" t="s">
        <v>1346</v>
      </c>
      <c r="C200" s="760">
        <f t="shared" si="84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85"/>
        <v/>
      </c>
      <c r="CB200" s="181"/>
      <c r="CC200" s="135" t="str">
        <f t="shared" si="74"/>
        <v/>
      </c>
      <c r="CD200" s="135" t="str">
        <f t="shared" si="75"/>
        <v/>
      </c>
      <c r="CE200" s="135" t="str">
        <f t="shared" si="76"/>
        <v/>
      </c>
      <c r="CF200" s="135" t="str">
        <f t="shared" si="77"/>
        <v/>
      </c>
      <c r="CG200" s="135" t="str">
        <f t="shared" si="78"/>
        <v/>
      </c>
      <c r="CH200" s="135" t="str">
        <f t="shared" si="79"/>
        <v/>
      </c>
      <c r="CI200" s="135" t="str">
        <f t="shared" si="80"/>
        <v/>
      </c>
      <c r="CN200" s="181"/>
      <c r="CO200" s="84">
        <f t="shared" si="86"/>
        <v>0</v>
      </c>
      <c r="CP200" s="84">
        <f t="shared" si="87"/>
        <v>0</v>
      </c>
      <c r="CQ200" s="84">
        <f t="shared" si="87"/>
        <v>0</v>
      </c>
      <c r="CR200" s="84">
        <f t="shared" si="87"/>
        <v>0</v>
      </c>
      <c r="CS200" s="84">
        <f t="shared" si="87"/>
        <v>0</v>
      </c>
      <c r="CT200" s="84">
        <f t="shared" si="82"/>
        <v>0</v>
      </c>
      <c r="CU200" s="1901">
        <f t="shared" si="83"/>
        <v>0</v>
      </c>
    </row>
    <row r="201" spans="1:99" x14ac:dyDescent="0.25">
      <c r="A201" s="5977"/>
      <c r="B201" s="3300" t="s">
        <v>1347</v>
      </c>
      <c r="C201" s="760">
        <f t="shared" si="84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85"/>
        <v/>
      </c>
      <c r="CB201" s="181"/>
      <c r="CC201" s="135" t="str">
        <f t="shared" si="74"/>
        <v/>
      </c>
      <c r="CD201" s="135" t="str">
        <f t="shared" si="75"/>
        <v/>
      </c>
      <c r="CE201" s="135" t="str">
        <f t="shared" si="76"/>
        <v/>
      </c>
      <c r="CF201" s="135" t="str">
        <f t="shared" si="77"/>
        <v/>
      </c>
      <c r="CG201" s="135" t="str">
        <f t="shared" si="78"/>
        <v/>
      </c>
      <c r="CH201" s="135" t="str">
        <f t="shared" si="79"/>
        <v/>
      </c>
      <c r="CI201" s="135" t="str">
        <f t="shared" si="80"/>
        <v/>
      </c>
      <c r="CN201" s="181"/>
      <c r="CO201" s="84">
        <f t="shared" si="86"/>
        <v>0</v>
      </c>
      <c r="CP201" s="84">
        <f t="shared" si="87"/>
        <v>0</v>
      </c>
      <c r="CQ201" s="84">
        <f t="shared" si="87"/>
        <v>0</v>
      </c>
      <c r="CR201" s="84">
        <f t="shared" si="87"/>
        <v>0</v>
      </c>
      <c r="CS201" s="84">
        <f t="shared" si="87"/>
        <v>0</v>
      </c>
      <c r="CT201" s="84">
        <f t="shared" si="82"/>
        <v>0</v>
      </c>
      <c r="CU201" s="1901">
        <f t="shared" si="83"/>
        <v>0</v>
      </c>
    </row>
    <row r="202" spans="1:99" x14ac:dyDescent="0.25">
      <c r="A202" s="6531"/>
      <c r="B202" s="2708" t="s">
        <v>902</v>
      </c>
      <c r="C202" s="724">
        <f t="shared" si="84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 t="shared" si="85"/>
        <v/>
      </c>
      <c r="CB202" s="181"/>
      <c r="CC202" s="135" t="str">
        <f t="shared" si="74"/>
        <v/>
      </c>
      <c r="CD202" s="135" t="str">
        <f t="shared" si="75"/>
        <v/>
      </c>
      <c r="CE202" s="135" t="str">
        <f t="shared" si="76"/>
        <v/>
      </c>
      <c r="CF202" s="135" t="str">
        <f t="shared" si="77"/>
        <v/>
      </c>
      <c r="CG202" s="135" t="str">
        <f t="shared" si="78"/>
        <v/>
      </c>
      <c r="CH202" s="135" t="str">
        <f t="shared" si="79"/>
        <v/>
      </c>
      <c r="CI202" s="135" t="str">
        <f t="shared" si="80"/>
        <v/>
      </c>
      <c r="CN202" s="181"/>
      <c r="CO202" s="84">
        <f t="shared" si="86"/>
        <v>0</v>
      </c>
      <c r="CP202" s="84">
        <f t="shared" si="87"/>
        <v>0</v>
      </c>
      <c r="CQ202" s="84">
        <f t="shared" si="87"/>
        <v>0</v>
      </c>
      <c r="CR202" s="84">
        <f t="shared" si="87"/>
        <v>0</v>
      </c>
      <c r="CS202" s="84">
        <f t="shared" si="87"/>
        <v>0</v>
      </c>
      <c r="CT202" s="84">
        <f t="shared" si="82"/>
        <v>0</v>
      </c>
      <c r="CU202" s="1901">
        <f t="shared" si="83"/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 t="shared" ref="CN213:CP215" si="88">IF(AND($B213&gt;0,(K213="")),1,0)</f>
        <v>0</v>
      </c>
      <c r="CO213" s="182">
        <f t="shared" si="88"/>
        <v>0</v>
      </c>
      <c r="CP213" s="182">
        <f t="shared" si="88"/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si="88"/>
        <v>0</v>
      </c>
      <c r="CO214" s="182">
        <f t="shared" si="88"/>
        <v>0</v>
      </c>
      <c r="CP214" s="182">
        <f t="shared" si="88"/>
        <v>0</v>
      </c>
      <c r="CQ214" s="182">
        <f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88"/>
        <v>0</v>
      </c>
      <c r="CO215" s="182">
        <f t="shared" si="88"/>
        <v>0</v>
      </c>
      <c r="CP215" s="182">
        <f t="shared" si="88"/>
        <v>0</v>
      </c>
      <c r="CQ215" s="182">
        <f>IF((K215+L215+M215)&gt;B215,1,0)</f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17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R13" si="2">IF(AND($B13&gt;0,AM13=""),1,IF(AM13&gt;$B13,1,0))</f>
        <v>0</v>
      </c>
      <c r="CN13" s="180">
        <f t="shared" si="2"/>
        <v>0</v>
      </c>
      <c r="CO13" s="180">
        <f t="shared" si="2"/>
        <v>0</v>
      </c>
      <c r="CP13" s="180">
        <f t="shared" si="2"/>
        <v>0</v>
      </c>
      <c r="CQ13" s="180">
        <f t="shared" si="2"/>
        <v>0</v>
      </c>
      <c r="CR13" s="3026">
        <f t="shared" si="2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>IF(AND($B14&gt;0,AM14="")," * No olvide digitar la variable "&amp;AM$9&amp;""&amp;". Digite CERO si no tiene",IF(AM14&gt;$B14," * La variable "&amp;AM$9&amp;""&amp;" No puede ser mayor al Total.",""))</f>
        <v/>
      </c>
      <c r="CM14" s="180">
        <f>IF(AND($B14&gt;0,AM14=""),1,IF(AM14&gt;$B14,1,0))</f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>CA15&amp;CB15&amp;CC15&amp;CD15&amp;CE15&amp;CF15&amp;CG15</f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>IF(AND($B15&gt;0,AM15="")," * No olvide digitar la variable "&amp;AM$9&amp;""&amp;". Digite CERO si no tiene",IF(AM15&gt;$B15," * La variable "&amp;AM$9&amp;""&amp;" No puede ser mayor al Total.",""))</f>
        <v/>
      </c>
      <c r="CM15" s="180">
        <f>IF(AND($B15&gt;0,AM15=""),1,IF(AM15&gt;$B15,1,0))</f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3">SUM(C20+D20)</f>
        <v>0</v>
      </c>
      <c r="C20" s="774">
        <f t="shared" ref="C20:D26" si="4">SUM(E20+G20+I20+K20+M20+O20+Q20+S20+U20+W20+Y20+AA20+AC20+AE20+AG20+AI20+AK20)</f>
        <v>0</v>
      </c>
      <c r="D20" s="141">
        <f t="shared" si="4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 t="shared" ref="CB20:CB26" si="5"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 t="shared" ref="CD20:CF21" si="6">IF(AND($B20&gt;0,AP20="")," * No olvide digitar la variable "&amp;AP$17&amp;""&amp;". Digite CERO si no tiene",IF(AP20&gt;$B20," * La variable "&amp;AP$17&amp;""&amp;" No puede ser mayor al Total.",""))</f>
        <v/>
      </c>
      <c r="CE20" s="432" t="str">
        <f t="shared" si="6"/>
        <v/>
      </c>
      <c r="CF20" s="432" t="str">
        <f t="shared" si="6"/>
        <v/>
      </c>
      <c r="CG20" s="6"/>
      <c r="CM20" s="180">
        <f t="shared" ref="CM20:CR20" si="7">IF(AND($B20&gt;0,AM20=""),1,IF(AM20&gt;$B20,1,0))</f>
        <v>0</v>
      </c>
      <c r="CN20" s="180">
        <f t="shared" si="7"/>
        <v>0</v>
      </c>
      <c r="CO20" s="180">
        <f>IF(AND($B20&gt;0,AO20=""),1,IF(B20&gt;$AO20,1,0))</f>
        <v>0</v>
      </c>
      <c r="CP20" s="180">
        <f t="shared" si="7"/>
        <v>0</v>
      </c>
      <c r="CQ20" s="180">
        <f t="shared" si="7"/>
        <v>0</v>
      </c>
      <c r="CR20" s="3026">
        <f t="shared" si="7"/>
        <v>0</v>
      </c>
      <c r="CS20"/>
    </row>
    <row r="21" spans="1:97" ht="15" customHeight="1" x14ac:dyDescent="0.25">
      <c r="A21" s="319" t="s">
        <v>1380</v>
      </c>
      <c r="B21" s="760">
        <f t="shared" si="3"/>
        <v>0</v>
      </c>
      <c r="C21" s="774">
        <f t="shared" si="4"/>
        <v>0</v>
      </c>
      <c r="D21" s="141">
        <f t="shared" si="4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8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 t="shared" si="5"/>
        <v/>
      </c>
      <c r="CC21" s="432" t="str">
        <f>IF(AND($B21&gt;0,AO21="")," * No olvide digitar la variable "&amp;AO$17&amp;""&amp;". Digite CERO si no tiene",IF(B21&gt;AO21," * La variable "&amp;AO$17&amp;""&amp;" No puede ser menor al Total.",""))</f>
        <v/>
      </c>
      <c r="CD21" s="432" t="str">
        <f t="shared" si="6"/>
        <v/>
      </c>
      <c r="CE21" s="432" t="str">
        <f t="shared" si="6"/>
        <v/>
      </c>
      <c r="CF21" s="432" t="str">
        <f t="shared" si="6"/>
        <v/>
      </c>
      <c r="CM21" s="180">
        <f t="shared" ref="CM21:CN26" si="9">IF(AND($B21&gt;0,AM21=""),1,IF(AM21&gt;$B21,1,0))</f>
        <v>0</v>
      </c>
      <c r="CN21" s="180">
        <f t="shared" si="9"/>
        <v>0</v>
      </c>
      <c r="CO21" s="180">
        <f>IF(AND($B21&gt;0,AO21=""),1,IF(B21&gt;$AO21,1,0))</f>
        <v>0</v>
      </c>
      <c r="CP21" s="180">
        <f>IF(AND($B21&gt;0,AP21=""),1,IF(AP21&gt;$B21,1,0))</f>
        <v>0</v>
      </c>
      <c r="CQ21" s="180">
        <f>IF(AND($B21&gt;0,AQ21=""),1,IF(AQ21&gt;$B21,1,0))</f>
        <v>0</v>
      </c>
      <c r="CR21" s="3026">
        <f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3"/>
        <v>0</v>
      </c>
      <c r="C22" s="774">
        <f t="shared" si="4"/>
        <v>0</v>
      </c>
      <c r="D22" s="345">
        <f t="shared" si="4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8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si="5"/>
        <v/>
      </c>
      <c r="CC22" s="432" t="str">
        <f>IF(AND($B22&gt;0,AO22="")," * No olvide digitar la variable "&amp;AO$17&amp;""&amp;". Digite CERO si no tiene",IF(B22&gt;AO22," * La variable "&amp;AO$17&amp;""&amp;" No puede ser menor al Total.",""))</f>
        <v/>
      </c>
      <c r="CD22" s="433"/>
      <c r="CE22" s="432" t="str">
        <f>IF(AND($B22&gt;0,AQ22="")," * No olvide digitar la variable "&amp;AQ$17&amp;""&amp;". Digite CERO si no tiene",IF(AQ22&gt;$B22," * La variable "&amp;AQ$17&amp;""&amp;" No puede ser mayor al Total.",""))</f>
        <v/>
      </c>
      <c r="CF22" s="432" t="str">
        <f>IF(AND($B22&gt;0,AR22="")," * No olvide digitar la variable "&amp;AR$17&amp;""&amp;". Digite CERO si no tiene",IF(AR22&gt;$B22," * La variable "&amp;AR$17&amp;""&amp;" No puede ser mayor al Total.",""))</f>
        <v/>
      </c>
      <c r="CM22" s="180">
        <f t="shared" si="9"/>
        <v>0</v>
      </c>
      <c r="CN22" s="180">
        <f t="shared" si="9"/>
        <v>0</v>
      </c>
      <c r="CO22" s="180">
        <f>IF(AND($B22&gt;0,AO22=""),1,IF(B22&gt;$AO22,1,0))</f>
        <v>0</v>
      </c>
      <c r="CP22" s="433"/>
      <c r="CQ22" s="180">
        <f t="shared" ref="CQ22:CR26" si="10">IF(AND($B22&gt;0,AQ22=""),1,IF(AQ22&gt;$B22,1,0))</f>
        <v>0</v>
      </c>
      <c r="CR22" s="3026">
        <f t="shared" si="10"/>
        <v>0</v>
      </c>
    </row>
    <row r="23" spans="1:97" ht="15" customHeight="1" thickBot="1" x14ac:dyDescent="0.3">
      <c r="A23" s="3357" t="s">
        <v>1382</v>
      </c>
      <c r="B23" s="763">
        <f t="shared" si="3"/>
        <v>0</v>
      </c>
      <c r="C23" s="775">
        <f t="shared" si="4"/>
        <v>0</v>
      </c>
      <c r="D23" s="10">
        <f t="shared" si="4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8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>IF(AND($B23&gt;0,AM23="")," * No olvide digitar la variable "&amp;AM$17&amp;""&amp;". Digite CERO si no tiene",IF(AM23&gt;$B23," * La variable "&amp;AM$20&amp;""&amp;" No puede ser mayor al Total.",""))</f>
        <v/>
      </c>
      <c r="CB23" s="432" t="str">
        <f t="shared" si="5"/>
        <v/>
      </c>
      <c r="CC23" s="432" t="str">
        <f>IF(AND($B23&gt;0,AO23="")," * No olvide digitar la variable "&amp;AO$17&amp;""&amp;". Digite CERO si no tiene",IF(B23&gt;AO23," * La variable "&amp;AO$17&amp;""&amp;" No puede ser menor al Total.",""))</f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>IF(AND($B23&gt;0,AQ23="")," * No olvide digitar la variable "&amp;AQ$17&amp;""&amp;". Digite CERO si no tiene",IF(AQ23&gt;$B23," * La variable "&amp;AQ$17&amp;""&amp;" No puede ser mayor al Total.",""))</f>
        <v/>
      </c>
      <c r="CF23" s="432" t="str">
        <f>IF(AND($B23&gt;0,AR23="")," * No olvide digitar la variable "&amp;AR$17&amp;""&amp;". Digite CERO si no tiene",IF(AR23&gt;$B23," * La variable "&amp;AR$17&amp;""&amp;" No puede ser mayor al Total.",""))</f>
        <v/>
      </c>
      <c r="CM23" s="180">
        <f t="shared" si="9"/>
        <v>0</v>
      </c>
      <c r="CN23" s="180">
        <f t="shared" si="9"/>
        <v>0</v>
      </c>
      <c r="CO23" s="180">
        <f>IF(AND($B23&gt;0,AO23=""),1,IF(B23&gt;$AO23,1,0))</f>
        <v>0</v>
      </c>
      <c r="CP23" s="180">
        <f>IF(AND($B23&gt;0,AP23=""),1,IF(AP23&gt;$B23,1,0))</f>
        <v>0</v>
      </c>
      <c r="CQ23" s="180">
        <f t="shared" si="10"/>
        <v>0</v>
      </c>
      <c r="CR23" s="3026">
        <f t="shared" si="10"/>
        <v>0</v>
      </c>
    </row>
    <row r="24" spans="1:97" ht="15" customHeight="1" thickTop="1" x14ac:dyDescent="0.25">
      <c r="A24" s="319" t="s">
        <v>1383</v>
      </c>
      <c r="B24" s="3358">
        <f t="shared" si="3"/>
        <v>0</v>
      </c>
      <c r="C24" s="3359">
        <f t="shared" si="4"/>
        <v>0</v>
      </c>
      <c r="D24" s="3360">
        <f t="shared" si="4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8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 t="shared" si="5"/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9"/>
        <v>0</v>
      </c>
      <c r="CN24" s="180">
        <f t="shared" si="9"/>
        <v>0</v>
      </c>
      <c r="CO24" s="433"/>
      <c r="CP24" s="433"/>
      <c r="CQ24" s="180">
        <f t="shared" si="10"/>
        <v>0</v>
      </c>
      <c r="CR24" s="3026">
        <f t="shared" si="10"/>
        <v>0</v>
      </c>
    </row>
    <row r="25" spans="1:97" ht="15" customHeight="1" x14ac:dyDescent="0.25">
      <c r="A25" s="361" t="s">
        <v>1384</v>
      </c>
      <c r="B25" s="760">
        <f t="shared" si="3"/>
        <v>0</v>
      </c>
      <c r="C25" s="774">
        <f t="shared" si="4"/>
        <v>0</v>
      </c>
      <c r="D25" s="345">
        <f t="shared" si="4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8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>IF(AND($B25&gt;0,AM25="")," * No olvide digitar la variable "&amp;AM$17&amp;""&amp;". Digite CERO si no tiene",IF(AM25&gt;$B25," * La variable "&amp;AM$17&amp;""&amp;" No puede ser mayor al Total.",""))</f>
        <v/>
      </c>
      <c r="CB25" s="432" t="str">
        <f t="shared" si="5"/>
        <v/>
      </c>
      <c r="CC25" s="433"/>
      <c r="CD25" s="433"/>
      <c r="CE25" s="432" t="str">
        <f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9"/>
        <v>0</v>
      </c>
      <c r="CN25" s="180">
        <f t="shared" si="9"/>
        <v>0</v>
      </c>
      <c r="CO25" s="433"/>
      <c r="CP25" s="433"/>
      <c r="CQ25" s="180">
        <f t="shared" si="10"/>
        <v>0</v>
      </c>
      <c r="CR25" s="3026">
        <f t="shared" si="10"/>
        <v>0</v>
      </c>
    </row>
    <row r="26" spans="1:97" ht="15" customHeight="1" x14ac:dyDescent="0.25">
      <c r="A26" s="3369" t="s">
        <v>1385</v>
      </c>
      <c r="B26" s="317">
        <f t="shared" si="3"/>
        <v>0</v>
      </c>
      <c r="C26" s="2233">
        <f t="shared" si="4"/>
        <v>0</v>
      </c>
      <c r="D26" s="896">
        <f t="shared" si="4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8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 t="shared" si="5"/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>IF(AND($B26&gt;0,AR26="")," * No olvide digitar la variable "&amp;AR$17&amp;""&amp;". Digite CERO si no tiene",IF(AR26&gt;$B26," * La variable "&amp;AR$17&amp;""&amp;" No puede ser mayor al Total.",""))</f>
        <v/>
      </c>
      <c r="CM26" s="180">
        <f t="shared" si="9"/>
        <v>0</v>
      </c>
      <c r="CN26" s="180">
        <f t="shared" si="9"/>
        <v>0</v>
      </c>
      <c r="CO26" s="433"/>
      <c r="CP26" s="433"/>
      <c r="CQ26" s="180">
        <f t="shared" si="10"/>
        <v>0</v>
      </c>
      <c r="CR26" s="3026">
        <f t="shared" si="10"/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11">SUM(C31+D31)</f>
        <v>0</v>
      </c>
      <c r="C31" s="769">
        <f t="shared" ref="C31:D36" si="12">SUM(E31+G31+I31+K31+M31+O31+Q31+S31+U31+W31+Y31+AA31+AC31+AE31+AG31+AI31+AK31)</f>
        <v>0</v>
      </c>
      <c r="D31" s="621">
        <f t="shared" si="12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 t="shared" ref="CA31:CA36" si="13"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 t="shared" ref="CM31:CM36" si="14"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11"/>
        <v>0</v>
      </c>
      <c r="C32" s="774">
        <f t="shared" si="12"/>
        <v>0</v>
      </c>
      <c r="D32" s="345">
        <f t="shared" si="12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si="13"/>
        <v/>
      </c>
      <c r="CM32" s="180">
        <f t="shared" si="14"/>
        <v>0</v>
      </c>
    </row>
    <row r="33" spans="1:92" ht="15" customHeight="1" x14ac:dyDescent="0.2">
      <c r="A33" s="361" t="s">
        <v>1405</v>
      </c>
      <c r="B33" s="760">
        <f t="shared" si="11"/>
        <v>0</v>
      </c>
      <c r="C33" s="774">
        <f t="shared" si="12"/>
        <v>0</v>
      </c>
      <c r="D33" s="345">
        <f t="shared" si="12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13"/>
        <v/>
      </c>
      <c r="CM33" s="180">
        <f t="shared" si="14"/>
        <v>0</v>
      </c>
    </row>
    <row r="34" spans="1:92" ht="15" customHeight="1" x14ac:dyDescent="0.2">
      <c r="A34" s="361" t="s">
        <v>1406</v>
      </c>
      <c r="B34" s="760">
        <f t="shared" si="11"/>
        <v>0</v>
      </c>
      <c r="C34" s="774">
        <f t="shared" si="12"/>
        <v>0</v>
      </c>
      <c r="D34" s="345">
        <f t="shared" si="12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>CA34</f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13"/>
        <v/>
      </c>
      <c r="CM34" s="180">
        <f t="shared" si="14"/>
        <v>0</v>
      </c>
    </row>
    <row r="35" spans="1:92" ht="15" customHeight="1" x14ac:dyDescent="0.2">
      <c r="A35" s="361" t="s">
        <v>99</v>
      </c>
      <c r="B35" s="760">
        <f t="shared" si="11"/>
        <v>0</v>
      </c>
      <c r="C35" s="774">
        <f t="shared" si="12"/>
        <v>0</v>
      </c>
      <c r="D35" s="345">
        <f t="shared" si="12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>CA35</f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13"/>
        <v/>
      </c>
      <c r="CM35" s="180">
        <f t="shared" si="14"/>
        <v>0</v>
      </c>
    </row>
    <row r="36" spans="1:92" ht="15" customHeight="1" x14ac:dyDescent="0.2">
      <c r="A36" s="526" t="s">
        <v>1075</v>
      </c>
      <c r="B36" s="724">
        <f t="shared" si="11"/>
        <v>0</v>
      </c>
      <c r="C36" s="2236">
        <f t="shared" si="12"/>
        <v>0</v>
      </c>
      <c r="D36" s="640">
        <f t="shared" si="12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>CA36</f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13"/>
        <v/>
      </c>
      <c r="CM36" s="180">
        <f t="shared" si="14"/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15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 t="shared" ref="AO41:AO46" si="16"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 t="shared" ref="CA41:CA46" si="17">IF(AND($B41&gt;0,AM41="")," * No olvide digitar la variable "&amp;AM$38&amp;""&amp;". Digite CERO si no tiene",IF(AM41&gt;$B41," * La variable "&amp;AM$41&amp;""&amp;" No puede ser mayor al Total.",""))</f>
        <v/>
      </c>
      <c r="CB41" s="432" t="str">
        <f t="shared" ref="CB41:CB46" si="18">IF(AND($B41&gt;0,AN41="")," * No olvide digitar la variable "&amp;AN$38&amp;""&amp;". Digite CERO si no tiene",IF(B41&gt;AN41," * La variable "&amp;AN$38&amp;""&amp;" No puede ser menor al Total.",""))</f>
        <v/>
      </c>
      <c r="CM41" s="180">
        <f t="shared" ref="CM41:CM46" si="19">IF(AND($B41&gt;0,AM41=""),1,IF(AM41&gt;$B41,1,0))</f>
        <v>0</v>
      </c>
      <c r="CN41" s="180">
        <f t="shared" ref="CN41:CN46" si="20"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15"/>
        <v>0</v>
      </c>
      <c r="C42" s="774">
        <f t="shared" ref="C42:D46" si="21">SUM(E42+G42+I42+K42+M42+O42+Q42+S42+U42+W42+Y42+AA42+AC42+AE42+AG42+AI42+AK42)</f>
        <v>0</v>
      </c>
      <c r="D42" s="345">
        <f t="shared" si="21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si="16"/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si="17"/>
        <v/>
      </c>
      <c r="CB42" s="432" t="str">
        <f t="shared" si="18"/>
        <v/>
      </c>
      <c r="CM42" s="180">
        <f t="shared" si="19"/>
        <v>0</v>
      </c>
      <c r="CN42" s="180">
        <f t="shared" si="20"/>
        <v>0</v>
      </c>
    </row>
    <row r="43" spans="1:92" ht="15" customHeight="1" x14ac:dyDescent="0.2">
      <c r="A43" s="361" t="s">
        <v>1405</v>
      </c>
      <c r="B43" s="760">
        <f t="shared" si="15"/>
        <v>0</v>
      </c>
      <c r="C43" s="774">
        <f t="shared" si="21"/>
        <v>0</v>
      </c>
      <c r="D43" s="345">
        <f t="shared" si="21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16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17"/>
        <v/>
      </c>
      <c r="CB43" s="432" t="str">
        <f t="shared" si="18"/>
        <v/>
      </c>
      <c r="CM43" s="180">
        <f t="shared" si="19"/>
        <v>0</v>
      </c>
      <c r="CN43" s="180">
        <f t="shared" si="20"/>
        <v>0</v>
      </c>
    </row>
    <row r="44" spans="1:92" ht="15" customHeight="1" x14ac:dyDescent="0.2">
      <c r="A44" s="361" t="s">
        <v>1406</v>
      </c>
      <c r="B44" s="760">
        <f t="shared" si="15"/>
        <v>0</v>
      </c>
      <c r="C44" s="774">
        <f t="shared" si="21"/>
        <v>0</v>
      </c>
      <c r="D44" s="345">
        <f t="shared" si="21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16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17"/>
        <v/>
      </c>
      <c r="CB44" s="432" t="str">
        <f t="shared" si="18"/>
        <v/>
      </c>
      <c r="CM44" s="180">
        <f t="shared" si="19"/>
        <v>0</v>
      </c>
      <c r="CN44" s="180">
        <f t="shared" si="20"/>
        <v>0</v>
      </c>
    </row>
    <row r="45" spans="1:92" ht="15" customHeight="1" x14ac:dyDescent="0.2">
      <c r="A45" s="361" t="s">
        <v>99</v>
      </c>
      <c r="B45" s="760">
        <f t="shared" si="15"/>
        <v>0</v>
      </c>
      <c r="C45" s="774">
        <f t="shared" si="21"/>
        <v>0</v>
      </c>
      <c r="D45" s="345">
        <f t="shared" si="21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16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17"/>
        <v/>
      </c>
      <c r="CB45" s="432" t="str">
        <f t="shared" si="18"/>
        <v/>
      </c>
      <c r="CM45" s="180">
        <f t="shared" si="19"/>
        <v>0</v>
      </c>
      <c r="CN45" s="180">
        <f t="shared" si="20"/>
        <v>0</v>
      </c>
    </row>
    <row r="46" spans="1:92" ht="15" customHeight="1" x14ac:dyDescent="0.2">
      <c r="A46" s="526" t="s">
        <v>1075</v>
      </c>
      <c r="B46" s="724">
        <f t="shared" si="15"/>
        <v>0</v>
      </c>
      <c r="C46" s="2236">
        <f t="shared" si="21"/>
        <v>0</v>
      </c>
      <c r="D46" s="640">
        <f t="shared" si="21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16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17"/>
        <v/>
      </c>
      <c r="CB46" s="432" t="str">
        <f t="shared" si="18"/>
        <v/>
      </c>
      <c r="CM46" s="180">
        <f t="shared" si="19"/>
        <v>0</v>
      </c>
      <c r="CN46" s="180">
        <f t="shared" si="20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22">SUM(C51+D51)</f>
        <v>0</v>
      </c>
      <c r="C51" s="769">
        <f t="shared" ref="C51:D56" si="23">SUM(E51+G51+I51+K51+M51+O51+Q51+S51+U51+W51+Y51+AA51+AC51+AE51+AG51+AI51+AK51)</f>
        <v>0</v>
      </c>
      <c r="D51" s="621">
        <f t="shared" si="23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24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 t="shared" ref="CA51:CA56" si="25">IF(AND($B51&gt;0,AM51="")," * No olvide digitar la variable "&amp;AM$48&amp;""&amp;". Digite CERO si no tiene",IF(AM51&gt;$B51," * La variable "&amp;AM$48&amp;""&amp;" No puede ser mayor al Total.",""))</f>
        <v/>
      </c>
      <c r="CB51" s="432" t="str">
        <f t="shared" ref="CB51:CB56" si="26">IF(AND($B51&gt;0,AN51="")," * No olvide digitar la variable "&amp;AN$48&amp;""&amp;". Digite CERO si no tiene",IF(B51&gt;AN51," * La variable "&amp;AN$48&amp;""&amp;" No puede ser menor al Total.",""))</f>
        <v/>
      </c>
      <c r="CM51" s="180">
        <f t="shared" ref="CM51:CM56" si="27">IF(AND($B51&gt;0,AM51=""),1,IF(AM51&gt;$B51,1,0))</f>
        <v>0</v>
      </c>
      <c r="CN51" s="180">
        <f t="shared" ref="CN51:CN56" si="28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22"/>
        <v>0</v>
      </c>
      <c r="C52" s="774">
        <f t="shared" si="23"/>
        <v>0</v>
      </c>
      <c r="D52" s="345">
        <f t="shared" si="23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24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si="25"/>
        <v/>
      </c>
      <c r="CB52" s="432" t="str">
        <f t="shared" si="26"/>
        <v/>
      </c>
      <c r="CM52" s="180">
        <f t="shared" si="27"/>
        <v>0</v>
      </c>
      <c r="CN52" s="180">
        <f t="shared" si="28"/>
        <v>0</v>
      </c>
    </row>
    <row r="53" spans="1:92" ht="15" customHeight="1" x14ac:dyDescent="0.2">
      <c r="A53" s="361" t="s">
        <v>1405</v>
      </c>
      <c r="B53" s="760">
        <f t="shared" si="22"/>
        <v>0</v>
      </c>
      <c r="C53" s="774">
        <f t="shared" si="23"/>
        <v>0</v>
      </c>
      <c r="D53" s="345">
        <f t="shared" si="23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24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25"/>
        <v/>
      </c>
      <c r="CB53" s="432" t="str">
        <f t="shared" si="26"/>
        <v/>
      </c>
      <c r="CM53" s="180">
        <f t="shared" si="27"/>
        <v>0</v>
      </c>
      <c r="CN53" s="180">
        <f t="shared" si="28"/>
        <v>0</v>
      </c>
    </row>
    <row r="54" spans="1:92" ht="15" customHeight="1" x14ac:dyDescent="0.2">
      <c r="A54" s="361" t="s">
        <v>1406</v>
      </c>
      <c r="B54" s="760">
        <f t="shared" si="22"/>
        <v>0</v>
      </c>
      <c r="C54" s="774">
        <f t="shared" si="23"/>
        <v>0</v>
      </c>
      <c r="D54" s="345">
        <f t="shared" si="23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24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25"/>
        <v/>
      </c>
      <c r="CB54" s="432" t="str">
        <f t="shared" si="26"/>
        <v/>
      </c>
      <c r="CM54" s="180">
        <f t="shared" si="27"/>
        <v>0</v>
      </c>
      <c r="CN54" s="180">
        <f t="shared" si="28"/>
        <v>0</v>
      </c>
    </row>
    <row r="55" spans="1:92" ht="15" customHeight="1" x14ac:dyDescent="0.2">
      <c r="A55" s="361" t="s">
        <v>99</v>
      </c>
      <c r="B55" s="760">
        <f t="shared" si="22"/>
        <v>0</v>
      </c>
      <c r="C55" s="774">
        <f t="shared" si="23"/>
        <v>0</v>
      </c>
      <c r="D55" s="345">
        <f t="shared" si="23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24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25"/>
        <v/>
      </c>
      <c r="CB55" s="432" t="str">
        <f t="shared" si="26"/>
        <v/>
      </c>
      <c r="CM55" s="180">
        <f t="shared" si="27"/>
        <v>0</v>
      </c>
      <c r="CN55" s="180">
        <f t="shared" si="28"/>
        <v>0</v>
      </c>
    </row>
    <row r="56" spans="1:92" ht="15" customHeight="1" x14ac:dyDescent="0.2">
      <c r="A56" s="526" t="s">
        <v>1075</v>
      </c>
      <c r="B56" s="724">
        <f t="shared" si="22"/>
        <v>0</v>
      </c>
      <c r="C56" s="2236">
        <f t="shared" si="23"/>
        <v>0</v>
      </c>
      <c r="D56" s="640">
        <f t="shared" si="23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24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 t="shared" si="25"/>
        <v/>
      </c>
      <c r="CB56" s="432" t="str">
        <f t="shared" si="26"/>
        <v/>
      </c>
      <c r="CM56" s="180">
        <f t="shared" si="27"/>
        <v>0</v>
      </c>
      <c r="CN56" s="180">
        <f t="shared" si="28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29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 t="shared" ref="CM61:CN65" si="30">IF(AND($B61&gt;0,AM61=""),1,IF(AM61&gt;$B61,1,0))</f>
        <v>0</v>
      </c>
      <c r="CN61" s="180">
        <f t="shared" si="30"/>
        <v>0</v>
      </c>
    </row>
    <row r="62" spans="1:92" ht="15" customHeight="1" x14ac:dyDescent="0.2">
      <c r="A62" s="3383" t="s">
        <v>1416</v>
      </c>
      <c r="B62" s="760">
        <f t="shared" si="29"/>
        <v>0</v>
      </c>
      <c r="C62" s="774">
        <f t="shared" ref="C62:D66" si="31">SUM(E62+G62+I62+K62+M62+O62+Q62+S62+U62+W62+Y62+AA62+AC62+AE62+AG62+AI62+AK62)</f>
        <v>0</v>
      </c>
      <c r="D62" s="345">
        <f t="shared" si="31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>CA62&amp;CB62</f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si="30"/>
        <v>0</v>
      </c>
      <c r="CN62" s="180">
        <f t="shared" si="30"/>
        <v>0</v>
      </c>
    </row>
    <row r="63" spans="1:92" ht="15" customHeight="1" x14ac:dyDescent="0.2">
      <c r="A63" s="3383" t="s">
        <v>1417</v>
      </c>
      <c r="B63" s="760">
        <f t="shared" si="29"/>
        <v>0</v>
      </c>
      <c r="C63" s="774">
        <f t="shared" si="31"/>
        <v>0</v>
      </c>
      <c r="D63" s="345">
        <f t="shared" si="31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>CA63&amp;CB63</f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>IF(AND($B63&gt;0,AM63="")," * No olvide digitar la variable "&amp;AM$58&amp;""&amp;" Discrecional. Digite CERO si no tiene",IF(AM63&gt;$B63," * La variable "&amp;AM$58&amp;""&amp;" Discrecional No puede ser mayor al Total.",""))</f>
        <v/>
      </c>
      <c r="CB63" s="432" t="str">
        <f>IF(AND($B63&gt;0,AN63="")," * No olvide digitar la variable "&amp;AM$58&amp;""&amp;" Estructurado (ESI). Digite CERO si no tiene",IF(AN63&gt;$B63," * La variable "&amp;AM$58&amp;""&amp;" Estructurado (ESI) No puede ser mayor al Total.",""))</f>
        <v/>
      </c>
      <c r="CM63" s="180">
        <f t="shared" si="30"/>
        <v>0</v>
      </c>
      <c r="CN63" s="180">
        <f t="shared" si="30"/>
        <v>0</v>
      </c>
    </row>
    <row r="64" spans="1:92" ht="15" customHeight="1" x14ac:dyDescent="0.2">
      <c r="A64" s="3383" t="s">
        <v>1418</v>
      </c>
      <c r="B64" s="760">
        <f t="shared" si="29"/>
        <v>0</v>
      </c>
      <c r="C64" s="774">
        <f t="shared" si="31"/>
        <v>0</v>
      </c>
      <c r="D64" s="345">
        <f t="shared" si="31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>CA64&amp;CB64</f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>IF(AND($B64&gt;0,AM64="")," * No olvide digitar la variable "&amp;AM$58&amp;""&amp;" Discrecional. Digite CERO si no tiene",IF(AM64&gt;$B64," * La variable "&amp;AM$58&amp;""&amp;" Discrecional No puede ser mayor al Total.",""))</f>
        <v/>
      </c>
      <c r="CB64" s="432" t="str">
        <f>IF(AND($B64&gt;0,AN64="")," * No olvide digitar la variable "&amp;AM$58&amp;""&amp;" Estructurado (ESI). Digite CERO si no tiene",IF(AN64&gt;$B64," * La variable "&amp;AM$58&amp;""&amp;" Estructurado (ESI) No puede ser mayor al Total.",""))</f>
        <v/>
      </c>
      <c r="CM64" s="180">
        <f t="shared" si="30"/>
        <v>0</v>
      </c>
      <c r="CN64" s="180">
        <f t="shared" si="30"/>
        <v>0</v>
      </c>
    </row>
    <row r="65" spans="1:95" ht="15" customHeight="1" x14ac:dyDescent="0.2">
      <c r="A65" s="3384" t="s">
        <v>1419</v>
      </c>
      <c r="B65" s="202">
        <f t="shared" si="29"/>
        <v>0</v>
      </c>
      <c r="C65" s="775">
        <f t="shared" si="31"/>
        <v>0</v>
      </c>
      <c r="D65" s="10">
        <f t="shared" si="31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>CA65&amp;CB65</f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>IF(AND($B65&gt;0,AM65="")," * No olvide digitar la variable "&amp;AM$58&amp;""&amp;" Discrecional. Digite CERO si no tiene",IF(AM65&gt;$B65," * La variable "&amp;AM$58&amp;""&amp;" Discrecional No puede ser mayor al Total.",""))</f>
        <v/>
      </c>
      <c r="CB65" s="432" t="str">
        <f>IF(AND($B65&gt;0,AN65="")," * No olvide digitar la variable "&amp;AM$58&amp;""&amp;" Estructurado (ESI). Digite CERO si no tiene",IF(AN65&gt;$B65," * La variable "&amp;AM$58&amp;""&amp;" Estructurado (ESI) No puede ser mayor al Total.",""))</f>
        <v/>
      </c>
      <c r="CM65" s="180">
        <f t="shared" si="30"/>
        <v>0</v>
      </c>
      <c r="CN65" s="180">
        <f t="shared" si="30"/>
        <v>0</v>
      </c>
    </row>
    <row r="66" spans="1:95" ht="15" customHeight="1" x14ac:dyDescent="0.2">
      <c r="A66" s="3385" t="s">
        <v>1420</v>
      </c>
      <c r="B66" s="724">
        <f t="shared" si="29"/>
        <v>0</v>
      </c>
      <c r="C66" s="2236">
        <f t="shared" si="31"/>
        <v>0</v>
      </c>
      <c r="D66" s="640">
        <f t="shared" si="31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32">SUM(B61:B66)</f>
        <v>0</v>
      </c>
      <c r="C67" s="782">
        <f t="shared" si="32"/>
        <v>0</v>
      </c>
      <c r="D67" s="626">
        <f t="shared" si="32"/>
        <v>0</v>
      </c>
      <c r="E67" s="779">
        <f t="shared" si="32"/>
        <v>0</v>
      </c>
      <c r="F67" s="515">
        <f t="shared" si="32"/>
        <v>0</v>
      </c>
      <c r="G67" s="779">
        <f t="shared" si="32"/>
        <v>0</v>
      </c>
      <c r="H67" s="586">
        <f t="shared" si="32"/>
        <v>0</v>
      </c>
      <c r="I67" s="779">
        <f t="shared" si="32"/>
        <v>0</v>
      </c>
      <c r="J67" s="586">
        <f t="shared" si="32"/>
        <v>0</v>
      </c>
      <c r="K67" s="779">
        <f t="shared" si="32"/>
        <v>0</v>
      </c>
      <c r="L67" s="586">
        <f t="shared" si="32"/>
        <v>0</v>
      </c>
      <c r="M67" s="779">
        <f t="shared" si="32"/>
        <v>0</v>
      </c>
      <c r="N67" s="586">
        <f t="shared" si="32"/>
        <v>0</v>
      </c>
      <c r="O67" s="779">
        <f t="shared" si="32"/>
        <v>0</v>
      </c>
      <c r="P67" s="586">
        <f t="shared" si="32"/>
        <v>0</v>
      </c>
      <c r="Q67" s="779">
        <f t="shared" si="32"/>
        <v>0</v>
      </c>
      <c r="R67" s="586">
        <f t="shared" si="32"/>
        <v>0</v>
      </c>
      <c r="S67" s="779">
        <f t="shared" si="32"/>
        <v>0</v>
      </c>
      <c r="T67" s="586">
        <f t="shared" si="32"/>
        <v>0</v>
      </c>
      <c r="U67" s="572">
        <f t="shared" si="32"/>
        <v>0</v>
      </c>
      <c r="V67" s="3388">
        <f t="shared" si="32"/>
        <v>0</v>
      </c>
      <c r="W67" s="779">
        <f t="shared" si="32"/>
        <v>0</v>
      </c>
      <c r="X67" s="586">
        <f t="shared" si="32"/>
        <v>0</v>
      </c>
      <c r="Y67" s="779">
        <f t="shared" si="32"/>
        <v>0</v>
      </c>
      <c r="Z67" s="586">
        <f t="shared" si="32"/>
        <v>0</v>
      </c>
      <c r="AA67" s="779">
        <f t="shared" si="32"/>
        <v>0</v>
      </c>
      <c r="AB67" s="586">
        <f t="shared" si="32"/>
        <v>0</v>
      </c>
      <c r="AC67" s="779">
        <f t="shared" si="32"/>
        <v>0</v>
      </c>
      <c r="AD67" s="586">
        <f t="shared" si="32"/>
        <v>0</v>
      </c>
      <c r="AE67" s="779">
        <f t="shared" si="32"/>
        <v>0</v>
      </c>
      <c r="AF67" s="586">
        <f t="shared" si="32"/>
        <v>0</v>
      </c>
      <c r="AG67" s="779">
        <f t="shared" si="32"/>
        <v>0</v>
      </c>
      <c r="AH67" s="586">
        <f t="shared" si="32"/>
        <v>0</v>
      </c>
      <c r="AI67" s="779">
        <f t="shared" si="32"/>
        <v>0</v>
      </c>
      <c r="AJ67" s="586">
        <f t="shared" si="32"/>
        <v>0</v>
      </c>
      <c r="AK67" s="780">
        <f t="shared" si="32"/>
        <v>0</v>
      </c>
      <c r="AL67" s="513">
        <f t="shared" si="32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33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33"/>
        <v>0</v>
      </c>
      <c r="C73" s="774">
        <f t="shared" ref="C73:D77" si="34">SUM(E73+G73+I73+K73+M73+O73+Q73+S73+U73+W73+Y73+AA73+AC73+AE73+AG73+AI73+AK73)</f>
        <v>0</v>
      </c>
      <c r="D73" s="345">
        <f t="shared" si="34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33"/>
        <v>0</v>
      </c>
      <c r="C74" s="774">
        <f t="shared" si="34"/>
        <v>0</v>
      </c>
      <c r="D74" s="345">
        <f t="shared" si="34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33"/>
        <v>0</v>
      </c>
      <c r="C75" s="774">
        <f t="shared" si="34"/>
        <v>0</v>
      </c>
      <c r="D75" s="345">
        <f t="shared" si="34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33"/>
        <v>0</v>
      </c>
      <c r="C76" s="775">
        <f t="shared" si="34"/>
        <v>0</v>
      </c>
      <c r="D76" s="10">
        <f t="shared" si="34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33"/>
        <v>0</v>
      </c>
      <c r="C77" s="2236">
        <f t="shared" si="34"/>
        <v>0</v>
      </c>
      <c r="D77" s="640">
        <f t="shared" si="34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35">SUM(B72:B77)</f>
        <v>0</v>
      </c>
      <c r="C78" s="782">
        <f t="shared" si="35"/>
        <v>0</v>
      </c>
      <c r="D78" s="626">
        <f t="shared" si="35"/>
        <v>0</v>
      </c>
      <c r="E78" s="779">
        <f t="shared" si="35"/>
        <v>0</v>
      </c>
      <c r="F78" s="515">
        <f t="shared" si="35"/>
        <v>0</v>
      </c>
      <c r="G78" s="779">
        <f t="shared" si="35"/>
        <v>0</v>
      </c>
      <c r="H78" s="586">
        <f t="shared" si="35"/>
        <v>0</v>
      </c>
      <c r="I78" s="779">
        <f t="shared" si="35"/>
        <v>0</v>
      </c>
      <c r="J78" s="586">
        <f t="shared" si="35"/>
        <v>0</v>
      </c>
      <c r="K78" s="779">
        <f t="shared" si="35"/>
        <v>0</v>
      </c>
      <c r="L78" s="586">
        <f t="shared" si="35"/>
        <v>0</v>
      </c>
      <c r="M78" s="779">
        <f t="shared" si="35"/>
        <v>0</v>
      </c>
      <c r="N78" s="586">
        <f t="shared" si="35"/>
        <v>0</v>
      </c>
      <c r="O78" s="779">
        <f t="shared" si="35"/>
        <v>0</v>
      </c>
      <c r="P78" s="586">
        <f t="shared" si="35"/>
        <v>0</v>
      </c>
      <c r="Q78" s="779">
        <f t="shared" si="35"/>
        <v>0</v>
      </c>
      <c r="R78" s="586">
        <f t="shared" si="35"/>
        <v>0</v>
      </c>
      <c r="S78" s="779">
        <f t="shared" si="35"/>
        <v>0</v>
      </c>
      <c r="T78" s="586">
        <f t="shared" si="35"/>
        <v>0</v>
      </c>
      <c r="U78" s="572">
        <f t="shared" si="35"/>
        <v>0</v>
      </c>
      <c r="V78" s="3388">
        <f t="shared" si="35"/>
        <v>0</v>
      </c>
      <c r="W78" s="779">
        <f t="shared" si="35"/>
        <v>0</v>
      </c>
      <c r="X78" s="586">
        <f t="shared" si="35"/>
        <v>0</v>
      </c>
      <c r="Y78" s="779">
        <f t="shared" si="35"/>
        <v>0</v>
      </c>
      <c r="Z78" s="586">
        <f t="shared" si="35"/>
        <v>0</v>
      </c>
      <c r="AA78" s="779">
        <f t="shared" si="35"/>
        <v>0</v>
      </c>
      <c r="AB78" s="586">
        <f t="shared" si="35"/>
        <v>0</v>
      </c>
      <c r="AC78" s="779">
        <f t="shared" si="35"/>
        <v>0</v>
      </c>
      <c r="AD78" s="586">
        <f t="shared" si="35"/>
        <v>0</v>
      </c>
      <c r="AE78" s="779">
        <f t="shared" si="35"/>
        <v>0</v>
      </c>
      <c r="AF78" s="586">
        <f t="shared" si="35"/>
        <v>0</v>
      </c>
      <c r="AG78" s="779">
        <f t="shared" si="35"/>
        <v>0</v>
      </c>
      <c r="AH78" s="586">
        <f t="shared" si="35"/>
        <v>0</v>
      </c>
      <c r="AI78" s="779">
        <f t="shared" si="35"/>
        <v>0</v>
      </c>
      <c r="AJ78" s="586">
        <f t="shared" si="35"/>
        <v>0</v>
      </c>
      <c r="AK78" s="780">
        <f t="shared" si="35"/>
        <v>0</v>
      </c>
      <c r="AL78" s="586">
        <f t="shared" si="35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36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36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36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36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36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36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36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36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36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36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36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36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36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36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36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36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36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>SUM(D81:D100)</f>
        <v>0</v>
      </c>
      <c r="E101" s="515">
        <f>SUM(E81:E100)</f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37">SUM(F107:F113)</f>
        <v>0</v>
      </c>
      <c r="G106" s="3396">
        <f t="shared" si="37"/>
        <v>0</v>
      </c>
      <c r="H106" s="781">
        <f t="shared" si="37"/>
        <v>0</v>
      </c>
      <c r="I106" s="3396">
        <f t="shared" si="37"/>
        <v>0</v>
      </c>
      <c r="J106" s="781">
        <f t="shared" si="37"/>
        <v>0</v>
      </c>
      <c r="K106" s="3396">
        <f t="shared" si="37"/>
        <v>0</v>
      </c>
      <c r="L106" s="781">
        <f t="shared" si="37"/>
        <v>0</v>
      </c>
      <c r="M106" s="3396">
        <f t="shared" si="37"/>
        <v>0</v>
      </c>
      <c r="N106" s="781">
        <f t="shared" si="37"/>
        <v>0</v>
      </c>
      <c r="O106" s="3396">
        <f t="shared" si="37"/>
        <v>0</v>
      </c>
      <c r="P106" s="781">
        <f t="shared" si="37"/>
        <v>0</v>
      </c>
      <c r="Q106" s="3396">
        <f t="shared" si="37"/>
        <v>0</v>
      </c>
      <c r="R106" s="781">
        <f t="shared" si="37"/>
        <v>0</v>
      </c>
      <c r="S106" s="3396">
        <f t="shared" si="37"/>
        <v>0</v>
      </c>
      <c r="T106" s="781">
        <f t="shared" si="37"/>
        <v>0</v>
      </c>
      <c r="U106" s="3396">
        <f t="shared" si="37"/>
        <v>0</v>
      </c>
      <c r="V106" s="781">
        <f t="shared" si="37"/>
        <v>0</v>
      </c>
      <c r="W106" s="3396">
        <f t="shared" si="37"/>
        <v>0</v>
      </c>
      <c r="X106" s="781">
        <f t="shared" si="37"/>
        <v>0</v>
      </c>
      <c r="Y106" s="3396">
        <f t="shared" si="37"/>
        <v>0</v>
      </c>
      <c r="Z106" s="781">
        <f t="shared" si="37"/>
        <v>0</v>
      </c>
      <c r="AA106" s="3396">
        <f t="shared" si="37"/>
        <v>0</v>
      </c>
      <c r="AB106" s="781">
        <f t="shared" si="37"/>
        <v>0</v>
      </c>
      <c r="AC106" s="3396">
        <f t="shared" si="37"/>
        <v>0</v>
      </c>
      <c r="AD106" s="781">
        <f t="shared" si="37"/>
        <v>0</v>
      </c>
      <c r="AE106" s="3396">
        <f t="shared" si="37"/>
        <v>0</v>
      </c>
      <c r="AF106" s="781">
        <f t="shared" si="37"/>
        <v>0</v>
      </c>
      <c r="AG106" s="3396">
        <f t="shared" si="37"/>
        <v>0</v>
      </c>
      <c r="AH106" s="781">
        <f t="shared" si="37"/>
        <v>0</v>
      </c>
      <c r="AI106" s="3396">
        <f t="shared" si="37"/>
        <v>0</v>
      </c>
      <c r="AJ106" s="781">
        <f t="shared" si="37"/>
        <v>0</v>
      </c>
      <c r="AK106" s="3396">
        <f t="shared" si="37"/>
        <v>0</v>
      </c>
      <c r="AL106" s="781">
        <f t="shared" si="37"/>
        <v>0</v>
      </c>
      <c r="AM106" s="3397">
        <f t="shared" si="37"/>
        <v>0</v>
      </c>
      <c r="AN106" s="3398">
        <f t="shared" si="37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38">SUM(D107+E107)</f>
        <v>0</v>
      </c>
      <c r="D107" s="620">
        <f t="shared" ref="D107:E113" si="39">SUM(F107+H107+J107+L107+N107+P107+R107+T107+V107+X107+Z107+AB107+AD107+AF107+AH107+AJ107+AL107)</f>
        <v>0</v>
      </c>
      <c r="E107" s="621">
        <f t="shared" si="39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 t="shared" ref="CA107:CB109" si="40"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 t="shared" si="40"/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38"/>
        <v>0</v>
      </c>
      <c r="D108" s="248">
        <f t="shared" si="39"/>
        <v>0</v>
      </c>
      <c r="E108" s="2438">
        <f t="shared" si="39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si="40"/>
        <v/>
      </c>
      <c r="CB108" s="432" t="str">
        <f t="shared" si="40"/>
        <v/>
      </c>
      <c r="CM108" s="180">
        <f t="shared" ref="CM108:CM113" si="41">IF(AND($C108&gt;0,AN108=""),1,IF(AN108&gt;$C108,1,0))</f>
        <v>0</v>
      </c>
      <c r="CN108" s="180">
        <f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38"/>
        <v>0</v>
      </c>
      <c r="D109" s="3411">
        <f t="shared" si="39"/>
        <v>0</v>
      </c>
      <c r="E109" s="3412">
        <f t="shared" si="39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>CA109&amp;CB109</f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40"/>
        <v/>
      </c>
      <c r="CB109" s="432" t="str">
        <f t="shared" si="40"/>
        <v/>
      </c>
      <c r="CM109" s="180">
        <f t="shared" si="41"/>
        <v>0</v>
      </c>
      <c r="CN109" s="180">
        <f>IF(AND($C109&gt;0,AO109=""),1,IF(AO109&gt;$C109,1,0))</f>
        <v>0</v>
      </c>
    </row>
    <row r="110" spans="1:92" ht="15" customHeight="1" thickTop="1" x14ac:dyDescent="0.2">
      <c r="A110" s="6662" t="s">
        <v>1443</v>
      </c>
      <c r="B110" s="6663"/>
      <c r="C110" s="317">
        <f t="shared" si="38"/>
        <v>0</v>
      </c>
      <c r="D110" s="774">
        <f t="shared" si="39"/>
        <v>0</v>
      </c>
      <c r="E110" s="224">
        <f t="shared" si="39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>IF(AND($C110&gt;0,AN110="")," * No olvide digitar la variable "&amp;AN$103&amp;""&amp;". Digite CERO si no tiene",IF(AN110&gt;$C110," * La variable "&amp;AN$103&amp;""&amp;" No puede ser mayor al Total.",""))</f>
        <v/>
      </c>
      <c r="CM110" s="180">
        <f t="shared" si="41"/>
        <v>0</v>
      </c>
    </row>
    <row r="111" spans="1:92" ht="15" customHeight="1" x14ac:dyDescent="0.2">
      <c r="A111" s="6551" t="s">
        <v>1444</v>
      </c>
      <c r="B111" s="6552"/>
      <c r="C111" s="201">
        <f t="shared" si="38"/>
        <v>0</v>
      </c>
      <c r="D111" s="774">
        <f t="shared" si="39"/>
        <v>0</v>
      </c>
      <c r="E111" s="2439">
        <f t="shared" si="39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>IF(AND($C111&gt;0,AN111="")," * No olvide digitar la variable "&amp;AN$103&amp;""&amp;". Digite CERO si no tiene",IF(AN111&gt;$C111," * La variable "&amp;AN$103&amp;""&amp;" No puede ser mayor al Total.",""))</f>
        <v/>
      </c>
      <c r="CM111" s="180">
        <f t="shared" si="41"/>
        <v>0</v>
      </c>
    </row>
    <row r="112" spans="1:92" ht="15" customHeight="1" x14ac:dyDescent="0.2">
      <c r="A112" s="6551" t="s">
        <v>1445</v>
      </c>
      <c r="B112" s="6552"/>
      <c r="C112" s="202">
        <f t="shared" si="38"/>
        <v>0</v>
      </c>
      <c r="D112" s="248">
        <f t="shared" si="39"/>
        <v>0</v>
      </c>
      <c r="E112" s="3439">
        <f t="shared" si="39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>CA112</f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>IF(AND($C112&gt;0,AN112="")," * No olvide digitar la variable "&amp;AN$103&amp;""&amp;". Digite CERO si no tiene",IF(AN112&gt;$C112," * La variable "&amp;AN$103&amp;""&amp;" No puede ser mayor al Total.",""))</f>
        <v/>
      </c>
      <c r="CM112" s="180">
        <f t="shared" si="41"/>
        <v>0</v>
      </c>
    </row>
    <row r="113" spans="1:91" ht="15" customHeight="1" x14ac:dyDescent="0.2">
      <c r="A113" s="6555" t="s">
        <v>1446</v>
      </c>
      <c r="B113" s="6556"/>
      <c r="C113" s="724">
        <f t="shared" si="38"/>
        <v>0</v>
      </c>
      <c r="D113" s="2236">
        <f t="shared" si="39"/>
        <v>0</v>
      </c>
      <c r="E113" s="765">
        <f t="shared" si="39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>CA113</f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41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42">SUM(F123+H123+J123+L123+N123+P123+R123+T123+V123+X123+Z123+AB123+AD123+AF123+AH123+AJ123+AL123)</f>
        <v>0</v>
      </c>
      <c r="E123" s="141">
        <f t="shared" si="42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42"/>
        <v>0</v>
      </c>
      <c r="E124" s="345">
        <f t="shared" si="42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>IF(AND($C124&gt;0,AN124="")," * No olvide digitar la variable "&amp;AN$120&amp;""&amp;". Digite CERO si no tiene",IF(AN124&gt;$C124," * La variable "&amp;AN$120&amp;""&amp;" No puede ser mayor al Total.",""))</f>
        <v/>
      </c>
      <c r="CM124" s="180">
        <f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42"/>
        <v>0</v>
      </c>
      <c r="E125" s="640">
        <f t="shared" si="42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>IF(AND($C125&gt;0,AN125="")," * No olvide digitar la variable "&amp;AN$120&amp;""&amp;". Digite CERO si no tiene",IF(AN125&gt;$C125," * La variable "&amp;AN$120&amp;""&amp;" No puede ser mayor al Total.",""))</f>
        <v/>
      </c>
      <c r="CM125" s="180">
        <f>IF(AND($C125&gt;0,AN125=""),1,IF(AN125&gt;$C125,1,0))</f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43">SUM(F129+H129+J129+L129+N129+P129+R129+T129+V129+X129)</f>
        <v>0</v>
      </c>
      <c r="E129" s="621">
        <f t="shared" si="43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 t="shared" ref="CA129:CC131" si="44"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 t="shared" si="44"/>
        <v/>
      </c>
      <c r="CC129" s="432" t="str">
        <f t="shared" si="44"/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 t="shared" ref="CE129:CF131" si="45"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 t="shared" si="45"/>
        <v/>
      </c>
      <c r="CM129" s="180">
        <f t="shared" ref="CM129:CR131" si="46">IF(AND($C129&gt;0,AF129=""),1,IF(AF129&gt;$C129,1,0))</f>
        <v>0</v>
      </c>
      <c r="CN129" s="180">
        <f t="shared" si="46"/>
        <v>0</v>
      </c>
      <c r="CO129" s="180">
        <f t="shared" si="46"/>
        <v>0</v>
      </c>
      <c r="CP129" s="180">
        <f t="shared" si="46"/>
        <v>0</v>
      </c>
      <c r="CQ129" s="180">
        <f t="shared" si="46"/>
        <v>0</v>
      </c>
      <c r="CR129" s="3026">
        <f t="shared" si="46"/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43"/>
        <v>0</v>
      </c>
      <c r="E130" s="141">
        <f t="shared" si="43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>CA130&amp;CB130&amp;CC130&amp;CD130&amp;CE130&amp;CF130</f>
        <v/>
      </c>
      <c r="BV130" s="9"/>
      <c r="BW130" s="9"/>
      <c r="BX130" s="9"/>
      <c r="BY130" s="9"/>
      <c r="CA130" s="432" t="str">
        <f t="shared" si="44"/>
        <v/>
      </c>
      <c r="CB130" s="432" t="str">
        <f t="shared" si="44"/>
        <v/>
      </c>
      <c r="CC130" s="432" t="str">
        <f t="shared" si="44"/>
        <v/>
      </c>
      <c r="CD130" s="432" t="str">
        <f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si="45"/>
        <v/>
      </c>
      <c r="CF130" s="432" t="str">
        <f t="shared" si="45"/>
        <v/>
      </c>
      <c r="CM130" s="180">
        <f t="shared" si="46"/>
        <v>0</v>
      </c>
      <c r="CN130" s="180">
        <f t="shared" si="46"/>
        <v>0</v>
      </c>
      <c r="CO130" s="180">
        <f t="shared" si="46"/>
        <v>0</v>
      </c>
      <c r="CP130" s="180">
        <f t="shared" si="46"/>
        <v>0</v>
      </c>
      <c r="CQ130" s="180">
        <f t="shared" si="46"/>
        <v>0</v>
      </c>
      <c r="CR130" s="3026">
        <f t="shared" si="46"/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43"/>
        <v>0</v>
      </c>
      <c r="E131" s="3467">
        <f t="shared" si="43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>CA131&amp;CB131&amp;CC131&amp;CD131&amp;CE131&amp;CF131</f>
        <v/>
      </c>
      <c r="BV131" s="9"/>
      <c r="BW131" s="9"/>
      <c r="BX131" s="9"/>
      <c r="BY131" s="9"/>
      <c r="CA131" s="432" t="str">
        <f t="shared" si="44"/>
        <v/>
      </c>
      <c r="CB131" s="432" t="str">
        <f t="shared" si="44"/>
        <v/>
      </c>
      <c r="CC131" s="432" t="str">
        <f t="shared" si="44"/>
        <v/>
      </c>
      <c r="CD131" s="432" t="str">
        <f>IF(AND($E131&gt;0,AI131="")," * No olvide digitar la variable "&amp;AI$127&amp;""&amp;". Digite CERO si no tiene",IF(AI131&gt;$E131," * La variable "&amp;AI$127&amp;""&amp;" No puede ser mayor al Total.",""))</f>
        <v/>
      </c>
      <c r="CE131" s="432" t="str">
        <f t="shared" si="45"/>
        <v/>
      </c>
      <c r="CF131" s="432" t="str">
        <f t="shared" si="45"/>
        <v/>
      </c>
      <c r="CM131" s="180">
        <f t="shared" si="46"/>
        <v>0</v>
      </c>
      <c r="CN131" s="180">
        <f t="shared" si="46"/>
        <v>0</v>
      </c>
      <c r="CO131" s="180">
        <f t="shared" si="46"/>
        <v>0</v>
      </c>
      <c r="CP131" s="180">
        <f t="shared" si="46"/>
        <v>0</v>
      </c>
      <c r="CQ131" s="180">
        <f t="shared" si="46"/>
        <v>0</v>
      </c>
      <c r="CR131" s="3026">
        <f t="shared" si="4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4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4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4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4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4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4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48">SUM(E189+G189+I189+K189+M189+O189+Q189+S189+U189+W189+Y189+AA189+AC189+AE189+AG189+AI189+AK189)</f>
        <v>0</v>
      </c>
      <c r="D189" s="2663">
        <f t="shared" si="4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48"/>
        <v>0</v>
      </c>
      <c r="D190" s="2663">
        <f t="shared" si="4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48"/>
        <v>0</v>
      </c>
      <c r="D191" s="3518">
        <f t="shared" si="4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4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49"/>
        <v/>
      </c>
      <c r="CC195" s="432" t="str">
        <f t="shared" si="49"/>
        <v/>
      </c>
      <c r="CD195" s="432" t="str">
        <f t="shared" si="49"/>
        <v/>
      </c>
      <c r="CE195" s="432" t="str">
        <f t="shared" si="49"/>
        <v/>
      </c>
      <c r="CM195" s="180">
        <f t="shared" ref="CM195:CQ196" si="50">IF(AND($C195&gt;0,AI195=""),1,IF(AI195&gt;$C195,1,0))</f>
        <v>0</v>
      </c>
      <c r="CN195" s="180">
        <f t="shared" si="50"/>
        <v>0</v>
      </c>
      <c r="CO195" s="180">
        <f t="shared" si="50"/>
        <v>0</v>
      </c>
      <c r="CP195" s="180">
        <f t="shared" si="50"/>
        <v>0</v>
      </c>
      <c r="CQ195" s="180">
        <f t="shared" si="50"/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49"/>
        <v/>
      </c>
      <c r="CB196" s="432" t="str">
        <f t="shared" si="49"/>
        <v/>
      </c>
      <c r="CC196" s="432" t="str">
        <f t="shared" si="49"/>
        <v/>
      </c>
      <c r="CD196" s="432" t="str">
        <f t="shared" si="49"/>
        <v/>
      </c>
      <c r="CE196" s="432" t="str">
        <f t="shared" si="49"/>
        <v/>
      </c>
      <c r="CM196" s="180">
        <f t="shared" si="50"/>
        <v>0</v>
      </c>
      <c r="CN196" s="180">
        <f t="shared" si="50"/>
        <v>0</v>
      </c>
      <c r="CO196" s="180">
        <f t="shared" si="50"/>
        <v>0</v>
      </c>
      <c r="CP196" s="180">
        <f t="shared" si="50"/>
        <v>0</v>
      </c>
      <c r="CQ196" s="180">
        <f t="shared" si="50"/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51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52">SUM(E211:E215)</f>
        <v>0</v>
      </c>
      <c r="F210" s="3555">
        <f t="shared" si="52"/>
        <v>0</v>
      </c>
      <c r="G210" s="3554">
        <f t="shared" si="52"/>
        <v>0</v>
      </c>
      <c r="H210" s="3555">
        <f t="shared" si="52"/>
        <v>0</v>
      </c>
      <c r="I210" s="3554">
        <f t="shared" si="52"/>
        <v>0</v>
      </c>
      <c r="J210" s="3556">
        <f t="shared" si="52"/>
        <v>0</v>
      </c>
      <c r="K210" s="3547">
        <f t="shared" si="52"/>
        <v>0</v>
      </c>
      <c r="L210" s="3557">
        <f t="shared" si="52"/>
        <v>0</v>
      </c>
      <c r="M210" s="3558">
        <f t="shared" si="52"/>
        <v>0</v>
      </c>
      <c r="N210" s="3555">
        <f t="shared" si="52"/>
        <v>0</v>
      </c>
      <c r="O210" s="3559">
        <f t="shared" si="52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51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 t="shared" ref="CM211:CN215" si="53">IF(AND($B211&gt;0,M211=""),1,0)</f>
        <v>0</v>
      </c>
      <c r="CN211" s="180">
        <f t="shared" si="53"/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51"/>
        <v>0</v>
      </c>
      <c r="C212" s="3562">
        <f t="shared" ref="C212:D215" si="54">+E212+G212+I212+K212</f>
        <v>0</v>
      </c>
      <c r="D212" s="345">
        <f t="shared" si="54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>IF(AND($B212&gt;0,M212="")," * No olvide digitar la variable "&amp;M$207&amp;""&amp;" Única. Digite CERO si no tiene.","")</f>
        <v/>
      </c>
      <c r="CB212" s="432" t="str">
        <f>IF(AND($B212&gt;0,N212="")," * No olvide digitar la variable "&amp;M$207&amp;""&amp;" Múltiple. Digite CERO si no tiene.","")</f>
        <v/>
      </c>
      <c r="CC212" s="432" t="str">
        <f>IF(AND(M212+N212&gt;$B212)," * La variable "&amp;M$207&amp;""&amp;"  No puede ser mayor al Total.","")</f>
        <v/>
      </c>
      <c r="CD212" s="432" t="str">
        <f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si="53"/>
        <v>0</v>
      </c>
      <c r="CN212" s="180">
        <f t="shared" si="53"/>
        <v>0</v>
      </c>
      <c r="CO212" s="180">
        <f>IF(AND(M212+N212&gt;$B212),1,0)</f>
        <v>0</v>
      </c>
      <c r="CP212" s="180">
        <f>IF(AND($B212&gt;0,O212=""),1,0)</f>
        <v>0</v>
      </c>
    </row>
    <row r="213" spans="1:96" ht="15" customHeight="1" x14ac:dyDescent="0.2">
      <c r="A213" s="361" t="s">
        <v>1565</v>
      </c>
      <c r="B213" s="3561">
        <f t="shared" si="51"/>
        <v>0</v>
      </c>
      <c r="C213" s="3562">
        <f t="shared" si="54"/>
        <v>0</v>
      </c>
      <c r="D213" s="345">
        <f t="shared" si="54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>CA213&amp;CB213&amp;CC213&amp;CD213</f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>IF(AND($B213&gt;0,M213="")," * No olvide digitar la variable "&amp;M$207&amp;""&amp;" Única. Digite CERO si no tiene.","")</f>
        <v/>
      </c>
      <c r="CB213" s="432" t="str">
        <f>IF(AND($B213&gt;0,N213="")," * No olvide digitar la variable "&amp;M$207&amp;""&amp;" Múltiple. Digite CERO si no tiene.","")</f>
        <v/>
      </c>
      <c r="CC213" s="432" t="str">
        <f>IF(AND(M213+N213&gt;$B213)," * La variable "&amp;M$207&amp;""&amp;"  No puede ser mayor al Total.","")</f>
        <v/>
      </c>
      <c r="CD213" s="432" t="str">
        <f>IF(AND($B213&gt;0,O213="")," * No olvide digitar la variable "&amp;O$207&amp;""&amp;". Digite CERO si no tiene",IF(O213&gt;$B213," * La variable "&amp;O$207&amp;""&amp;" No puede ser mayor al Total.",""))</f>
        <v/>
      </c>
      <c r="CM213" s="180">
        <f t="shared" si="53"/>
        <v>0</v>
      </c>
      <c r="CN213" s="180">
        <f t="shared" si="53"/>
        <v>0</v>
      </c>
      <c r="CO213" s="180">
        <f>IF(AND(M213+N213&gt;$B213),1,0)</f>
        <v>0</v>
      </c>
      <c r="CP213" s="180">
        <f>IF(AND($B213&gt;0,O213=""),1,0)</f>
        <v>0</v>
      </c>
    </row>
    <row r="214" spans="1:96" ht="15" customHeight="1" x14ac:dyDescent="0.2">
      <c r="A214" s="361" t="s">
        <v>1566</v>
      </c>
      <c r="B214" s="3561">
        <f t="shared" si="51"/>
        <v>0</v>
      </c>
      <c r="C214" s="3562">
        <f t="shared" si="54"/>
        <v>0</v>
      </c>
      <c r="D214" s="345">
        <f t="shared" si="54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>CA214&amp;CB214&amp;CC214&amp;CD214</f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>IF(AND($B214&gt;0,M214="")," * No olvide digitar la variable "&amp;M$207&amp;""&amp;" Única. Digite CERO si no tiene.","")</f>
        <v/>
      </c>
      <c r="CB214" s="432" t="str">
        <f>IF(AND($B214&gt;0,N214="")," * No olvide digitar la variable "&amp;M$207&amp;""&amp;" Múltiple. Digite CERO si no tiene.","")</f>
        <v/>
      </c>
      <c r="CC214" s="432" t="str">
        <f>IF(AND(M214+N214&gt;$B214)," * La variable "&amp;M$207&amp;""&amp;"  No puede ser mayor al Total.","")</f>
        <v/>
      </c>
      <c r="CD214" s="432" t="str">
        <f>IF(AND($B214&gt;0,O214="")," * No olvide digitar la variable "&amp;O$207&amp;""&amp;". Digite CERO si no tiene",IF(O214&gt;$B214," * La variable "&amp;O$207&amp;""&amp;" No puede ser mayor al Total.",""))</f>
        <v/>
      </c>
      <c r="CM214" s="180">
        <f t="shared" si="53"/>
        <v>0</v>
      </c>
      <c r="CN214" s="180">
        <f t="shared" si="53"/>
        <v>0</v>
      </c>
      <c r="CO214" s="180">
        <f>IF(AND(M214+N214&gt;$B214),1,0)</f>
        <v>0</v>
      </c>
      <c r="CP214" s="180">
        <f>IF(AND($B214&gt;0,O214=""),1,0)</f>
        <v>0</v>
      </c>
    </row>
    <row r="215" spans="1:96" ht="15" customHeight="1" x14ac:dyDescent="0.2">
      <c r="A215" s="893" t="s">
        <v>1567</v>
      </c>
      <c r="B215" s="1586">
        <f t="shared" si="51"/>
        <v>0</v>
      </c>
      <c r="C215" s="277">
        <f t="shared" si="54"/>
        <v>0</v>
      </c>
      <c r="D215" s="3467">
        <f t="shared" si="54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>CA215&amp;CB215&amp;CC215&amp;CD215</f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>IF(AND($B215&gt;0,M215="")," * No olvide digitar la variable "&amp;M$207&amp;""&amp;" Única. Digite CERO si no tiene.","")</f>
        <v/>
      </c>
      <c r="CB215" s="432" t="str">
        <f>IF(AND($B215&gt;0,N215="")," * No olvide digitar la variable "&amp;M$207&amp;""&amp;" Múltiple. Digite CERO si no tiene.","")</f>
        <v/>
      </c>
      <c r="CC215" s="432" t="str">
        <f>IF(AND(M215+N215&gt;$B215)," * La variable "&amp;M$207&amp;""&amp;"  No puede ser mayor al Total.","")</f>
        <v/>
      </c>
      <c r="CD215" s="432" t="str">
        <f>IF(AND($B215&gt;0,O215="")," * No olvide digitar la variable "&amp;O$207&amp;""&amp;". Digite CERO si no tiene",IF(O215&gt;$B215," * La variable "&amp;O$207&amp;""&amp;" No puede ser mayor al Total.",""))</f>
        <v/>
      </c>
      <c r="CM215" s="180">
        <f t="shared" si="53"/>
        <v>0</v>
      </c>
      <c r="CN215" s="180">
        <f t="shared" si="53"/>
        <v>0</v>
      </c>
      <c r="CO215" s="180">
        <f>IF(AND(M215+N215&gt;$B215),1,0)</f>
        <v>0</v>
      </c>
      <c r="CP215" s="180">
        <f>IF(AND($B215&gt;0,O215=""),1,0)</f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41" zoomScaleNormal="100" workbookViewId="0">
      <selection activeCell="BD265" sqref="BD262:BD26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 t="shared" ref="D12:D17" si="0">SUM(E12+F12)</f>
        <v>233</v>
      </c>
      <c r="E12" s="2326">
        <f>SUM(G12+I12+K12+M12+O12+Q12+S12+U12+W12+Y12+AA12+AC12+AE12+AG12+AI12+AK12+AM12+AO12)</f>
        <v>91</v>
      </c>
      <c r="F12" s="588">
        <f>SUM(H12+J12+L12+N12+P12+R12+T12+V12+X12+Z12+AB12+AD12+AF12+AH12+AJ12+AL12+AN12+AP12)</f>
        <v>142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0</v>
      </c>
      <c r="O12" s="290">
        <v>1</v>
      </c>
      <c r="P12" s="107">
        <v>1</v>
      </c>
      <c r="Q12" s="290">
        <v>2</v>
      </c>
      <c r="R12" s="637">
        <v>0</v>
      </c>
      <c r="S12" s="290">
        <v>0</v>
      </c>
      <c r="T12" s="637">
        <v>6</v>
      </c>
      <c r="U12" s="290">
        <v>3</v>
      </c>
      <c r="V12" s="637">
        <v>3</v>
      </c>
      <c r="W12" s="290">
        <v>6</v>
      </c>
      <c r="X12" s="637">
        <v>9</v>
      </c>
      <c r="Y12" s="290">
        <v>14</v>
      </c>
      <c r="Z12" s="637">
        <v>12</v>
      </c>
      <c r="AA12" s="290">
        <v>8</v>
      </c>
      <c r="AB12" s="637">
        <v>6</v>
      </c>
      <c r="AC12" s="290">
        <v>18</v>
      </c>
      <c r="AD12" s="637">
        <v>24</v>
      </c>
      <c r="AE12" s="290">
        <v>11</v>
      </c>
      <c r="AF12" s="637">
        <v>28</v>
      </c>
      <c r="AG12" s="290">
        <v>11</v>
      </c>
      <c r="AH12" s="637">
        <v>16</v>
      </c>
      <c r="AI12" s="290">
        <v>8</v>
      </c>
      <c r="AJ12" s="637">
        <v>14</v>
      </c>
      <c r="AK12" s="290">
        <v>1</v>
      </c>
      <c r="AL12" s="637">
        <v>9</v>
      </c>
      <c r="AM12" s="290">
        <v>7</v>
      </c>
      <c r="AN12" s="637">
        <v>11</v>
      </c>
      <c r="AO12" s="290">
        <v>1</v>
      </c>
      <c r="AP12" s="431">
        <v>3</v>
      </c>
      <c r="AQ12" s="296">
        <v>6</v>
      </c>
      <c r="AR12" s="535">
        <v>0</v>
      </c>
      <c r="AS12" s="535">
        <v>7</v>
      </c>
      <c r="AT12" s="535">
        <v>0</v>
      </c>
      <c r="AU12" s="535">
        <v>0</v>
      </c>
      <c r="AV12" s="535">
        <v>30</v>
      </c>
      <c r="AW12" s="535">
        <v>0</v>
      </c>
      <c r="AX12" s="107">
        <v>0</v>
      </c>
      <c r="AY12" t="str">
        <f t="shared" ref="AY12:AY17" si="1">CA12&amp;CB12&amp;CC12&amp;CD12&amp;CE12&amp;CF12&amp;CG12&amp;CH12</f>
        <v/>
      </c>
      <c r="CA12" s="434" t="str">
        <f t="shared" ref="CA12:CA17" si="2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 t="shared" ref="CB12:CB17" si="3">IF(AND($F12&gt;0,AR12="")," * No olvide digitar la variable Gestante. Digite cero si no tiene.",IF(AR12&gt;$F12," * La variable Gestante NO DEBEN ser mayor al Total de Mujeres. ",""))</f>
        <v/>
      </c>
      <c r="CC12" s="434" t="str">
        <f t="shared" ref="CC12:CC17" si="4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 t="shared" ref="CD12:CD17" si="5"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 t="shared" ref="CE12:CE17" si="6">IF(AND(D12&gt;0,AU12="")," * No olvide digitar la variable Migrantes. Digite Cero si no tiene.",IF(AU12&gt;$D12," * La variable Migrantes No puede ser mayor al Total Ambos Sexos.",""))</f>
        <v/>
      </c>
      <c r="CF12" s="434" t="str">
        <f t="shared" ref="CF12:CF17" si="7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 t="shared" ref="CG12:CG17" si="8"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 t="shared" ref="CH12:CH17" si="9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10">IF(AND((Y12+Z12)&gt;0,AQ12=""),1,IF(AQ12&gt;(Y12+Z12),1,0))</f>
        <v>0</v>
      </c>
      <c r="CP12" s="435">
        <f t="shared" ref="CP12:CP17" si="11">IF(AND($F12&gt;0,AR12=""),1,IF(AR12&gt;$F12,1,0))</f>
        <v>0</v>
      </c>
      <c r="CQ12" s="435">
        <f t="shared" ref="CQ12:CQ17" si="12">IF(AND((AK12+AL12)&gt;0,AS12=""),1,IF(AS12&gt;(AK12+AL12),1,0))</f>
        <v>0</v>
      </c>
      <c r="CR12" s="435">
        <f t="shared" ref="CR12:CU17" si="13">IF(AND($D12&gt;0,AT12=""),1,IF(AT12&gt;$D12,1,0))</f>
        <v>0</v>
      </c>
      <c r="CS12" s="435">
        <f t="shared" si="13"/>
        <v>0</v>
      </c>
      <c r="CT12" s="435">
        <f t="shared" si="13"/>
        <v>0</v>
      </c>
      <c r="CU12" s="435">
        <f t="shared" si="13"/>
        <v>0</v>
      </c>
      <c r="CV12" s="435">
        <f t="shared" ref="CV12:CV17" si="1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si="0"/>
        <v>171</v>
      </c>
      <c r="E13" s="479">
        <f t="shared" ref="E13:F15" si="15">SUM(G13+I13+K13+M13+O13+Q13+S13+U13+W13+Y13+AA13+AC13+AE13+AG13+AI13+AK13+AM13+AO13)</f>
        <v>92</v>
      </c>
      <c r="F13" s="560">
        <f t="shared" si="15"/>
        <v>79</v>
      </c>
      <c r="G13" s="346">
        <v>1</v>
      </c>
      <c r="H13" s="347">
        <v>2</v>
      </c>
      <c r="I13" s="346">
        <v>3</v>
      </c>
      <c r="J13" s="347">
        <v>2</v>
      </c>
      <c r="K13" s="346">
        <v>13</v>
      </c>
      <c r="L13" s="347">
        <v>11</v>
      </c>
      <c r="M13" s="346">
        <v>7</v>
      </c>
      <c r="N13" s="347">
        <v>5</v>
      </c>
      <c r="O13" s="346">
        <v>4</v>
      </c>
      <c r="P13" s="347">
        <v>4</v>
      </c>
      <c r="Q13" s="346">
        <v>5</v>
      </c>
      <c r="R13" s="350">
        <v>4</v>
      </c>
      <c r="S13" s="346">
        <v>9</v>
      </c>
      <c r="T13" s="350">
        <v>6</v>
      </c>
      <c r="U13" s="346">
        <v>4</v>
      </c>
      <c r="V13" s="350">
        <v>5</v>
      </c>
      <c r="W13" s="346">
        <v>16</v>
      </c>
      <c r="X13" s="350">
        <v>12</v>
      </c>
      <c r="Y13" s="346">
        <v>27</v>
      </c>
      <c r="Z13" s="350">
        <v>17</v>
      </c>
      <c r="AA13" s="346">
        <v>3</v>
      </c>
      <c r="AB13" s="350">
        <v>4</v>
      </c>
      <c r="AC13" s="346">
        <v>0</v>
      </c>
      <c r="AD13" s="350">
        <v>1</v>
      </c>
      <c r="AE13" s="346">
        <v>0</v>
      </c>
      <c r="AF13" s="350">
        <v>5</v>
      </c>
      <c r="AG13" s="346">
        <v>0</v>
      </c>
      <c r="AH13" s="350">
        <v>1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7</v>
      </c>
      <c r="AR13" s="369">
        <v>4</v>
      </c>
      <c r="AS13" s="369">
        <v>0</v>
      </c>
      <c r="AT13" s="369">
        <v>2</v>
      </c>
      <c r="AU13" s="369">
        <v>0</v>
      </c>
      <c r="AV13" s="369">
        <v>0</v>
      </c>
      <c r="AW13" s="369">
        <v>0</v>
      </c>
      <c r="AX13" s="347">
        <v>3</v>
      </c>
      <c r="AY13" t="str">
        <f t="shared" si="1"/>
        <v/>
      </c>
      <c r="CA13" s="434" t="str">
        <f t="shared" si="2"/>
        <v/>
      </c>
      <c r="CB13" s="434" t="str">
        <f t="shared" si="3"/>
        <v/>
      </c>
      <c r="CC13" s="434" t="str">
        <f t="shared" si="4"/>
        <v/>
      </c>
      <c r="CD13" s="434" t="str">
        <f t="shared" si="5"/>
        <v/>
      </c>
      <c r="CE13" s="434" t="str">
        <f t="shared" si="6"/>
        <v/>
      </c>
      <c r="CF13" s="434" t="str">
        <f t="shared" si="7"/>
        <v/>
      </c>
      <c r="CG13" s="434" t="str">
        <f t="shared" si="8"/>
        <v/>
      </c>
      <c r="CH13" s="434" t="str">
        <f t="shared" si="9"/>
        <v/>
      </c>
      <c r="CO13" s="435">
        <f t="shared" si="10"/>
        <v>0</v>
      </c>
      <c r="CP13" s="435">
        <f t="shared" si="11"/>
        <v>0</v>
      </c>
      <c r="CQ13" s="435">
        <f t="shared" si="12"/>
        <v>0</v>
      </c>
      <c r="CR13" s="435">
        <f t="shared" si="13"/>
        <v>0</v>
      </c>
      <c r="CS13" s="435">
        <f t="shared" si="13"/>
        <v>0</v>
      </c>
      <c r="CT13" s="435">
        <f t="shared" si="13"/>
        <v>0</v>
      </c>
      <c r="CU13" s="435">
        <f t="shared" si="13"/>
        <v>0</v>
      </c>
      <c r="CV13" s="435">
        <f t="shared" si="1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0"/>
        <v>9</v>
      </c>
      <c r="E14" s="479">
        <f t="shared" si="15"/>
        <v>3</v>
      </c>
      <c r="F14" s="560">
        <f t="shared" si="15"/>
        <v>6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1</v>
      </c>
      <c r="U14" s="346">
        <v>1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1</v>
      </c>
      <c r="AC14" s="346">
        <v>0</v>
      </c>
      <c r="AD14" s="350">
        <v>0</v>
      </c>
      <c r="AE14" s="346">
        <v>1</v>
      </c>
      <c r="AF14" s="350">
        <v>1</v>
      </c>
      <c r="AG14" s="346">
        <v>1</v>
      </c>
      <c r="AH14" s="350">
        <v>0</v>
      </c>
      <c r="AI14" s="346">
        <v>0</v>
      </c>
      <c r="AJ14" s="350">
        <v>3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1</v>
      </c>
      <c r="AY14" t="str">
        <f t="shared" si="1"/>
        <v/>
      </c>
      <c r="CA14" s="434" t="str">
        <f t="shared" si="2"/>
        <v/>
      </c>
      <c r="CB14" s="434" t="str">
        <f t="shared" si="3"/>
        <v/>
      </c>
      <c r="CC14" s="434" t="str">
        <f t="shared" si="4"/>
        <v/>
      </c>
      <c r="CD14" s="434" t="str">
        <f t="shared" si="5"/>
        <v/>
      </c>
      <c r="CE14" s="434" t="str">
        <f t="shared" si="6"/>
        <v/>
      </c>
      <c r="CF14" s="434" t="str">
        <f t="shared" si="7"/>
        <v/>
      </c>
      <c r="CG14" s="434" t="str">
        <f t="shared" si="8"/>
        <v/>
      </c>
      <c r="CH14" s="434" t="str">
        <f t="shared" si="9"/>
        <v/>
      </c>
      <c r="CO14" s="435">
        <f t="shared" si="10"/>
        <v>0</v>
      </c>
      <c r="CP14" s="435">
        <f t="shared" si="11"/>
        <v>0</v>
      </c>
      <c r="CQ14" s="435">
        <f t="shared" si="12"/>
        <v>0</v>
      </c>
      <c r="CR14" s="435">
        <f t="shared" si="13"/>
        <v>0</v>
      </c>
      <c r="CS14" s="435">
        <f t="shared" si="13"/>
        <v>0</v>
      </c>
      <c r="CT14" s="435">
        <f t="shared" si="13"/>
        <v>0</v>
      </c>
      <c r="CU14" s="435">
        <f t="shared" si="13"/>
        <v>0</v>
      </c>
      <c r="CV14" s="435">
        <f t="shared" si="1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0"/>
        <v>144</v>
      </c>
      <c r="E15" s="479">
        <f t="shared" si="15"/>
        <v>61</v>
      </c>
      <c r="F15" s="560">
        <f t="shared" si="15"/>
        <v>83</v>
      </c>
      <c r="G15" s="346">
        <v>1</v>
      </c>
      <c r="H15" s="347">
        <v>2</v>
      </c>
      <c r="I15" s="346">
        <v>3</v>
      </c>
      <c r="J15" s="347">
        <v>0</v>
      </c>
      <c r="K15" s="346">
        <v>4</v>
      </c>
      <c r="L15" s="347">
        <v>8</v>
      </c>
      <c r="M15" s="346">
        <v>6</v>
      </c>
      <c r="N15" s="350">
        <v>6</v>
      </c>
      <c r="O15" s="346">
        <v>3</v>
      </c>
      <c r="P15" s="350">
        <v>3</v>
      </c>
      <c r="Q15" s="346">
        <v>3</v>
      </c>
      <c r="R15" s="350">
        <v>1</v>
      </c>
      <c r="S15" s="346">
        <v>3</v>
      </c>
      <c r="T15" s="350">
        <v>2</v>
      </c>
      <c r="U15" s="346">
        <v>3</v>
      </c>
      <c r="V15" s="350">
        <v>6</v>
      </c>
      <c r="W15" s="346">
        <v>8</v>
      </c>
      <c r="X15" s="350">
        <v>4</v>
      </c>
      <c r="Y15" s="346">
        <v>10</v>
      </c>
      <c r="Z15" s="350">
        <v>15</v>
      </c>
      <c r="AA15" s="346">
        <v>6</v>
      </c>
      <c r="AB15" s="350">
        <v>8</v>
      </c>
      <c r="AC15" s="346">
        <v>6</v>
      </c>
      <c r="AD15" s="350">
        <v>15</v>
      </c>
      <c r="AE15" s="346">
        <v>0</v>
      </c>
      <c r="AF15" s="350">
        <v>3</v>
      </c>
      <c r="AG15" s="346">
        <v>3</v>
      </c>
      <c r="AH15" s="350">
        <v>3</v>
      </c>
      <c r="AI15" s="346">
        <v>0</v>
      </c>
      <c r="AJ15" s="350">
        <v>4</v>
      </c>
      <c r="AK15" s="346">
        <v>1</v>
      </c>
      <c r="AL15" s="350">
        <v>1</v>
      </c>
      <c r="AM15" s="346">
        <v>1</v>
      </c>
      <c r="AN15" s="350">
        <v>1</v>
      </c>
      <c r="AO15" s="346">
        <v>0</v>
      </c>
      <c r="AP15" s="352">
        <v>1</v>
      </c>
      <c r="AQ15" s="430">
        <v>3</v>
      </c>
      <c r="AR15" s="369">
        <v>5</v>
      </c>
      <c r="AS15" s="369">
        <v>1</v>
      </c>
      <c r="AT15" s="369">
        <v>1</v>
      </c>
      <c r="AU15" s="369">
        <v>0</v>
      </c>
      <c r="AV15" s="369">
        <v>7</v>
      </c>
      <c r="AW15" s="369">
        <v>1</v>
      </c>
      <c r="AX15" s="347">
        <v>4</v>
      </c>
      <c r="AY15" t="str">
        <f t="shared" si="1"/>
        <v/>
      </c>
      <c r="CA15" s="434" t="str">
        <f t="shared" si="2"/>
        <v/>
      </c>
      <c r="CB15" s="434" t="str">
        <f t="shared" si="3"/>
        <v/>
      </c>
      <c r="CC15" s="434" t="str">
        <f t="shared" si="4"/>
        <v/>
      </c>
      <c r="CD15" s="434" t="str">
        <f t="shared" si="5"/>
        <v/>
      </c>
      <c r="CE15" s="434" t="str">
        <f t="shared" si="6"/>
        <v/>
      </c>
      <c r="CF15" s="434" t="str">
        <f t="shared" si="7"/>
        <v/>
      </c>
      <c r="CG15" s="434" t="str">
        <f t="shared" si="8"/>
        <v/>
      </c>
      <c r="CH15" s="434" t="str">
        <f t="shared" si="9"/>
        <v/>
      </c>
      <c r="CO15" s="435">
        <f t="shared" si="10"/>
        <v>0</v>
      </c>
      <c r="CP15" s="435">
        <f t="shared" si="11"/>
        <v>0</v>
      </c>
      <c r="CQ15" s="435">
        <f t="shared" si="12"/>
        <v>0</v>
      </c>
      <c r="CR15" s="435">
        <f t="shared" si="13"/>
        <v>0</v>
      </c>
      <c r="CS15" s="435">
        <f t="shared" si="13"/>
        <v>0</v>
      </c>
      <c r="CT15" s="435">
        <f t="shared" si="13"/>
        <v>0</v>
      </c>
      <c r="CU15" s="435">
        <f t="shared" si="13"/>
        <v>0</v>
      </c>
      <c r="CV15" s="435">
        <f t="shared" si="1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0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 t="shared" si="1"/>
        <v/>
      </c>
      <c r="CA16" s="434" t="str">
        <f t="shared" si="2"/>
        <v/>
      </c>
      <c r="CB16" s="434" t="str">
        <f t="shared" si="3"/>
        <v/>
      </c>
      <c r="CC16" s="434" t="str">
        <f t="shared" si="4"/>
        <v/>
      </c>
      <c r="CD16" s="434" t="str">
        <f t="shared" si="5"/>
        <v/>
      </c>
      <c r="CE16" s="434" t="str">
        <f t="shared" si="6"/>
        <v/>
      </c>
      <c r="CF16" s="434" t="str">
        <f t="shared" si="7"/>
        <v/>
      </c>
      <c r="CG16" s="434" t="str">
        <f t="shared" si="8"/>
        <v/>
      </c>
      <c r="CH16" s="434" t="str">
        <f t="shared" si="9"/>
        <v/>
      </c>
      <c r="CO16" s="435">
        <f t="shared" si="10"/>
        <v>0</v>
      </c>
      <c r="CP16" s="435">
        <f t="shared" si="11"/>
        <v>0</v>
      </c>
      <c r="CQ16" s="435">
        <f t="shared" si="12"/>
        <v>0</v>
      </c>
      <c r="CR16" s="435">
        <f t="shared" si="13"/>
        <v>0</v>
      </c>
      <c r="CS16" s="435">
        <f t="shared" si="13"/>
        <v>0</v>
      </c>
      <c r="CT16" s="435">
        <f t="shared" si="13"/>
        <v>0</v>
      </c>
      <c r="CU16" s="435">
        <f t="shared" si="13"/>
        <v>0</v>
      </c>
      <c r="CV16" s="435">
        <f t="shared" si="1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0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 t="shared" si="1"/>
        <v/>
      </c>
      <c r="CA17" s="434" t="str">
        <f t="shared" si="2"/>
        <v/>
      </c>
      <c r="CB17" s="434" t="str">
        <f t="shared" si="3"/>
        <v/>
      </c>
      <c r="CC17" s="434" t="str">
        <f t="shared" si="4"/>
        <v/>
      </c>
      <c r="CD17" s="434" t="str">
        <f t="shared" si="5"/>
        <v/>
      </c>
      <c r="CE17" s="434" t="str">
        <f t="shared" si="6"/>
        <v/>
      </c>
      <c r="CF17" s="434" t="str">
        <f t="shared" si="7"/>
        <v/>
      </c>
      <c r="CG17" s="434" t="str">
        <f t="shared" si="8"/>
        <v/>
      </c>
      <c r="CH17" s="434" t="str">
        <f t="shared" si="9"/>
        <v/>
      </c>
      <c r="CO17" s="435">
        <f t="shared" si="10"/>
        <v>0</v>
      </c>
      <c r="CP17" s="435">
        <f t="shared" si="11"/>
        <v>0</v>
      </c>
      <c r="CQ17" s="435">
        <f t="shared" si="12"/>
        <v>0</v>
      </c>
      <c r="CR17" s="435">
        <f t="shared" si="13"/>
        <v>0</v>
      </c>
      <c r="CS17" s="435">
        <f t="shared" si="13"/>
        <v>0</v>
      </c>
      <c r="CT17" s="435">
        <f t="shared" si="13"/>
        <v>0</v>
      </c>
      <c r="CU17" s="435">
        <f t="shared" si="13"/>
        <v>0</v>
      </c>
      <c r="CV17" s="435">
        <f t="shared" si="1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169</v>
      </c>
      <c r="E21" s="3581">
        <f>SUM(G21+I21+K21+M21+O21+Q21+S21+U21+W21+Y21+AA21+AC21+AE21+AG21+AI21+AK21+AM21+AO21)</f>
        <v>92</v>
      </c>
      <c r="F21" s="3044">
        <f>SUM(H21+J21+L21+N21+P21+R21+T21+V21+X21+Z21+AB21+AD21+AF21+AH21+AJ21+AL21+AN21+AP21)</f>
        <v>77</v>
      </c>
      <c r="G21" s="3348">
        <v>1</v>
      </c>
      <c r="H21" s="771">
        <v>3</v>
      </c>
      <c r="I21" s="3348">
        <v>3</v>
      </c>
      <c r="J21" s="576">
        <v>2</v>
      </c>
      <c r="K21" s="3348">
        <v>12</v>
      </c>
      <c r="L21" s="771">
        <v>12</v>
      </c>
      <c r="M21" s="3348">
        <v>7</v>
      </c>
      <c r="N21" s="576">
        <v>3</v>
      </c>
      <c r="O21" s="3348">
        <v>5</v>
      </c>
      <c r="P21" s="771">
        <v>5</v>
      </c>
      <c r="Q21" s="3348">
        <v>7</v>
      </c>
      <c r="R21" s="771">
        <v>5</v>
      </c>
      <c r="S21" s="3348">
        <v>9</v>
      </c>
      <c r="T21" s="771">
        <v>6</v>
      </c>
      <c r="U21" s="3348">
        <v>4</v>
      </c>
      <c r="V21" s="771">
        <v>5</v>
      </c>
      <c r="W21" s="3347">
        <v>17</v>
      </c>
      <c r="X21" s="3382">
        <v>11</v>
      </c>
      <c r="Y21" s="3348">
        <v>24</v>
      </c>
      <c r="Z21" s="771">
        <v>16</v>
      </c>
      <c r="AA21" s="3347">
        <v>3</v>
      </c>
      <c r="AB21" s="3382">
        <v>3</v>
      </c>
      <c r="AC21" s="3348">
        <v>0</v>
      </c>
      <c r="AD21" s="771">
        <v>1</v>
      </c>
      <c r="AE21" s="3347">
        <v>0</v>
      </c>
      <c r="AF21" s="3382">
        <v>4</v>
      </c>
      <c r="AG21" s="3348">
        <v>0</v>
      </c>
      <c r="AH21" s="771">
        <v>1</v>
      </c>
      <c r="AI21" s="3347">
        <v>0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7</v>
      </c>
      <c r="AR21" s="773">
        <v>4</v>
      </c>
      <c r="AS21" s="773">
        <v>0</v>
      </c>
      <c r="AT21" s="773">
        <v>0</v>
      </c>
      <c r="AU21" s="773">
        <v>1</v>
      </c>
      <c r="AV21" s="773">
        <v>0</v>
      </c>
      <c r="AW21" s="773">
        <v>0</v>
      </c>
      <c r="AX21" s="576">
        <v>2</v>
      </c>
      <c r="AY21" t="str">
        <f>CA21&amp;CB21&amp;CC21&amp;CD21&amp;CE21&amp;CF21&amp;CG21&amp;CH21</f>
        <v/>
      </c>
      <c r="CA21" s="434" t="str">
        <f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6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7">IF(AND((Y21+Z21)&gt;0,AQ21=""),1,IF(AQ21&gt;(Y21+Z21),1,0))</f>
        <v>0</v>
      </c>
      <c r="CP21" s="435">
        <f t="shared" ref="CP21:CP38" si="18">IF(AND($F21&gt;0,AR21=""),1,IF(AR21&gt;$F21,1,0))</f>
        <v>0</v>
      </c>
      <c r="CQ21" s="435">
        <f t="shared" ref="CQ21:CQ38" si="19">IF(AND((AK21+AL21)&gt;0,AS21=""),1,IF(AS21&gt;(AK21+AL21),1,0))</f>
        <v>0</v>
      </c>
      <c r="CR21" s="435">
        <f t="shared" ref="CR21:CR38" si="20">IF(AND($D21&gt;0,AT21=""),1,IF(AT21&gt;$D21,1,0))</f>
        <v>0</v>
      </c>
      <c r="CS21" s="435">
        <f t="shared" ref="CS21:CS38" si="21">IF(AND($D21&gt;0,AU21=""),1,IF(AU21&gt;$D21,1,0))</f>
        <v>0</v>
      </c>
      <c r="CT21" s="435">
        <f t="shared" ref="CT21:CT38" si="22">IF(AND($D21&gt;0,AV21=""),1,IF(AV21&gt;$D21,1,0))</f>
        <v>0</v>
      </c>
      <c r="CU21" s="435">
        <f t="shared" ref="CU21:CU38" si="23">IF(AND($D21&gt;0,AW21=""),1,IF(AW21&gt;$D21,1,0))</f>
        <v>0</v>
      </c>
      <c r="CV21" s="435">
        <f t="shared" ref="CV21:CV38" si="24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5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6">CA22&amp;CB22&amp;CC22&amp;CD22&amp;CE22&amp;CF22&amp;CG22&amp;CH22</f>
        <v/>
      </c>
      <c r="CA22" s="434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0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6"/>
        <v/>
      </c>
      <c r="CF22" s="434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2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3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7"/>
        <v>0</v>
      </c>
      <c r="CP22" s="435">
        <f t="shared" si="18"/>
        <v>0</v>
      </c>
      <c r="CQ22" s="435">
        <f t="shared" si="19"/>
        <v>0</v>
      </c>
      <c r="CR22" s="435">
        <f t="shared" si="20"/>
        <v>0</v>
      </c>
      <c r="CS22" s="435">
        <f t="shared" si="21"/>
        <v>0</v>
      </c>
      <c r="CT22" s="435">
        <f t="shared" si="22"/>
        <v>0</v>
      </c>
      <c r="CU22" s="435">
        <f t="shared" si="23"/>
        <v>0</v>
      </c>
      <c r="CV22" s="435">
        <f t="shared" si="24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5"/>
        <v>320</v>
      </c>
      <c r="E23" s="479">
        <f t="shared" ref="E23:F33" si="34">SUM(G23+I23+K23+M23+O23+Q23+S23+U23+W23+Y23+AA23+AC23+AE23+AG23+AI23+AK23+AM23+AO23)</f>
        <v>151</v>
      </c>
      <c r="F23" s="560">
        <f t="shared" si="34"/>
        <v>169</v>
      </c>
      <c r="G23" s="346">
        <v>1</v>
      </c>
      <c r="H23" s="350">
        <v>3</v>
      </c>
      <c r="I23" s="346">
        <v>3</v>
      </c>
      <c r="J23" s="347">
        <v>2</v>
      </c>
      <c r="K23" s="346">
        <v>14</v>
      </c>
      <c r="L23" s="350">
        <v>12</v>
      </c>
      <c r="M23" s="346">
        <v>7</v>
      </c>
      <c r="N23" s="347">
        <v>3</v>
      </c>
      <c r="O23" s="346">
        <v>6</v>
      </c>
      <c r="P23" s="350">
        <v>6</v>
      </c>
      <c r="Q23" s="346">
        <v>7</v>
      </c>
      <c r="R23" s="350">
        <v>5</v>
      </c>
      <c r="S23" s="346">
        <v>10</v>
      </c>
      <c r="T23" s="350">
        <v>11</v>
      </c>
      <c r="U23" s="346">
        <v>6</v>
      </c>
      <c r="V23" s="350">
        <v>5</v>
      </c>
      <c r="W23" s="348">
        <v>19</v>
      </c>
      <c r="X23" s="349">
        <v>15</v>
      </c>
      <c r="Y23" s="346">
        <v>35</v>
      </c>
      <c r="Z23" s="350">
        <v>21</v>
      </c>
      <c r="AA23" s="348">
        <v>9</v>
      </c>
      <c r="AB23" s="349">
        <v>10</v>
      </c>
      <c r="AC23" s="346">
        <v>13</v>
      </c>
      <c r="AD23" s="350">
        <v>12</v>
      </c>
      <c r="AE23" s="348">
        <v>4</v>
      </c>
      <c r="AF23" s="349">
        <v>23</v>
      </c>
      <c r="AG23" s="346">
        <v>7</v>
      </c>
      <c r="AH23" s="350">
        <v>11</v>
      </c>
      <c r="AI23" s="348">
        <v>2</v>
      </c>
      <c r="AJ23" s="349">
        <v>12</v>
      </c>
      <c r="AK23" s="346">
        <v>1</v>
      </c>
      <c r="AL23" s="350">
        <v>7</v>
      </c>
      <c r="AM23" s="348">
        <v>6</v>
      </c>
      <c r="AN23" s="350">
        <v>8</v>
      </c>
      <c r="AO23" s="348">
        <v>1</v>
      </c>
      <c r="AP23" s="352">
        <v>3</v>
      </c>
      <c r="AQ23" s="430">
        <v>10</v>
      </c>
      <c r="AR23" s="369">
        <v>4</v>
      </c>
      <c r="AS23" s="369">
        <v>7</v>
      </c>
      <c r="AT23" s="369">
        <v>0</v>
      </c>
      <c r="AU23" s="369">
        <v>2</v>
      </c>
      <c r="AV23" s="369">
        <v>0</v>
      </c>
      <c r="AW23" s="369">
        <v>0</v>
      </c>
      <c r="AX23" s="347">
        <v>4</v>
      </c>
      <c r="AY23" t="str">
        <f t="shared" si="26"/>
        <v/>
      </c>
      <c r="CA23" s="434" t="str">
        <f t="shared" si="27"/>
        <v/>
      </c>
      <c r="CB23" s="434" t="str">
        <f t="shared" si="28"/>
        <v/>
      </c>
      <c r="CC23" s="434" t="str">
        <f t="shared" si="29"/>
        <v/>
      </c>
      <c r="CD23" s="434" t="str">
        <f t="shared" si="30"/>
        <v/>
      </c>
      <c r="CE23" s="434" t="str">
        <f t="shared" si="16"/>
        <v/>
      </c>
      <c r="CF23" s="434" t="str">
        <f t="shared" si="31"/>
        <v/>
      </c>
      <c r="CG23" s="434" t="str">
        <f t="shared" si="32"/>
        <v/>
      </c>
      <c r="CH23" s="434" t="str">
        <f t="shared" si="33"/>
        <v/>
      </c>
      <c r="CO23" s="435">
        <f t="shared" si="17"/>
        <v>0</v>
      </c>
      <c r="CP23" s="435">
        <f t="shared" si="18"/>
        <v>0</v>
      </c>
      <c r="CQ23" s="435">
        <f t="shared" si="19"/>
        <v>0</v>
      </c>
      <c r="CR23" s="435">
        <f t="shared" si="20"/>
        <v>0</v>
      </c>
      <c r="CS23" s="435">
        <f t="shared" si="21"/>
        <v>0</v>
      </c>
      <c r="CT23" s="435">
        <f t="shared" si="22"/>
        <v>0</v>
      </c>
      <c r="CU23" s="435">
        <f t="shared" si="23"/>
        <v>0</v>
      </c>
      <c r="CV23" s="435">
        <f t="shared" si="24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5"/>
        <v>207</v>
      </c>
      <c r="E24" s="479">
        <f t="shared" si="34"/>
        <v>99</v>
      </c>
      <c r="F24" s="560">
        <f t="shared" si="34"/>
        <v>108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2</v>
      </c>
      <c r="N24" s="347">
        <v>0</v>
      </c>
      <c r="O24" s="346">
        <v>3</v>
      </c>
      <c r="P24" s="350">
        <v>2</v>
      </c>
      <c r="Q24" s="346">
        <v>0</v>
      </c>
      <c r="R24" s="350">
        <v>0</v>
      </c>
      <c r="S24" s="346">
        <v>2</v>
      </c>
      <c r="T24" s="350">
        <v>12</v>
      </c>
      <c r="U24" s="346">
        <v>8</v>
      </c>
      <c r="V24" s="350">
        <v>13</v>
      </c>
      <c r="W24" s="348">
        <v>17</v>
      </c>
      <c r="X24" s="349">
        <v>20</v>
      </c>
      <c r="Y24" s="346">
        <v>60</v>
      </c>
      <c r="Z24" s="350">
        <v>48</v>
      </c>
      <c r="AA24" s="348">
        <v>6</v>
      </c>
      <c r="AB24" s="349">
        <v>5</v>
      </c>
      <c r="AC24" s="346">
        <v>0</v>
      </c>
      <c r="AD24" s="350">
        <v>1</v>
      </c>
      <c r="AE24" s="348">
        <v>1</v>
      </c>
      <c r="AF24" s="349">
        <v>7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18</v>
      </c>
      <c r="AR24" s="369">
        <v>0</v>
      </c>
      <c r="AS24" s="369">
        <v>0</v>
      </c>
      <c r="AT24" s="369">
        <v>0</v>
      </c>
      <c r="AU24" s="369">
        <v>1</v>
      </c>
      <c r="AV24" s="369">
        <v>0</v>
      </c>
      <c r="AW24" s="369">
        <v>0</v>
      </c>
      <c r="AX24" s="347">
        <v>1</v>
      </c>
      <c r="AY24" t="str">
        <f t="shared" si="26"/>
        <v/>
      </c>
      <c r="CA24" s="434" t="str">
        <f t="shared" si="27"/>
        <v/>
      </c>
      <c r="CB24" s="434" t="str">
        <f t="shared" si="28"/>
        <v/>
      </c>
      <c r="CC24" s="434" t="str">
        <f t="shared" si="29"/>
        <v/>
      </c>
      <c r="CD24" s="434" t="str">
        <f t="shared" si="30"/>
        <v/>
      </c>
      <c r="CE24" s="434" t="str">
        <f t="shared" si="16"/>
        <v/>
      </c>
      <c r="CF24" s="434" t="str">
        <f t="shared" si="31"/>
        <v/>
      </c>
      <c r="CG24" s="434" t="str">
        <f t="shared" si="32"/>
        <v/>
      </c>
      <c r="CH24" s="434" t="str">
        <f t="shared" si="33"/>
        <v/>
      </c>
      <c r="CO24" s="435">
        <f t="shared" si="17"/>
        <v>0</v>
      </c>
      <c r="CP24" s="435">
        <f t="shared" si="18"/>
        <v>0</v>
      </c>
      <c r="CQ24" s="435">
        <f t="shared" si="19"/>
        <v>0</v>
      </c>
      <c r="CR24" s="435">
        <f t="shared" si="20"/>
        <v>0</v>
      </c>
      <c r="CS24" s="435">
        <f t="shared" si="21"/>
        <v>0</v>
      </c>
      <c r="CT24" s="435">
        <f t="shared" si="22"/>
        <v>0</v>
      </c>
      <c r="CU24" s="435">
        <f t="shared" si="23"/>
        <v>0</v>
      </c>
      <c r="CV24" s="435">
        <f t="shared" si="24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5"/>
        <v>95</v>
      </c>
      <c r="E25" s="479">
        <f t="shared" si="34"/>
        <v>51</v>
      </c>
      <c r="F25" s="560">
        <f t="shared" si="34"/>
        <v>44</v>
      </c>
      <c r="G25" s="346">
        <v>0</v>
      </c>
      <c r="H25" s="350">
        <v>0</v>
      </c>
      <c r="I25" s="346">
        <v>0</v>
      </c>
      <c r="J25" s="347">
        <v>2</v>
      </c>
      <c r="K25" s="346">
        <v>2</v>
      </c>
      <c r="L25" s="350">
        <v>1</v>
      </c>
      <c r="M25" s="346">
        <v>2</v>
      </c>
      <c r="N25" s="347">
        <v>1</v>
      </c>
      <c r="O25" s="346">
        <v>0</v>
      </c>
      <c r="P25" s="350">
        <v>0</v>
      </c>
      <c r="Q25" s="346">
        <v>1</v>
      </c>
      <c r="R25" s="350">
        <v>1</v>
      </c>
      <c r="S25" s="346">
        <v>4</v>
      </c>
      <c r="T25" s="350">
        <v>2</v>
      </c>
      <c r="U25" s="346">
        <v>3</v>
      </c>
      <c r="V25" s="350">
        <v>0</v>
      </c>
      <c r="W25" s="348">
        <v>11</v>
      </c>
      <c r="X25" s="349">
        <v>10</v>
      </c>
      <c r="Y25" s="346">
        <v>23</v>
      </c>
      <c r="Z25" s="350">
        <v>14</v>
      </c>
      <c r="AA25" s="348">
        <v>1</v>
      </c>
      <c r="AB25" s="349">
        <v>1</v>
      </c>
      <c r="AC25" s="346">
        <v>0</v>
      </c>
      <c r="AD25" s="350">
        <v>4</v>
      </c>
      <c r="AE25" s="348">
        <v>4</v>
      </c>
      <c r="AF25" s="349">
        <v>5</v>
      </c>
      <c r="AG25" s="346">
        <v>0</v>
      </c>
      <c r="AH25" s="350">
        <v>1</v>
      </c>
      <c r="AI25" s="348">
        <v>0</v>
      </c>
      <c r="AJ25" s="349">
        <v>1</v>
      </c>
      <c r="AK25" s="346">
        <v>0</v>
      </c>
      <c r="AL25" s="350">
        <v>0</v>
      </c>
      <c r="AM25" s="348">
        <v>0</v>
      </c>
      <c r="AN25" s="350">
        <v>1</v>
      </c>
      <c r="AO25" s="348">
        <v>0</v>
      </c>
      <c r="AP25" s="352">
        <v>0</v>
      </c>
      <c r="AQ25" s="430">
        <v>5</v>
      </c>
      <c r="AR25" s="369">
        <v>1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1</v>
      </c>
      <c r="AY25" t="str">
        <f t="shared" si="26"/>
        <v/>
      </c>
      <c r="CA25" s="434" t="str">
        <f t="shared" si="27"/>
        <v/>
      </c>
      <c r="CB25" s="434" t="str">
        <f t="shared" si="28"/>
        <v/>
      </c>
      <c r="CC25" s="434" t="str">
        <f t="shared" si="29"/>
        <v/>
      </c>
      <c r="CD25" s="434" t="str">
        <f t="shared" si="30"/>
        <v/>
      </c>
      <c r="CE25" s="434" t="str">
        <f t="shared" si="16"/>
        <v/>
      </c>
      <c r="CF25" s="434" t="str">
        <f t="shared" si="31"/>
        <v/>
      </c>
      <c r="CG25" s="434" t="str">
        <f t="shared" si="32"/>
        <v/>
      </c>
      <c r="CH25" s="434" t="str">
        <f t="shared" si="33"/>
        <v/>
      </c>
      <c r="CO25" s="435">
        <f t="shared" si="17"/>
        <v>0</v>
      </c>
      <c r="CP25" s="435">
        <f t="shared" si="18"/>
        <v>0</v>
      </c>
      <c r="CQ25" s="435">
        <f t="shared" si="19"/>
        <v>0</v>
      </c>
      <c r="CR25" s="435">
        <f t="shared" si="20"/>
        <v>0</v>
      </c>
      <c r="CS25" s="435">
        <f t="shared" si="21"/>
        <v>0</v>
      </c>
      <c r="CT25" s="435">
        <f t="shared" si="22"/>
        <v>0</v>
      </c>
      <c r="CU25" s="435">
        <f t="shared" si="23"/>
        <v>0</v>
      </c>
      <c r="CV25" s="435">
        <f t="shared" si="24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5"/>
        <v>0</v>
      </c>
      <c r="E26" s="479">
        <f t="shared" si="34"/>
        <v>0</v>
      </c>
      <c r="F26" s="560">
        <f t="shared" si="34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6"/>
        <v/>
      </c>
      <c r="CA26" s="434" t="str">
        <f t="shared" si="27"/>
        <v/>
      </c>
      <c r="CB26" s="434" t="str">
        <f t="shared" si="28"/>
        <v/>
      </c>
      <c r="CC26" s="434" t="str">
        <f t="shared" si="29"/>
        <v/>
      </c>
      <c r="CD26" s="434" t="str">
        <f t="shared" si="30"/>
        <v/>
      </c>
      <c r="CE26" s="434" t="str">
        <f t="shared" si="16"/>
        <v/>
      </c>
      <c r="CF26" s="434" t="str">
        <f t="shared" si="31"/>
        <v/>
      </c>
      <c r="CG26" s="434" t="str">
        <f t="shared" si="32"/>
        <v/>
      </c>
      <c r="CH26" s="434" t="str">
        <f t="shared" si="33"/>
        <v/>
      </c>
      <c r="CO26" s="435">
        <f t="shared" si="17"/>
        <v>0</v>
      </c>
      <c r="CP26" s="435">
        <f t="shared" si="18"/>
        <v>0</v>
      </c>
      <c r="CQ26" s="435">
        <f t="shared" si="19"/>
        <v>0</v>
      </c>
      <c r="CR26" s="435">
        <f t="shared" si="20"/>
        <v>0</v>
      </c>
      <c r="CS26" s="435">
        <f t="shared" si="21"/>
        <v>0</v>
      </c>
      <c r="CT26" s="435">
        <f t="shared" si="22"/>
        <v>0</v>
      </c>
      <c r="CU26" s="435">
        <f t="shared" si="23"/>
        <v>0</v>
      </c>
      <c r="CV26" s="435">
        <f t="shared" si="24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5"/>
        <v>163</v>
      </c>
      <c r="E27" s="479">
        <f t="shared" si="34"/>
        <v>88</v>
      </c>
      <c r="F27" s="560">
        <f t="shared" si="34"/>
        <v>75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1</v>
      </c>
      <c r="S27" s="346">
        <v>2</v>
      </c>
      <c r="T27" s="350">
        <v>2</v>
      </c>
      <c r="U27" s="346">
        <v>1</v>
      </c>
      <c r="V27" s="350">
        <v>2</v>
      </c>
      <c r="W27" s="348">
        <v>19</v>
      </c>
      <c r="X27" s="349">
        <v>10</v>
      </c>
      <c r="Y27" s="346">
        <v>32</v>
      </c>
      <c r="Z27" s="350">
        <v>20</v>
      </c>
      <c r="AA27" s="348">
        <v>8</v>
      </c>
      <c r="AB27" s="349">
        <v>5</v>
      </c>
      <c r="AC27" s="346">
        <v>12</v>
      </c>
      <c r="AD27" s="350">
        <v>8</v>
      </c>
      <c r="AE27" s="348">
        <v>7</v>
      </c>
      <c r="AF27" s="349">
        <v>12</v>
      </c>
      <c r="AG27" s="346">
        <v>3</v>
      </c>
      <c r="AH27" s="350">
        <v>7</v>
      </c>
      <c r="AI27" s="348">
        <v>2</v>
      </c>
      <c r="AJ27" s="349">
        <v>2</v>
      </c>
      <c r="AK27" s="346">
        <v>0</v>
      </c>
      <c r="AL27" s="350">
        <v>2</v>
      </c>
      <c r="AM27" s="348">
        <v>2</v>
      </c>
      <c r="AN27" s="350">
        <v>4</v>
      </c>
      <c r="AO27" s="348">
        <v>0</v>
      </c>
      <c r="AP27" s="352">
        <v>0</v>
      </c>
      <c r="AQ27" s="430">
        <v>10</v>
      </c>
      <c r="AR27" s="369">
        <v>2</v>
      </c>
      <c r="AS27" s="369">
        <v>0</v>
      </c>
      <c r="AT27" s="369">
        <v>0</v>
      </c>
      <c r="AU27" s="369">
        <v>1</v>
      </c>
      <c r="AV27" s="369">
        <v>0</v>
      </c>
      <c r="AW27" s="369">
        <v>0</v>
      </c>
      <c r="AX27" s="347">
        <v>2</v>
      </c>
      <c r="AY27" t="str">
        <f t="shared" si="26"/>
        <v/>
      </c>
      <c r="CA27" s="434" t="str">
        <f t="shared" si="27"/>
        <v/>
      </c>
      <c r="CB27" s="434" t="str">
        <f t="shared" si="28"/>
        <v/>
      </c>
      <c r="CC27" s="434" t="str">
        <f t="shared" si="29"/>
        <v/>
      </c>
      <c r="CD27" s="434" t="str">
        <f t="shared" si="30"/>
        <v/>
      </c>
      <c r="CE27" s="434" t="str">
        <f t="shared" si="16"/>
        <v/>
      </c>
      <c r="CF27" s="434" t="str">
        <f t="shared" si="31"/>
        <v/>
      </c>
      <c r="CG27" s="434" t="str">
        <f t="shared" si="32"/>
        <v/>
      </c>
      <c r="CH27" s="434" t="str">
        <f t="shared" si="33"/>
        <v/>
      </c>
      <c r="CO27" s="435">
        <f t="shared" si="17"/>
        <v>0</v>
      </c>
      <c r="CP27" s="435">
        <f t="shared" si="18"/>
        <v>0</v>
      </c>
      <c r="CQ27" s="435">
        <f t="shared" si="19"/>
        <v>0</v>
      </c>
      <c r="CR27" s="435">
        <f t="shared" si="20"/>
        <v>0</v>
      </c>
      <c r="CS27" s="435">
        <f t="shared" si="21"/>
        <v>0</v>
      </c>
      <c r="CT27" s="435">
        <f t="shared" si="22"/>
        <v>0</v>
      </c>
      <c r="CU27" s="435">
        <f t="shared" si="23"/>
        <v>0</v>
      </c>
      <c r="CV27" s="435">
        <f t="shared" si="24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5"/>
        <v>47</v>
      </c>
      <c r="E28" s="479">
        <f t="shared" si="34"/>
        <v>23</v>
      </c>
      <c r="F28" s="560">
        <f t="shared" si="34"/>
        <v>24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1</v>
      </c>
      <c r="P28" s="350">
        <v>0</v>
      </c>
      <c r="Q28" s="346">
        <v>0</v>
      </c>
      <c r="R28" s="350">
        <v>0</v>
      </c>
      <c r="S28" s="346">
        <v>1</v>
      </c>
      <c r="T28" s="350">
        <v>3</v>
      </c>
      <c r="U28" s="346">
        <v>0</v>
      </c>
      <c r="V28" s="350">
        <v>1</v>
      </c>
      <c r="W28" s="348">
        <v>0</v>
      </c>
      <c r="X28" s="349">
        <v>2</v>
      </c>
      <c r="Y28" s="346">
        <v>5</v>
      </c>
      <c r="Z28" s="350">
        <v>5</v>
      </c>
      <c r="AA28" s="348">
        <v>0</v>
      </c>
      <c r="AB28" s="349">
        <v>1</v>
      </c>
      <c r="AC28" s="346">
        <v>2</v>
      </c>
      <c r="AD28" s="350">
        <v>0</v>
      </c>
      <c r="AE28" s="348">
        <v>1</v>
      </c>
      <c r="AF28" s="349">
        <v>2</v>
      </c>
      <c r="AG28" s="346">
        <v>4</v>
      </c>
      <c r="AH28" s="350">
        <v>1</v>
      </c>
      <c r="AI28" s="348">
        <v>4</v>
      </c>
      <c r="AJ28" s="349">
        <v>3</v>
      </c>
      <c r="AK28" s="346">
        <v>0</v>
      </c>
      <c r="AL28" s="350">
        <v>1</v>
      </c>
      <c r="AM28" s="348">
        <v>4</v>
      </c>
      <c r="AN28" s="350">
        <v>3</v>
      </c>
      <c r="AO28" s="348">
        <v>1</v>
      </c>
      <c r="AP28" s="352">
        <v>2</v>
      </c>
      <c r="AQ28" s="430">
        <v>2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6"/>
        <v/>
      </c>
      <c r="CA28" s="434" t="str">
        <f t="shared" si="27"/>
        <v/>
      </c>
      <c r="CB28" s="434" t="str">
        <f t="shared" si="28"/>
        <v/>
      </c>
      <c r="CC28" s="434" t="str">
        <f t="shared" si="29"/>
        <v/>
      </c>
      <c r="CD28" s="434" t="str">
        <f t="shared" si="30"/>
        <v/>
      </c>
      <c r="CE28" s="434" t="str">
        <f t="shared" si="16"/>
        <v/>
      </c>
      <c r="CF28" s="434" t="str">
        <f t="shared" si="31"/>
        <v/>
      </c>
      <c r="CG28" s="434" t="str">
        <f t="shared" si="32"/>
        <v/>
      </c>
      <c r="CH28" s="434" t="str">
        <f t="shared" si="33"/>
        <v/>
      </c>
      <c r="CO28" s="435">
        <f t="shared" si="17"/>
        <v>0</v>
      </c>
      <c r="CP28" s="435">
        <f t="shared" si="18"/>
        <v>0</v>
      </c>
      <c r="CQ28" s="435">
        <f t="shared" si="19"/>
        <v>0</v>
      </c>
      <c r="CR28" s="435">
        <f t="shared" si="20"/>
        <v>0</v>
      </c>
      <c r="CS28" s="435">
        <f t="shared" si="21"/>
        <v>0</v>
      </c>
      <c r="CT28" s="435">
        <f t="shared" si="22"/>
        <v>0</v>
      </c>
      <c r="CU28" s="435">
        <f t="shared" si="23"/>
        <v>0</v>
      </c>
      <c r="CV28" s="435">
        <f t="shared" si="24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5"/>
        <v>0</v>
      </c>
      <c r="E29" s="479">
        <f t="shared" si="34"/>
        <v>0</v>
      </c>
      <c r="F29" s="560">
        <f t="shared" si="34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6"/>
        <v/>
      </c>
      <c r="CA29" s="434" t="str">
        <f t="shared" si="27"/>
        <v/>
      </c>
      <c r="CB29" s="434" t="str">
        <f t="shared" si="28"/>
        <v/>
      </c>
      <c r="CC29" s="434" t="str">
        <f t="shared" si="29"/>
        <v/>
      </c>
      <c r="CD29" s="434" t="str">
        <f t="shared" si="30"/>
        <v/>
      </c>
      <c r="CE29" s="434" t="str">
        <f t="shared" si="16"/>
        <v/>
      </c>
      <c r="CF29" s="434" t="str">
        <f t="shared" si="31"/>
        <v/>
      </c>
      <c r="CG29" s="434" t="str">
        <f t="shared" si="32"/>
        <v/>
      </c>
      <c r="CH29" s="434" t="str">
        <f t="shared" si="33"/>
        <v/>
      </c>
      <c r="CO29" s="435">
        <f t="shared" si="17"/>
        <v>0</v>
      </c>
      <c r="CP29" s="435">
        <f t="shared" si="18"/>
        <v>0</v>
      </c>
      <c r="CQ29" s="435">
        <f t="shared" si="19"/>
        <v>0</v>
      </c>
      <c r="CR29" s="435">
        <f t="shared" si="20"/>
        <v>0</v>
      </c>
      <c r="CS29" s="435">
        <f t="shared" si="21"/>
        <v>0</v>
      </c>
      <c r="CT29" s="435">
        <f t="shared" si="22"/>
        <v>0</v>
      </c>
      <c r="CU29" s="435">
        <f t="shared" si="23"/>
        <v>0</v>
      </c>
      <c r="CV29" s="435">
        <f t="shared" si="24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4"/>
        <v>0</v>
      </c>
      <c r="F30" s="560">
        <f t="shared" si="34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6"/>
        <v/>
      </c>
      <c r="CA30" s="434" t="str">
        <f t="shared" si="27"/>
        <v/>
      </c>
      <c r="CB30" s="434" t="str">
        <f t="shared" si="28"/>
        <v/>
      </c>
      <c r="CC30" s="434" t="str">
        <f t="shared" si="29"/>
        <v/>
      </c>
      <c r="CD30" s="434" t="str">
        <f t="shared" si="30"/>
        <v/>
      </c>
      <c r="CE30" s="434" t="str">
        <f t="shared" si="16"/>
        <v/>
      </c>
      <c r="CF30" s="434" t="str">
        <f t="shared" si="31"/>
        <v/>
      </c>
      <c r="CG30" s="434" t="str">
        <f t="shared" si="32"/>
        <v/>
      </c>
      <c r="CH30" s="434" t="str">
        <f t="shared" si="33"/>
        <v/>
      </c>
      <c r="CO30" s="435">
        <f t="shared" si="17"/>
        <v>0</v>
      </c>
      <c r="CP30" s="435">
        <f t="shared" si="18"/>
        <v>0</v>
      </c>
      <c r="CQ30" s="435">
        <f t="shared" si="19"/>
        <v>0</v>
      </c>
      <c r="CR30" s="435">
        <f t="shared" si="20"/>
        <v>0</v>
      </c>
      <c r="CS30" s="435">
        <f t="shared" si="21"/>
        <v>0</v>
      </c>
      <c r="CT30" s="435">
        <f t="shared" si="22"/>
        <v>0</v>
      </c>
      <c r="CU30" s="435">
        <f t="shared" si="23"/>
        <v>0</v>
      </c>
      <c r="CV30" s="435">
        <f t="shared" si="24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5"/>
        <v>100</v>
      </c>
      <c r="E31" s="479">
        <f t="shared" si="34"/>
        <v>43</v>
      </c>
      <c r="F31" s="560">
        <f t="shared" si="34"/>
        <v>57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0</v>
      </c>
      <c r="S31" s="346">
        <v>3</v>
      </c>
      <c r="T31" s="350">
        <v>0</v>
      </c>
      <c r="U31" s="346">
        <v>0</v>
      </c>
      <c r="V31" s="350">
        <v>0</v>
      </c>
      <c r="W31" s="348">
        <v>5</v>
      </c>
      <c r="X31" s="349">
        <v>2</v>
      </c>
      <c r="Y31" s="346">
        <v>10</v>
      </c>
      <c r="Z31" s="350">
        <v>2</v>
      </c>
      <c r="AA31" s="348">
        <v>5</v>
      </c>
      <c r="AB31" s="349">
        <v>2</v>
      </c>
      <c r="AC31" s="346">
        <v>9</v>
      </c>
      <c r="AD31" s="350">
        <v>18</v>
      </c>
      <c r="AE31" s="348">
        <v>4</v>
      </c>
      <c r="AF31" s="349">
        <v>15</v>
      </c>
      <c r="AG31" s="346">
        <v>3</v>
      </c>
      <c r="AH31" s="350">
        <v>9</v>
      </c>
      <c r="AI31" s="348">
        <v>4</v>
      </c>
      <c r="AJ31" s="349">
        <v>5</v>
      </c>
      <c r="AK31" s="346">
        <v>0</v>
      </c>
      <c r="AL31" s="350">
        <v>0</v>
      </c>
      <c r="AM31" s="348">
        <v>0</v>
      </c>
      <c r="AN31" s="350">
        <v>3</v>
      </c>
      <c r="AO31" s="348">
        <v>0</v>
      </c>
      <c r="AP31" s="352">
        <v>1</v>
      </c>
      <c r="AQ31" s="430">
        <v>2</v>
      </c>
      <c r="AR31" s="369">
        <v>0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1</v>
      </c>
      <c r="AY31" t="str">
        <f t="shared" si="26"/>
        <v/>
      </c>
      <c r="CA31" s="434" t="str">
        <f t="shared" si="27"/>
        <v/>
      </c>
      <c r="CB31" s="434" t="str">
        <f t="shared" si="28"/>
        <v/>
      </c>
      <c r="CC31" s="434" t="str">
        <f t="shared" si="29"/>
        <v/>
      </c>
      <c r="CD31" s="434" t="str">
        <f t="shared" si="30"/>
        <v/>
      </c>
      <c r="CE31" s="434" t="str">
        <f t="shared" si="16"/>
        <v/>
      </c>
      <c r="CF31" s="434" t="str">
        <f t="shared" si="31"/>
        <v/>
      </c>
      <c r="CG31" s="434" t="str">
        <f t="shared" si="32"/>
        <v/>
      </c>
      <c r="CH31" s="434" t="str">
        <f t="shared" si="33"/>
        <v/>
      </c>
      <c r="CO31" s="435">
        <f t="shared" si="17"/>
        <v>0</v>
      </c>
      <c r="CP31" s="435">
        <f t="shared" si="18"/>
        <v>0</v>
      </c>
      <c r="CQ31" s="435">
        <f t="shared" si="19"/>
        <v>0</v>
      </c>
      <c r="CR31" s="435">
        <f t="shared" si="20"/>
        <v>0</v>
      </c>
      <c r="CS31" s="435">
        <f t="shared" si="21"/>
        <v>0</v>
      </c>
      <c r="CT31" s="435">
        <f t="shared" si="22"/>
        <v>0</v>
      </c>
      <c r="CU31" s="435">
        <f t="shared" si="23"/>
        <v>0</v>
      </c>
      <c r="CV31" s="435">
        <f t="shared" si="24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5"/>
        <v>0</v>
      </c>
      <c r="E32" s="479">
        <f t="shared" si="34"/>
        <v>0</v>
      </c>
      <c r="F32" s="560">
        <f t="shared" si="34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6"/>
        <v/>
      </c>
      <c r="CA32" s="434" t="str">
        <f t="shared" si="27"/>
        <v/>
      </c>
      <c r="CB32" s="434" t="str">
        <f t="shared" si="28"/>
        <v/>
      </c>
      <c r="CC32" s="434" t="str">
        <f t="shared" si="29"/>
        <v/>
      </c>
      <c r="CD32" s="434" t="str">
        <f t="shared" si="30"/>
        <v/>
      </c>
      <c r="CE32" s="434" t="str">
        <f t="shared" si="16"/>
        <v/>
      </c>
      <c r="CF32" s="434" t="str">
        <f t="shared" si="31"/>
        <v/>
      </c>
      <c r="CG32" s="434" t="str">
        <f t="shared" si="32"/>
        <v/>
      </c>
      <c r="CH32" s="434" t="str">
        <f t="shared" si="33"/>
        <v/>
      </c>
      <c r="CO32" s="435">
        <f t="shared" si="17"/>
        <v>0</v>
      </c>
      <c r="CP32" s="435">
        <f t="shared" si="18"/>
        <v>0</v>
      </c>
      <c r="CQ32" s="435">
        <f t="shared" si="19"/>
        <v>0</v>
      </c>
      <c r="CR32" s="435">
        <f t="shared" si="20"/>
        <v>0</v>
      </c>
      <c r="CS32" s="435">
        <f t="shared" si="21"/>
        <v>0</v>
      </c>
      <c r="CT32" s="435">
        <f t="shared" si="22"/>
        <v>0</v>
      </c>
      <c r="CU32" s="435">
        <f t="shared" si="23"/>
        <v>0</v>
      </c>
      <c r="CV32" s="435">
        <f t="shared" si="24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5"/>
        <v>25</v>
      </c>
      <c r="E33" s="479">
        <f t="shared" si="34"/>
        <v>9</v>
      </c>
      <c r="F33" s="560">
        <f t="shared" si="34"/>
        <v>16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1</v>
      </c>
      <c r="Q33" s="346">
        <v>1</v>
      </c>
      <c r="R33" s="350">
        <v>0</v>
      </c>
      <c r="S33" s="346">
        <v>2</v>
      </c>
      <c r="T33" s="350">
        <v>0</v>
      </c>
      <c r="U33" s="346">
        <v>3</v>
      </c>
      <c r="V33" s="350">
        <v>3</v>
      </c>
      <c r="W33" s="348">
        <v>2</v>
      </c>
      <c r="X33" s="349">
        <v>8</v>
      </c>
      <c r="Y33" s="346">
        <v>1</v>
      </c>
      <c r="Z33" s="350">
        <v>2</v>
      </c>
      <c r="AA33" s="348">
        <v>0</v>
      </c>
      <c r="AB33" s="349">
        <v>0</v>
      </c>
      <c r="AC33" s="346">
        <v>0</v>
      </c>
      <c r="AD33" s="350">
        <v>1</v>
      </c>
      <c r="AE33" s="348">
        <v>0</v>
      </c>
      <c r="AF33" s="349">
        <v>1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1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6"/>
        <v/>
      </c>
      <c r="CA33" s="434" t="str">
        <f t="shared" si="27"/>
        <v/>
      </c>
      <c r="CB33" s="434" t="str">
        <f t="shared" si="28"/>
        <v/>
      </c>
      <c r="CC33" s="434" t="str">
        <f t="shared" si="29"/>
        <v/>
      </c>
      <c r="CD33" s="434" t="str">
        <f t="shared" si="30"/>
        <v/>
      </c>
      <c r="CE33" s="434" t="str">
        <f t="shared" si="16"/>
        <v/>
      </c>
      <c r="CF33" s="434" t="str">
        <f t="shared" si="31"/>
        <v/>
      </c>
      <c r="CG33" s="434" t="str">
        <f t="shared" si="32"/>
        <v/>
      </c>
      <c r="CH33" s="434" t="str">
        <f t="shared" si="33"/>
        <v/>
      </c>
      <c r="CO33" s="435">
        <f t="shared" si="17"/>
        <v>0</v>
      </c>
      <c r="CP33" s="435">
        <f t="shared" si="18"/>
        <v>0</v>
      </c>
      <c r="CQ33" s="435">
        <f t="shared" si="19"/>
        <v>0</v>
      </c>
      <c r="CR33" s="435">
        <f t="shared" si="20"/>
        <v>0</v>
      </c>
      <c r="CS33" s="435">
        <f t="shared" si="21"/>
        <v>0</v>
      </c>
      <c r="CT33" s="435">
        <f t="shared" si="22"/>
        <v>0</v>
      </c>
      <c r="CU33" s="435">
        <f t="shared" si="23"/>
        <v>0</v>
      </c>
      <c r="CV33" s="435">
        <f t="shared" si="24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6"/>
        <v/>
      </c>
      <c r="CA34" s="434" t="str">
        <f t="shared" si="27"/>
        <v/>
      </c>
      <c r="CB34" s="434" t="str">
        <f t="shared" si="28"/>
        <v/>
      </c>
      <c r="CC34" s="434" t="str">
        <f t="shared" si="29"/>
        <v/>
      </c>
      <c r="CD34" s="434" t="str">
        <f t="shared" si="30"/>
        <v/>
      </c>
      <c r="CE34" s="434" t="str">
        <f t="shared" si="16"/>
        <v/>
      </c>
      <c r="CF34" s="434" t="str">
        <f t="shared" si="31"/>
        <v/>
      </c>
      <c r="CG34" s="434" t="str">
        <f t="shared" si="32"/>
        <v/>
      </c>
      <c r="CH34" s="434" t="str">
        <f t="shared" si="33"/>
        <v/>
      </c>
      <c r="CO34" s="435">
        <f t="shared" si="17"/>
        <v>0</v>
      </c>
      <c r="CP34" s="435">
        <f t="shared" si="18"/>
        <v>0</v>
      </c>
      <c r="CQ34" s="435">
        <f t="shared" si="19"/>
        <v>0</v>
      </c>
      <c r="CR34" s="435">
        <f t="shared" si="20"/>
        <v>0</v>
      </c>
      <c r="CS34" s="435">
        <f t="shared" si="21"/>
        <v>0</v>
      </c>
      <c r="CT34" s="435">
        <f t="shared" si="22"/>
        <v>0</v>
      </c>
      <c r="CU34" s="435">
        <f t="shared" si="23"/>
        <v>0</v>
      </c>
      <c r="CV34" s="435">
        <f t="shared" si="24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5">SUM(G35+I35+K35+M35+O35+Q35+S35+U35+W35+Y35+AA35+AC35+AE35+AG35+AI35+AK35+AM35+AO35)</f>
        <v>0</v>
      </c>
      <c r="F35" s="560">
        <f t="shared" si="35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/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6"/>
        <v/>
      </c>
      <c r="CA35" s="434" t="str">
        <f t="shared" si="27"/>
        <v/>
      </c>
      <c r="CB35" s="434" t="str">
        <f t="shared" si="28"/>
        <v/>
      </c>
      <c r="CC35" s="434" t="str">
        <f t="shared" si="29"/>
        <v/>
      </c>
      <c r="CD35" s="434" t="str">
        <f t="shared" si="30"/>
        <v/>
      </c>
      <c r="CE35" s="434" t="str">
        <f t="shared" si="16"/>
        <v/>
      </c>
      <c r="CF35" s="434" t="str">
        <f t="shared" si="31"/>
        <v/>
      </c>
      <c r="CG35" s="434" t="str">
        <f t="shared" si="32"/>
        <v/>
      </c>
      <c r="CH35" s="434" t="str">
        <f t="shared" si="33"/>
        <v/>
      </c>
      <c r="CO35" s="435">
        <f t="shared" si="17"/>
        <v>0</v>
      </c>
      <c r="CP35" s="435">
        <f t="shared" si="18"/>
        <v>0</v>
      </c>
      <c r="CQ35" s="435">
        <f t="shared" si="19"/>
        <v>0</v>
      </c>
      <c r="CR35" s="435">
        <f t="shared" si="20"/>
        <v>0</v>
      </c>
      <c r="CS35" s="435">
        <f t="shared" si="21"/>
        <v>0</v>
      </c>
      <c r="CT35" s="435">
        <f t="shared" si="22"/>
        <v>0</v>
      </c>
      <c r="CU35" s="435">
        <f t="shared" si="23"/>
        <v>0</v>
      </c>
      <c r="CV35" s="435">
        <f t="shared" si="24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/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0</v>
      </c>
      <c r="Y36" s="346">
        <v>0</v>
      </c>
      <c r="Z36" s="350">
        <v>0</v>
      </c>
      <c r="AA36" s="348">
        <v>0</v>
      </c>
      <c r="AB36" s="349">
        <v>0</v>
      </c>
      <c r="AC36" s="346">
        <v>0</v>
      </c>
      <c r="AD36" s="350">
        <v>0</v>
      </c>
      <c r="AE36" s="348">
        <v>0</v>
      </c>
      <c r="AF36" s="349">
        <v>0</v>
      </c>
      <c r="AG36" s="346">
        <v>0</v>
      </c>
      <c r="AH36" s="350">
        <v>0</v>
      </c>
      <c r="AI36" s="348">
        <v>0</v>
      </c>
      <c r="AJ36" s="349">
        <v>0</v>
      </c>
      <c r="AK36" s="346">
        <v>0</v>
      </c>
      <c r="AL36" s="350">
        <v>0</v>
      </c>
      <c r="AM36" s="348">
        <v>0</v>
      </c>
      <c r="AN36" s="350">
        <v>0</v>
      </c>
      <c r="AO36" s="348">
        <v>0</v>
      </c>
      <c r="AP36" s="352">
        <v>0</v>
      </c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6"/>
        <v/>
      </c>
      <c r="CA36" s="434" t="str">
        <f t="shared" si="27"/>
        <v/>
      </c>
      <c r="CB36" s="434" t="str">
        <f t="shared" si="28"/>
        <v/>
      </c>
      <c r="CC36" s="434" t="str">
        <f t="shared" si="29"/>
        <v/>
      </c>
      <c r="CD36" s="434" t="str">
        <f t="shared" si="30"/>
        <v/>
      </c>
      <c r="CE36" s="434" t="str">
        <f t="shared" si="16"/>
        <v/>
      </c>
      <c r="CF36" s="434" t="str">
        <f t="shared" si="31"/>
        <v/>
      </c>
      <c r="CG36" s="434" t="str">
        <f t="shared" si="32"/>
        <v/>
      </c>
      <c r="CH36" s="434" t="str">
        <f t="shared" si="33"/>
        <v/>
      </c>
      <c r="CO36" s="435">
        <f t="shared" si="17"/>
        <v>0</v>
      </c>
      <c r="CP36" s="435">
        <f t="shared" si="18"/>
        <v>0</v>
      </c>
      <c r="CQ36" s="435">
        <f t="shared" si="19"/>
        <v>0</v>
      </c>
      <c r="CR36" s="435">
        <f t="shared" si="20"/>
        <v>0</v>
      </c>
      <c r="CS36" s="435">
        <f t="shared" si="21"/>
        <v>0</v>
      </c>
      <c r="CT36" s="435">
        <f t="shared" si="22"/>
        <v>0</v>
      </c>
      <c r="CU36" s="435">
        <f t="shared" si="23"/>
        <v>0</v>
      </c>
      <c r="CV36" s="435">
        <f t="shared" si="24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5"/>
        <v>0</v>
      </c>
      <c r="E37" s="479">
        <f t="shared" si="35"/>
        <v>0</v>
      </c>
      <c r="F37" s="560">
        <f t="shared" si="35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6"/>
        <v/>
      </c>
      <c r="CA37" s="434" t="str">
        <f t="shared" si="27"/>
        <v/>
      </c>
      <c r="CB37" s="434" t="str">
        <f t="shared" si="28"/>
        <v/>
      </c>
      <c r="CC37" s="434" t="str">
        <f t="shared" si="29"/>
        <v/>
      </c>
      <c r="CD37" s="434" t="str">
        <f t="shared" si="30"/>
        <v/>
      </c>
      <c r="CE37" s="434" t="str">
        <f t="shared" si="16"/>
        <v/>
      </c>
      <c r="CF37" s="434" t="str">
        <f t="shared" si="31"/>
        <v/>
      </c>
      <c r="CG37" s="434" t="str">
        <f t="shared" si="32"/>
        <v/>
      </c>
      <c r="CH37" s="434" t="str">
        <f t="shared" si="33"/>
        <v/>
      </c>
      <c r="CO37" s="435">
        <f t="shared" si="17"/>
        <v>0</v>
      </c>
      <c r="CP37" s="435">
        <f t="shared" si="18"/>
        <v>0</v>
      </c>
      <c r="CQ37" s="435">
        <f t="shared" si="19"/>
        <v>0</v>
      </c>
      <c r="CR37" s="435">
        <f t="shared" si="20"/>
        <v>0</v>
      </c>
      <c r="CS37" s="435">
        <f t="shared" si="21"/>
        <v>0</v>
      </c>
      <c r="CT37" s="435">
        <f t="shared" si="22"/>
        <v>0</v>
      </c>
      <c r="CU37" s="435">
        <f t="shared" si="23"/>
        <v>0</v>
      </c>
      <c r="CV37" s="435">
        <f t="shared" si="24"/>
        <v>0</v>
      </c>
    </row>
    <row r="38" spans="1:100" ht="15" customHeight="1" x14ac:dyDescent="0.25">
      <c r="A38" s="3584" t="s">
        <v>1612</v>
      </c>
      <c r="B38" s="3585"/>
      <c r="C38" s="3586"/>
      <c r="D38" s="483">
        <f>SUM(E38+F38)</f>
        <v>0</v>
      </c>
      <c r="E38" s="484">
        <f t="shared" si="35"/>
        <v>0</v>
      </c>
      <c r="F38" s="563">
        <f t="shared" si="35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7"/>
        <v/>
      </c>
      <c r="CB38" s="434" t="str">
        <f t="shared" si="28"/>
        <v/>
      </c>
      <c r="CC38" s="434" t="str">
        <f t="shared" si="29"/>
        <v/>
      </c>
      <c r="CD38" s="434" t="str">
        <f t="shared" si="30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1"/>
        <v/>
      </c>
      <c r="CG38" s="434" t="str">
        <f t="shared" si="32"/>
        <v/>
      </c>
      <c r="CH38" s="434" t="str">
        <f t="shared" si="33"/>
        <v/>
      </c>
      <c r="CO38" s="435">
        <f t="shared" si="17"/>
        <v>0</v>
      </c>
      <c r="CP38" s="435">
        <f t="shared" si="18"/>
        <v>0</v>
      </c>
      <c r="CQ38" s="435">
        <f t="shared" si="19"/>
        <v>0</v>
      </c>
      <c r="CR38" s="435">
        <f t="shared" si="20"/>
        <v>0</v>
      </c>
      <c r="CS38" s="435">
        <f t="shared" si="21"/>
        <v>0</v>
      </c>
      <c r="CT38" s="435">
        <f t="shared" si="22"/>
        <v>0</v>
      </c>
      <c r="CU38" s="435">
        <f t="shared" si="23"/>
        <v>0</v>
      </c>
      <c r="CV38" s="435">
        <f t="shared" si="24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1126</v>
      </c>
      <c r="E39" s="3588">
        <f>SUM(E21:E38)</f>
        <v>556</v>
      </c>
      <c r="F39" s="615">
        <f t="shared" ref="F39:AX39" si="36">SUM(F21:F38)</f>
        <v>570</v>
      </c>
      <c r="G39" s="3587">
        <f t="shared" si="36"/>
        <v>2</v>
      </c>
      <c r="H39" s="615">
        <f t="shared" si="36"/>
        <v>6</v>
      </c>
      <c r="I39" s="3587">
        <f t="shared" si="36"/>
        <v>6</v>
      </c>
      <c r="J39" s="615">
        <f t="shared" si="36"/>
        <v>6</v>
      </c>
      <c r="K39" s="3587">
        <f t="shared" si="36"/>
        <v>28</v>
      </c>
      <c r="L39" s="615">
        <f t="shared" si="36"/>
        <v>25</v>
      </c>
      <c r="M39" s="3587">
        <f t="shared" si="36"/>
        <v>18</v>
      </c>
      <c r="N39" s="615">
        <f t="shared" si="36"/>
        <v>7</v>
      </c>
      <c r="O39" s="3587">
        <f t="shared" si="36"/>
        <v>15</v>
      </c>
      <c r="P39" s="615">
        <f t="shared" si="36"/>
        <v>14</v>
      </c>
      <c r="Q39" s="3587">
        <f t="shared" si="36"/>
        <v>16</v>
      </c>
      <c r="R39" s="615">
        <f t="shared" si="36"/>
        <v>12</v>
      </c>
      <c r="S39" s="3587">
        <f t="shared" si="36"/>
        <v>33</v>
      </c>
      <c r="T39" s="615">
        <f t="shared" si="36"/>
        <v>36</v>
      </c>
      <c r="U39" s="3587">
        <f t="shared" si="36"/>
        <v>25</v>
      </c>
      <c r="V39" s="615">
        <f t="shared" si="36"/>
        <v>29</v>
      </c>
      <c r="W39" s="3587">
        <f t="shared" si="36"/>
        <v>90</v>
      </c>
      <c r="X39" s="615">
        <f t="shared" si="36"/>
        <v>78</v>
      </c>
      <c r="Y39" s="3587">
        <f t="shared" si="36"/>
        <v>190</v>
      </c>
      <c r="Z39" s="615">
        <f t="shared" si="36"/>
        <v>128</v>
      </c>
      <c r="AA39" s="3587">
        <f t="shared" si="36"/>
        <v>32</v>
      </c>
      <c r="AB39" s="615">
        <f t="shared" si="36"/>
        <v>27</v>
      </c>
      <c r="AC39" s="3587">
        <f t="shared" si="36"/>
        <v>36</v>
      </c>
      <c r="AD39" s="615">
        <f t="shared" si="36"/>
        <v>45</v>
      </c>
      <c r="AE39" s="3587">
        <f t="shared" si="36"/>
        <v>21</v>
      </c>
      <c r="AF39" s="615">
        <f t="shared" si="36"/>
        <v>69</v>
      </c>
      <c r="AG39" s="3587">
        <f t="shared" si="36"/>
        <v>17</v>
      </c>
      <c r="AH39" s="615">
        <f t="shared" si="36"/>
        <v>30</v>
      </c>
      <c r="AI39" s="3587">
        <f t="shared" si="36"/>
        <v>12</v>
      </c>
      <c r="AJ39" s="615">
        <f t="shared" si="36"/>
        <v>23</v>
      </c>
      <c r="AK39" s="3587">
        <f t="shared" si="36"/>
        <v>1</v>
      </c>
      <c r="AL39" s="615">
        <f t="shared" si="36"/>
        <v>10</v>
      </c>
      <c r="AM39" s="3587">
        <f t="shared" si="36"/>
        <v>12</v>
      </c>
      <c r="AN39" s="615">
        <f t="shared" si="36"/>
        <v>19</v>
      </c>
      <c r="AO39" s="3587">
        <f t="shared" si="36"/>
        <v>2</v>
      </c>
      <c r="AP39" s="615">
        <f t="shared" si="36"/>
        <v>6</v>
      </c>
      <c r="AQ39" s="3587">
        <f t="shared" si="36"/>
        <v>55</v>
      </c>
      <c r="AR39" s="615">
        <f t="shared" si="36"/>
        <v>11</v>
      </c>
      <c r="AS39" s="3587">
        <f t="shared" si="36"/>
        <v>7</v>
      </c>
      <c r="AT39" s="615">
        <f t="shared" si="36"/>
        <v>0</v>
      </c>
      <c r="AU39" s="3587">
        <f t="shared" si="36"/>
        <v>5</v>
      </c>
      <c r="AV39" s="615">
        <f t="shared" si="36"/>
        <v>0</v>
      </c>
      <c r="AW39" s="3587">
        <f t="shared" si="36"/>
        <v>0</v>
      </c>
      <c r="AX39" s="615">
        <f t="shared" si="36"/>
        <v>11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37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0</v>
      </c>
      <c r="AE44" s="3594">
        <v>0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0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 t="shared" ref="CA44:CA49" si="38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 t="shared" ref="CD44:CD49" si="39"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 t="shared" ref="CE44:CE49" si="40"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 t="shared" ref="CF44:CF49" si="41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 t="shared" ref="CG44:CG49" si="42">IF(AND($D44&gt;0,AW44="")," * No olvide digitar la variable Migrantes. Digite Cero si no tiene.",IF(AW44&gt;$D44," * La variable Migrantes No puede ser mayor al Total Ambos Sexos.",""))</f>
        <v/>
      </c>
      <c r="CH44" s="434" t="str">
        <f t="shared" ref="CH44:CH49" si="43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37"/>
        <v>12</v>
      </c>
      <c r="E45" s="1011">
        <f>+G45+I45+K45+M45+O45+Q45+S45+U45+W45+Y45+AA45</f>
        <v>6</v>
      </c>
      <c r="F45" s="3601">
        <f>+H45+J45+L45+N45+P45+R45+T45+V45+X45+Z45+AB45</f>
        <v>6</v>
      </c>
      <c r="G45" s="3602">
        <v>1</v>
      </c>
      <c r="H45" s="3603">
        <v>3</v>
      </c>
      <c r="I45" s="3602">
        <v>1</v>
      </c>
      <c r="J45" s="3604">
        <v>0</v>
      </c>
      <c r="K45" s="3602">
        <v>0</v>
      </c>
      <c r="L45" s="3603">
        <v>1</v>
      </c>
      <c r="M45" s="3602">
        <v>1</v>
      </c>
      <c r="N45" s="3603">
        <v>0</v>
      </c>
      <c r="O45" s="3602">
        <v>1</v>
      </c>
      <c r="P45" s="3603">
        <v>0</v>
      </c>
      <c r="Q45" s="3602">
        <v>0</v>
      </c>
      <c r="R45" s="3605">
        <v>0</v>
      </c>
      <c r="S45" s="3602">
        <v>1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1</v>
      </c>
      <c r="AB45" s="3603">
        <v>2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 t="shared" si="38"/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si="39"/>
        <v/>
      </c>
      <c r="CE45" s="434" t="str">
        <f t="shared" si="40"/>
        <v/>
      </c>
      <c r="CF45" s="434" t="str">
        <f t="shared" si="41"/>
        <v/>
      </c>
      <c r="CG45" s="434" t="str">
        <f t="shared" si="42"/>
        <v/>
      </c>
      <c r="CH45" s="434" t="str">
        <f t="shared" si="43"/>
        <v/>
      </c>
      <c r="CO45" s="435">
        <f t="shared" ref="CO45:CO56" si="44">IF(AND((Y45+Z45)&gt;0,AQ45=""),1,IF(AQ45&gt;(Y45+Z45),1,0))</f>
        <v>0</v>
      </c>
      <c r="CP45" s="435">
        <f t="shared" ref="CP45:CP56" si="45">IF(AND($F45&gt;0,AR45=""),1,IF(AR45&gt;$F45,1,0))</f>
        <v>0</v>
      </c>
      <c r="CQ45" s="436"/>
      <c r="CR45" s="435">
        <f t="shared" ref="CR45:CR56" si="46">IF(AND($D45&gt;0,AT45=""),1,IF(AT45&gt;$D45,1,0))</f>
        <v>0</v>
      </c>
      <c r="CS45" s="435">
        <f t="shared" ref="CS45:CS56" si="47">IF(AND($D45&gt;0,AU45=""),1,IF(AU45&gt;$D45,1,0))</f>
        <v>0</v>
      </c>
      <c r="CT45" s="435">
        <f t="shared" ref="CT45:CT56" si="48">IF(AND($D45&gt;0,AV45=""),1,IF(AV45&gt;$D45,1,0))</f>
        <v>0</v>
      </c>
      <c r="CU45" s="435">
        <f t="shared" ref="CU45:CU56" si="49">IF(AND($D45&gt;0,AW45=""),1,IF(AW45&gt;$D45,1,0))</f>
        <v>0</v>
      </c>
      <c r="CV45" s="435">
        <f t="shared" ref="CV45:CV56" si="50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37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 t="shared" si="38"/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39"/>
        <v/>
      </c>
      <c r="CE46" s="434" t="str">
        <f t="shared" si="40"/>
        <v/>
      </c>
      <c r="CF46" s="434" t="str">
        <f t="shared" si="41"/>
        <v/>
      </c>
      <c r="CG46" s="434" t="str">
        <f t="shared" si="42"/>
        <v/>
      </c>
      <c r="CH46" s="434" t="str">
        <f t="shared" si="43"/>
        <v/>
      </c>
      <c r="CO46" s="435">
        <f t="shared" si="44"/>
        <v>0</v>
      </c>
      <c r="CP46" s="435">
        <f t="shared" si="45"/>
        <v>0</v>
      </c>
      <c r="CQ46" s="436"/>
      <c r="CR46" s="435">
        <f t="shared" si="46"/>
        <v>0</v>
      </c>
      <c r="CS46" s="435">
        <f t="shared" si="47"/>
        <v>0</v>
      </c>
      <c r="CT46" s="435">
        <f t="shared" si="48"/>
        <v>0</v>
      </c>
      <c r="CU46" s="435">
        <f t="shared" si="49"/>
        <v>0</v>
      </c>
      <c r="CV46" s="435">
        <f t="shared" si="50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37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1">CA47&amp;CB47&amp;CC47&amp;CD47&amp;CE47&amp;CF47&amp;CG47&amp;CH47</f>
        <v/>
      </c>
      <c r="CA47" s="434" t="str">
        <f t="shared" si="38"/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 t="shared" si="39"/>
        <v/>
      </c>
      <c r="CE47" s="434" t="str">
        <f t="shared" si="40"/>
        <v/>
      </c>
      <c r="CF47" s="434" t="str">
        <f t="shared" si="41"/>
        <v/>
      </c>
      <c r="CG47" s="434" t="str">
        <f t="shared" si="42"/>
        <v/>
      </c>
      <c r="CH47" s="434" t="str">
        <f t="shared" si="43"/>
        <v/>
      </c>
      <c r="CO47" s="435">
        <f t="shared" si="44"/>
        <v>0</v>
      </c>
      <c r="CP47" s="435">
        <f t="shared" si="45"/>
        <v>0</v>
      </c>
      <c r="CQ47" s="435">
        <f t="shared" ref="CQ47:CQ56" si="52">IF(AND((AK47+AL47)&gt;0,AS47=""),1,IF(AS47&gt;(AK47+AL47),1,0))</f>
        <v>0</v>
      </c>
      <c r="CR47" s="435">
        <f t="shared" si="46"/>
        <v>0</v>
      </c>
      <c r="CS47" s="435">
        <f t="shared" si="47"/>
        <v>0</v>
      </c>
      <c r="CT47" s="435">
        <f t="shared" si="48"/>
        <v>0</v>
      </c>
      <c r="CU47" s="435">
        <f t="shared" si="49"/>
        <v>0</v>
      </c>
      <c r="CV47" s="435">
        <f t="shared" si="50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37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 t="shared" si="38"/>
        <v/>
      </c>
      <c r="CB48" s="434" t="str">
        <f>IF(AND($F48&gt;0,AR48="")," * No olvide digitar la variable Gestante. Digite cero si no tiene.",IF(AR48&gt;$F48," * La variable Gestante NO DEBEN ser mayor al Total de Mujeres. ",""))</f>
        <v/>
      </c>
      <c r="CC48" s="434" t="str">
        <f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si="39"/>
        <v/>
      </c>
      <c r="CE48" s="434" t="str">
        <f t="shared" si="40"/>
        <v/>
      </c>
      <c r="CF48" s="434" t="str">
        <f t="shared" si="41"/>
        <v/>
      </c>
      <c r="CG48" s="434" t="str">
        <f t="shared" si="42"/>
        <v/>
      </c>
      <c r="CH48" s="434" t="str">
        <f t="shared" si="43"/>
        <v/>
      </c>
      <c r="CO48" s="435">
        <f t="shared" si="44"/>
        <v>0</v>
      </c>
      <c r="CP48" s="435">
        <f t="shared" si="45"/>
        <v>0</v>
      </c>
      <c r="CQ48" s="435">
        <f t="shared" si="52"/>
        <v>0</v>
      </c>
      <c r="CR48" s="435">
        <f t="shared" si="46"/>
        <v>0</v>
      </c>
      <c r="CS48" s="435">
        <f t="shared" si="47"/>
        <v>0</v>
      </c>
      <c r="CT48" s="435">
        <f t="shared" si="48"/>
        <v>0</v>
      </c>
      <c r="CU48" s="435">
        <f t="shared" si="49"/>
        <v>0</v>
      </c>
      <c r="CV48" s="435">
        <f t="shared" si="50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37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1"/>
        <v/>
      </c>
      <c r="CA49" s="434" t="str">
        <f t="shared" si="38"/>
        <v/>
      </c>
      <c r="CB49" s="434" t="str">
        <f>IF(AND($F49&gt;0,AR49="")," * No olvide digitar la variable Gestante. Digite cero si no tiene.",IF(AR49&gt;$F49," * La variable Gestante NO DEBEN ser mayor al Total de Mujeres. ",""))</f>
        <v/>
      </c>
      <c r="CC49" s="434" t="str">
        <f>IF(AND((AK49+AL49)&gt;0,AS49="")," * No olvide digitar la variable 60 años (incluido en grupos de 60-64 años). Digite Cero si no tiene.",IF(AS49&gt;(AK49+AL49)," * La variable 60 años (incluido en grupos de 60-64 años) NO DEBE ser mayor que el Total de consultas del grupo 60-64 años",""))</f>
        <v/>
      </c>
      <c r="CD49" s="434" t="str">
        <f t="shared" si="39"/>
        <v/>
      </c>
      <c r="CE49" s="434" t="str">
        <f t="shared" si="40"/>
        <v/>
      </c>
      <c r="CF49" s="434" t="str">
        <f t="shared" si="41"/>
        <v/>
      </c>
      <c r="CG49" s="434" t="str">
        <f t="shared" si="42"/>
        <v/>
      </c>
      <c r="CH49" s="434" t="str">
        <f t="shared" si="43"/>
        <v/>
      </c>
      <c r="CO49" s="435">
        <f t="shared" si="44"/>
        <v>0</v>
      </c>
      <c r="CP49" s="435">
        <f t="shared" si="45"/>
        <v>0</v>
      </c>
      <c r="CQ49" s="435">
        <f t="shared" si="52"/>
        <v>0</v>
      </c>
      <c r="CR49" s="435">
        <f t="shared" si="46"/>
        <v>0</v>
      </c>
      <c r="CS49" s="435">
        <f t="shared" si="47"/>
        <v>0</v>
      </c>
      <c r="CT49" s="435">
        <f t="shared" si="48"/>
        <v>0</v>
      </c>
      <c r="CU49" s="435">
        <f t="shared" si="49"/>
        <v>0</v>
      </c>
      <c r="CV49" s="435">
        <f t="shared" si="50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37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1"/>
        <v/>
      </c>
      <c r="CA50" s="434" t="str">
        <f t="shared" ref="CA50:CA56" si="53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54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55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56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57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58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59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0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4"/>
        <v>0</v>
      </c>
      <c r="CP50" s="435">
        <f t="shared" si="45"/>
        <v>0</v>
      </c>
      <c r="CQ50" s="435">
        <f t="shared" si="52"/>
        <v>0</v>
      </c>
      <c r="CR50" s="435">
        <f t="shared" si="46"/>
        <v>0</v>
      </c>
      <c r="CS50" s="435">
        <f t="shared" si="47"/>
        <v>0</v>
      </c>
      <c r="CT50" s="435">
        <f t="shared" si="48"/>
        <v>0</v>
      </c>
      <c r="CU50" s="435">
        <f t="shared" si="49"/>
        <v>0</v>
      </c>
      <c r="CV50" s="435">
        <f t="shared" si="50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61">SUM(E51+F51)</f>
        <v>81</v>
      </c>
      <c r="E51" s="3648">
        <f>SUM(G51+I51+K51+M51+O51+Q51+S51+U51+W51+Y51+AA51+AC51+AE51+AG51+AI51+AK51+AM51+AO51)</f>
        <v>46</v>
      </c>
      <c r="F51" s="3601">
        <f>SUM(H51+J51+L51+N51+P51+R51+T51+V51+X51+Z51+AB51+AD51+AF51+AH51+AJ51+AL51+AN51+AP51)</f>
        <v>35</v>
      </c>
      <c r="G51" s="3602">
        <v>1</v>
      </c>
      <c r="H51" s="3603">
        <v>3</v>
      </c>
      <c r="I51" s="3602">
        <v>2</v>
      </c>
      <c r="J51" s="3604">
        <v>2</v>
      </c>
      <c r="K51" s="3602">
        <v>12</v>
      </c>
      <c r="L51" s="3603">
        <v>8</v>
      </c>
      <c r="M51" s="3602">
        <v>5</v>
      </c>
      <c r="N51" s="3603">
        <v>3</v>
      </c>
      <c r="O51" s="3602">
        <v>1</v>
      </c>
      <c r="P51" s="3603">
        <v>1</v>
      </c>
      <c r="Q51" s="3602">
        <v>1</v>
      </c>
      <c r="R51" s="3605">
        <v>1</v>
      </c>
      <c r="S51" s="3602">
        <v>0</v>
      </c>
      <c r="T51" s="3605">
        <v>0</v>
      </c>
      <c r="U51" s="3602">
        <v>3</v>
      </c>
      <c r="V51" s="3605">
        <v>3</v>
      </c>
      <c r="W51" s="3602">
        <v>9</v>
      </c>
      <c r="X51" s="3605">
        <v>8</v>
      </c>
      <c r="Y51" s="3602">
        <v>11</v>
      </c>
      <c r="Z51" s="3605">
        <v>6</v>
      </c>
      <c r="AA51" s="3602">
        <v>1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2</v>
      </c>
      <c r="AR51" s="3613">
        <v>0</v>
      </c>
      <c r="AS51" s="3613">
        <v>0</v>
      </c>
      <c r="AT51" s="3613">
        <v>2</v>
      </c>
      <c r="AU51" s="3613">
        <v>0</v>
      </c>
      <c r="AV51" s="3613">
        <v>1</v>
      </c>
      <c r="AW51" s="3613">
        <v>0</v>
      </c>
      <c r="AX51" s="3603">
        <v>0</v>
      </c>
      <c r="AY51" t="str">
        <f t="shared" si="51"/>
        <v/>
      </c>
      <c r="CA51" s="434" t="str">
        <f t="shared" si="53"/>
        <v/>
      </c>
      <c r="CB51" s="434" t="str">
        <f t="shared" si="54"/>
        <v/>
      </c>
      <c r="CC51" s="434" t="str">
        <f t="shared" si="55"/>
        <v/>
      </c>
      <c r="CD51" s="434" t="str">
        <f t="shared" si="56"/>
        <v/>
      </c>
      <c r="CE51" s="434" t="str">
        <f t="shared" si="57"/>
        <v/>
      </c>
      <c r="CF51" s="434" t="str">
        <f t="shared" si="58"/>
        <v/>
      </c>
      <c r="CG51" s="434" t="str">
        <f t="shared" si="59"/>
        <v/>
      </c>
      <c r="CH51" s="434" t="str">
        <f t="shared" si="60"/>
        <v/>
      </c>
      <c r="CO51" s="435">
        <f t="shared" si="44"/>
        <v>0</v>
      </c>
      <c r="CP51" s="435">
        <f t="shared" si="45"/>
        <v>0</v>
      </c>
      <c r="CQ51" s="435">
        <f t="shared" si="52"/>
        <v>0</v>
      </c>
      <c r="CR51" s="435">
        <f t="shared" si="46"/>
        <v>0</v>
      </c>
      <c r="CS51" s="435">
        <f t="shared" si="47"/>
        <v>0</v>
      </c>
      <c r="CT51" s="435">
        <f t="shared" si="48"/>
        <v>0</v>
      </c>
      <c r="CU51" s="435">
        <f t="shared" si="49"/>
        <v>0</v>
      </c>
      <c r="CV51" s="435">
        <f t="shared" si="50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61"/>
        <v>17</v>
      </c>
      <c r="E52" s="3648">
        <f t="shared" ref="E52:F61" si="62">SUM(G52+I52+K52+M52+O52+Q52+S52+U52+W52+Y52+AA52+AC52+AE52+AG52+AI52+AK52+AM52+AO52)</f>
        <v>10</v>
      </c>
      <c r="F52" s="3601">
        <f t="shared" si="62"/>
        <v>7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1</v>
      </c>
      <c r="N52" s="3620">
        <v>2</v>
      </c>
      <c r="O52" s="3614">
        <v>1</v>
      </c>
      <c r="P52" s="3620">
        <v>0</v>
      </c>
      <c r="Q52" s="3614">
        <v>1</v>
      </c>
      <c r="R52" s="3615">
        <v>0</v>
      </c>
      <c r="S52" s="3614">
        <v>1</v>
      </c>
      <c r="T52" s="3615">
        <v>2</v>
      </c>
      <c r="U52" s="3614">
        <v>0</v>
      </c>
      <c r="V52" s="3615">
        <v>0</v>
      </c>
      <c r="W52" s="3614">
        <v>0</v>
      </c>
      <c r="X52" s="3615">
        <v>2</v>
      </c>
      <c r="Y52" s="3614">
        <v>6</v>
      </c>
      <c r="Z52" s="3615">
        <v>1</v>
      </c>
      <c r="AA52" s="3614">
        <v>0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1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1"/>
        <v/>
      </c>
      <c r="CA52" s="434" t="str">
        <f t="shared" si="53"/>
        <v/>
      </c>
      <c r="CB52" s="434" t="str">
        <f t="shared" si="54"/>
        <v/>
      </c>
      <c r="CC52" s="434" t="str">
        <f t="shared" si="55"/>
        <v/>
      </c>
      <c r="CD52" s="434" t="str">
        <f t="shared" si="56"/>
        <v/>
      </c>
      <c r="CE52" s="434" t="str">
        <f t="shared" si="57"/>
        <v/>
      </c>
      <c r="CF52" s="434" t="str">
        <f t="shared" si="58"/>
        <v/>
      </c>
      <c r="CG52" s="434" t="str">
        <f t="shared" si="59"/>
        <v/>
      </c>
      <c r="CH52" s="434" t="str">
        <f t="shared" si="60"/>
        <v/>
      </c>
      <c r="CO52" s="435">
        <f t="shared" si="44"/>
        <v>0</v>
      </c>
      <c r="CP52" s="435">
        <f t="shared" si="45"/>
        <v>0</v>
      </c>
      <c r="CQ52" s="435">
        <f t="shared" si="52"/>
        <v>0</v>
      </c>
      <c r="CR52" s="435">
        <f t="shared" si="46"/>
        <v>0</v>
      </c>
      <c r="CS52" s="435">
        <f t="shared" si="47"/>
        <v>0</v>
      </c>
      <c r="CT52" s="435">
        <f t="shared" si="48"/>
        <v>0</v>
      </c>
      <c r="CU52" s="435">
        <f t="shared" si="49"/>
        <v>0</v>
      </c>
      <c r="CV52" s="435">
        <f t="shared" si="50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61"/>
        <v>13</v>
      </c>
      <c r="E53" s="3648">
        <f t="shared" si="62"/>
        <v>8</v>
      </c>
      <c r="F53" s="3601">
        <f t="shared" si="62"/>
        <v>5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1</v>
      </c>
      <c r="N53" s="3620">
        <v>0</v>
      </c>
      <c r="O53" s="3614">
        <v>1</v>
      </c>
      <c r="P53" s="3620">
        <v>1</v>
      </c>
      <c r="Q53" s="3614">
        <v>2</v>
      </c>
      <c r="R53" s="3615">
        <v>2</v>
      </c>
      <c r="S53" s="3614">
        <v>0</v>
      </c>
      <c r="T53" s="3615">
        <v>0</v>
      </c>
      <c r="U53" s="3614">
        <v>0</v>
      </c>
      <c r="V53" s="3615">
        <v>0</v>
      </c>
      <c r="W53" s="3614">
        <v>0</v>
      </c>
      <c r="X53" s="3615">
        <v>0</v>
      </c>
      <c r="Y53" s="3614">
        <v>3</v>
      </c>
      <c r="Z53" s="3615">
        <v>0</v>
      </c>
      <c r="AA53" s="3614">
        <v>1</v>
      </c>
      <c r="AB53" s="3615">
        <v>2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1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1"/>
        <v/>
      </c>
      <c r="CA53" s="434" t="str">
        <f t="shared" si="53"/>
        <v/>
      </c>
      <c r="CB53" s="434" t="str">
        <f t="shared" si="54"/>
        <v/>
      </c>
      <c r="CC53" s="434" t="str">
        <f t="shared" si="55"/>
        <v/>
      </c>
      <c r="CD53" s="434" t="str">
        <f t="shared" si="56"/>
        <v/>
      </c>
      <c r="CE53" s="434" t="str">
        <f t="shared" si="57"/>
        <v/>
      </c>
      <c r="CF53" s="434" t="str">
        <f t="shared" si="58"/>
        <v/>
      </c>
      <c r="CG53" s="434" t="str">
        <f t="shared" si="59"/>
        <v/>
      </c>
      <c r="CH53" s="434" t="str">
        <f t="shared" si="60"/>
        <v/>
      </c>
      <c r="CO53" s="435">
        <f t="shared" si="44"/>
        <v>0</v>
      </c>
      <c r="CP53" s="435">
        <f t="shared" si="45"/>
        <v>0</v>
      </c>
      <c r="CQ53" s="435">
        <f t="shared" si="52"/>
        <v>0</v>
      </c>
      <c r="CR53" s="435">
        <f t="shared" si="46"/>
        <v>0</v>
      </c>
      <c r="CS53" s="435">
        <f t="shared" si="47"/>
        <v>0</v>
      </c>
      <c r="CT53" s="435">
        <f t="shared" si="48"/>
        <v>0</v>
      </c>
      <c r="CU53" s="435">
        <f t="shared" si="49"/>
        <v>0</v>
      </c>
      <c r="CV53" s="435">
        <f t="shared" si="50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61"/>
        <v>14</v>
      </c>
      <c r="E54" s="3648">
        <f>SUM(G54+I54+K54+M54+O54+Q54+S54+U54+W54+Y54+AA54+AC54+AE54+AG54+AI54+AK54+AM54+AO54)</f>
        <v>7</v>
      </c>
      <c r="F54" s="3601">
        <f t="shared" si="62"/>
        <v>7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2</v>
      </c>
      <c r="Q54" s="3614">
        <v>0</v>
      </c>
      <c r="R54" s="3615">
        <v>1</v>
      </c>
      <c r="S54" s="3614">
        <v>3</v>
      </c>
      <c r="T54" s="3615">
        <v>2</v>
      </c>
      <c r="U54" s="3614">
        <v>0</v>
      </c>
      <c r="V54" s="3615">
        <v>2</v>
      </c>
      <c r="W54" s="3614">
        <v>3</v>
      </c>
      <c r="X54" s="3615">
        <v>0</v>
      </c>
      <c r="Y54" s="3614">
        <v>1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1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1"/>
        <v/>
      </c>
      <c r="CA54" s="434" t="str">
        <f t="shared" si="53"/>
        <v/>
      </c>
      <c r="CB54" s="434" t="str">
        <f t="shared" si="54"/>
        <v/>
      </c>
      <c r="CC54" s="434" t="str">
        <f t="shared" si="55"/>
        <v/>
      </c>
      <c r="CD54" s="434" t="str">
        <f t="shared" si="56"/>
        <v/>
      </c>
      <c r="CE54" s="434" t="str">
        <f t="shared" si="57"/>
        <v/>
      </c>
      <c r="CF54" s="434" t="str">
        <f t="shared" si="58"/>
        <v/>
      </c>
      <c r="CG54" s="434" t="str">
        <f t="shared" si="59"/>
        <v/>
      </c>
      <c r="CH54" s="434" t="str">
        <f t="shared" si="60"/>
        <v/>
      </c>
      <c r="CO54" s="435">
        <f t="shared" si="44"/>
        <v>0</v>
      </c>
      <c r="CP54" s="435">
        <f t="shared" si="45"/>
        <v>0</v>
      </c>
      <c r="CQ54" s="435">
        <f t="shared" si="52"/>
        <v>0</v>
      </c>
      <c r="CR54" s="435">
        <f t="shared" si="46"/>
        <v>0</v>
      </c>
      <c r="CS54" s="435">
        <f t="shared" si="47"/>
        <v>0</v>
      </c>
      <c r="CT54" s="435">
        <f t="shared" si="48"/>
        <v>0</v>
      </c>
      <c r="CU54" s="435">
        <f t="shared" si="49"/>
        <v>0</v>
      </c>
      <c r="CV54" s="435">
        <f t="shared" si="50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9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9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3</v>
      </c>
      <c r="U55" s="3655">
        <v>0</v>
      </c>
      <c r="V55" s="3658">
        <v>0</v>
      </c>
      <c r="W55" s="3655">
        <v>0</v>
      </c>
      <c r="X55" s="3658">
        <v>2</v>
      </c>
      <c r="Y55" s="3655">
        <v>0</v>
      </c>
      <c r="Z55" s="3658">
        <v>4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1"/>
        <v/>
      </c>
      <c r="CA55" s="434" t="str">
        <f t="shared" si="53"/>
        <v/>
      </c>
      <c r="CB55" s="434" t="str">
        <f t="shared" si="54"/>
        <v/>
      </c>
      <c r="CC55" s="434" t="str">
        <f t="shared" si="55"/>
        <v/>
      </c>
      <c r="CD55" s="434" t="str">
        <f t="shared" si="56"/>
        <v/>
      </c>
      <c r="CE55" s="434" t="str">
        <f t="shared" si="57"/>
        <v/>
      </c>
      <c r="CF55" s="434" t="str">
        <f t="shared" si="58"/>
        <v/>
      </c>
      <c r="CG55" s="434" t="str">
        <f t="shared" si="59"/>
        <v/>
      </c>
      <c r="CH55" s="434" t="str">
        <f t="shared" si="60"/>
        <v/>
      </c>
      <c r="CO55" s="435">
        <f t="shared" si="44"/>
        <v>0</v>
      </c>
      <c r="CP55" s="435">
        <f t="shared" si="45"/>
        <v>0</v>
      </c>
      <c r="CQ55" s="435">
        <f t="shared" si="52"/>
        <v>0</v>
      </c>
      <c r="CR55" s="435">
        <f t="shared" si="46"/>
        <v>0</v>
      </c>
      <c r="CS55" s="435">
        <f t="shared" si="47"/>
        <v>0</v>
      </c>
      <c r="CT55" s="435">
        <f t="shared" si="48"/>
        <v>0</v>
      </c>
      <c r="CU55" s="435">
        <f t="shared" si="49"/>
        <v>0</v>
      </c>
      <c r="CV55" s="435">
        <f t="shared" si="50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61"/>
        <v>3</v>
      </c>
      <c r="E56" s="3664">
        <f>SUM(K56+M56+O56+Q56+S56+U56+W56+Y56+AA56+AC56+AE56+AG56+AI56+AK56+AM56+AO56)</f>
        <v>3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1</v>
      </c>
      <c r="R56" s="3667">
        <v>0</v>
      </c>
      <c r="S56" s="3625">
        <v>2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53"/>
        <v/>
      </c>
      <c r="CB56" s="434" t="str">
        <f t="shared" si="54"/>
        <v/>
      </c>
      <c r="CC56" s="434" t="str">
        <f t="shared" si="55"/>
        <v/>
      </c>
      <c r="CD56" s="434" t="str">
        <f t="shared" si="56"/>
        <v/>
      </c>
      <c r="CE56" s="434" t="str">
        <f t="shared" si="57"/>
        <v/>
      </c>
      <c r="CF56" s="434" t="str">
        <f t="shared" si="58"/>
        <v/>
      </c>
      <c r="CG56" s="434" t="str">
        <f t="shared" si="59"/>
        <v/>
      </c>
      <c r="CH56" s="434" t="str">
        <f t="shared" si="60"/>
        <v/>
      </c>
      <c r="CO56" s="435">
        <f t="shared" si="44"/>
        <v>0</v>
      </c>
      <c r="CP56" s="435">
        <f t="shared" si="45"/>
        <v>0</v>
      </c>
      <c r="CQ56" s="435">
        <f t="shared" si="52"/>
        <v>0</v>
      </c>
      <c r="CR56" s="435">
        <f t="shared" si="46"/>
        <v>0</v>
      </c>
      <c r="CS56" s="435">
        <f t="shared" si="47"/>
        <v>0</v>
      </c>
      <c r="CT56" s="435">
        <f t="shared" si="48"/>
        <v>0</v>
      </c>
      <c r="CU56" s="435">
        <f t="shared" si="49"/>
        <v>0</v>
      </c>
      <c r="CV56" s="435">
        <f t="shared" si="50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137</v>
      </c>
      <c r="E57" s="3673">
        <f>SUM(E51:E56)</f>
        <v>74</v>
      </c>
      <c r="F57" s="3636">
        <f>SUM(F51:F56)</f>
        <v>63</v>
      </c>
      <c r="G57" s="3635">
        <f>SUM(G51:G56)</f>
        <v>1</v>
      </c>
      <c r="H57" s="3673">
        <f t="shared" ref="H57:AW57" si="63">SUM(H51:H56)</f>
        <v>3</v>
      </c>
      <c r="I57" s="3635">
        <f t="shared" si="63"/>
        <v>2</v>
      </c>
      <c r="J57" s="3673">
        <f t="shared" si="63"/>
        <v>2</v>
      </c>
      <c r="K57" s="3635">
        <f t="shared" si="63"/>
        <v>12</v>
      </c>
      <c r="L57" s="3673">
        <f t="shared" si="63"/>
        <v>8</v>
      </c>
      <c r="M57" s="3635">
        <f t="shared" si="63"/>
        <v>7</v>
      </c>
      <c r="N57" s="3673">
        <f t="shared" si="63"/>
        <v>5</v>
      </c>
      <c r="O57" s="3635">
        <f t="shared" si="63"/>
        <v>3</v>
      </c>
      <c r="P57" s="3673">
        <f t="shared" si="63"/>
        <v>4</v>
      </c>
      <c r="Q57" s="3635">
        <f t="shared" si="63"/>
        <v>5</v>
      </c>
      <c r="R57" s="3673">
        <f t="shared" si="63"/>
        <v>4</v>
      </c>
      <c r="S57" s="3635">
        <f t="shared" si="63"/>
        <v>6</v>
      </c>
      <c r="T57" s="3673">
        <f t="shared" si="63"/>
        <v>7</v>
      </c>
      <c r="U57" s="3635">
        <f t="shared" si="63"/>
        <v>3</v>
      </c>
      <c r="V57" s="3673">
        <f t="shared" si="63"/>
        <v>5</v>
      </c>
      <c r="W57" s="3635">
        <f t="shared" si="63"/>
        <v>12</v>
      </c>
      <c r="X57" s="3673">
        <f t="shared" si="63"/>
        <v>12</v>
      </c>
      <c r="Y57" s="3635">
        <f>SUM(Y51:Y56)</f>
        <v>21</v>
      </c>
      <c r="Z57" s="3673">
        <f>SUM(Z51:Z56)</f>
        <v>11</v>
      </c>
      <c r="AA57" s="3635">
        <f t="shared" si="63"/>
        <v>2</v>
      </c>
      <c r="AB57" s="3673">
        <f t="shared" si="63"/>
        <v>2</v>
      </c>
      <c r="AC57" s="3635">
        <f t="shared" si="63"/>
        <v>0</v>
      </c>
      <c r="AD57" s="3673">
        <f t="shared" si="63"/>
        <v>0</v>
      </c>
      <c r="AE57" s="3635">
        <f t="shared" si="63"/>
        <v>0</v>
      </c>
      <c r="AF57" s="3673">
        <f t="shared" si="63"/>
        <v>0</v>
      </c>
      <c r="AG57" s="3635">
        <f t="shared" si="63"/>
        <v>0</v>
      </c>
      <c r="AH57" s="3673">
        <f t="shared" si="63"/>
        <v>0</v>
      </c>
      <c r="AI57" s="3635">
        <f t="shared" si="63"/>
        <v>0</v>
      </c>
      <c r="AJ57" s="3673">
        <f t="shared" si="63"/>
        <v>0</v>
      </c>
      <c r="AK57" s="3635">
        <f t="shared" si="63"/>
        <v>0</v>
      </c>
      <c r="AL57" s="3673">
        <f t="shared" si="63"/>
        <v>0</v>
      </c>
      <c r="AM57" s="3635">
        <f t="shared" si="63"/>
        <v>0</v>
      </c>
      <c r="AN57" s="3673">
        <f t="shared" si="63"/>
        <v>0</v>
      </c>
      <c r="AO57" s="3635">
        <f t="shared" si="63"/>
        <v>0</v>
      </c>
      <c r="AP57" s="3674">
        <f t="shared" si="63"/>
        <v>0</v>
      </c>
      <c r="AQ57" s="3675">
        <f t="shared" si="63"/>
        <v>5</v>
      </c>
      <c r="AR57" s="880">
        <f t="shared" si="63"/>
        <v>0</v>
      </c>
      <c r="AS57" s="880">
        <f t="shared" si="63"/>
        <v>0</v>
      </c>
      <c r="AT57" s="880">
        <f t="shared" si="63"/>
        <v>2</v>
      </c>
      <c r="AU57" s="880">
        <f t="shared" si="63"/>
        <v>0</v>
      </c>
      <c r="AV57" s="880">
        <f>SUM(AV51:AV56)</f>
        <v>1</v>
      </c>
      <c r="AW57" s="880">
        <f t="shared" si="63"/>
        <v>0</v>
      </c>
      <c r="AX57" s="3636">
        <f>SUM(AX51:AX56)</f>
        <v>0</v>
      </c>
      <c r="AY57" t="str">
        <f t="shared" ref="AY57:AY66" si="64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61"/>
        <v>4</v>
      </c>
      <c r="E58" s="3677">
        <f t="shared" si="62"/>
        <v>1</v>
      </c>
      <c r="F58" s="3678">
        <f t="shared" si="62"/>
        <v>3</v>
      </c>
      <c r="G58" s="3592">
        <v>1</v>
      </c>
      <c r="H58" s="3593">
        <v>3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0</v>
      </c>
      <c r="AF58" s="3593">
        <v>0</v>
      </c>
      <c r="AG58" s="3592">
        <v>0</v>
      </c>
      <c r="AH58" s="3593">
        <v>0</v>
      </c>
      <c r="AI58" s="3592">
        <v>0</v>
      </c>
      <c r="AJ58" s="3593">
        <v>0</v>
      </c>
      <c r="AK58" s="3592">
        <v>0</v>
      </c>
      <c r="AL58" s="3593">
        <v>0</v>
      </c>
      <c r="AM58" s="3592">
        <v>0</v>
      </c>
      <c r="AN58" s="3593">
        <v>0</v>
      </c>
      <c r="AO58" s="3592">
        <v>0</v>
      </c>
      <c r="AP58" s="3597">
        <v>0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0</v>
      </c>
      <c r="AW58" s="3599">
        <v>0</v>
      </c>
      <c r="AX58" s="3600">
        <v>0</v>
      </c>
      <c r="AY58" t="str">
        <f t="shared" si="64"/>
        <v/>
      </c>
      <c r="CA58" s="434" t="str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>IF(AND($F58&gt;0,AR58="")," * No olvide digitar la variable Gestante. Digite cero si no tiene.",IF(AR58&gt;$F58," * La variable Gestante NO DEBEN ser mayor al Total de Mujeres. ",""))</f>
        <v/>
      </c>
      <c r="CC58" s="434" t="str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>IF(AND($D58&gt;0,AW58="")," * No olvide digitar la variable Migrantes. Digite Cero si no tiene.",IF(AW58&gt;$D58," * La variable Migrantes No puede ser mayor al Total Ambos Sexos.",""))</f>
        <v/>
      </c>
      <c r="CH58" s="434" t="str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65">IF(AND($D58&gt;0,AT58=""),1,IF(AT58&gt;$D58,1,0))</f>
        <v>0</v>
      </c>
      <c r="CS58" s="435">
        <f t="shared" si="65"/>
        <v>0</v>
      </c>
      <c r="CT58" s="435">
        <f t="shared" si="65"/>
        <v>0</v>
      </c>
      <c r="CU58" s="435">
        <f t="shared" si="65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61"/>
        <v>4</v>
      </c>
      <c r="E59" s="3679">
        <f t="shared" si="62"/>
        <v>2</v>
      </c>
      <c r="F59" s="3680">
        <f t="shared" si="62"/>
        <v>2</v>
      </c>
      <c r="G59" s="3614">
        <v>0</v>
      </c>
      <c r="H59" s="3615">
        <v>0</v>
      </c>
      <c r="I59" s="3614">
        <v>2</v>
      </c>
      <c r="J59" s="3615">
        <v>2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64"/>
        <v/>
      </c>
      <c r="CA59" s="434" t="str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434" t="str">
        <f>IF(AND($F59&gt;0,AR59="")," * No olvide digitar la variable Gestante. Digite cero si no tiene.",IF(AR59&gt;$F59," * La variable Gestante NO DEBEN ser mayor al Total de Mujeres. ",""))</f>
        <v/>
      </c>
      <c r="CC59" s="434" t="str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434" t="str">
        <f>IF(AND(D59&gt;0,AT59="")," * No olvide digitar la variable Usuarios con Discapacidad. Digite Cero si no tiene.",IF(AT59&gt;D59," * La variable Usuarios con Discapacidad No puede ser mayor al Total Ambos Sexos.",""))</f>
        <v/>
      </c>
      <c r="CE59" s="434" t="str">
        <f>IF(AND(D59&gt;0,AU59="")," * No olvide digitar la variable Niños, niñas, adolescentes y jóvenes SENAME. Digite Cero si no tiene.",IF(AU59&gt;$D59," * La variable Usuarios con Discapacidad No puede ser mayor al Total Ambos Sexos.",""))</f>
        <v/>
      </c>
      <c r="CF59" s="434" t="str">
        <f>IF(AND($D59&gt;0,AV59="")," * No olvide digitar la variable Niños, niñas, adolescentes y jóvenes Mejor Niñez. Digite Cero si no tiene.",IF(AV59&gt;$D59," * La variable Niños, niñas, adolescentes y jóvenes Mejor Niñez No puede ser mayor al Total Ambos Sexos.",""))</f>
        <v/>
      </c>
      <c r="CG59" s="434" t="str">
        <f>IF(AND($D59&gt;0,AW59="")," * No olvide digitar la variable Migrantes. Digite Cero si no tiene.",IF(AW59&gt;$D59," * La variable Migrantes No puede ser mayor al Total Ambos Sexos.",""))</f>
        <v/>
      </c>
      <c r="CH59" s="434" t="str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65"/>
        <v>0</v>
      </c>
      <c r="CS59" s="435">
        <f t="shared" si="65"/>
        <v>0</v>
      </c>
      <c r="CT59" s="435">
        <f t="shared" si="65"/>
        <v>0</v>
      </c>
      <c r="CU59" s="435">
        <f t="shared" si="65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61"/>
        <v>22</v>
      </c>
      <c r="E60" s="3679">
        <f>SUM(G60+I60+K60+M60+O60+Q60+S60+U60+W60+Y60+AA60+AC60+AE60+AG60+AI60+AK60+AM60+AO60)</f>
        <v>14</v>
      </c>
      <c r="F60" s="3680">
        <f>SUM(H60+J60+L60+N60+P60+R60+T60+V60+X60+Z60+AB60+AD60+AF60+AH60+AJ60+AL60+AN60+AP60)</f>
        <v>8</v>
      </c>
      <c r="G60" s="5607"/>
      <c r="H60" s="5608"/>
      <c r="I60" s="3614">
        <v>0</v>
      </c>
      <c r="J60" s="3615">
        <v>0</v>
      </c>
      <c r="K60" s="3614">
        <v>12</v>
      </c>
      <c r="L60" s="3615">
        <v>8</v>
      </c>
      <c r="M60" s="3614">
        <v>2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64"/>
        <v/>
      </c>
      <c r="CA60" s="434" t="str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434" t="str">
        <f>IF(AND($F60&gt;0,AR60="")," * No olvide digitar la variable Gestante. Digite cero si no tiene.",IF(AR60&gt;$F60," * La variable Gestante NO DEBEN ser mayor al Total de Mujeres. ",""))</f>
        <v/>
      </c>
      <c r="CC60" s="434" t="str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434" t="str">
        <f>IF(AND(D60&gt;0,AT60="")," * No olvide digitar la variable Usuarios con Discapacidad. Digite Cero si no tiene.",IF(AT60&gt;D60," * La variable Usuarios con Discapacidad No puede ser mayor al Total Ambos Sexos.",""))</f>
        <v/>
      </c>
      <c r="CE60" s="434" t="str">
        <f>IF(AND(D60&gt;0,AU60="")," * No olvide digitar la variable Niños, niñas, adolescentes y jóvenes SENAME. Digite Cero si no tiene.",IF(AU60&gt;$D60," * La variable Usuarios con Discapacidad No puede ser mayor al Total Ambos Sexos.",""))</f>
        <v/>
      </c>
      <c r="CF60" s="434" t="str">
        <f>IF(AND($D60&gt;0,AV60="")," * No olvide digitar la variable Niños, niñas, adolescentes y jóvenes Mejor Niñez. Digite Cero si no tiene.",IF(AV60&gt;$D60," * La variable Niños, niñas, adolescentes y jóvenes Mejor Niñez No puede ser mayor al Total Ambos Sexos.",""))</f>
        <v/>
      </c>
      <c r="CG60" s="434" t="str">
        <f>IF(AND($D60&gt;0,AW60="")," * No olvide digitar la variable Migrantes. Digite Cero si no tiene.",IF(AW60&gt;$D60," * La variable Migrantes No puede ser mayor al Total Ambos Sexos.",""))</f>
        <v/>
      </c>
      <c r="CH60" s="434" t="str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65"/>
        <v>0</v>
      </c>
      <c r="CS60" s="435">
        <f t="shared" si="65"/>
        <v>0</v>
      </c>
      <c r="CT60" s="435">
        <f t="shared" si="65"/>
        <v>0</v>
      </c>
      <c r="CU60" s="435">
        <f t="shared" si="65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61"/>
        <v>92</v>
      </c>
      <c r="E61" s="3679">
        <f t="shared" si="62"/>
        <v>49</v>
      </c>
      <c r="F61" s="3680">
        <f t="shared" si="62"/>
        <v>43</v>
      </c>
      <c r="G61" s="5607"/>
      <c r="H61" s="5608"/>
      <c r="I61" s="5607"/>
      <c r="J61" s="5608"/>
      <c r="K61" s="3614">
        <v>0</v>
      </c>
      <c r="L61" s="3615">
        <v>0</v>
      </c>
      <c r="M61" s="3614">
        <v>5</v>
      </c>
      <c r="N61" s="3615">
        <v>5</v>
      </c>
      <c r="O61" s="3614">
        <v>3</v>
      </c>
      <c r="P61" s="3615">
        <v>4</v>
      </c>
      <c r="Q61" s="3614">
        <v>5</v>
      </c>
      <c r="R61" s="3615">
        <v>4</v>
      </c>
      <c r="S61" s="3614">
        <v>6</v>
      </c>
      <c r="T61" s="3615">
        <v>7</v>
      </c>
      <c r="U61" s="3614">
        <v>3</v>
      </c>
      <c r="V61" s="3615">
        <v>5</v>
      </c>
      <c r="W61" s="3614">
        <v>12</v>
      </c>
      <c r="X61" s="3615">
        <v>12</v>
      </c>
      <c r="Y61" s="3614">
        <v>15</v>
      </c>
      <c r="Z61" s="3615">
        <v>6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1</v>
      </c>
      <c r="AR61" s="3611">
        <v>0</v>
      </c>
      <c r="AS61" s="3611">
        <v>0</v>
      </c>
      <c r="AT61" s="3611">
        <v>1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64"/>
        <v/>
      </c>
      <c r="CA61" s="434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434" t="str">
        <f>IF(AND($F61&gt;0,AR61="")," * No olvide digitar la variable Gestante. Digite cero si no tiene.",IF(AR61&gt;$F61," * La variable Gestante NO DEBEN ser mayor al Total de Mujeres. ",""))</f>
        <v/>
      </c>
      <c r="CC61" s="434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434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434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434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434" t="str">
        <f>IF(AND($D61&gt;0,AW61="")," * No olvide digitar la variable Migrantes. Digite Cero si no tiene.",IF(AW61&gt;$D61," * La variable Migrantes No puede ser mayor al Total Ambos Sexos.",""))</f>
        <v/>
      </c>
      <c r="CH61" s="434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65"/>
        <v>0</v>
      </c>
      <c r="CS61" s="435">
        <f t="shared" si="65"/>
        <v>0</v>
      </c>
      <c r="CT61" s="435">
        <f t="shared" si="65"/>
        <v>0</v>
      </c>
      <c r="CU61" s="435">
        <f t="shared" si="65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61"/>
        <v>15</v>
      </c>
      <c r="E62" s="3664">
        <f>SUM(G62+I62+K62+M62+O62+Q62+S62+U62+W62+Y62+AA62+AC62+AE62+AG62+AI62+AK62+AM62+AO62)</f>
        <v>8</v>
      </c>
      <c r="F62" s="3681">
        <f>SUM(H62+J62+L62+N62+P62+R62+T62+V62+X62+Z62+AB62+AD62+AF62+AH62+AJ62+AL62+AN62+AP62)</f>
        <v>7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6</v>
      </c>
      <c r="Z62" s="3667">
        <v>5</v>
      </c>
      <c r="AA62" s="3625">
        <v>2</v>
      </c>
      <c r="AB62" s="3667">
        <v>2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6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64"/>
        <v/>
      </c>
      <c r="CA62" s="434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434" t="str">
        <f>IF(AND($F62&gt;0,AR62="")," * No olvide digitar la variable Gestante. Digite cero si no tiene.",IF(AR62&gt;$F62," * La variable Gestante NO DEBEN ser mayor al Total de Mujeres. ",""))</f>
        <v/>
      </c>
      <c r="CC62" s="434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434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434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434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434" t="str">
        <f>IF(AND($D62&gt;0,AW62="")," * No olvide digitar la variable Migrantes. Digite Cero si no tiene.",IF(AW62&gt;$D62," * La variable Migrantes No puede ser mayor al Total Ambos Sexos.",""))</f>
        <v/>
      </c>
      <c r="CH62" s="434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65"/>
        <v>0</v>
      </c>
      <c r="CS62" s="435">
        <f t="shared" si="65"/>
        <v>0</v>
      </c>
      <c r="CT62" s="435">
        <f t="shared" si="65"/>
        <v>0</v>
      </c>
      <c r="CU62" s="435">
        <f t="shared" si="65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137</v>
      </c>
      <c r="E63" s="880">
        <f>SUM(E58:E62)</f>
        <v>74</v>
      </c>
      <c r="F63" s="882">
        <f>SUM(F58:F62)</f>
        <v>63</v>
      </c>
      <c r="G63" s="3635">
        <f t="shared" ref="G63:AX63" si="66">SUM(G58:G62)</f>
        <v>1</v>
      </c>
      <c r="H63" s="3673">
        <f t="shared" si="66"/>
        <v>3</v>
      </c>
      <c r="I63" s="3635">
        <f t="shared" si="66"/>
        <v>2</v>
      </c>
      <c r="J63" s="3673">
        <f t="shared" si="66"/>
        <v>2</v>
      </c>
      <c r="K63" s="3635">
        <f t="shared" si="66"/>
        <v>12</v>
      </c>
      <c r="L63" s="3673">
        <f t="shared" si="66"/>
        <v>8</v>
      </c>
      <c r="M63" s="3635">
        <f t="shared" si="66"/>
        <v>7</v>
      </c>
      <c r="N63" s="3673">
        <f t="shared" si="66"/>
        <v>5</v>
      </c>
      <c r="O63" s="3635">
        <f t="shared" si="66"/>
        <v>3</v>
      </c>
      <c r="P63" s="3673">
        <f t="shared" si="66"/>
        <v>4</v>
      </c>
      <c r="Q63" s="3635">
        <f t="shared" si="66"/>
        <v>5</v>
      </c>
      <c r="R63" s="3673">
        <f t="shared" si="66"/>
        <v>4</v>
      </c>
      <c r="S63" s="3635">
        <f t="shared" si="66"/>
        <v>6</v>
      </c>
      <c r="T63" s="882">
        <f t="shared" si="66"/>
        <v>7</v>
      </c>
      <c r="U63" s="3635">
        <f t="shared" si="66"/>
        <v>3</v>
      </c>
      <c r="V63" s="3673">
        <f t="shared" si="66"/>
        <v>5</v>
      </c>
      <c r="W63" s="3635">
        <f t="shared" si="66"/>
        <v>12</v>
      </c>
      <c r="X63" s="3673">
        <f t="shared" si="66"/>
        <v>12</v>
      </c>
      <c r="Y63" s="3635">
        <f t="shared" si="66"/>
        <v>21</v>
      </c>
      <c r="Z63" s="3673">
        <f t="shared" si="66"/>
        <v>11</v>
      </c>
      <c r="AA63" s="3635">
        <f t="shared" si="66"/>
        <v>2</v>
      </c>
      <c r="AB63" s="3673">
        <f t="shared" si="66"/>
        <v>2</v>
      </c>
      <c r="AC63" s="3635">
        <f t="shared" si="66"/>
        <v>0</v>
      </c>
      <c r="AD63" s="3673">
        <f t="shared" si="66"/>
        <v>0</v>
      </c>
      <c r="AE63" s="3635">
        <f t="shared" si="66"/>
        <v>0</v>
      </c>
      <c r="AF63" s="3673">
        <f t="shared" si="66"/>
        <v>0</v>
      </c>
      <c r="AG63" s="3635">
        <f t="shared" si="66"/>
        <v>0</v>
      </c>
      <c r="AH63" s="3673">
        <f t="shared" si="66"/>
        <v>0</v>
      </c>
      <c r="AI63" s="3635">
        <f t="shared" si="66"/>
        <v>0</v>
      </c>
      <c r="AJ63" s="3673">
        <f t="shared" si="66"/>
        <v>0</v>
      </c>
      <c r="AK63" s="3635">
        <f t="shared" si="66"/>
        <v>0</v>
      </c>
      <c r="AL63" s="3673">
        <f t="shared" si="66"/>
        <v>0</v>
      </c>
      <c r="AM63" s="3635">
        <f t="shared" si="66"/>
        <v>0</v>
      </c>
      <c r="AN63" s="3673">
        <f t="shared" si="66"/>
        <v>0</v>
      </c>
      <c r="AO63" s="3635">
        <f t="shared" si="66"/>
        <v>0</v>
      </c>
      <c r="AP63" s="3674">
        <f t="shared" si="66"/>
        <v>0</v>
      </c>
      <c r="AQ63" s="3675">
        <f t="shared" si="66"/>
        <v>7</v>
      </c>
      <c r="AR63" s="880">
        <f t="shared" si="66"/>
        <v>0</v>
      </c>
      <c r="AS63" s="880">
        <f t="shared" si="66"/>
        <v>0</v>
      </c>
      <c r="AT63" s="880">
        <f t="shared" si="66"/>
        <v>1</v>
      </c>
      <c r="AU63" s="880">
        <f t="shared" si="66"/>
        <v>0</v>
      </c>
      <c r="AV63" s="880">
        <f>SUM(AV58:AV62)</f>
        <v>0</v>
      </c>
      <c r="AW63" s="880">
        <f t="shared" si="66"/>
        <v>0</v>
      </c>
      <c r="AX63" s="3636">
        <f t="shared" si="66"/>
        <v>0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67">SUM(AA64+AC64+AE64+AG64+AI64+AK64+AM64+AO64)</f>
        <v>0</v>
      </c>
      <c r="F64" s="3683">
        <f t="shared" si="67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64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>IF(AND($D64&gt;0,AW64="")," * No olvide digitar la variable Migrantes. Digite Cero si no tiene.",IF(AW64&gt;$D64," * La variable Migrantes No puede ser mayor al Total Ambos Sexos.",""))</f>
        <v/>
      </c>
      <c r="CH64" s="434" t="str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68">IF(AND($D64&gt;0,AT64=""),1,IF(AT64&gt;$D64,1,0))</f>
        <v>0</v>
      </c>
      <c r="CS64" s="435">
        <f t="shared" si="68"/>
        <v>0</v>
      </c>
      <c r="CT64" s="435">
        <f t="shared" si="68"/>
        <v>0</v>
      </c>
      <c r="CU64" s="435">
        <f t="shared" si="68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67"/>
        <v>0</v>
      </c>
      <c r="F65" s="3683">
        <f t="shared" si="67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64"/>
        <v/>
      </c>
      <c r="CA65" s="434" t="str">
        <f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>IF(AND($F65&gt;0,AR65="")," * No olvide digitar la variable Gestante. Digite cero si no tiene.",IF(AR65&gt;$F65," * La variable Gestante NO DEBEN ser mayor al Total de Mujeres. ",""))</f>
        <v/>
      </c>
      <c r="CC65" s="434" t="str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434" t="str">
        <f>IF(AND(D65&gt;0,AT65="")," * No olvide digitar la variable Usuarios con Discapacidad. Digite Cero si no tiene.",IF(AT65&gt;D65," * La variable Usuarios con Discapacidad No puede ser mayor al Total Ambos Sexos.",""))</f>
        <v/>
      </c>
      <c r="CE65" s="434" t="str">
        <f>IF(AND(D65&gt;0,AU65="")," * No olvide digitar la variable Niños, niñas, adolescentes y jóvenes SENAME. Digite Cero si no tiene.",IF(AU65&gt;$D65," * La variable Usuarios con Discapacidad No puede ser mayor al Total Ambos Sexos.",""))</f>
        <v/>
      </c>
      <c r="CF65" s="434" t="str">
        <f>IF(AND($D65&gt;0,AV65="")," * No olvide digitar la variable Niños, niñas, adolescentes y jóvenes Mejor Niñez. Digite Cero si no tiene.",IF(AV65&gt;$D65," * La variable Niños, niñas, adolescentes y jóvenes Mejor Niñez No puede ser mayor al Total Ambos Sexos.",""))</f>
        <v/>
      </c>
      <c r="CG65" s="434" t="str">
        <f>IF(AND($D65&gt;0,AW65="")," * No olvide digitar la variable Migrantes. Digite Cero si no tiene.",IF(AW65&gt;$D65," * La variable Migrantes No puede ser mayor al Total Ambos Sexos.",""))</f>
        <v/>
      </c>
      <c r="CH65" s="434" t="str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68"/>
        <v>0</v>
      </c>
      <c r="CS65" s="435">
        <f t="shared" si="68"/>
        <v>0</v>
      </c>
      <c r="CT65" s="435">
        <f t="shared" si="68"/>
        <v>0</v>
      </c>
      <c r="CU65" s="435">
        <f t="shared" si="68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67"/>
        <v>0</v>
      </c>
      <c r="F66" s="3683">
        <f t="shared" si="67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64"/>
        <v/>
      </c>
      <c r="CA66" s="434" t="str">
        <f>IF(AND((Y66+Z66)&gt;0,AQ66="")," * No olvide digitar la variable 12 años (incluido en el grupo de 10-14 años). Digite Cero si no tiene.",IF(AQ66&gt;(Y66+Z66),"* Las Consultas de 12 años (incluido en el grupo de 10-14 años) NO DEBEN ser mayor que el total de Consultas entre 10-14 años",""))</f>
        <v/>
      </c>
      <c r="CB66" s="434" t="str">
        <f>IF(AND($F66&gt;0,AR66="")," * No olvide digitar la variable Gestante. Digite cero si no tiene.",IF(AR66&gt;$F66," * La variable Gestante NO DEBEN ser mayor al Total de Mujeres. ",""))</f>
        <v/>
      </c>
      <c r="CC66" s="434" t="str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434" t="str">
        <f>IF(AND(D66&gt;0,AT66="")," * No olvide digitar la variable Usuarios con Discapacidad. Digite Cero si no tiene.",IF(AT66&gt;D66," * La variable Usuarios con Discapacidad No puede ser mayor al Total Ambos Sexos.",""))</f>
        <v/>
      </c>
      <c r="CE66" s="434" t="str">
        <f>IF(AND(D66&gt;0,AU66="")," * No olvide digitar la variable Niños, niñas, adolescentes y jóvenes SENAME. Digite Cero si no tiene.",IF(AU66&gt;$D66," * La variable Usuarios con Discapacidad No puede ser mayor al Total Ambos Sexos.",""))</f>
        <v/>
      </c>
      <c r="CF66" s="434" t="str">
        <f>IF(AND($D66&gt;0,AV66="")," * No olvide digitar la variable Niños, niñas, adolescentes y jóvenes Mejor Niñez. Digite Cero si no tiene.",IF(AV66&gt;$D66," * La variable Niños, niñas, adolescentes y jóvenes Mejor Niñez No puede ser mayor al Total Ambos Sexos.",""))</f>
        <v/>
      </c>
      <c r="CG66" s="434" t="str">
        <f>IF(AND($D66&gt;0,AW66="")," * No olvide digitar la variable Migrantes. Digite Cero si no tiene.",IF(AW66&gt;$D66," * La variable Migrantes No puede ser mayor al Total Ambos Sexos.",""))</f>
        <v/>
      </c>
      <c r="CH66" s="434" t="str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68"/>
        <v>0</v>
      </c>
      <c r="CS66" s="435">
        <f t="shared" si="68"/>
        <v>0</v>
      </c>
      <c r="CT66" s="435">
        <f t="shared" si="68"/>
        <v>0</v>
      </c>
      <c r="CU66" s="435">
        <f t="shared" si="68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69">SUM(AA64:AA66)</f>
        <v>0</v>
      </c>
      <c r="AB67" s="3636">
        <f t="shared" si="69"/>
        <v>0</v>
      </c>
      <c r="AC67" s="3635">
        <f t="shared" si="69"/>
        <v>0</v>
      </c>
      <c r="AD67" s="882">
        <f t="shared" si="69"/>
        <v>0</v>
      </c>
      <c r="AE67" s="3673">
        <f t="shared" si="69"/>
        <v>0</v>
      </c>
      <c r="AF67" s="882">
        <f t="shared" si="69"/>
        <v>0</v>
      </c>
      <c r="AG67" s="3673">
        <f t="shared" si="69"/>
        <v>0</v>
      </c>
      <c r="AH67" s="882">
        <f t="shared" si="69"/>
        <v>0</v>
      </c>
      <c r="AI67" s="3673">
        <f t="shared" si="69"/>
        <v>0</v>
      </c>
      <c r="AJ67" s="3636">
        <f t="shared" si="69"/>
        <v>0</v>
      </c>
      <c r="AK67" s="3635">
        <f t="shared" si="69"/>
        <v>0</v>
      </c>
      <c r="AL67" s="3636">
        <f t="shared" si="69"/>
        <v>0</v>
      </c>
      <c r="AM67" s="3635">
        <f t="shared" si="69"/>
        <v>0</v>
      </c>
      <c r="AN67" s="882">
        <f t="shared" si="69"/>
        <v>0</v>
      </c>
      <c r="AO67" s="3673">
        <f t="shared" si="69"/>
        <v>0</v>
      </c>
      <c r="AP67" s="3674">
        <f t="shared" si="69"/>
        <v>0</v>
      </c>
      <c r="AQ67" s="3675">
        <f t="shared" si="69"/>
        <v>0</v>
      </c>
      <c r="AR67" s="880">
        <f t="shared" si="69"/>
        <v>0</v>
      </c>
      <c r="AS67" s="880">
        <f t="shared" si="69"/>
        <v>0</v>
      </c>
      <c r="AT67" s="880">
        <f t="shared" si="69"/>
        <v>0</v>
      </c>
      <c r="AU67" s="880">
        <f t="shared" si="69"/>
        <v>0</v>
      </c>
      <c r="AV67" s="880">
        <f t="shared" si="69"/>
        <v>0</v>
      </c>
      <c r="AW67" s="880">
        <f t="shared" si="69"/>
        <v>0</v>
      </c>
      <c r="AX67" s="3636">
        <f t="shared" si="69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5</v>
      </c>
      <c r="E71" s="669">
        <v>5</v>
      </c>
      <c r="F71" s="791">
        <v>0</v>
      </c>
      <c r="G71" s="791">
        <v>0</v>
      </c>
      <c r="H71" s="671">
        <v>0</v>
      </c>
      <c r="I71" s="26">
        <f>SUM(J71:M71)</f>
        <v>5</v>
      </c>
      <c r="J71" s="669">
        <v>5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70">SUM(E72:H72)</f>
        <v>21</v>
      </c>
      <c r="E72" s="192">
        <v>21</v>
      </c>
      <c r="F72" s="594">
        <v>0</v>
      </c>
      <c r="G72" s="594">
        <v>0</v>
      </c>
      <c r="H72" s="383">
        <v>0</v>
      </c>
      <c r="I72" s="3654">
        <f>SUM(J72:M72)</f>
        <v>21</v>
      </c>
      <c r="J72" s="192">
        <v>21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71">CA72&amp;CB72</f>
        <v/>
      </c>
      <c r="CA72" s="434" t="str">
        <f t="shared" ref="CA72:CA80" si="72">IF(I72&gt;D72," * El Total de PERTINENCIA ORIGEN  No puede ser mayor al Total Interconsultas generadas.","")</f>
        <v/>
      </c>
      <c r="CB72" s="434"/>
      <c r="CO72" s="437">
        <f t="shared" ref="CO72:CO81" si="73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70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74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71"/>
        <v/>
      </c>
      <c r="CA73" s="434" t="str">
        <f t="shared" si="72"/>
        <v/>
      </c>
      <c r="CB73" s="434"/>
      <c r="CO73" s="437">
        <f t="shared" si="73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70"/>
        <v>4</v>
      </c>
      <c r="E74" s="346">
        <v>4</v>
      </c>
      <c r="F74" s="369">
        <v>0</v>
      </c>
      <c r="G74" s="369">
        <v>0</v>
      </c>
      <c r="H74" s="350">
        <v>0</v>
      </c>
      <c r="I74" s="3654">
        <f t="shared" si="74"/>
        <v>4</v>
      </c>
      <c r="J74" s="346">
        <v>4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71"/>
        <v/>
      </c>
      <c r="CA74" s="434" t="str">
        <f t="shared" si="72"/>
        <v/>
      </c>
      <c r="CB74" s="434"/>
      <c r="CO74" s="437">
        <f t="shared" si="73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70"/>
        <v>6</v>
      </c>
      <c r="E75" s="346">
        <v>6</v>
      </c>
      <c r="F75" s="369">
        <v>0</v>
      </c>
      <c r="G75" s="369">
        <v>0</v>
      </c>
      <c r="H75" s="350">
        <v>0</v>
      </c>
      <c r="I75" s="3654">
        <f t="shared" si="74"/>
        <v>6</v>
      </c>
      <c r="J75" s="346">
        <v>6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71"/>
        <v/>
      </c>
      <c r="CA75" s="434" t="str">
        <f t="shared" si="72"/>
        <v/>
      </c>
      <c r="CB75" s="434"/>
      <c r="CO75" s="437">
        <f t="shared" si="73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70"/>
        <v>4</v>
      </c>
      <c r="E76" s="346">
        <v>4</v>
      </c>
      <c r="F76" s="369">
        <v>0</v>
      </c>
      <c r="G76" s="369">
        <v>0</v>
      </c>
      <c r="H76" s="350">
        <v>0</v>
      </c>
      <c r="I76" s="3654">
        <f t="shared" si="74"/>
        <v>4</v>
      </c>
      <c r="J76" s="346">
        <v>4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71"/>
        <v/>
      </c>
      <c r="CA76" s="434" t="str">
        <f t="shared" si="72"/>
        <v/>
      </c>
      <c r="CB76" s="434"/>
      <c r="CO76" s="437">
        <f t="shared" si="73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70"/>
        <v>2</v>
      </c>
      <c r="E77" s="346">
        <v>2</v>
      </c>
      <c r="F77" s="369">
        <v>0</v>
      </c>
      <c r="G77" s="369">
        <v>0</v>
      </c>
      <c r="H77" s="350">
        <v>0</v>
      </c>
      <c r="I77" s="3654">
        <f t="shared" si="74"/>
        <v>2</v>
      </c>
      <c r="J77" s="346">
        <v>2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71"/>
        <v/>
      </c>
      <c r="CA77" s="434" t="str">
        <f t="shared" si="72"/>
        <v/>
      </c>
      <c r="CB77" s="434"/>
      <c r="CO77" s="437">
        <f t="shared" si="73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70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74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71"/>
        <v/>
      </c>
      <c r="CA78" s="434" t="str">
        <f t="shared" si="72"/>
        <v/>
      </c>
      <c r="CB78" s="434"/>
      <c r="CO78" s="437">
        <f t="shared" si="73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70"/>
        <v>1</v>
      </c>
      <c r="E79" s="346">
        <v>1</v>
      </c>
      <c r="F79" s="369">
        <v>0</v>
      </c>
      <c r="G79" s="369">
        <v>0</v>
      </c>
      <c r="H79" s="350">
        <v>0</v>
      </c>
      <c r="I79" s="3654">
        <f t="shared" si="74"/>
        <v>1</v>
      </c>
      <c r="J79" s="346">
        <v>1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71"/>
        <v/>
      </c>
      <c r="CA79" s="434" t="str">
        <f t="shared" si="72"/>
        <v/>
      </c>
      <c r="CB79" s="434"/>
      <c r="CO79" s="437">
        <f t="shared" si="73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70"/>
        <v>1</v>
      </c>
      <c r="E80" s="346">
        <v>1</v>
      </c>
      <c r="F80" s="369">
        <v>0</v>
      </c>
      <c r="G80" s="369">
        <v>0</v>
      </c>
      <c r="H80" s="350">
        <v>0</v>
      </c>
      <c r="I80" s="3654">
        <f t="shared" si="74"/>
        <v>1</v>
      </c>
      <c r="J80" s="346">
        <v>1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71"/>
        <v/>
      </c>
      <c r="CA80" s="434" t="str">
        <f t="shared" si="72"/>
        <v/>
      </c>
      <c r="CB80" s="434"/>
      <c r="CO80" s="437">
        <f t="shared" si="73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70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74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71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73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77</v>
      </c>
      <c r="E85" s="290">
        <v>34</v>
      </c>
      <c r="F85" s="637">
        <v>43</v>
      </c>
    </row>
    <row r="86" spans="1:102" ht="15" customHeight="1" x14ac:dyDescent="0.25">
      <c r="A86" s="6535"/>
      <c r="B86" s="6403" t="s">
        <v>1658</v>
      </c>
      <c r="C86" s="5882"/>
      <c r="D86" s="519">
        <f>SUM(E86+F86)</f>
        <v>13</v>
      </c>
      <c r="E86" s="380">
        <v>6</v>
      </c>
      <c r="F86" s="389">
        <v>7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75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76">IF(AND($D91&gt;0,AO91=""),1,IF(AO91&gt;D91,1,0))</f>
        <v>0</v>
      </c>
      <c r="CP91" s="435">
        <f t="shared" ref="CP91:CP122" si="77">IF(AND($F91&gt;0,AP91=""),1,IF(AP91&gt;$F91,1,0))</f>
        <v>0</v>
      </c>
      <c r="CQ91" s="435">
        <f t="shared" ref="CQ91:CQ122" si="78">IF(AND($D91&gt;0,AQ91=""),1,IF(AQ91&gt;$D91,1,0))</f>
        <v>0</v>
      </c>
      <c r="CR91" s="435">
        <f t="shared" ref="CR91:CR104" si="79">IF(AND(AI91+AJ91&gt;0,AR91=""),1,IF(AR91&gt;AI91+AJ91,1,0))</f>
        <v>0</v>
      </c>
      <c r="CS91" s="435">
        <f t="shared" ref="CS91:CS122" si="80">IF(AND($D91&gt;0,AS91=""),1,IF(AS91&gt;$D91,1,0))</f>
        <v>0</v>
      </c>
      <c r="CT91" s="435">
        <f t="shared" ref="CT91:CT122" si="81">IF(AND($D91&gt;0,AT91=""),1,IF(AT91&gt;$D91,1,0))</f>
        <v>0</v>
      </c>
      <c r="CU91" s="435">
        <f t="shared" ref="CU91:CU122" si="82">IF(AND($D91&gt;0,AU91=""),1,IF(AU91&gt;$D91,1,0))</f>
        <v>0</v>
      </c>
      <c r="CV91" s="435">
        <f t="shared" ref="CV91:CV122" si="83">IF(AND($D91&gt;0,AV91=""),1,IF(AV91&gt;$D91,1,0))</f>
        <v>0</v>
      </c>
      <c r="CW91" s="435">
        <f t="shared" ref="CW91:CW122" si="84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85">SUM(E92:F92)</f>
        <v>0</v>
      </c>
      <c r="E92" s="479">
        <f t="shared" ref="E92:F103" si="86">SUM(G92+I92+K92+M92+O92+Q92+S92+U92+W92+Y92+AA92+AC92+AE92+AG92+AI92+AK92+AM92)</f>
        <v>0</v>
      </c>
      <c r="F92" s="479">
        <f t="shared" si="86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87">CA92&amp;CB92&amp;CC92&amp;CD92&amp;CE92&amp;CF92&amp;CG92&amp;CH92&amp;CI92&amp;CJ92</f>
        <v/>
      </c>
      <c r="CA92" s="434" t="str">
        <f t="shared" si="75"/>
        <v/>
      </c>
      <c r="CB92" s="434" t="str">
        <f t="shared" ref="CB92:CB142" si="88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89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90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91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92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93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94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95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76"/>
        <v>0</v>
      </c>
      <c r="CP92" s="435">
        <f t="shared" si="77"/>
        <v>0</v>
      </c>
      <c r="CQ92" s="435">
        <f t="shared" si="78"/>
        <v>0</v>
      </c>
      <c r="CR92" s="435">
        <f t="shared" si="79"/>
        <v>0</v>
      </c>
      <c r="CS92" s="435">
        <f t="shared" si="80"/>
        <v>0</v>
      </c>
      <c r="CT92" s="435">
        <f t="shared" si="81"/>
        <v>0</v>
      </c>
      <c r="CU92" s="435">
        <f t="shared" si="82"/>
        <v>0</v>
      </c>
      <c r="CV92" s="435">
        <f t="shared" si="83"/>
        <v>0</v>
      </c>
      <c r="CW92" s="435">
        <f t="shared" si="84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85"/>
        <v>0</v>
      </c>
      <c r="E93" s="479">
        <f t="shared" si="86"/>
        <v>0</v>
      </c>
      <c r="F93" s="479">
        <f t="shared" si="86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87"/>
        <v/>
      </c>
      <c r="CA93" s="434" t="str">
        <f t="shared" si="75"/>
        <v/>
      </c>
      <c r="CB93" s="434" t="str">
        <f t="shared" si="88"/>
        <v/>
      </c>
      <c r="CC93" s="434" t="str">
        <f t="shared" si="89"/>
        <v/>
      </c>
      <c r="CD93" s="434" t="str">
        <f t="shared" si="90"/>
        <v/>
      </c>
      <c r="CE93" s="434" t="str">
        <f t="shared" si="91"/>
        <v/>
      </c>
      <c r="CF93" s="434" t="str">
        <f t="shared" si="92"/>
        <v/>
      </c>
      <c r="CG93" s="434" t="str">
        <f t="shared" si="93"/>
        <v/>
      </c>
      <c r="CH93" s="434" t="str">
        <f t="shared" si="94"/>
        <v/>
      </c>
      <c r="CI93" s="434" t="str">
        <f t="shared" si="95"/>
        <v/>
      </c>
      <c r="CJ93" s="436"/>
      <c r="CO93" s="435">
        <f t="shared" si="76"/>
        <v>0</v>
      </c>
      <c r="CP93" s="435">
        <f t="shared" si="77"/>
        <v>0</v>
      </c>
      <c r="CQ93" s="435">
        <f t="shared" si="78"/>
        <v>0</v>
      </c>
      <c r="CR93" s="435">
        <f t="shared" si="79"/>
        <v>0</v>
      </c>
      <c r="CS93" s="435">
        <f t="shared" si="80"/>
        <v>0</v>
      </c>
      <c r="CT93" s="435">
        <f t="shared" si="81"/>
        <v>0</v>
      </c>
      <c r="CU93" s="435">
        <f t="shared" si="82"/>
        <v>0</v>
      </c>
      <c r="CV93" s="435">
        <f t="shared" si="83"/>
        <v>0</v>
      </c>
      <c r="CW93" s="435">
        <f t="shared" si="84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85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87"/>
        <v/>
      </c>
      <c r="CA94" s="434" t="str">
        <f t="shared" si="75"/>
        <v/>
      </c>
      <c r="CB94" s="434" t="str">
        <f t="shared" si="88"/>
        <v/>
      </c>
      <c r="CC94" s="434" t="str">
        <f t="shared" si="89"/>
        <v/>
      </c>
      <c r="CD94" s="434" t="str">
        <f t="shared" si="90"/>
        <v/>
      </c>
      <c r="CE94" s="434" t="str">
        <f t="shared" si="91"/>
        <v/>
      </c>
      <c r="CF94" s="434" t="str">
        <f t="shared" si="92"/>
        <v/>
      </c>
      <c r="CG94" s="434" t="str">
        <f t="shared" si="93"/>
        <v/>
      </c>
      <c r="CH94" s="434" t="str">
        <f t="shared" si="94"/>
        <v/>
      </c>
      <c r="CI94" s="434" t="str">
        <f t="shared" si="95"/>
        <v/>
      </c>
      <c r="CJ94" s="436"/>
      <c r="CO94" s="435">
        <f t="shared" si="76"/>
        <v>0</v>
      </c>
      <c r="CP94" s="435">
        <f t="shared" si="77"/>
        <v>0</v>
      </c>
      <c r="CQ94" s="435">
        <f t="shared" si="78"/>
        <v>0</v>
      </c>
      <c r="CR94" s="435">
        <f t="shared" si="79"/>
        <v>0</v>
      </c>
      <c r="CS94" s="435">
        <f t="shared" si="80"/>
        <v>0</v>
      </c>
      <c r="CT94" s="435">
        <f t="shared" si="81"/>
        <v>0</v>
      </c>
      <c r="CU94" s="435">
        <f t="shared" si="82"/>
        <v>0</v>
      </c>
      <c r="CV94" s="435">
        <f t="shared" si="83"/>
        <v>0</v>
      </c>
      <c r="CW94" s="435">
        <f t="shared" si="84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85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87"/>
        <v/>
      </c>
      <c r="CA95" s="434" t="str">
        <f t="shared" si="75"/>
        <v/>
      </c>
      <c r="CB95" s="434" t="str">
        <f t="shared" si="88"/>
        <v/>
      </c>
      <c r="CC95" s="434" t="str">
        <f t="shared" si="89"/>
        <v/>
      </c>
      <c r="CD95" s="434" t="str">
        <f t="shared" si="90"/>
        <v/>
      </c>
      <c r="CE95" s="434" t="str">
        <f t="shared" si="91"/>
        <v/>
      </c>
      <c r="CF95" s="434" t="str">
        <f t="shared" si="92"/>
        <v/>
      </c>
      <c r="CG95" s="434" t="str">
        <f t="shared" si="93"/>
        <v/>
      </c>
      <c r="CH95" s="434" t="str">
        <f t="shared" si="94"/>
        <v/>
      </c>
      <c r="CI95" s="434" t="str">
        <f t="shared" si="95"/>
        <v/>
      </c>
      <c r="CJ95" s="436"/>
      <c r="CO95" s="435">
        <f t="shared" si="76"/>
        <v>0</v>
      </c>
      <c r="CP95" s="435">
        <f t="shared" si="77"/>
        <v>0</v>
      </c>
      <c r="CQ95" s="435">
        <f t="shared" si="78"/>
        <v>0</v>
      </c>
      <c r="CR95" s="435">
        <f t="shared" si="79"/>
        <v>0</v>
      </c>
      <c r="CS95" s="435">
        <f t="shared" si="80"/>
        <v>0</v>
      </c>
      <c r="CT95" s="435">
        <f t="shared" si="81"/>
        <v>0</v>
      </c>
      <c r="CU95" s="435">
        <f t="shared" si="82"/>
        <v>0</v>
      </c>
      <c r="CV95" s="435">
        <f t="shared" si="83"/>
        <v>0</v>
      </c>
      <c r="CW95" s="435">
        <f t="shared" si="84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86"/>
        <v>0</v>
      </c>
      <c r="F96" s="2326">
        <f t="shared" si="86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87"/>
        <v/>
      </c>
      <c r="CA96" s="434" t="str">
        <f t="shared" si="75"/>
        <v/>
      </c>
      <c r="CB96" s="434" t="str">
        <f t="shared" si="88"/>
        <v/>
      </c>
      <c r="CC96" s="434" t="str">
        <f t="shared" si="89"/>
        <v/>
      </c>
      <c r="CD96" s="434" t="str">
        <f t="shared" si="90"/>
        <v/>
      </c>
      <c r="CE96" s="434" t="str">
        <f t="shared" si="91"/>
        <v/>
      </c>
      <c r="CF96" s="434" t="str">
        <f t="shared" si="92"/>
        <v/>
      </c>
      <c r="CG96" s="434" t="str">
        <f t="shared" si="93"/>
        <v/>
      </c>
      <c r="CH96" s="434" t="str">
        <f t="shared" si="94"/>
        <v/>
      </c>
      <c r="CI96" s="434" t="str">
        <f t="shared" si="95"/>
        <v/>
      </c>
      <c r="CJ96" s="436"/>
      <c r="CO96" s="435">
        <f t="shared" si="76"/>
        <v>0</v>
      </c>
      <c r="CP96" s="435">
        <f t="shared" si="77"/>
        <v>0</v>
      </c>
      <c r="CQ96" s="435">
        <f t="shared" si="78"/>
        <v>0</v>
      </c>
      <c r="CR96" s="435">
        <f t="shared" si="79"/>
        <v>0</v>
      </c>
      <c r="CS96" s="435">
        <f t="shared" si="80"/>
        <v>0</v>
      </c>
      <c r="CT96" s="435">
        <f t="shared" si="81"/>
        <v>0</v>
      </c>
      <c r="CU96" s="435">
        <f t="shared" si="82"/>
        <v>0</v>
      </c>
      <c r="CV96" s="435">
        <f t="shared" si="83"/>
        <v>0</v>
      </c>
      <c r="CW96" s="435">
        <f t="shared" si="84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85"/>
        <v>0</v>
      </c>
      <c r="E97" s="3581">
        <f t="shared" si="86"/>
        <v>0</v>
      </c>
      <c r="F97" s="3581">
        <f t="shared" si="86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87"/>
        <v/>
      </c>
      <c r="CA97" s="434" t="str">
        <f t="shared" si="75"/>
        <v/>
      </c>
      <c r="CB97" s="434" t="str">
        <f t="shared" si="88"/>
        <v/>
      </c>
      <c r="CC97" s="434" t="str">
        <f t="shared" si="89"/>
        <v/>
      </c>
      <c r="CD97" s="434" t="str">
        <f t="shared" si="90"/>
        <v/>
      </c>
      <c r="CE97" s="434" t="str">
        <f t="shared" si="91"/>
        <v/>
      </c>
      <c r="CF97" s="434" t="str">
        <f t="shared" si="92"/>
        <v/>
      </c>
      <c r="CG97" s="434" t="str">
        <f t="shared" si="93"/>
        <v/>
      </c>
      <c r="CH97" s="434" t="str">
        <f t="shared" si="94"/>
        <v/>
      </c>
      <c r="CI97" s="434" t="str">
        <f t="shared" si="95"/>
        <v/>
      </c>
      <c r="CJ97" s="436"/>
      <c r="CO97" s="435">
        <f t="shared" si="76"/>
        <v>0</v>
      </c>
      <c r="CP97" s="435">
        <f t="shared" si="77"/>
        <v>0</v>
      </c>
      <c r="CQ97" s="435">
        <f t="shared" si="78"/>
        <v>0</v>
      </c>
      <c r="CR97" s="435">
        <f t="shared" si="79"/>
        <v>0</v>
      </c>
      <c r="CS97" s="435">
        <f t="shared" si="80"/>
        <v>0</v>
      </c>
      <c r="CT97" s="435">
        <f t="shared" si="81"/>
        <v>0</v>
      </c>
      <c r="CU97" s="435">
        <f t="shared" si="82"/>
        <v>0</v>
      </c>
      <c r="CV97" s="435">
        <f t="shared" si="83"/>
        <v>0</v>
      </c>
      <c r="CW97" s="435">
        <f t="shared" si="84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85"/>
        <v>0</v>
      </c>
      <c r="E98" s="479">
        <f t="shared" si="86"/>
        <v>0</v>
      </c>
      <c r="F98" s="479">
        <f t="shared" si="86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87"/>
        <v/>
      </c>
      <c r="CA98" s="434" t="str">
        <f t="shared" si="75"/>
        <v/>
      </c>
      <c r="CB98" s="434" t="str">
        <f t="shared" si="88"/>
        <v/>
      </c>
      <c r="CC98" s="434" t="str">
        <f t="shared" si="89"/>
        <v/>
      </c>
      <c r="CD98" s="434" t="str">
        <f t="shared" si="90"/>
        <v/>
      </c>
      <c r="CE98" s="434" t="str">
        <f t="shared" si="91"/>
        <v/>
      </c>
      <c r="CF98" s="434" t="str">
        <f t="shared" si="92"/>
        <v/>
      </c>
      <c r="CG98" s="434" t="str">
        <f t="shared" si="93"/>
        <v/>
      </c>
      <c r="CH98" s="434" t="str">
        <f t="shared" si="94"/>
        <v/>
      </c>
      <c r="CI98" s="434" t="str">
        <f t="shared" si="95"/>
        <v/>
      </c>
      <c r="CJ98" s="436"/>
      <c r="CO98" s="435">
        <f t="shared" si="76"/>
        <v>0</v>
      </c>
      <c r="CP98" s="435">
        <f t="shared" si="77"/>
        <v>0</v>
      </c>
      <c r="CQ98" s="435">
        <f t="shared" si="78"/>
        <v>0</v>
      </c>
      <c r="CR98" s="435">
        <f t="shared" si="79"/>
        <v>0</v>
      </c>
      <c r="CS98" s="435">
        <f t="shared" si="80"/>
        <v>0</v>
      </c>
      <c r="CT98" s="435">
        <f t="shared" si="81"/>
        <v>0</v>
      </c>
      <c r="CU98" s="435">
        <f t="shared" si="82"/>
        <v>0</v>
      </c>
      <c r="CV98" s="435">
        <f t="shared" si="83"/>
        <v>0</v>
      </c>
      <c r="CW98" s="435">
        <f t="shared" si="84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85"/>
        <v>0</v>
      </c>
      <c r="E99" s="589">
        <f t="shared" si="86"/>
        <v>0</v>
      </c>
      <c r="F99" s="479">
        <f t="shared" si="86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87"/>
        <v/>
      </c>
      <c r="CA99" s="434" t="str">
        <f t="shared" si="75"/>
        <v/>
      </c>
      <c r="CB99" s="434" t="str">
        <f t="shared" si="88"/>
        <v/>
      </c>
      <c r="CC99" s="434" t="str">
        <f t="shared" si="89"/>
        <v/>
      </c>
      <c r="CD99" s="434" t="str">
        <f t="shared" si="90"/>
        <v/>
      </c>
      <c r="CE99" s="434" t="str">
        <f t="shared" si="91"/>
        <v/>
      </c>
      <c r="CF99" s="434" t="str">
        <f t="shared" si="92"/>
        <v/>
      </c>
      <c r="CG99" s="434" t="str">
        <f t="shared" si="93"/>
        <v/>
      </c>
      <c r="CH99" s="434" t="str">
        <f t="shared" si="94"/>
        <v/>
      </c>
      <c r="CI99" s="434" t="str">
        <f t="shared" si="95"/>
        <v/>
      </c>
      <c r="CJ99" s="436"/>
      <c r="CO99" s="435">
        <f t="shared" si="76"/>
        <v>0</v>
      </c>
      <c r="CP99" s="435">
        <f t="shared" si="77"/>
        <v>0</v>
      </c>
      <c r="CQ99" s="435">
        <f t="shared" si="78"/>
        <v>0</v>
      </c>
      <c r="CR99" s="435">
        <f t="shared" si="79"/>
        <v>0</v>
      </c>
      <c r="CS99" s="435">
        <f t="shared" si="80"/>
        <v>0</v>
      </c>
      <c r="CT99" s="435">
        <f t="shared" si="81"/>
        <v>0</v>
      </c>
      <c r="CU99" s="435">
        <f t="shared" si="82"/>
        <v>0</v>
      </c>
      <c r="CV99" s="435">
        <f t="shared" si="83"/>
        <v>0</v>
      </c>
      <c r="CW99" s="435">
        <f t="shared" si="84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85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87"/>
        <v/>
      </c>
      <c r="CA100" s="434" t="str">
        <f t="shared" si="75"/>
        <v/>
      </c>
      <c r="CB100" s="434" t="str">
        <f t="shared" si="88"/>
        <v/>
      </c>
      <c r="CC100" s="434" t="str">
        <f t="shared" si="89"/>
        <v/>
      </c>
      <c r="CD100" s="434" t="str">
        <f t="shared" si="90"/>
        <v/>
      </c>
      <c r="CE100" s="434" t="str">
        <f t="shared" si="91"/>
        <v/>
      </c>
      <c r="CF100" s="434" t="str">
        <f t="shared" si="92"/>
        <v/>
      </c>
      <c r="CG100" s="434" t="str">
        <f t="shared" si="93"/>
        <v/>
      </c>
      <c r="CH100" s="434" t="str">
        <f t="shared" si="94"/>
        <v/>
      </c>
      <c r="CI100" s="434" t="str">
        <f t="shared" si="95"/>
        <v/>
      </c>
      <c r="CJ100" s="436"/>
      <c r="CO100" s="435">
        <f t="shared" si="76"/>
        <v>0</v>
      </c>
      <c r="CP100" s="435">
        <f t="shared" si="77"/>
        <v>0</v>
      </c>
      <c r="CQ100" s="435">
        <f t="shared" si="78"/>
        <v>0</v>
      </c>
      <c r="CR100" s="435">
        <f t="shared" si="79"/>
        <v>0</v>
      </c>
      <c r="CS100" s="435">
        <f t="shared" si="80"/>
        <v>0</v>
      </c>
      <c r="CT100" s="435">
        <f t="shared" si="81"/>
        <v>0</v>
      </c>
      <c r="CU100" s="435">
        <f t="shared" si="82"/>
        <v>0</v>
      </c>
      <c r="CV100" s="435">
        <f t="shared" si="83"/>
        <v>0</v>
      </c>
      <c r="CW100" s="435">
        <f t="shared" si="84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85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87"/>
        <v/>
      </c>
      <c r="CA101" s="434" t="str">
        <f t="shared" si="75"/>
        <v/>
      </c>
      <c r="CB101" s="434" t="str">
        <f t="shared" si="88"/>
        <v/>
      </c>
      <c r="CC101" s="434" t="str">
        <f t="shared" si="89"/>
        <v/>
      </c>
      <c r="CD101" s="434" t="str">
        <f t="shared" si="90"/>
        <v/>
      </c>
      <c r="CE101" s="434" t="str">
        <f t="shared" si="91"/>
        <v/>
      </c>
      <c r="CF101" s="434" t="str">
        <f t="shared" si="92"/>
        <v/>
      </c>
      <c r="CG101" s="434" t="str">
        <f t="shared" si="93"/>
        <v/>
      </c>
      <c r="CH101" s="434" t="str">
        <f t="shared" si="94"/>
        <v/>
      </c>
      <c r="CI101" s="434" t="str">
        <f t="shared" si="95"/>
        <v/>
      </c>
      <c r="CJ101" s="436"/>
      <c r="CO101" s="435">
        <f t="shared" si="76"/>
        <v>0</v>
      </c>
      <c r="CP101" s="435">
        <f t="shared" si="77"/>
        <v>0</v>
      </c>
      <c r="CQ101" s="435">
        <f t="shared" si="78"/>
        <v>0</v>
      </c>
      <c r="CR101" s="435">
        <f t="shared" si="79"/>
        <v>0</v>
      </c>
      <c r="CS101" s="435">
        <f t="shared" si="80"/>
        <v>0</v>
      </c>
      <c r="CT101" s="435">
        <f t="shared" si="81"/>
        <v>0</v>
      </c>
      <c r="CU101" s="435">
        <f t="shared" si="82"/>
        <v>0</v>
      </c>
      <c r="CV101" s="435">
        <f t="shared" si="83"/>
        <v>0</v>
      </c>
      <c r="CW101" s="435">
        <f t="shared" si="84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86"/>
        <v>0</v>
      </c>
      <c r="F102" s="485">
        <f t="shared" si="86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87"/>
        <v/>
      </c>
      <c r="CA102" s="434" t="str">
        <f t="shared" si="75"/>
        <v/>
      </c>
      <c r="CB102" s="434" t="str">
        <f t="shared" si="88"/>
        <v/>
      </c>
      <c r="CC102" s="434" t="str">
        <f t="shared" si="89"/>
        <v/>
      </c>
      <c r="CD102" s="434" t="str">
        <f t="shared" si="90"/>
        <v/>
      </c>
      <c r="CE102" s="434" t="str">
        <f t="shared" si="91"/>
        <v/>
      </c>
      <c r="CF102" s="434" t="str">
        <f t="shared" si="92"/>
        <v/>
      </c>
      <c r="CG102" s="434" t="str">
        <f t="shared" si="93"/>
        <v/>
      </c>
      <c r="CH102" s="434" t="str">
        <f t="shared" si="94"/>
        <v/>
      </c>
      <c r="CI102" s="434" t="str">
        <f t="shared" si="95"/>
        <v/>
      </c>
      <c r="CJ102" s="436"/>
      <c r="CO102" s="435">
        <f t="shared" si="76"/>
        <v>0</v>
      </c>
      <c r="CP102" s="435">
        <f t="shared" si="77"/>
        <v>0</v>
      </c>
      <c r="CQ102" s="435">
        <f t="shared" si="78"/>
        <v>0</v>
      </c>
      <c r="CR102" s="435">
        <f t="shared" si="79"/>
        <v>0</v>
      </c>
      <c r="CS102" s="435">
        <f t="shared" si="80"/>
        <v>0</v>
      </c>
      <c r="CT102" s="435">
        <f t="shared" si="81"/>
        <v>0</v>
      </c>
      <c r="CU102" s="435">
        <f t="shared" si="82"/>
        <v>0</v>
      </c>
      <c r="CV102" s="435">
        <f t="shared" si="83"/>
        <v>0</v>
      </c>
      <c r="CW102" s="435">
        <f t="shared" si="84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96">SUM(E103:F103)</f>
        <v>0</v>
      </c>
      <c r="E103" s="2326">
        <f t="shared" si="86"/>
        <v>0</v>
      </c>
      <c r="F103" s="588">
        <f t="shared" si="86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87"/>
        <v/>
      </c>
      <c r="CA103" s="434" t="str">
        <f t="shared" si="75"/>
        <v/>
      </c>
      <c r="CB103" s="434" t="str">
        <f t="shared" si="88"/>
        <v/>
      </c>
      <c r="CC103" s="434" t="str">
        <f t="shared" si="89"/>
        <v/>
      </c>
      <c r="CD103" s="434" t="str">
        <f t="shared" si="90"/>
        <v/>
      </c>
      <c r="CE103" s="434" t="str">
        <f t="shared" si="91"/>
        <v/>
      </c>
      <c r="CF103" s="434" t="str">
        <f t="shared" si="92"/>
        <v/>
      </c>
      <c r="CG103" s="434" t="str">
        <f t="shared" si="93"/>
        <v/>
      </c>
      <c r="CH103" s="434" t="str">
        <f t="shared" si="94"/>
        <v/>
      </c>
      <c r="CI103" s="434" t="str">
        <f t="shared" si="95"/>
        <v/>
      </c>
      <c r="CJ103" s="436"/>
      <c r="CO103" s="435">
        <f t="shared" si="76"/>
        <v>0</v>
      </c>
      <c r="CP103" s="435">
        <f t="shared" si="77"/>
        <v>0</v>
      </c>
      <c r="CQ103" s="435">
        <f t="shared" si="78"/>
        <v>0</v>
      </c>
      <c r="CR103" s="435">
        <f t="shared" si="79"/>
        <v>0</v>
      </c>
      <c r="CS103" s="435">
        <f t="shared" si="80"/>
        <v>0</v>
      </c>
      <c r="CT103" s="435">
        <f t="shared" si="81"/>
        <v>0</v>
      </c>
      <c r="CU103" s="435">
        <f t="shared" si="82"/>
        <v>0</v>
      </c>
      <c r="CV103" s="435">
        <f t="shared" si="83"/>
        <v>0</v>
      </c>
      <c r="CW103" s="435">
        <f t="shared" si="84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96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87"/>
        <v/>
      </c>
      <c r="CA104" s="436"/>
      <c r="CB104" s="434" t="str">
        <f t="shared" si="88"/>
        <v/>
      </c>
      <c r="CC104" s="434" t="str">
        <f t="shared" si="89"/>
        <v/>
      </c>
      <c r="CD104" s="434" t="str">
        <f t="shared" si="90"/>
        <v/>
      </c>
      <c r="CE104" s="434" t="str">
        <f t="shared" si="91"/>
        <v/>
      </c>
      <c r="CF104" s="434" t="str">
        <f t="shared" si="92"/>
        <v/>
      </c>
      <c r="CG104" s="434" t="str">
        <f t="shared" si="93"/>
        <v/>
      </c>
      <c r="CH104" s="434" t="str">
        <f t="shared" si="94"/>
        <v/>
      </c>
      <c r="CI104" s="434" t="str">
        <f t="shared" si="95"/>
        <v/>
      </c>
      <c r="CJ104" s="434" t="str">
        <f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77"/>
        <v>0</v>
      </c>
      <c r="CQ104" s="435">
        <f t="shared" si="78"/>
        <v>0</v>
      </c>
      <c r="CR104" s="435">
        <f t="shared" si="79"/>
        <v>0</v>
      </c>
      <c r="CS104" s="435">
        <f t="shared" si="80"/>
        <v>0</v>
      </c>
      <c r="CT104" s="435">
        <f t="shared" si="81"/>
        <v>0</v>
      </c>
      <c r="CU104" s="435">
        <f t="shared" si="82"/>
        <v>0</v>
      </c>
      <c r="CV104" s="435">
        <f t="shared" si="83"/>
        <v>0</v>
      </c>
      <c r="CW104" s="435">
        <f t="shared" si="84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96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87"/>
        <v/>
      </c>
      <c r="CA105" s="434" t="str">
        <f t="shared" ref="CA105:CA110" si="97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88"/>
        <v/>
      </c>
      <c r="CC105" s="434" t="str">
        <f t="shared" si="89"/>
        <v/>
      </c>
      <c r="CD105" s="436"/>
      <c r="CE105" s="434" t="str">
        <f t="shared" si="91"/>
        <v/>
      </c>
      <c r="CF105" s="434" t="str">
        <f t="shared" si="92"/>
        <v/>
      </c>
      <c r="CG105" s="434" t="str">
        <f t="shared" si="93"/>
        <v/>
      </c>
      <c r="CH105" s="434" t="str">
        <f t="shared" si="94"/>
        <v/>
      </c>
      <c r="CI105" s="434" t="str">
        <f t="shared" si="95"/>
        <v/>
      </c>
      <c r="CJ105" s="436"/>
      <c r="CO105" s="435">
        <f t="shared" ref="CO105:CO120" si="98">IF(AND($D105&gt;0,AO105=""),1,IF(AO105&gt;D105,1,0))</f>
        <v>0</v>
      </c>
      <c r="CP105" s="435">
        <f t="shared" si="77"/>
        <v>0</v>
      </c>
      <c r="CQ105" s="435">
        <f t="shared" si="78"/>
        <v>0</v>
      </c>
      <c r="CR105" s="436"/>
      <c r="CS105" s="435">
        <f t="shared" si="80"/>
        <v>0</v>
      </c>
      <c r="CT105" s="435">
        <f t="shared" si="81"/>
        <v>0</v>
      </c>
      <c r="CU105" s="435">
        <f t="shared" si="82"/>
        <v>0</v>
      </c>
      <c r="CV105" s="435">
        <f t="shared" si="83"/>
        <v>0</v>
      </c>
      <c r="CW105" s="435">
        <f t="shared" si="84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96"/>
        <v>0</v>
      </c>
      <c r="E106" s="479">
        <f t="shared" ref="E106:F109" si="99">SUM(G106+I106+K106+M106+O106+Q106+S106+U106+W106+Y106+AA106+AC106+AE106+AG106+AI106+AK106+AM106)</f>
        <v>0</v>
      </c>
      <c r="F106" s="560">
        <f t="shared" si="99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87"/>
        <v/>
      </c>
      <c r="CA106" s="434" t="str">
        <f t="shared" si="97"/>
        <v/>
      </c>
      <c r="CB106" s="434" t="str">
        <f t="shared" si="88"/>
        <v/>
      </c>
      <c r="CC106" s="434" t="str">
        <f t="shared" si="89"/>
        <v/>
      </c>
      <c r="CD106" s="434" t="str">
        <f t="shared" si="90"/>
        <v/>
      </c>
      <c r="CE106" s="434" t="str">
        <f t="shared" si="91"/>
        <v/>
      </c>
      <c r="CF106" s="434" t="str">
        <f t="shared" si="92"/>
        <v/>
      </c>
      <c r="CG106" s="434" t="str">
        <f t="shared" si="93"/>
        <v/>
      </c>
      <c r="CH106" s="434" t="str">
        <f t="shared" si="94"/>
        <v/>
      </c>
      <c r="CI106" s="434" t="str">
        <f t="shared" si="95"/>
        <v/>
      </c>
      <c r="CJ106" s="436"/>
      <c r="CO106" s="435">
        <f t="shared" si="98"/>
        <v>0</v>
      </c>
      <c r="CP106" s="435">
        <f t="shared" si="77"/>
        <v>0</v>
      </c>
      <c r="CQ106" s="435">
        <f t="shared" si="78"/>
        <v>0</v>
      </c>
      <c r="CR106" s="435">
        <f t="shared" ref="CR106:CR142" si="100">IF(AND(AI106+AJ106&gt;0,AR106=""),1,IF(AR106&gt;AI106+AJ106,1,0))</f>
        <v>0</v>
      </c>
      <c r="CS106" s="435">
        <f t="shared" si="80"/>
        <v>0</v>
      </c>
      <c r="CT106" s="435">
        <f t="shared" si="81"/>
        <v>0</v>
      </c>
      <c r="CU106" s="435">
        <f t="shared" si="82"/>
        <v>0</v>
      </c>
      <c r="CV106" s="435">
        <f t="shared" si="83"/>
        <v>0</v>
      </c>
      <c r="CW106" s="435">
        <f t="shared" si="84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96"/>
        <v>0</v>
      </c>
      <c r="E107" s="479">
        <f t="shared" si="99"/>
        <v>0</v>
      </c>
      <c r="F107" s="560">
        <f t="shared" si="99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87"/>
        <v/>
      </c>
      <c r="CA107" s="434" t="str">
        <f t="shared" si="97"/>
        <v/>
      </c>
      <c r="CB107" s="434" t="str">
        <f t="shared" si="88"/>
        <v/>
      </c>
      <c r="CC107" s="434" t="str">
        <f t="shared" si="89"/>
        <v/>
      </c>
      <c r="CD107" s="434" t="str">
        <f t="shared" si="90"/>
        <v/>
      </c>
      <c r="CE107" s="434" t="str">
        <f t="shared" si="91"/>
        <v/>
      </c>
      <c r="CF107" s="434" t="str">
        <f t="shared" si="92"/>
        <v/>
      </c>
      <c r="CG107" s="434" t="str">
        <f t="shared" si="93"/>
        <v/>
      </c>
      <c r="CH107" s="434" t="str">
        <f t="shared" si="94"/>
        <v/>
      </c>
      <c r="CI107" s="434" t="str">
        <f t="shared" si="95"/>
        <v/>
      </c>
      <c r="CJ107" s="436"/>
      <c r="CO107" s="435">
        <f t="shared" si="98"/>
        <v>0</v>
      </c>
      <c r="CP107" s="435">
        <f t="shared" si="77"/>
        <v>0</v>
      </c>
      <c r="CQ107" s="435">
        <f t="shared" si="78"/>
        <v>0</v>
      </c>
      <c r="CR107" s="435">
        <f t="shared" si="100"/>
        <v>0</v>
      </c>
      <c r="CS107" s="435">
        <f t="shared" si="80"/>
        <v>0</v>
      </c>
      <c r="CT107" s="435">
        <f t="shared" si="81"/>
        <v>0</v>
      </c>
      <c r="CU107" s="435">
        <f t="shared" si="82"/>
        <v>0</v>
      </c>
      <c r="CV107" s="435">
        <f t="shared" si="83"/>
        <v>0</v>
      </c>
      <c r="CW107" s="435">
        <f t="shared" si="84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96"/>
        <v>0</v>
      </c>
      <c r="E108" s="479">
        <f t="shared" si="99"/>
        <v>0</v>
      </c>
      <c r="F108" s="560">
        <f t="shared" si="99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87"/>
        <v/>
      </c>
      <c r="CA108" s="434" t="str">
        <f t="shared" si="97"/>
        <v/>
      </c>
      <c r="CB108" s="434" t="str">
        <f t="shared" si="88"/>
        <v/>
      </c>
      <c r="CC108" s="434" t="str">
        <f t="shared" si="89"/>
        <v/>
      </c>
      <c r="CD108" s="434" t="str">
        <f t="shared" si="90"/>
        <v/>
      </c>
      <c r="CE108" s="434" t="str">
        <f t="shared" si="91"/>
        <v/>
      </c>
      <c r="CF108" s="434" t="str">
        <f t="shared" si="92"/>
        <v/>
      </c>
      <c r="CG108" s="434" t="str">
        <f t="shared" si="93"/>
        <v/>
      </c>
      <c r="CH108" s="434" t="str">
        <f t="shared" si="94"/>
        <v/>
      </c>
      <c r="CI108" s="434" t="str">
        <f t="shared" si="95"/>
        <v/>
      </c>
      <c r="CJ108" s="436"/>
      <c r="CO108" s="435">
        <f t="shared" si="98"/>
        <v>0</v>
      </c>
      <c r="CP108" s="435">
        <f t="shared" si="77"/>
        <v>0</v>
      </c>
      <c r="CQ108" s="435">
        <f t="shared" si="78"/>
        <v>0</v>
      </c>
      <c r="CR108" s="435">
        <f t="shared" si="100"/>
        <v>0</v>
      </c>
      <c r="CS108" s="435">
        <f t="shared" si="80"/>
        <v>0</v>
      </c>
      <c r="CT108" s="435">
        <f t="shared" si="81"/>
        <v>0</v>
      </c>
      <c r="CU108" s="435">
        <f t="shared" si="82"/>
        <v>0</v>
      </c>
      <c r="CV108" s="435">
        <f t="shared" si="83"/>
        <v>0</v>
      </c>
      <c r="CW108" s="435">
        <f t="shared" si="84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96"/>
        <v>0</v>
      </c>
      <c r="E109" s="479">
        <f t="shared" si="99"/>
        <v>0</v>
      </c>
      <c r="F109" s="560">
        <f t="shared" si="99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87"/>
        <v/>
      </c>
      <c r="CA109" s="434" t="str">
        <f t="shared" si="97"/>
        <v/>
      </c>
      <c r="CB109" s="434" t="str">
        <f t="shared" si="88"/>
        <v/>
      </c>
      <c r="CC109" s="434" t="str">
        <f t="shared" si="89"/>
        <v/>
      </c>
      <c r="CD109" s="434" t="str">
        <f t="shared" si="90"/>
        <v/>
      </c>
      <c r="CE109" s="434" t="str">
        <f t="shared" si="91"/>
        <v/>
      </c>
      <c r="CF109" s="434" t="str">
        <f t="shared" si="92"/>
        <v/>
      </c>
      <c r="CG109" s="434" t="str">
        <f t="shared" si="93"/>
        <v/>
      </c>
      <c r="CH109" s="434" t="str">
        <f t="shared" si="94"/>
        <v/>
      </c>
      <c r="CI109" s="434" t="str">
        <f t="shared" si="95"/>
        <v/>
      </c>
      <c r="CJ109" s="436"/>
      <c r="CO109" s="435">
        <f t="shared" si="98"/>
        <v>0</v>
      </c>
      <c r="CP109" s="435">
        <f t="shared" si="77"/>
        <v>0</v>
      </c>
      <c r="CQ109" s="435">
        <f t="shared" si="78"/>
        <v>0</v>
      </c>
      <c r="CR109" s="435">
        <f t="shared" si="100"/>
        <v>0</v>
      </c>
      <c r="CS109" s="435">
        <f t="shared" si="80"/>
        <v>0</v>
      </c>
      <c r="CT109" s="435">
        <f t="shared" si="81"/>
        <v>0</v>
      </c>
      <c r="CU109" s="435">
        <f t="shared" si="82"/>
        <v>0</v>
      </c>
      <c r="CV109" s="435">
        <f t="shared" si="83"/>
        <v>0</v>
      </c>
      <c r="CW109" s="435">
        <f t="shared" si="84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96"/>
        <v>0</v>
      </c>
      <c r="E110" s="479">
        <f t="shared" ref="E110:F114" si="101">SUM(Q110+S110+U110+W110+Y110+AA110+AC110+AE110+AG110+AI110+AK110+AM110)</f>
        <v>0</v>
      </c>
      <c r="F110" s="560">
        <f t="shared" si="101"/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87"/>
        <v/>
      </c>
      <c r="CA110" s="434" t="str">
        <f t="shared" si="97"/>
        <v/>
      </c>
      <c r="CB110" s="434" t="str">
        <f t="shared" si="88"/>
        <v/>
      </c>
      <c r="CC110" s="434" t="str">
        <f t="shared" si="89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91"/>
        <v/>
      </c>
      <c r="CF110" s="434" t="str">
        <f t="shared" si="92"/>
        <v/>
      </c>
      <c r="CG110" s="434" t="str">
        <f t="shared" si="93"/>
        <v/>
      </c>
      <c r="CH110" s="434" t="str">
        <f t="shared" si="94"/>
        <v/>
      </c>
      <c r="CI110" s="434" t="str">
        <f t="shared" si="95"/>
        <v/>
      </c>
      <c r="CJ110" s="436"/>
      <c r="CO110" s="435">
        <f t="shared" si="98"/>
        <v>0</v>
      </c>
      <c r="CP110" s="435">
        <f t="shared" si="77"/>
        <v>0</v>
      </c>
      <c r="CQ110" s="435">
        <f t="shared" si="78"/>
        <v>0</v>
      </c>
      <c r="CR110" s="435">
        <f t="shared" si="100"/>
        <v>0</v>
      </c>
      <c r="CS110" s="435">
        <f t="shared" si="80"/>
        <v>0</v>
      </c>
      <c r="CT110" s="435">
        <f t="shared" si="81"/>
        <v>0</v>
      </c>
      <c r="CU110" s="435">
        <f t="shared" si="82"/>
        <v>0</v>
      </c>
      <c r="CV110" s="435">
        <f t="shared" si="83"/>
        <v>0</v>
      </c>
      <c r="CW110" s="435">
        <f t="shared" si="84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96"/>
        <v>0</v>
      </c>
      <c r="E111" s="479">
        <f t="shared" si="101"/>
        <v>0</v>
      </c>
      <c r="F111" s="560">
        <f t="shared" si="101"/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87"/>
        <v/>
      </c>
      <c r="CA111" s="434" t="str">
        <f t="shared" ref="CA111:CA120" si="102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88"/>
        <v/>
      </c>
      <c r="CC111" s="434" t="str">
        <f t="shared" si="89"/>
        <v/>
      </c>
      <c r="CD111" s="434" t="str">
        <f t="shared" si="90"/>
        <v/>
      </c>
      <c r="CE111" s="434" t="str">
        <f t="shared" si="91"/>
        <v/>
      </c>
      <c r="CF111" s="434" t="str">
        <f t="shared" si="92"/>
        <v/>
      </c>
      <c r="CG111" s="434" t="str">
        <f t="shared" si="93"/>
        <v/>
      </c>
      <c r="CH111" s="434" t="str">
        <f t="shared" si="94"/>
        <v/>
      </c>
      <c r="CI111" s="434" t="str">
        <f t="shared" si="95"/>
        <v/>
      </c>
      <c r="CJ111" s="436"/>
      <c r="CO111" s="435">
        <f t="shared" si="98"/>
        <v>0</v>
      </c>
      <c r="CP111" s="435">
        <f t="shared" si="77"/>
        <v>0</v>
      </c>
      <c r="CQ111" s="435">
        <f t="shared" si="78"/>
        <v>0</v>
      </c>
      <c r="CR111" s="435">
        <f t="shared" si="100"/>
        <v>0</v>
      </c>
      <c r="CS111" s="435">
        <f t="shared" si="80"/>
        <v>0</v>
      </c>
      <c r="CT111" s="435">
        <f t="shared" si="81"/>
        <v>0</v>
      </c>
      <c r="CU111" s="435">
        <f t="shared" si="82"/>
        <v>0</v>
      </c>
      <c r="CV111" s="435">
        <f t="shared" si="83"/>
        <v>0</v>
      </c>
      <c r="CW111" s="435">
        <f t="shared" si="84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96"/>
        <v>0</v>
      </c>
      <c r="E112" s="479">
        <f t="shared" si="101"/>
        <v>0</v>
      </c>
      <c r="F112" s="560">
        <f t="shared" si="101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87"/>
        <v/>
      </c>
      <c r="CA112" s="434" t="str">
        <f t="shared" si="102"/>
        <v/>
      </c>
      <c r="CB112" s="434" t="str">
        <f t="shared" si="88"/>
        <v/>
      </c>
      <c r="CC112" s="434" t="str">
        <f t="shared" si="89"/>
        <v/>
      </c>
      <c r="CD112" s="434" t="str">
        <f t="shared" si="90"/>
        <v/>
      </c>
      <c r="CE112" s="434" t="str">
        <f t="shared" si="91"/>
        <v/>
      </c>
      <c r="CF112" s="434" t="str">
        <f t="shared" si="92"/>
        <v/>
      </c>
      <c r="CG112" s="434" t="str">
        <f t="shared" si="93"/>
        <v/>
      </c>
      <c r="CH112" s="434" t="str">
        <f t="shared" si="94"/>
        <v/>
      </c>
      <c r="CI112" s="434" t="str">
        <f t="shared" si="95"/>
        <v/>
      </c>
      <c r="CJ112" s="436"/>
      <c r="CO112" s="435">
        <f t="shared" si="98"/>
        <v>0</v>
      </c>
      <c r="CP112" s="435">
        <f t="shared" si="77"/>
        <v>0</v>
      </c>
      <c r="CQ112" s="435">
        <f t="shared" si="78"/>
        <v>0</v>
      </c>
      <c r="CR112" s="435">
        <f t="shared" si="100"/>
        <v>0</v>
      </c>
      <c r="CS112" s="435">
        <f t="shared" si="80"/>
        <v>0</v>
      </c>
      <c r="CT112" s="435">
        <f t="shared" si="81"/>
        <v>0</v>
      </c>
      <c r="CU112" s="435">
        <f t="shared" si="82"/>
        <v>0</v>
      </c>
      <c r="CV112" s="435">
        <f t="shared" si="83"/>
        <v>0</v>
      </c>
      <c r="CW112" s="435">
        <f t="shared" si="84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96"/>
        <v>0</v>
      </c>
      <c r="E113" s="479">
        <f t="shared" si="101"/>
        <v>0</v>
      </c>
      <c r="F113" s="560">
        <f t="shared" si="101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87"/>
        <v/>
      </c>
      <c r="CA113" s="434" t="str">
        <f t="shared" si="102"/>
        <v/>
      </c>
      <c r="CB113" s="434" t="str">
        <f t="shared" si="88"/>
        <v/>
      </c>
      <c r="CC113" s="434" t="str">
        <f t="shared" si="89"/>
        <v/>
      </c>
      <c r="CD113" s="436"/>
      <c r="CE113" s="434" t="str">
        <f t="shared" si="91"/>
        <v/>
      </c>
      <c r="CF113" s="434" t="str">
        <f t="shared" si="92"/>
        <v/>
      </c>
      <c r="CG113" s="434" t="str">
        <f t="shared" si="93"/>
        <v/>
      </c>
      <c r="CH113" s="434" t="str">
        <f t="shared" si="94"/>
        <v/>
      </c>
      <c r="CI113" s="434" t="str">
        <f t="shared" si="95"/>
        <v/>
      </c>
      <c r="CJ113" s="436"/>
      <c r="CO113" s="435">
        <f t="shared" si="98"/>
        <v>0</v>
      </c>
      <c r="CP113" s="435">
        <f t="shared" si="77"/>
        <v>0</v>
      </c>
      <c r="CQ113" s="435">
        <f t="shared" si="78"/>
        <v>0</v>
      </c>
      <c r="CR113" s="435">
        <f t="shared" si="100"/>
        <v>0</v>
      </c>
      <c r="CS113" s="435">
        <f t="shared" si="80"/>
        <v>0</v>
      </c>
      <c r="CT113" s="435">
        <f t="shared" si="81"/>
        <v>0</v>
      </c>
      <c r="CU113" s="435">
        <f t="shared" si="82"/>
        <v>0</v>
      </c>
      <c r="CV113" s="435">
        <f t="shared" si="83"/>
        <v>0</v>
      </c>
      <c r="CW113" s="435">
        <f t="shared" si="84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96"/>
        <v>0</v>
      </c>
      <c r="E114" s="479">
        <f t="shared" si="101"/>
        <v>0</v>
      </c>
      <c r="F114" s="560">
        <f t="shared" si="101"/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87"/>
        <v/>
      </c>
      <c r="CA114" s="434" t="str">
        <f t="shared" si="102"/>
        <v/>
      </c>
      <c r="CB114" s="434" t="str">
        <f t="shared" si="88"/>
        <v/>
      </c>
      <c r="CC114" s="434" t="str">
        <f t="shared" si="89"/>
        <v/>
      </c>
      <c r="CD114" s="434" t="str">
        <f t="shared" si="90"/>
        <v/>
      </c>
      <c r="CE114" s="434" t="str">
        <f t="shared" si="91"/>
        <v/>
      </c>
      <c r="CF114" s="434" t="str">
        <f t="shared" si="92"/>
        <v/>
      </c>
      <c r="CG114" s="434" t="str">
        <f t="shared" si="93"/>
        <v/>
      </c>
      <c r="CH114" s="434" t="str">
        <f t="shared" si="94"/>
        <v/>
      </c>
      <c r="CI114" s="434" t="str">
        <f t="shared" si="95"/>
        <v/>
      </c>
      <c r="CJ114" s="436"/>
      <c r="CO114" s="435">
        <f t="shared" si="98"/>
        <v>0</v>
      </c>
      <c r="CP114" s="435">
        <f t="shared" si="77"/>
        <v>0</v>
      </c>
      <c r="CQ114" s="435">
        <f t="shared" si="78"/>
        <v>0</v>
      </c>
      <c r="CR114" s="435">
        <f t="shared" si="100"/>
        <v>0</v>
      </c>
      <c r="CS114" s="435">
        <f t="shared" si="80"/>
        <v>0</v>
      </c>
      <c r="CT114" s="435">
        <f t="shared" si="81"/>
        <v>0</v>
      </c>
      <c r="CU114" s="435">
        <f t="shared" si="82"/>
        <v>0</v>
      </c>
      <c r="CV114" s="435">
        <f t="shared" si="83"/>
        <v>0</v>
      </c>
      <c r="CW114" s="435">
        <f t="shared" si="84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96"/>
        <v>0</v>
      </c>
      <c r="E115" s="479">
        <f t="shared" ref="E115:F117" si="103">SUM(G115+I115+K115+M115+O115+Q115+S115+U115+W115+Y115+AA115+AC115+AE115+AG115+AI115+AK115+AM115)</f>
        <v>0</v>
      </c>
      <c r="F115" s="560">
        <f t="shared" si="103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87"/>
        <v/>
      </c>
      <c r="CA115" s="434" t="str">
        <f t="shared" si="102"/>
        <v/>
      </c>
      <c r="CB115" s="434" t="str">
        <f t="shared" si="88"/>
        <v/>
      </c>
      <c r="CC115" s="434" t="str">
        <f t="shared" si="89"/>
        <v/>
      </c>
      <c r="CD115" s="434" t="str">
        <f t="shared" si="90"/>
        <v/>
      </c>
      <c r="CE115" s="434" t="str">
        <f t="shared" si="91"/>
        <v/>
      </c>
      <c r="CF115" s="434" t="str">
        <f t="shared" si="92"/>
        <v/>
      </c>
      <c r="CG115" s="434" t="str">
        <f t="shared" si="93"/>
        <v/>
      </c>
      <c r="CH115" s="434" t="str">
        <f t="shared" si="94"/>
        <v/>
      </c>
      <c r="CI115" s="434" t="str">
        <f t="shared" si="95"/>
        <v/>
      </c>
      <c r="CJ115" s="436"/>
      <c r="CO115" s="435">
        <f t="shared" si="98"/>
        <v>0</v>
      </c>
      <c r="CP115" s="435">
        <f t="shared" si="77"/>
        <v>0</v>
      </c>
      <c r="CQ115" s="435">
        <f t="shared" si="78"/>
        <v>0</v>
      </c>
      <c r="CR115" s="435">
        <f t="shared" si="100"/>
        <v>0</v>
      </c>
      <c r="CS115" s="435">
        <f t="shared" si="80"/>
        <v>0</v>
      </c>
      <c r="CT115" s="435">
        <f t="shared" si="81"/>
        <v>0</v>
      </c>
      <c r="CU115" s="435">
        <f t="shared" si="82"/>
        <v>0</v>
      </c>
      <c r="CV115" s="435">
        <f t="shared" si="83"/>
        <v>0</v>
      </c>
      <c r="CW115" s="435">
        <f t="shared" si="84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96"/>
        <v>0</v>
      </c>
      <c r="E116" s="479">
        <f t="shared" si="103"/>
        <v>0</v>
      </c>
      <c r="F116" s="560">
        <f t="shared" si="103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87"/>
        <v/>
      </c>
      <c r="CA116" s="434" t="str">
        <f t="shared" si="102"/>
        <v/>
      </c>
      <c r="CB116" s="434" t="str">
        <f t="shared" si="88"/>
        <v/>
      </c>
      <c r="CC116" s="434" t="str">
        <f t="shared" si="89"/>
        <v/>
      </c>
      <c r="CD116" s="434" t="str">
        <f t="shared" si="90"/>
        <v/>
      </c>
      <c r="CE116" s="434" t="str">
        <f t="shared" si="91"/>
        <v/>
      </c>
      <c r="CF116" s="434" t="str">
        <f t="shared" si="92"/>
        <v/>
      </c>
      <c r="CG116" s="434" t="str">
        <f t="shared" si="93"/>
        <v/>
      </c>
      <c r="CH116" s="434" t="str">
        <f t="shared" si="94"/>
        <v/>
      </c>
      <c r="CI116" s="434" t="str">
        <f t="shared" si="95"/>
        <v/>
      </c>
      <c r="CJ116" s="434" t="str">
        <f>IF(AND($D116&gt;0,AX116="")," * No olvide digitar la variable Flujo digital. Digite Cero si no tiene.",IF(AX116&gt;$D116," * La variable Flujo digital no puede ser mayor al Total Ambos Sexos.",""))</f>
        <v/>
      </c>
      <c r="CO116" s="435">
        <f t="shared" si="98"/>
        <v>0</v>
      </c>
      <c r="CP116" s="435">
        <f t="shared" si="77"/>
        <v>0</v>
      </c>
      <c r="CQ116" s="435">
        <f t="shared" si="78"/>
        <v>0</v>
      </c>
      <c r="CR116" s="435">
        <f t="shared" si="100"/>
        <v>0</v>
      </c>
      <c r="CS116" s="435">
        <f t="shared" si="80"/>
        <v>0</v>
      </c>
      <c r="CT116" s="435">
        <f t="shared" si="81"/>
        <v>0</v>
      </c>
      <c r="CU116" s="435">
        <f t="shared" si="82"/>
        <v>0</v>
      </c>
      <c r="CV116" s="435">
        <f t="shared" si="83"/>
        <v>0</v>
      </c>
      <c r="CW116" s="435">
        <f t="shared" si="84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96"/>
        <v>0</v>
      </c>
      <c r="E117" s="479">
        <f t="shared" si="103"/>
        <v>0</v>
      </c>
      <c r="F117" s="560">
        <f t="shared" si="103"/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87"/>
        <v/>
      </c>
      <c r="CA117" s="434" t="str">
        <f t="shared" si="102"/>
        <v/>
      </c>
      <c r="CB117" s="434" t="str">
        <f t="shared" si="88"/>
        <v/>
      </c>
      <c r="CC117" s="434" t="str">
        <f t="shared" si="89"/>
        <v/>
      </c>
      <c r="CD117" s="434" t="str">
        <f t="shared" si="90"/>
        <v/>
      </c>
      <c r="CE117" s="434" t="str">
        <f t="shared" si="91"/>
        <v/>
      </c>
      <c r="CF117" s="434" t="str">
        <f t="shared" si="92"/>
        <v/>
      </c>
      <c r="CG117" s="434" t="str">
        <f t="shared" si="93"/>
        <v/>
      </c>
      <c r="CH117" s="434" t="str">
        <f t="shared" si="94"/>
        <v/>
      </c>
      <c r="CI117" s="434" t="str">
        <f t="shared" si="95"/>
        <v/>
      </c>
      <c r="CJ117" s="436"/>
      <c r="CO117" s="435">
        <f t="shared" si="98"/>
        <v>0</v>
      </c>
      <c r="CP117" s="435">
        <f t="shared" si="77"/>
        <v>0</v>
      </c>
      <c r="CQ117" s="435">
        <f t="shared" si="78"/>
        <v>0</v>
      </c>
      <c r="CR117" s="435">
        <f t="shared" si="100"/>
        <v>0</v>
      </c>
      <c r="CS117" s="435">
        <f t="shared" si="80"/>
        <v>0</v>
      </c>
      <c r="CT117" s="435">
        <f t="shared" si="81"/>
        <v>0</v>
      </c>
      <c r="CU117" s="435">
        <f t="shared" si="82"/>
        <v>0</v>
      </c>
      <c r="CV117" s="435">
        <f t="shared" si="83"/>
        <v>0</v>
      </c>
      <c r="CW117" s="435">
        <f t="shared" si="84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96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87"/>
        <v/>
      </c>
      <c r="CA118" s="434" t="str">
        <f t="shared" si="102"/>
        <v/>
      </c>
      <c r="CB118" s="434" t="str">
        <f t="shared" si="88"/>
        <v/>
      </c>
      <c r="CC118" s="434" t="str">
        <f t="shared" si="89"/>
        <v/>
      </c>
      <c r="CD118" s="434" t="str">
        <f t="shared" si="90"/>
        <v/>
      </c>
      <c r="CE118" s="434" t="str">
        <f t="shared" si="91"/>
        <v/>
      </c>
      <c r="CF118" s="434" t="str">
        <f t="shared" si="92"/>
        <v/>
      </c>
      <c r="CG118" s="434" t="str">
        <f t="shared" si="93"/>
        <v/>
      </c>
      <c r="CH118" s="434" t="str">
        <f t="shared" si="94"/>
        <v/>
      </c>
      <c r="CI118" s="434" t="str">
        <f t="shared" si="95"/>
        <v/>
      </c>
      <c r="CJ118" s="436"/>
      <c r="CO118" s="435">
        <f t="shared" si="98"/>
        <v>0</v>
      </c>
      <c r="CP118" s="435">
        <f t="shared" si="77"/>
        <v>0</v>
      </c>
      <c r="CQ118" s="435">
        <f t="shared" si="78"/>
        <v>0</v>
      </c>
      <c r="CR118" s="435">
        <f t="shared" si="100"/>
        <v>0</v>
      </c>
      <c r="CS118" s="435">
        <f t="shared" si="80"/>
        <v>0</v>
      </c>
      <c r="CT118" s="435">
        <f t="shared" si="81"/>
        <v>0</v>
      </c>
      <c r="CU118" s="435">
        <f t="shared" si="82"/>
        <v>0</v>
      </c>
      <c r="CV118" s="435">
        <f t="shared" si="83"/>
        <v>0</v>
      </c>
      <c r="CW118" s="435">
        <f t="shared" si="84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96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87"/>
        <v/>
      </c>
      <c r="CA119" s="434" t="str">
        <f t="shared" si="102"/>
        <v/>
      </c>
      <c r="CB119" s="434" t="str">
        <f t="shared" si="88"/>
        <v/>
      </c>
      <c r="CC119" s="434" t="str">
        <f t="shared" si="89"/>
        <v/>
      </c>
      <c r="CD119" s="434" t="str">
        <f t="shared" si="90"/>
        <v/>
      </c>
      <c r="CE119" s="434" t="str">
        <f t="shared" si="91"/>
        <v/>
      </c>
      <c r="CF119" s="434" t="str">
        <f t="shared" si="92"/>
        <v/>
      </c>
      <c r="CG119" s="434" t="str">
        <f t="shared" si="93"/>
        <v/>
      </c>
      <c r="CH119" s="434" t="str">
        <f t="shared" si="94"/>
        <v/>
      </c>
      <c r="CI119" s="434" t="str">
        <f t="shared" si="95"/>
        <v/>
      </c>
      <c r="CJ119" s="436"/>
      <c r="CO119" s="435">
        <f t="shared" si="98"/>
        <v>0</v>
      </c>
      <c r="CP119" s="435">
        <f t="shared" si="77"/>
        <v>0</v>
      </c>
      <c r="CQ119" s="435">
        <f t="shared" si="78"/>
        <v>0</v>
      </c>
      <c r="CR119" s="435">
        <f t="shared" si="100"/>
        <v>0</v>
      </c>
      <c r="CS119" s="435">
        <f t="shared" si="80"/>
        <v>0</v>
      </c>
      <c r="CT119" s="435">
        <f t="shared" si="81"/>
        <v>0</v>
      </c>
      <c r="CU119" s="435">
        <f t="shared" si="82"/>
        <v>0</v>
      </c>
      <c r="CV119" s="435">
        <f t="shared" si="83"/>
        <v>0</v>
      </c>
      <c r="CW119" s="435">
        <f t="shared" si="84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96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87"/>
        <v/>
      </c>
      <c r="CA120" s="434" t="str">
        <f t="shared" si="102"/>
        <v/>
      </c>
      <c r="CB120" s="434" t="str">
        <f t="shared" si="88"/>
        <v/>
      </c>
      <c r="CC120" s="434" t="str">
        <f t="shared" si="89"/>
        <v/>
      </c>
      <c r="CD120" s="434" t="str">
        <f t="shared" si="90"/>
        <v/>
      </c>
      <c r="CE120" s="434" t="str">
        <f t="shared" si="91"/>
        <v/>
      </c>
      <c r="CF120" s="434" t="str">
        <f t="shared" si="92"/>
        <v/>
      </c>
      <c r="CG120" s="434" t="str">
        <f t="shared" si="93"/>
        <v/>
      </c>
      <c r="CH120" s="434" t="str">
        <f t="shared" si="94"/>
        <v/>
      </c>
      <c r="CI120" s="434" t="str">
        <f t="shared" si="95"/>
        <v/>
      </c>
      <c r="CJ120" s="436"/>
      <c r="CO120" s="435">
        <f t="shared" si="98"/>
        <v>0</v>
      </c>
      <c r="CP120" s="435">
        <f t="shared" si="77"/>
        <v>0</v>
      </c>
      <c r="CQ120" s="435">
        <f t="shared" si="78"/>
        <v>0</v>
      </c>
      <c r="CR120" s="435">
        <f t="shared" si="100"/>
        <v>0</v>
      </c>
      <c r="CS120" s="435">
        <f t="shared" si="80"/>
        <v>0</v>
      </c>
      <c r="CT120" s="435">
        <f t="shared" si="81"/>
        <v>0</v>
      </c>
      <c r="CU120" s="435">
        <f t="shared" si="82"/>
        <v>0</v>
      </c>
      <c r="CV120" s="435">
        <f t="shared" si="83"/>
        <v>0</v>
      </c>
      <c r="CW120" s="435">
        <f t="shared" si="84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96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87"/>
        <v/>
      </c>
      <c r="CA121" s="436"/>
      <c r="CB121" s="434" t="str">
        <f t="shared" si="88"/>
        <v/>
      </c>
      <c r="CC121" s="434" t="str">
        <f t="shared" si="89"/>
        <v/>
      </c>
      <c r="CD121" s="434" t="str">
        <f t="shared" si="90"/>
        <v/>
      </c>
      <c r="CE121" s="434" t="str">
        <f t="shared" si="91"/>
        <v/>
      </c>
      <c r="CF121" s="434" t="str">
        <f t="shared" si="92"/>
        <v/>
      </c>
      <c r="CG121" s="434" t="str">
        <f t="shared" si="93"/>
        <v/>
      </c>
      <c r="CH121" s="434" t="str">
        <f t="shared" si="94"/>
        <v/>
      </c>
      <c r="CI121" s="434" t="str">
        <f t="shared" si="95"/>
        <v/>
      </c>
      <c r="CJ121" s="434" t="str">
        <f t="shared" ref="CJ121:CJ127" si="104">IF(AND($D121&gt;0,AX121="")," * No olvide digitar la variable Flujo digital. Digite Cero si no tiene.",IF(AX121&gt;$D121," * La variable Flujo digital no puede ser mayor al Total Ambos Sexos.",""))</f>
        <v/>
      </c>
      <c r="CO121" s="438"/>
      <c r="CP121" s="435">
        <f t="shared" si="77"/>
        <v>0</v>
      </c>
      <c r="CQ121" s="435">
        <f t="shared" si="78"/>
        <v>0</v>
      </c>
      <c r="CR121" s="435">
        <f t="shared" si="100"/>
        <v>0</v>
      </c>
      <c r="CS121" s="435">
        <f t="shared" si="80"/>
        <v>0</v>
      </c>
      <c r="CT121" s="435">
        <f t="shared" si="81"/>
        <v>0</v>
      </c>
      <c r="CU121" s="435">
        <f t="shared" si="82"/>
        <v>0</v>
      </c>
      <c r="CV121" s="435">
        <f t="shared" si="83"/>
        <v>0</v>
      </c>
      <c r="CW121" s="435">
        <f t="shared" si="84"/>
        <v>0</v>
      </c>
      <c r="CX121" s="435">
        <f t="shared" ref="CX121:CX127" si="105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96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87"/>
        <v/>
      </c>
      <c r="CA122" s="436"/>
      <c r="CB122" s="434" t="str">
        <f t="shared" si="88"/>
        <v/>
      </c>
      <c r="CC122" s="434" t="str">
        <f t="shared" si="89"/>
        <v/>
      </c>
      <c r="CD122" s="434" t="str">
        <f t="shared" si="90"/>
        <v/>
      </c>
      <c r="CE122" s="434" t="str">
        <f t="shared" si="91"/>
        <v/>
      </c>
      <c r="CF122" s="434" t="str">
        <f t="shared" si="92"/>
        <v/>
      </c>
      <c r="CG122" s="434" t="str">
        <f t="shared" si="93"/>
        <v/>
      </c>
      <c r="CH122" s="434" t="str">
        <f t="shared" si="94"/>
        <v/>
      </c>
      <c r="CI122" s="434" t="str">
        <f t="shared" si="95"/>
        <v/>
      </c>
      <c r="CJ122" s="434" t="str">
        <f t="shared" si="104"/>
        <v/>
      </c>
      <c r="CO122" s="438"/>
      <c r="CP122" s="435">
        <f t="shared" si="77"/>
        <v>0</v>
      </c>
      <c r="CQ122" s="435">
        <f t="shared" si="78"/>
        <v>0</v>
      </c>
      <c r="CR122" s="435">
        <f t="shared" si="100"/>
        <v>0</v>
      </c>
      <c r="CS122" s="435">
        <f t="shared" si="80"/>
        <v>0</v>
      </c>
      <c r="CT122" s="435">
        <f t="shared" si="81"/>
        <v>0</v>
      </c>
      <c r="CU122" s="435">
        <f t="shared" si="82"/>
        <v>0</v>
      </c>
      <c r="CV122" s="435">
        <f t="shared" si="83"/>
        <v>0</v>
      </c>
      <c r="CW122" s="435">
        <f t="shared" si="84"/>
        <v>0</v>
      </c>
      <c r="CX122" s="435">
        <f t="shared" si="105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96"/>
        <v>0</v>
      </c>
      <c r="E123" s="479">
        <f t="shared" ref="E123:F127" si="106">SUM(Y123+AA123+AC123+AE123+AG123+AI123+AK123+AM123)</f>
        <v>0</v>
      </c>
      <c r="F123" s="560">
        <f t="shared" si="106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87"/>
        <v/>
      </c>
      <c r="CA123" s="436"/>
      <c r="CB123" s="434" t="str">
        <f t="shared" si="88"/>
        <v/>
      </c>
      <c r="CC123" s="434" t="str">
        <f t="shared" si="89"/>
        <v/>
      </c>
      <c r="CD123" s="434" t="str">
        <f t="shared" si="90"/>
        <v/>
      </c>
      <c r="CE123" s="434" t="str">
        <f t="shared" si="91"/>
        <v/>
      </c>
      <c r="CF123" s="434" t="str">
        <f t="shared" si="92"/>
        <v/>
      </c>
      <c r="CG123" s="434" t="str">
        <f t="shared" si="93"/>
        <v/>
      </c>
      <c r="CH123" s="434" t="str">
        <f t="shared" si="94"/>
        <v/>
      </c>
      <c r="CI123" s="434" t="str">
        <f t="shared" si="95"/>
        <v/>
      </c>
      <c r="CJ123" s="434" t="str">
        <f t="shared" si="104"/>
        <v/>
      </c>
      <c r="CO123" s="438"/>
      <c r="CP123" s="435">
        <f t="shared" ref="CP123:CP142" si="107">IF(AND($F123&gt;0,AP123=""),1,IF(AP123&gt;$F123,1,0))</f>
        <v>0</v>
      </c>
      <c r="CQ123" s="435">
        <f t="shared" ref="CQ123:CQ142" si="108">IF(AND($D123&gt;0,AQ123=""),1,IF(AQ123&gt;$D123,1,0))</f>
        <v>0</v>
      </c>
      <c r="CR123" s="435">
        <f t="shared" si="100"/>
        <v>0</v>
      </c>
      <c r="CS123" s="435">
        <f t="shared" ref="CS123:CS142" si="109">IF(AND($D123&gt;0,AS123=""),1,IF(AS123&gt;$D123,1,0))</f>
        <v>0</v>
      </c>
      <c r="CT123" s="435">
        <f t="shared" ref="CT123:CT142" si="110">IF(AND($D123&gt;0,AT123=""),1,IF(AT123&gt;$D123,1,0))</f>
        <v>0</v>
      </c>
      <c r="CU123" s="435">
        <f t="shared" ref="CU123:CU142" si="111">IF(AND($D123&gt;0,AU123=""),1,IF(AU123&gt;$D123,1,0))</f>
        <v>0</v>
      </c>
      <c r="CV123" s="435">
        <f t="shared" ref="CV123:CV142" si="112">IF(AND($D123&gt;0,AV123=""),1,IF(AV123&gt;$D123,1,0))</f>
        <v>0</v>
      </c>
      <c r="CW123" s="435">
        <f t="shared" ref="CW123:CW142" si="113">IF(AND($D123&gt;0,AW123=""),1,IF(AW123&gt;$D123,1,0))</f>
        <v>0</v>
      </c>
      <c r="CX123" s="435">
        <f t="shared" si="105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96"/>
        <v>0</v>
      </c>
      <c r="E124" s="479">
        <f t="shared" si="106"/>
        <v>0</v>
      </c>
      <c r="F124" s="560">
        <f t="shared" si="106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87"/>
        <v/>
      </c>
      <c r="CA124" s="436"/>
      <c r="CB124" s="434" t="str">
        <f t="shared" si="88"/>
        <v/>
      </c>
      <c r="CC124" s="434" t="str">
        <f t="shared" si="89"/>
        <v/>
      </c>
      <c r="CD124" s="434" t="str">
        <f t="shared" si="90"/>
        <v/>
      </c>
      <c r="CE124" s="434" t="str">
        <f t="shared" si="91"/>
        <v/>
      </c>
      <c r="CF124" s="434" t="str">
        <f t="shared" si="92"/>
        <v/>
      </c>
      <c r="CG124" s="434" t="str">
        <f t="shared" si="93"/>
        <v/>
      </c>
      <c r="CH124" s="434" t="str">
        <f t="shared" si="94"/>
        <v/>
      </c>
      <c r="CI124" s="434" t="str">
        <f t="shared" si="95"/>
        <v/>
      </c>
      <c r="CJ124" s="434" t="str">
        <f t="shared" si="104"/>
        <v/>
      </c>
      <c r="CO124" s="438"/>
      <c r="CP124" s="435">
        <f t="shared" si="107"/>
        <v>0</v>
      </c>
      <c r="CQ124" s="435">
        <f t="shared" si="108"/>
        <v>0</v>
      </c>
      <c r="CR124" s="435">
        <f t="shared" si="100"/>
        <v>0</v>
      </c>
      <c r="CS124" s="435">
        <f t="shared" si="109"/>
        <v>0</v>
      </c>
      <c r="CT124" s="435">
        <f t="shared" si="110"/>
        <v>0</v>
      </c>
      <c r="CU124" s="435">
        <f t="shared" si="111"/>
        <v>0</v>
      </c>
      <c r="CV124" s="435">
        <f t="shared" si="112"/>
        <v>0</v>
      </c>
      <c r="CW124" s="435">
        <f t="shared" si="113"/>
        <v>0</v>
      </c>
      <c r="CX124" s="435">
        <f t="shared" si="105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96"/>
        <v>0</v>
      </c>
      <c r="E125" s="479">
        <f t="shared" si="106"/>
        <v>0</v>
      </c>
      <c r="F125" s="560">
        <f t="shared" si="106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87"/>
        <v/>
      </c>
      <c r="CA125" s="436"/>
      <c r="CB125" s="434" t="str">
        <f t="shared" si="88"/>
        <v/>
      </c>
      <c r="CC125" s="434" t="str">
        <f t="shared" si="89"/>
        <v/>
      </c>
      <c r="CD125" s="434" t="str">
        <f t="shared" si="90"/>
        <v/>
      </c>
      <c r="CE125" s="434" t="str">
        <f t="shared" si="91"/>
        <v/>
      </c>
      <c r="CF125" s="434" t="str">
        <f t="shared" si="92"/>
        <v/>
      </c>
      <c r="CG125" s="434" t="str">
        <f t="shared" si="93"/>
        <v/>
      </c>
      <c r="CH125" s="434" t="str">
        <f t="shared" si="94"/>
        <v/>
      </c>
      <c r="CI125" s="434" t="str">
        <f t="shared" si="95"/>
        <v/>
      </c>
      <c r="CJ125" s="434" t="str">
        <f t="shared" si="104"/>
        <v/>
      </c>
      <c r="CO125" s="438"/>
      <c r="CP125" s="435">
        <f t="shared" si="107"/>
        <v>0</v>
      </c>
      <c r="CQ125" s="435">
        <f t="shared" si="108"/>
        <v>0</v>
      </c>
      <c r="CR125" s="435">
        <f t="shared" si="100"/>
        <v>0</v>
      </c>
      <c r="CS125" s="435">
        <f t="shared" si="109"/>
        <v>0</v>
      </c>
      <c r="CT125" s="435">
        <f t="shared" si="110"/>
        <v>0</v>
      </c>
      <c r="CU125" s="435">
        <f t="shared" si="111"/>
        <v>0</v>
      </c>
      <c r="CV125" s="435">
        <f t="shared" si="112"/>
        <v>0</v>
      </c>
      <c r="CW125" s="435">
        <f t="shared" si="113"/>
        <v>0</v>
      </c>
      <c r="CX125" s="435">
        <f t="shared" si="105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96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87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88"/>
        <v/>
      </c>
      <c r="CC126" s="434" t="str">
        <f t="shared" si="89"/>
        <v/>
      </c>
      <c r="CD126" s="434" t="str">
        <f t="shared" si="90"/>
        <v/>
      </c>
      <c r="CE126" s="434" t="str">
        <f t="shared" si="91"/>
        <v/>
      </c>
      <c r="CF126" s="434" t="str">
        <f t="shared" si="92"/>
        <v/>
      </c>
      <c r="CG126" s="434" t="str">
        <f t="shared" si="93"/>
        <v/>
      </c>
      <c r="CH126" s="434" t="str">
        <f t="shared" si="94"/>
        <v/>
      </c>
      <c r="CI126" s="434" t="str">
        <f t="shared" si="95"/>
        <v/>
      </c>
      <c r="CJ126" s="434" t="str">
        <f t="shared" si="104"/>
        <v/>
      </c>
      <c r="CO126" s="435">
        <f>IF(AND($D126&gt;0,AO126=""),1,IF(AO126&gt;D126,1,0))</f>
        <v>0</v>
      </c>
      <c r="CP126" s="435">
        <f t="shared" si="107"/>
        <v>0</v>
      </c>
      <c r="CQ126" s="435">
        <f t="shared" si="108"/>
        <v>0</v>
      </c>
      <c r="CR126" s="435">
        <f t="shared" si="100"/>
        <v>0</v>
      </c>
      <c r="CS126" s="435">
        <f t="shared" si="109"/>
        <v>0</v>
      </c>
      <c r="CT126" s="435">
        <f t="shared" si="110"/>
        <v>0</v>
      </c>
      <c r="CU126" s="435">
        <f t="shared" si="111"/>
        <v>0</v>
      </c>
      <c r="CV126" s="435">
        <f t="shared" si="112"/>
        <v>0</v>
      </c>
      <c r="CW126" s="435">
        <f t="shared" si="113"/>
        <v>0</v>
      </c>
      <c r="CX126" s="435">
        <f t="shared" si="105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96"/>
        <v>0</v>
      </c>
      <c r="E127" s="479">
        <f t="shared" si="106"/>
        <v>0</v>
      </c>
      <c r="F127" s="560">
        <f t="shared" si="106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87"/>
        <v/>
      </c>
      <c r="CA127" s="436"/>
      <c r="CB127" s="434" t="str">
        <f t="shared" si="88"/>
        <v/>
      </c>
      <c r="CC127" s="434" t="str">
        <f t="shared" si="89"/>
        <v/>
      </c>
      <c r="CD127" s="434" t="str">
        <f t="shared" si="90"/>
        <v/>
      </c>
      <c r="CE127" s="434" t="str">
        <f t="shared" si="91"/>
        <v/>
      </c>
      <c r="CF127" s="434" t="str">
        <f t="shared" si="92"/>
        <v/>
      </c>
      <c r="CG127" s="434" t="str">
        <f t="shared" si="93"/>
        <v/>
      </c>
      <c r="CH127" s="434" t="str">
        <f t="shared" si="94"/>
        <v/>
      </c>
      <c r="CI127" s="434" t="str">
        <f t="shared" si="95"/>
        <v/>
      </c>
      <c r="CJ127" s="434" t="str">
        <f t="shared" si="104"/>
        <v/>
      </c>
      <c r="CO127" s="436"/>
      <c r="CP127" s="435">
        <f t="shared" si="107"/>
        <v>0</v>
      </c>
      <c r="CQ127" s="435">
        <f t="shared" si="108"/>
        <v>0</v>
      </c>
      <c r="CR127" s="435">
        <f t="shared" si="100"/>
        <v>0</v>
      </c>
      <c r="CS127" s="435">
        <f t="shared" si="109"/>
        <v>0</v>
      </c>
      <c r="CT127" s="435">
        <f t="shared" si="110"/>
        <v>0</v>
      </c>
      <c r="CU127" s="435">
        <f t="shared" si="111"/>
        <v>0</v>
      </c>
      <c r="CV127" s="435">
        <f t="shared" si="112"/>
        <v>0</v>
      </c>
      <c r="CW127" s="435">
        <f t="shared" si="113"/>
        <v>0</v>
      </c>
      <c r="CX127" s="435">
        <f t="shared" si="105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96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87"/>
        <v/>
      </c>
      <c r="CA128" s="434" t="str">
        <f t="shared" ref="CA128:CA142" si="114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88"/>
        <v/>
      </c>
      <c r="CC128" s="434" t="str">
        <f t="shared" si="89"/>
        <v/>
      </c>
      <c r="CD128" s="434" t="str">
        <f t="shared" si="90"/>
        <v/>
      </c>
      <c r="CE128" s="434" t="str">
        <f t="shared" si="91"/>
        <v/>
      </c>
      <c r="CF128" s="434" t="str">
        <f t="shared" si="92"/>
        <v/>
      </c>
      <c r="CG128" s="434" t="str">
        <f t="shared" si="93"/>
        <v/>
      </c>
      <c r="CH128" s="434" t="str">
        <f t="shared" si="94"/>
        <v/>
      </c>
      <c r="CI128" s="434" t="str">
        <f t="shared" si="95"/>
        <v/>
      </c>
      <c r="CJ128" s="436"/>
      <c r="CO128" s="435">
        <f>IF(AND($D128&gt;0,AO128=""),1,IF(AO128&gt;$D128,1,0))</f>
        <v>0</v>
      </c>
      <c r="CP128" s="435">
        <f t="shared" si="107"/>
        <v>0</v>
      </c>
      <c r="CQ128" s="435">
        <f t="shared" si="108"/>
        <v>0</v>
      </c>
      <c r="CR128" s="435">
        <f t="shared" si="100"/>
        <v>0</v>
      </c>
      <c r="CS128" s="435">
        <f t="shared" si="109"/>
        <v>0</v>
      </c>
      <c r="CT128" s="435">
        <f t="shared" si="110"/>
        <v>0</v>
      </c>
      <c r="CU128" s="435">
        <f t="shared" si="111"/>
        <v>0</v>
      </c>
      <c r="CV128" s="435">
        <f t="shared" si="112"/>
        <v>0</v>
      </c>
      <c r="CW128" s="435">
        <f t="shared" si="113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96"/>
        <v>0</v>
      </c>
      <c r="E129" s="479">
        <f t="shared" ref="E129:E143" si="115">SUM(G129+I129+K129+M129+O129+Q129+S129+U129+W129+Y129+AA129+AC129+AE129+AG129+AI129+AK129+AM129)</f>
        <v>0</v>
      </c>
      <c r="F129" s="560">
        <f t="shared" ref="F129:F142" si="116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87"/>
        <v/>
      </c>
      <c r="CA129" s="434" t="str">
        <f t="shared" si="114"/>
        <v/>
      </c>
      <c r="CB129" s="434" t="str">
        <f t="shared" si="88"/>
        <v/>
      </c>
      <c r="CC129" s="434" t="str">
        <f t="shared" si="89"/>
        <v/>
      </c>
      <c r="CD129" s="434" t="str">
        <f t="shared" si="90"/>
        <v/>
      </c>
      <c r="CE129" s="434" t="str">
        <f t="shared" si="91"/>
        <v/>
      </c>
      <c r="CF129" s="434" t="str">
        <f t="shared" si="92"/>
        <v/>
      </c>
      <c r="CG129" s="434" t="str">
        <f t="shared" si="93"/>
        <v/>
      </c>
      <c r="CH129" s="434" t="str">
        <f t="shared" si="94"/>
        <v/>
      </c>
      <c r="CI129" s="434" t="str">
        <f t="shared" si="95"/>
        <v/>
      </c>
      <c r="CJ129" s="436"/>
      <c r="CO129" s="435">
        <f>IF(AND($D129&gt;0,AO129=""),1,IF(AO129&gt;$D129,1,0))</f>
        <v>0</v>
      </c>
      <c r="CP129" s="435">
        <f t="shared" si="107"/>
        <v>0</v>
      </c>
      <c r="CQ129" s="435">
        <f t="shared" si="108"/>
        <v>0</v>
      </c>
      <c r="CR129" s="435">
        <f t="shared" si="100"/>
        <v>0</v>
      </c>
      <c r="CS129" s="435">
        <f t="shared" si="109"/>
        <v>0</v>
      </c>
      <c r="CT129" s="435">
        <f t="shared" si="110"/>
        <v>0</v>
      </c>
      <c r="CU129" s="435">
        <f t="shared" si="111"/>
        <v>0</v>
      </c>
      <c r="CV129" s="435">
        <f t="shared" si="112"/>
        <v>0</v>
      </c>
      <c r="CW129" s="435">
        <f t="shared" si="113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96"/>
        <v>0</v>
      </c>
      <c r="E130" s="479">
        <f t="shared" si="115"/>
        <v>0</v>
      </c>
      <c r="F130" s="560">
        <f t="shared" si="116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87"/>
        <v/>
      </c>
      <c r="CA130" s="434" t="str">
        <f t="shared" si="114"/>
        <v/>
      </c>
      <c r="CB130" s="434" t="str">
        <f t="shared" si="88"/>
        <v/>
      </c>
      <c r="CC130" s="434" t="str">
        <f t="shared" si="89"/>
        <v/>
      </c>
      <c r="CD130" s="434" t="str">
        <f t="shared" si="90"/>
        <v/>
      </c>
      <c r="CE130" s="434" t="str">
        <f t="shared" si="91"/>
        <v/>
      </c>
      <c r="CF130" s="434" t="str">
        <f t="shared" si="92"/>
        <v/>
      </c>
      <c r="CG130" s="434" t="str">
        <f t="shared" si="93"/>
        <v/>
      </c>
      <c r="CH130" s="434" t="str">
        <f t="shared" si="94"/>
        <v/>
      </c>
      <c r="CI130" s="434" t="str">
        <f t="shared" si="95"/>
        <v/>
      </c>
      <c r="CJ130" s="436"/>
      <c r="CO130" s="435">
        <f t="shared" ref="CO130:CO142" si="117">IF(AND($D130&gt;0,AO130=""),1,IF(AO130&gt;D130,1,0))</f>
        <v>0</v>
      </c>
      <c r="CP130" s="435">
        <f t="shared" si="107"/>
        <v>0</v>
      </c>
      <c r="CQ130" s="435">
        <f t="shared" si="108"/>
        <v>0</v>
      </c>
      <c r="CR130" s="435">
        <f t="shared" si="100"/>
        <v>0</v>
      </c>
      <c r="CS130" s="435">
        <f t="shared" si="109"/>
        <v>0</v>
      </c>
      <c r="CT130" s="435">
        <f t="shared" si="110"/>
        <v>0</v>
      </c>
      <c r="CU130" s="435">
        <f t="shared" si="111"/>
        <v>0</v>
      </c>
      <c r="CV130" s="435">
        <f t="shared" si="112"/>
        <v>0</v>
      </c>
      <c r="CW130" s="435">
        <f t="shared" si="113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96"/>
        <v>0</v>
      </c>
      <c r="E131" s="479">
        <f t="shared" si="115"/>
        <v>0</v>
      </c>
      <c r="F131" s="560">
        <f t="shared" si="116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87"/>
        <v/>
      </c>
      <c r="CA131" s="434" t="str">
        <f t="shared" si="114"/>
        <v/>
      </c>
      <c r="CB131" s="434" t="str">
        <f t="shared" si="88"/>
        <v/>
      </c>
      <c r="CC131" s="434" t="str">
        <f t="shared" si="89"/>
        <v/>
      </c>
      <c r="CD131" s="434" t="str">
        <f t="shared" si="90"/>
        <v/>
      </c>
      <c r="CE131" s="434" t="str">
        <f t="shared" si="91"/>
        <v/>
      </c>
      <c r="CF131" s="434" t="str">
        <f t="shared" si="92"/>
        <v/>
      </c>
      <c r="CG131" s="434" t="str">
        <f t="shared" si="93"/>
        <v/>
      </c>
      <c r="CH131" s="434" t="str">
        <f t="shared" si="94"/>
        <v/>
      </c>
      <c r="CI131" s="434" t="str">
        <f t="shared" si="95"/>
        <v/>
      </c>
      <c r="CJ131" s="436"/>
      <c r="CO131" s="435">
        <f t="shared" si="117"/>
        <v>0</v>
      </c>
      <c r="CP131" s="435">
        <f t="shared" si="107"/>
        <v>0</v>
      </c>
      <c r="CQ131" s="435">
        <f t="shared" si="108"/>
        <v>0</v>
      </c>
      <c r="CR131" s="435">
        <f t="shared" si="100"/>
        <v>0</v>
      </c>
      <c r="CS131" s="435">
        <f t="shared" si="109"/>
        <v>0</v>
      </c>
      <c r="CT131" s="435">
        <f t="shared" si="110"/>
        <v>0</v>
      </c>
      <c r="CU131" s="435">
        <f t="shared" si="111"/>
        <v>0</v>
      </c>
      <c r="CV131" s="435">
        <f t="shared" si="112"/>
        <v>0</v>
      </c>
      <c r="CW131" s="435">
        <f t="shared" si="113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96"/>
        <v>0</v>
      </c>
      <c r="E132" s="479">
        <f t="shared" si="115"/>
        <v>0</v>
      </c>
      <c r="F132" s="560">
        <f t="shared" si="116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87"/>
        <v/>
      </c>
      <c r="CA132" s="434" t="str">
        <f t="shared" si="114"/>
        <v/>
      </c>
      <c r="CB132" s="434" t="str">
        <f t="shared" si="88"/>
        <v/>
      </c>
      <c r="CC132" s="434" t="str">
        <f t="shared" si="89"/>
        <v/>
      </c>
      <c r="CD132" s="434" t="str">
        <f t="shared" si="90"/>
        <v/>
      </c>
      <c r="CE132" s="434" t="str">
        <f t="shared" si="91"/>
        <v/>
      </c>
      <c r="CF132" s="434" t="str">
        <f t="shared" si="92"/>
        <v/>
      </c>
      <c r="CG132" s="434" t="str">
        <f t="shared" si="93"/>
        <v/>
      </c>
      <c r="CH132" s="434" t="str">
        <f t="shared" si="94"/>
        <v/>
      </c>
      <c r="CI132" s="434" t="str">
        <f t="shared" si="95"/>
        <v/>
      </c>
      <c r="CJ132" s="436"/>
      <c r="CO132" s="435">
        <f t="shared" si="117"/>
        <v>0</v>
      </c>
      <c r="CP132" s="435">
        <f t="shared" si="107"/>
        <v>0</v>
      </c>
      <c r="CQ132" s="435">
        <f t="shared" si="108"/>
        <v>0</v>
      </c>
      <c r="CR132" s="435">
        <f t="shared" si="100"/>
        <v>0</v>
      </c>
      <c r="CS132" s="435">
        <f t="shared" si="109"/>
        <v>0</v>
      </c>
      <c r="CT132" s="435">
        <f t="shared" si="110"/>
        <v>0</v>
      </c>
      <c r="CU132" s="435">
        <f t="shared" si="111"/>
        <v>0</v>
      </c>
      <c r="CV132" s="435">
        <f t="shared" si="112"/>
        <v>0</v>
      </c>
      <c r="CW132" s="435">
        <f t="shared" si="113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96"/>
        <v>0</v>
      </c>
      <c r="E133" s="479">
        <f t="shared" si="115"/>
        <v>0</v>
      </c>
      <c r="F133" s="560">
        <f t="shared" si="116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87"/>
        <v/>
      </c>
      <c r="CA133" s="434" t="str">
        <f t="shared" si="114"/>
        <v/>
      </c>
      <c r="CB133" s="434" t="str">
        <f t="shared" si="88"/>
        <v/>
      </c>
      <c r="CC133" s="434" t="str">
        <f t="shared" si="89"/>
        <v/>
      </c>
      <c r="CD133" s="434" t="str">
        <f t="shared" si="90"/>
        <v/>
      </c>
      <c r="CE133" s="434" t="str">
        <f t="shared" si="91"/>
        <v/>
      </c>
      <c r="CF133" s="434" t="str">
        <f t="shared" si="92"/>
        <v/>
      </c>
      <c r="CG133" s="434" t="str">
        <f t="shared" si="93"/>
        <v/>
      </c>
      <c r="CH133" s="434" t="str">
        <f t="shared" si="94"/>
        <v/>
      </c>
      <c r="CI133" s="434" t="str">
        <f t="shared" si="95"/>
        <v/>
      </c>
      <c r="CJ133" s="436"/>
      <c r="CO133" s="435">
        <f t="shared" si="117"/>
        <v>0</v>
      </c>
      <c r="CP133" s="435">
        <f t="shared" si="107"/>
        <v>0</v>
      </c>
      <c r="CQ133" s="435">
        <f t="shared" si="108"/>
        <v>0</v>
      </c>
      <c r="CR133" s="435">
        <f t="shared" si="100"/>
        <v>0</v>
      </c>
      <c r="CS133" s="435">
        <f t="shared" si="109"/>
        <v>0</v>
      </c>
      <c r="CT133" s="435">
        <f t="shared" si="110"/>
        <v>0</v>
      </c>
      <c r="CU133" s="435">
        <f t="shared" si="111"/>
        <v>0</v>
      </c>
      <c r="CV133" s="435">
        <f t="shared" si="112"/>
        <v>0</v>
      </c>
      <c r="CW133" s="435">
        <f t="shared" si="113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96"/>
        <v>0</v>
      </c>
      <c r="E134" s="479">
        <f t="shared" si="115"/>
        <v>0</v>
      </c>
      <c r="F134" s="560">
        <f t="shared" si="116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87"/>
        <v/>
      </c>
      <c r="CA134" s="434" t="str">
        <f t="shared" si="114"/>
        <v/>
      </c>
      <c r="CB134" s="434" t="str">
        <f t="shared" si="88"/>
        <v/>
      </c>
      <c r="CC134" s="434" t="str">
        <f t="shared" si="89"/>
        <v/>
      </c>
      <c r="CD134" s="434" t="str">
        <f t="shared" si="90"/>
        <v/>
      </c>
      <c r="CE134" s="434" t="str">
        <f t="shared" si="91"/>
        <v/>
      </c>
      <c r="CF134" s="434" t="str">
        <f t="shared" si="92"/>
        <v/>
      </c>
      <c r="CG134" s="434" t="str">
        <f t="shared" si="93"/>
        <v/>
      </c>
      <c r="CH134" s="434" t="str">
        <f t="shared" si="94"/>
        <v/>
      </c>
      <c r="CI134" s="434" t="str">
        <f t="shared" si="95"/>
        <v/>
      </c>
      <c r="CJ134" s="436"/>
      <c r="CO134" s="435">
        <f t="shared" si="117"/>
        <v>0</v>
      </c>
      <c r="CP134" s="435">
        <f t="shared" si="107"/>
        <v>0</v>
      </c>
      <c r="CQ134" s="435">
        <f t="shared" si="108"/>
        <v>0</v>
      </c>
      <c r="CR134" s="435">
        <f t="shared" si="100"/>
        <v>0</v>
      </c>
      <c r="CS134" s="435">
        <f t="shared" si="109"/>
        <v>0</v>
      </c>
      <c r="CT134" s="435">
        <f t="shared" si="110"/>
        <v>0</v>
      </c>
      <c r="CU134" s="435">
        <f t="shared" si="111"/>
        <v>0</v>
      </c>
      <c r="CV134" s="435">
        <f t="shared" si="112"/>
        <v>0</v>
      </c>
      <c r="CW134" s="435">
        <f t="shared" si="113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96"/>
        <v>0</v>
      </c>
      <c r="E135" s="479">
        <f t="shared" si="115"/>
        <v>0</v>
      </c>
      <c r="F135" s="560">
        <f t="shared" si="116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87"/>
        <v/>
      </c>
      <c r="CA135" s="434" t="str">
        <f t="shared" si="114"/>
        <v/>
      </c>
      <c r="CB135" s="434" t="str">
        <f t="shared" si="88"/>
        <v/>
      </c>
      <c r="CC135" s="434" t="str">
        <f t="shared" si="89"/>
        <v/>
      </c>
      <c r="CD135" s="434" t="str">
        <f t="shared" si="90"/>
        <v/>
      </c>
      <c r="CE135" s="434" t="str">
        <f t="shared" si="91"/>
        <v/>
      </c>
      <c r="CF135" s="434" t="str">
        <f t="shared" si="92"/>
        <v/>
      </c>
      <c r="CG135" s="434" t="str">
        <f t="shared" si="93"/>
        <v/>
      </c>
      <c r="CH135" s="434" t="str">
        <f t="shared" si="94"/>
        <v/>
      </c>
      <c r="CI135" s="434" t="str">
        <f t="shared" si="95"/>
        <v/>
      </c>
      <c r="CJ135" s="436"/>
      <c r="CO135" s="435">
        <f t="shared" si="117"/>
        <v>0</v>
      </c>
      <c r="CP135" s="435">
        <f t="shared" si="107"/>
        <v>0</v>
      </c>
      <c r="CQ135" s="435">
        <f t="shared" si="108"/>
        <v>0</v>
      </c>
      <c r="CR135" s="435">
        <f t="shared" si="100"/>
        <v>0</v>
      </c>
      <c r="CS135" s="435">
        <f t="shared" si="109"/>
        <v>0</v>
      </c>
      <c r="CT135" s="435">
        <f t="shared" si="110"/>
        <v>0</v>
      </c>
      <c r="CU135" s="435">
        <f t="shared" si="111"/>
        <v>0</v>
      </c>
      <c r="CV135" s="435">
        <f t="shared" si="112"/>
        <v>0</v>
      </c>
      <c r="CW135" s="435">
        <f t="shared" si="113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96"/>
        <v>0</v>
      </c>
      <c r="E136" s="479">
        <f t="shared" si="115"/>
        <v>0</v>
      </c>
      <c r="F136" s="560">
        <f t="shared" si="116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87"/>
        <v/>
      </c>
      <c r="CA136" s="434" t="str">
        <f t="shared" si="114"/>
        <v/>
      </c>
      <c r="CB136" s="434" t="str">
        <f t="shared" si="88"/>
        <v/>
      </c>
      <c r="CC136" s="434" t="str">
        <f t="shared" si="89"/>
        <v/>
      </c>
      <c r="CD136" s="434" t="str">
        <f t="shared" si="90"/>
        <v/>
      </c>
      <c r="CE136" s="434" t="str">
        <f t="shared" si="91"/>
        <v/>
      </c>
      <c r="CF136" s="434" t="str">
        <f t="shared" si="92"/>
        <v/>
      </c>
      <c r="CG136" s="434" t="str">
        <f t="shared" si="93"/>
        <v/>
      </c>
      <c r="CH136" s="434" t="str">
        <f t="shared" si="94"/>
        <v/>
      </c>
      <c r="CI136" s="434" t="str">
        <f t="shared" si="95"/>
        <v/>
      </c>
      <c r="CJ136" s="436"/>
      <c r="CO136" s="435">
        <f t="shared" si="117"/>
        <v>0</v>
      </c>
      <c r="CP136" s="435">
        <f t="shared" si="107"/>
        <v>0</v>
      </c>
      <c r="CQ136" s="435">
        <f t="shared" si="108"/>
        <v>0</v>
      </c>
      <c r="CR136" s="435">
        <f t="shared" si="100"/>
        <v>0</v>
      </c>
      <c r="CS136" s="435">
        <f t="shared" si="109"/>
        <v>0</v>
      </c>
      <c r="CT136" s="435">
        <f t="shared" si="110"/>
        <v>0</v>
      </c>
      <c r="CU136" s="435">
        <f t="shared" si="111"/>
        <v>0</v>
      </c>
      <c r="CV136" s="435">
        <f t="shared" si="112"/>
        <v>0</v>
      </c>
      <c r="CW136" s="435">
        <f t="shared" si="113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96"/>
        <v>0</v>
      </c>
      <c r="E137" s="479">
        <f t="shared" si="115"/>
        <v>0</v>
      </c>
      <c r="F137" s="560">
        <f t="shared" si="116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87"/>
        <v/>
      </c>
      <c r="CA137" s="434" t="str">
        <f t="shared" si="114"/>
        <v/>
      </c>
      <c r="CB137" s="434" t="str">
        <f t="shared" si="88"/>
        <v/>
      </c>
      <c r="CC137" s="434" t="str">
        <f t="shared" si="89"/>
        <v/>
      </c>
      <c r="CD137" s="434" t="str">
        <f t="shared" si="90"/>
        <v/>
      </c>
      <c r="CE137" s="434" t="str">
        <f t="shared" si="91"/>
        <v/>
      </c>
      <c r="CF137" s="434" t="str">
        <f t="shared" si="92"/>
        <v/>
      </c>
      <c r="CG137" s="434" t="str">
        <f t="shared" si="93"/>
        <v/>
      </c>
      <c r="CH137" s="434" t="str">
        <f t="shared" si="94"/>
        <v/>
      </c>
      <c r="CI137" s="434" t="str">
        <f t="shared" si="95"/>
        <v/>
      </c>
      <c r="CJ137" s="436"/>
      <c r="CO137" s="435">
        <f t="shared" si="117"/>
        <v>0</v>
      </c>
      <c r="CP137" s="435">
        <f t="shared" si="107"/>
        <v>0</v>
      </c>
      <c r="CQ137" s="435">
        <f t="shared" si="108"/>
        <v>0</v>
      </c>
      <c r="CR137" s="435">
        <f t="shared" si="100"/>
        <v>0</v>
      </c>
      <c r="CS137" s="435">
        <f t="shared" si="109"/>
        <v>0</v>
      </c>
      <c r="CT137" s="435">
        <f t="shared" si="110"/>
        <v>0</v>
      </c>
      <c r="CU137" s="435">
        <f t="shared" si="111"/>
        <v>0</v>
      </c>
      <c r="CV137" s="435">
        <f t="shared" si="112"/>
        <v>0</v>
      </c>
      <c r="CW137" s="435">
        <f t="shared" si="113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96"/>
        <v>0</v>
      </c>
      <c r="E138" s="479">
        <f t="shared" si="115"/>
        <v>0</v>
      </c>
      <c r="F138" s="560">
        <f t="shared" si="116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87"/>
        <v/>
      </c>
      <c r="CA138" s="434" t="str">
        <f t="shared" si="114"/>
        <v/>
      </c>
      <c r="CB138" s="434" t="str">
        <f t="shared" si="88"/>
        <v/>
      </c>
      <c r="CC138" s="434" t="str">
        <f t="shared" si="89"/>
        <v/>
      </c>
      <c r="CD138" s="434" t="str">
        <f t="shared" si="90"/>
        <v/>
      </c>
      <c r="CE138" s="434" t="str">
        <f t="shared" si="91"/>
        <v/>
      </c>
      <c r="CF138" s="434" t="str">
        <f t="shared" si="92"/>
        <v/>
      </c>
      <c r="CG138" s="434" t="str">
        <f t="shared" si="93"/>
        <v/>
      </c>
      <c r="CH138" s="434" t="str">
        <f t="shared" si="94"/>
        <v/>
      </c>
      <c r="CI138" s="434" t="str">
        <f t="shared" si="95"/>
        <v/>
      </c>
      <c r="CJ138" s="434" t="str">
        <f>IF(AND($D138&gt;0,AX138="")," * No olvide digitar la variable Flujo digital. Digite Cero si no tiene.",IF(AX138&gt;$D138," * La variable Flujo digital no puede ser mayor al Total Ambos Sexos.",""))</f>
        <v/>
      </c>
      <c r="CO138" s="435">
        <f t="shared" si="117"/>
        <v>0</v>
      </c>
      <c r="CP138" s="435">
        <f t="shared" si="107"/>
        <v>0</v>
      </c>
      <c r="CQ138" s="435">
        <f t="shared" si="108"/>
        <v>0</v>
      </c>
      <c r="CR138" s="435">
        <f t="shared" si="100"/>
        <v>0</v>
      </c>
      <c r="CS138" s="435">
        <f t="shared" si="109"/>
        <v>0</v>
      </c>
      <c r="CT138" s="435">
        <f t="shared" si="110"/>
        <v>0</v>
      </c>
      <c r="CU138" s="435">
        <f t="shared" si="111"/>
        <v>0</v>
      </c>
      <c r="CV138" s="435">
        <f t="shared" si="112"/>
        <v>0</v>
      </c>
      <c r="CW138" s="435">
        <f t="shared" si="113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96"/>
        <v>0</v>
      </c>
      <c r="E139" s="479">
        <f t="shared" si="115"/>
        <v>0</v>
      </c>
      <c r="F139" s="560">
        <f t="shared" si="116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87"/>
        <v/>
      </c>
      <c r="CA139" s="434" t="str">
        <f t="shared" si="114"/>
        <v/>
      </c>
      <c r="CB139" s="434" t="str">
        <f t="shared" si="88"/>
        <v/>
      </c>
      <c r="CC139" s="434" t="str">
        <f t="shared" si="89"/>
        <v/>
      </c>
      <c r="CD139" s="434" t="str">
        <f t="shared" si="90"/>
        <v/>
      </c>
      <c r="CE139" s="434" t="str">
        <f t="shared" si="91"/>
        <v/>
      </c>
      <c r="CF139" s="434" t="str">
        <f t="shared" si="92"/>
        <v/>
      </c>
      <c r="CG139" s="434" t="str">
        <f t="shared" si="93"/>
        <v/>
      </c>
      <c r="CH139" s="434" t="str">
        <f t="shared" si="94"/>
        <v/>
      </c>
      <c r="CI139" s="434" t="str">
        <f t="shared" si="95"/>
        <v/>
      </c>
      <c r="CJ139" s="434" t="str">
        <f>IF(AND($D139&gt;0,AX139="")," * No olvide digitar la variable Flujo digital. Digite Cero si no tiene.",IF(AX139&gt;$D139," * La variable Flujo digital no puede ser mayor al Total Ambos Sexos.",""))</f>
        <v/>
      </c>
      <c r="CO139" s="435">
        <f t="shared" si="117"/>
        <v>0</v>
      </c>
      <c r="CP139" s="435">
        <f t="shared" si="107"/>
        <v>0</v>
      </c>
      <c r="CQ139" s="435">
        <f t="shared" si="108"/>
        <v>0</v>
      </c>
      <c r="CR139" s="435">
        <f t="shared" si="100"/>
        <v>0</v>
      </c>
      <c r="CS139" s="435">
        <f t="shared" si="109"/>
        <v>0</v>
      </c>
      <c r="CT139" s="435">
        <f t="shared" si="110"/>
        <v>0</v>
      </c>
      <c r="CU139" s="435">
        <f t="shared" si="111"/>
        <v>0</v>
      </c>
      <c r="CV139" s="435">
        <f t="shared" si="112"/>
        <v>0</v>
      </c>
      <c r="CW139" s="435">
        <f t="shared" si="113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96"/>
        <v>0</v>
      </c>
      <c r="E140" s="479">
        <f t="shared" si="115"/>
        <v>0</v>
      </c>
      <c r="F140" s="560">
        <f t="shared" si="116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87"/>
        <v/>
      </c>
      <c r="CA140" s="434" t="str">
        <f t="shared" si="114"/>
        <v/>
      </c>
      <c r="CB140" s="434" t="str">
        <f t="shared" si="88"/>
        <v/>
      </c>
      <c r="CC140" s="434" t="str">
        <f t="shared" si="89"/>
        <v/>
      </c>
      <c r="CD140" s="434" t="str">
        <f t="shared" si="90"/>
        <v/>
      </c>
      <c r="CE140" s="434" t="str">
        <f t="shared" si="91"/>
        <v/>
      </c>
      <c r="CF140" s="434" t="str">
        <f t="shared" si="92"/>
        <v/>
      </c>
      <c r="CG140" s="434" t="str">
        <f t="shared" si="93"/>
        <v/>
      </c>
      <c r="CH140" s="434" t="str">
        <f t="shared" si="94"/>
        <v/>
      </c>
      <c r="CI140" s="434" t="str">
        <f t="shared" si="95"/>
        <v/>
      </c>
      <c r="CJ140" s="436"/>
      <c r="CO140" s="435">
        <f t="shared" si="117"/>
        <v>0</v>
      </c>
      <c r="CP140" s="435">
        <f t="shared" si="107"/>
        <v>0</v>
      </c>
      <c r="CQ140" s="435">
        <f t="shared" si="108"/>
        <v>0</v>
      </c>
      <c r="CR140" s="435">
        <f t="shared" si="100"/>
        <v>0</v>
      </c>
      <c r="CS140" s="435">
        <f t="shared" si="109"/>
        <v>0</v>
      </c>
      <c r="CT140" s="435">
        <f t="shared" si="110"/>
        <v>0</v>
      </c>
      <c r="CU140" s="435">
        <f t="shared" si="111"/>
        <v>0</v>
      </c>
      <c r="CV140" s="435">
        <f t="shared" si="112"/>
        <v>0</v>
      </c>
      <c r="CW140" s="435">
        <f t="shared" si="113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96"/>
        <v>0</v>
      </c>
      <c r="E141" s="479">
        <f t="shared" si="115"/>
        <v>0</v>
      </c>
      <c r="F141" s="560">
        <f t="shared" si="116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87"/>
        <v/>
      </c>
      <c r="CA141" s="434" t="str">
        <f t="shared" si="114"/>
        <v/>
      </c>
      <c r="CB141" s="434" t="str">
        <f t="shared" si="88"/>
        <v/>
      </c>
      <c r="CC141" s="434" t="str">
        <f t="shared" si="89"/>
        <v/>
      </c>
      <c r="CD141" s="434" t="str">
        <f t="shared" si="90"/>
        <v/>
      </c>
      <c r="CE141" s="434" t="str">
        <f t="shared" si="91"/>
        <v/>
      </c>
      <c r="CF141" s="434" t="str">
        <f t="shared" si="92"/>
        <v/>
      </c>
      <c r="CG141" s="434" t="str">
        <f t="shared" si="93"/>
        <v/>
      </c>
      <c r="CH141" s="434" t="str">
        <f t="shared" si="94"/>
        <v/>
      </c>
      <c r="CI141" s="434" t="str">
        <f t="shared" si="95"/>
        <v/>
      </c>
      <c r="CJ141" s="434" t="str">
        <f>IF(AND($D141&gt;0,AX141="")," * No olvide digitar la variable Flujo digital. Digite Cero si no tiene.",IF(AX141&gt;$D141," * La variable Flujo digital no puede ser mayor al Total Ambos Sexos.",""))</f>
        <v/>
      </c>
      <c r="CO141" s="435">
        <f t="shared" si="117"/>
        <v>0</v>
      </c>
      <c r="CP141" s="435">
        <f t="shared" si="107"/>
        <v>0</v>
      </c>
      <c r="CQ141" s="435">
        <f t="shared" si="108"/>
        <v>0</v>
      </c>
      <c r="CR141" s="435">
        <f t="shared" si="100"/>
        <v>0</v>
      </c>
      <c r="CS141" s="435">
        <f t="shared" si="109"/>
        <v>0</v>
      </c>
      <c r="CT141" s="435">
        <f t="shared" si="110"/>
        <v>0</v>
      </c>
      <c r="CU141" s="435">
        <f t="shared" si="111"/>
        <v>0</v>
      </c>
      <c r="CV141" s="435">
        <f t="shared" si="112"/>
        <v>0</v>
      </c>
      <c r="CW141" s="435">
        <f t="shared" si="113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15"/>
        <v>0</v>
      </c>
      <c r="F142" s="563">
        <f t="shared" si="116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14"/>
        <v/>
      </c>
      <c r="CB142" s="434" t="str">
        <f t="shared" si="88"/>
        <v/>
      </c>
      <c r="CC142" s="434" t="str">
        <f t="shared" si="89"/>
        <v/>
      </c>
      <c r="CD142" s="434" t="str">
        <f t="shared" si="90"/>
        <v/>
      </c>
      <c r="CE142" s="434" t="str">
        <f t="shared" si="91"/>
        <v/>
      </c>
      <c r="CF142" s="434" t="str">
        <f t="shared" si="92"/>
        <v/>
      </c>
      <c r="CG142" s="434" t="str">
        <f t="shared" si="93"/>
        <v/>
      </c>
      <c r="CH142" s="434" t="str">
        <f t="shared" si="94"/>
        <v/>
      </c>
      <c r="CI142" s="434" t="str">
        <f t="shared" si="95"/>
        <v/>
      </c>
      <c r="CJ142" s="434" t="str">
        <f>IF(AND($D142&gt;0,AX142="")," * No olvide digitar la variable Flujo digital. Digite Cero si no tiene.",IF(AX142&gt;$D142," * La variable Flujo digital no puede ser mayor al Total Ambos Sexos.",""))</f>
        <v/>
      </c>
      <c r="CO142" s="435">
        <f t="shared" si="117"/>
        <v>0</v>
      </c>
      <c r="CP142" s="435">
        <f t="shared" si="107"/>
        <v>0</v>
      </c>
      <c r="CQ142" s="435">
        <f t="shared" si="108"/>
        <v>0</v>
      </c>
      <c r="CR142" s="435">
        <f t="shared" si="100"/>
        <v>0</v>
      </c>
      <c r="CS142" s="435">
        <f t="shared" si="109"/>
        <v>0</v>
      </c>
      <c r="CT142" s="435">
        <f t="shared" si="110"/>
        <v>0</v>
      </c>
      <c r="CU142" s="435">
        <f t="shared" si="111"/>
        <v>0</v>
      </c>
      <c r="CV142" s="435">
        <f t="shared" si="112"/>
        <v>0</v>
      </c>
      <c r="CW142" s="435">
        <f t="shared" si="113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96"/>
        <v>0</v>
      </c>
      <c r="E143" s="3588">
        <f t="shared" si="115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18">SUM(K91:K103,K105:K109,K115:K117,K119:K120,K128:K142)</f>
        <v>0</v>
      </c>
      <c r="L143" s="3728">
        <f t="shared" si="118"/>
        <v>0</v>
      </c>
      <c r="M143" s="3547">
        <f t="shared" si="118"/>
        <v>0</v>
      </c>
      <c r="N143" s="3548">
        <f t="shared" si="118"/>
        <v>0</v>
      </c>
      <c r="O143" s="3547">
        <f t="shared" si="118"/>
        <v>0</v>
      </c>
      <c r="P143" s="3548">
        <f t="shared" si="118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19">SUM(S91:S103,S105:S121,S126,S128:S142)</f>
        <v>0</v>
      </c>
      <c r="T143" s="3548">
        <f t="shared" si="119"/>
        <v>0</v>
      </c>
      <c r="U143" s="3547">
        <f t="shared" si="119"/>
        <v>0</v>
      </c>
      <c r="V143" s="3548">
        <f t="shared" si="119"/>
        <v>0</v>
      </c>
      <c r="W143" s="3547">
        <f t="shared" si="119"/>
        <v>0</v>
      </c>
      <c r="X143" s="3548">
        <f t="shared" si="119"/>
        <v>0</v>
      </c>
      <c r="Y143" s="3547">
        <f>SUM(Y91:Y142)</f>
        <v>0</v>
      </c>
      <c r="Z143" s="3548">
        <f>SUM(Z91:Z142)</f>
        <v>0</v>
      </c>
      <c r="AA143" s="3547">
        <f t="shared" ref="AA143:AN143" si="120">SUM(AA91:AA104,AA106:AA112,AA114:AA142)</f>
        <v>0</v>
      </c>
      <c r="AB143" s="3548">
        <f t="shared" si="120"/>
        <v>0</v>
      </c>
      <c r="AC143" s="3547">
        <f t="shared" si="120"/>
        <v>0</v>
      </c>
      <c r="AD143" s="3548">
        <f t="shared" si="120"/>
        <v>0</v>
      </c>
      <c r="AE143" s="3547">
        <f t="shared" si="120"/>
        <v>0</v>
      </c>
      <c r="AF143" s="3548">
        <f t="shared" si="120"/>
        <v>0</v>
      </c>
      <c r="AG143" s="3547">
        <f t="shared" si="120"/>
        <v>0</v>
      </c>
      <c r="AH143" s="3548">
        <f t="shared" si="120"/>
        <v>0</v>
      </c>
      <c r="AI143" s="3547">
        <f t="shared" si="120"/>
        <v>0</v>
      </c>
      <c r="AJ143" s="3548">
        <f t="shared" si="120"/>
        <v>0</v>
      </c>
      <c r="AK143" s="3547">
        <f t="shared" si="120"/>
        <v>0</v>
      </c>
      <c r="AL143" s="3548">
        <f t="shared" si="120"/>
        <v>0</v>
      </c>
      <c r="AM143" s="3547">
        <f t="shared" si="120"/>
        <v>0</v>
      </c>
      <c r="AN143" s="3548">
        <f t="shared" si="120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>SUM(AT91:AT142)</f>
        <v>0</v>
      </c>
      <c r="AU143" s="625">
        <f>SUM(AU91:AU142)</f>
        <v>0</v>
      </c>
      <c r="AV143" s="625">
        <f>SUM(AV91:AV142)</f>
        <v>0</v>
      </c>
      <c r="AW143" s="625">
        <f>SUM(AW91:AW142)</f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21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22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21"/>
        <v>0</v>
      </c>
      <c r="C150" s="3745"/>
      <c r="D150" s="3721"/>
      <c r="E150" s="3741"/>
      <c r="F150" s="3723"/>
      <c r="G150" s="3721"/>
      <c r="H150" s="3742"/>
      <c r="I150" s="223">
        <f t="shared" si="122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21"/>
        <v>0</v>
      </c>
      <c r="C151" s="3740"/>
      <c r="D151" s="3721"/>
      <c r="E151" s="3741"/>
      <c r="F151" s="542"/>
      <c r="G151" s="3721"/>
      <c r="H151" s="3742"/>
      <c r="I151" s="223">
        <f t="shared" si="122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21"/>
        <v>0</v>
      </c>
      <c r="C152" s="3745"/>
      <c r="D152" s="3721"/>
      <c r="E152" s="3741"/>
      <c r="F152" s="542"/>
      <c r="G152" s="3721"/>
      <c r="H152" s="3742"/>
      <c r="I152" s="223">
        <f t="shared" si="122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21"/>
        <v>0</v>
      </c>
      <c r="C153" s="3740"/>
      <c r="D153" s="3721"/>
      <c r="E153" s="3741"/>
      <c r="F153" s="3723"/>
      <c r="G153" s="3721"/>
      <c r="H153" s="3742"/>
      <c r="I153" s="223">
        <f t="shared" si="122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21"/>
        <v>0</v>
      </c>
      <c r="C154" s="3740"/>
      <c r="D154" s="3721"/>
      <c r="E154" s="3741"/>
      <c r="F154" s="542"/>
      <c r="G154" s="3721"/>
      <c r="H154" s="3742"/>
      <c r="I154" s="223">
        <f t="shared" si="122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21"/>
        <v>0</v>
      </c>
      <c r="C155" s="3740"/>
      <c r="D155" s="3721"/>
      <c r="E155" s="3741"/>
      <c r="F155" s="3723"/>
      <c r="G155" s="3721"/>
      <c r="H155" s="3742"/>
      <c r="I155" s="223">
        <f t="shared" si="122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21"/>
        <v>0</v>
      </c>
      <c r="C156" s="3740"/>
      <c r="D156" s="3721"/>
      <c r="E156" s="3741"/>
      <c r="F156" s="542"/>
      <c r="G156" s="3721"/>
      <c r="H156" s="3742"/>
      <c r="I156" s="223">
        <f t="shared" si="122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21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2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24">IF(AND(Y163+Z163&gt;0,AQ163=""),1,IF(AQ163&gt;Y163+Z163,1,0))</f>
        <v>0</v>
      </c>
      <c r="CP163" s="435">
        <f t="shared" ref="CP163:CP173" si="125">IF(AND(F163&gt;0,AR163=""),1,IF(AR163&gt;F163,1,0))</f>
        <v>0</v>
      </c>
      <c r="CQ163" s="435">
        <f t="shared" ref="CQ163:CQ173" si="126">IF(AND(AK163+AL163&gt;0,AS163=""),1,IF(AS163&gt;AK163+AL163,1,0))</f>
        <v>0</v>
      </c>
      <c r="CR163" s="435">
        <f t="shared" ref="CR163:CR173" si="127">IF(AND(D163&gt;0,AT163=""),1,IF(AT163&gt;D163,1,0))</f>
        <v>0</v>
      </c>
      <c r="CS163" s="435">
        <f t="shared" ref="CS163:CS173" si="128">IF(AND($D163&gt;0,AU163=""),1,IF(AU163&gt;$D163,1,0))</f>
        <v>0</v>
      </c>
      <c r="CT163" s="435">
        <f t="shared" ref="CT163:CT173" si="129">IF(AND($D163&gt;0,AV163=""),1,IF(AV163&gt;$D163,1,0))</f>
        <v>0</v>
      </c>
      <c r="CU163" s="435">
        <f t="shared" ref="CU163:CU173" si="130">IF(AND($D163&gt;0,AW163=""),1,IF(AW163&gt;$D163,1,0))</f>
        <v>0</v>
      </c>
      <c r="CV163" s="435">
        <f t="shared" ref="CV163:CV173" si="131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32">E164+F164</f>
        <v>0</v>
      </c>
      <c r="E164" s="479">
        <f t="shared" ref="E164:E173" si="133">SUM(G164+I164+K164+M164+O164+Q164+S164+U164+W164+Y164+AA164+AC164+AE164+AG164+AI164+AK164+AM164+AO164)</f>
        <v>0</v>
      </c>
      <c r="F164" s="560">
        <f t="shared" ref="F164:F173" si="134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35">CA164&amp;CB164&amp;CC164&amp;CD164&amp;CE164&amp;CF164&amp;CG164&amp;CH164</f>
        <v/>
      </c>
      <c r="CA164" s="434" t="str">
        <f t="shared" ref="CA164:CA173" si="136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37">IF(AND(F164&gt;0,AR164="")," * No olvide digitar la variable Gestante. Digite Cero si no tiene.",IF(AR164&gt;F164," * La variable Gestante no pueden superar el Total Mujeres.",""))</f>
        <v/>
      </c>
      <c r="CC164" s="434" t="str">
        <f t="shared" si="123"/>
        <v/>
      </c>
      <c r="CD164" s="434" t="str">
        <f t="shared" ref="CD164:CD173" si="138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39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40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41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42">IF(AND($D164&gt;0,AX164=""),"  * No olvide digitar la variable Migrantes. Digite Cero si no tiene.",IF(AX164&gt;$D164," * La variable Migrantes no pueden superar el Total Ambos Sexos.",""))</f>
        <v/>
      </c>
      <c r="CO164" s="435">
        <f t="shared" si="124"/>
        <v>0</v>
      </c>
      <c r="CP164" s="435">
        <f t="shared" si="125"/>
        <v>0</v>
      </c>
      <c r="CQ164" s="435">
        <f t="shared" si="126"/>
        <v>0</v>
      </c>
      <c r="CR164" s="435">
        <f t="shared" si="127"/>
        <v>0</v>
      </c>
      <c r="CS164" s="435">
        <f t="shared" si="128"/>
        <v>0</v>
      </c>
      <c r="CT164" s="435">
        <f t="shared" si="129"/>
        <v>0</v>
      </c>
      <c r="CU164" s="435">
        <f t="shared" si="130"/>
        <v>0</v>
      </c>
      <c r="CV164" s="435">
        <f t="shared" si="131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32"/>
        <v>0</v>
      </c>
      <c r="E165" s="479">
        <f t="shared" si="133"/>
        <v>0</v>
      </c>
      <c r="F165" s="560">
        <f t="shared" si="134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35"/>
        <v/>
      </c>
      <c r="CA165" s="434" t="str">
        <f t="shared" si="136"/>
        <v/>
      </c>
      <c r="CB165" s="434" t="str">
        <f t="shared" si="137"/>
        <v/>
      </c>
      <c r="CC165" s="434" t="str">
        <f t="shared" si="123"/>
        <v/>
      </c>
      <c r="CD165" s="434" t="str">
        <f t="shared" si="138"/>
        <v/>
      </c>
      <c r="CE165" s="434" t="str">
        <f t="shared" si="139"/>
        <v/>
      </c>
      <c r="CF165" s="434" t="str">
        <f t="shared" si="140"/>
        <v/>
      </c>
      <c r="CG165" s="434" t="str">
        <f t="shared" si="141"/>
        <v/>
      </c>
      <c r="CH165" s="434" t="str">
        <f t="shared" si="142"/>
        <v/>
      </c>
      <c r="CO165" s="435">
        <f t="shared" si="124"/>
        <v>0</v>
      </c>
      <c r="CP165" s="435">
        <f t="shared" si="125"/>
        <v>0</v>
      </c>
      <c r="CQ165" s="435">
        <f t="shared" si="126"/>
        <v>0</v>
      </c>
      <c r="CR165" s="435">
        <f t="shared" si="127"/>
        <v>0</v>
      </c>
      <c r="CS165" s="435">
        <f t="shared" si="128"/>
        <v>0</v>
      </c>
      <c r="CT165" s="435">
        <f t="shared" si="129"/>
        <v>0</v>
      </c>
      <c r="CU165" s="435">
        <f t="shared" si="130"/>
        <v>0</v>
      </c>
      <c r="CV165" s="435">
        <f t="shared" si="131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32"/>
        <v>0</v>
      </c>
      <c r="E166" s="479">
        <f t="shared" si="133"/>
        <v>0</v>
      </c>
      <c r="F166" s="560">
        <f t="shared" si="134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35"/>
        <v/>
      </c>
      <c r="CA166" s="434" t="str">
        <f t="shared" si="136"/>
        <v/>
      </c>
      <c r="CB166" s="434" t="str">
        <f t="shared" si="137"/>
        <v/>
      </c>
      <c r="CC166" s="434" t="str">
        <f t="shared" si="123"/>
        <v/>
      </c>
      <c r="CD166" s="434" t="str">
        <f t="shared" si="138"/>
        <v/>
      </c>
      <c r="CE166" s="434" t="str">
        <f t="shared" si="139"/>
        <v/>
      </c>
      <c r="CF166" s="434" t="str">
        <f t="shared" si="140"/>
        <v/>
      </c>
      <c r="CG166" s="434" t="str">
        <f t="shared" si="141"/>
        <v/>
      </c>
      <c r="CH166" s="434" t="str">
        <f t="shared" si="142"/>
        <v/>
      </c>
      <c r="CO166" s="435">
        <f t="shared" si="124"/>
        <v>0</v>
      </c>
      <c r="CP166" s="435">
        <f t="shared" si="125"/>
        <v>0</v>
      </c>
      <c r="CQ166" s="435">
        <f t="shared" si="126"/>
        <v>0</v>
      </c>
      <c r="CR166" s="435">
        <f t="shared" si="127"/>
        <v>0</v>
      </c>
      <c r="CS166" s="435">
        <f t="shared" si="128"/>
        <v>0</v>
      </c>
      <c r="CT166" s="435">
        <f t="shared" si="129"/>
        <v>0</v>
      </c>
      <c r="CU166" s="435">
        <f t="shared" si="130"/>
        <v>0</v>
      </c>
      <c r="CV166" s="435">
        <f t="shared" si="131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32"/>
        <v>0</v>
      </c>
      <c r="E167" s="479">
        <f t="shared" si="133"/>
        <v>0</v>
      </c>
      <c r="F167" s="560">
        <f t="shared" si="134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35"/>
        <v/>
      </c>
      <c r="CA167" s="434" t="str">
        <f t="shared" si="136"/>
        <v/>
      </c>
      <c r="CB167" s="434" t="str">
        <f t="shared" si="137"/>
        <v/>
      </c>
      <c r="CC167" s="434" t="str">
        <f t="shared" si="123"/>
        <v/>
      </c>
      <c r="CD167" s="434" t="str">
        <f t="shared" si="138"/>
        <v/>
      </c>
      <c r="CE167" s="434" t="str">
        <f t="shared" si="139"/>
        <v/>
      </c>
      <c r="CF167" s="434" t="str">
        <f t="shared" si="140"/>
        <v/>
      </c>
      <c r="CG167" s="434" t="str">
        <f t="shared" si="141"/>
        <v/>
      </c>
      <c r="CH167" s="434" t="str">
        <f t="shared" si="142"/>
        <v/>
      </c>
      <c r="CO167" s="435">
        <f t="shared" si="124"/>
        <v>0</v>
      </c>
      <c r="CP167" s="435">
        <f t="shared" si="125"/>
        <v>0</v>
      </c>
      <c r="CQ167" s="435">
        <f t="shared" si="126"/>
        <v>0</v>
      </c>
      <c r="CR167" s="435">
        <f t="shared" si="127"/>
        <v>0</v>
      </c>
      <c r="CS167" s="435">
        <f t="shared" si="128"/>
        <v>0</v>
      </c>
      <c r="CT167" s="435">
        <f t="shared" si="129"/>
        <v>0</v>
      </c>
      <c r="CU167" s="435">
        <f t="shared" si="130"/>
        <v>0</v>
      </c>
      <c r="CV167" s="435">
        <f t="shared" si="131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32"/>
        <v>0</v>
      </c>
      <c r="E168" s="479">
        <f t="shared" si="133"/>
        <v>0</v>
      </c>
      <c r="F168" s="560">
        <f t="shared" si="134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35"/>
        <v/>
      </c>
      <c r="CA168" s="434" t="str">
        <f t="shared" si="136"/>
        <v/>
      </c>
      <c r="CB168" s="434" t="str">
        <f t="shared" si="137"/>
        <v/>
      </c>
      <c r="CC168" s="434" t="str">
        <f t="shared" si="123"/>
        <v/>
      </c>
      <c r="CD168" s="434" t="str">
        <f t="shared" si="138"/>
        <v/>
      </c>
      <c r="CE168" s="434" t="str">
        <f t="shared" si="139"/>
        <v/>
      </c>
      <c r="CF168" s="434" t="str">
        <f t="shared" si="140"/>
        <v/>
      </c>
      <c r="CG168" s="434" t="str">
        <f t="shared" si="141"/>
        <v/>
      </c>
      <c r="CH168" s="434" t="str">
        <f t="shared" si="142"/>
        <v/>
      </c>
      <c r="CO168" s="435">
        <f t="shared" si="124"/>
        <v>0</v>
      </c>
      <c r="CP168" s="435">
        <f t="shared" si="125"/>
        <v>0</v>
      </c>
      <c r="CQ168" s="435">
        <f t="shared" si="126"/>
        <v>0</v>
      </c>
      <c r="CR168" s="435">
        <f t="shared" si="127"/>
        <v>0</v>
      </c>
      <c r="CS168" s="435">
        <f t="shared" si="128"/>
        <v>0</v>
      </c>
      <c r="CT168" s="435">
        <f t="shared" si="129"/>
        <v>0</v>
      </c>
      <c r="CU168" s="435">
        <f t="shared" si="130"/>
        <v>0</v>
      </c>
      <c r="CV168" s="435">
        <f t="shared" si="131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32"/>
        <v>0</v>
      </c>
      <c r="E169" s="479">
        <f t="shared" si="133"/>
        <v>0</v>
      </c>
      <c r="F169" s="560">
        <f t="shared" si="134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35"/>
        <v/>
      </c>
      <c r="CA169" s="434" t="str">
        <f t="shared" si="136"/>
        <v/>
      </c>
      <c r="CB169" s="434" t="str">
        <f t="shared" si="137"/>
        <v/>
      </c>
      <c r="CC169" s="434" t="str">
        <f t="shared" si="123"/>
        <v/>
      </c>
      <c r="CD169" s="434" t="str">
        <f t="shared" si="138"/>
        <v/>
      </c>
      <c r="CE169" s="434" t="str">
        <f t="shared" si="139"/>
        <v/>
      </c>
      <c r="CF169" s="434" t="str">
        <f t="shared" si="140"/>
        <v/>
      </c>
      <c r="CG169" s="434" t="str">
        <f t="shared" si="141"/>
        <v/>
      </c>
      <c r="CH169" s="434" t="str">
        <f t="shared" si="142"/>
        <v/>
      </c>
      <c r="CO169" s="435">
        <f t="shared" si="124"/>
        <v>0</v>
      </c>
      <c r="CP169" s="435">
        <f t="shared" si="125"/>
        <v>0</v>
      </c>
      <c r="CQ169" s="435">
        <f t="shared" si="126"/>
        <v>0</v>
      </c>
      <c r="CR169" s="435">
        <f t="shared" si="127"/>
        <v>0</v>
      </c>
      <c r="CS169" s="435">
        <f t="shared" si="128"/>
        <v>0</v>
      </c>
      <c r="CT169" s="435">
        <f t="shared" si="129"/>
        <v>0</v>
      </c>
      <c r="CU169" s="435">
        <f t="shared" si="130"/>
        <v>0</v>
      </c>
      <c r="CV169" s="435">
        <f t="shared" si="131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32"/>
        <v>0</v>
      </c>
      <c r="E170" s="479">
        <f t="shared" si="133"/>
        <v>0</v>
      </c>
      <c r="F170" s="560">
        <f t="shared" si="134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35"/>
        <v/>
      </c>
      <c r="CA170" s="434" t="str">
        <f t="shared" si="136"/>
        <v/>
      </c>
      <c r="CB170" s="434" t="str">
        <f t="shared" si="137"/>
        <v/>
      </c>
      <c r="CC170" s="434" t="str">
        <f t="shared" si="123"/>
        <v/>
      </c>
      <c r="CD170" s="434" t="str">
        <f t="shared" si="138"/>
        <v/>
      </c>
      <c r="CE170" s="434" t="str">
        <f t="shared" si="139"/>
        <v/>
      </c>
      <c r="CF170" s="434" t="str">
        <f t="shared" si="140"/>
        <v/>
      </c>
      <c r="CG170" s="434" t="str">
        <f t="shared" si="141"/>
        <v/>
      </c>
      <c r="CH170" s="434" t="str">
        <f t="shared" si="142"/>
        <v/>
      </c>
      <c r="CO170" s="435">
        <f t="shared" si="124"/>
        <v>0</v>
      </c>
      <c r="CP170" s="435">
        <f t="shared" si="125"/>
        <v>0</v>
      </c>
      <c r="CQ170" s="435">
        <f t="shared" si="126"/>
        <v>0</v>
      </c>
      <c r="CR170" s="435">
        <f t="shared" si="127"/>
        <v>0</v>
      </c>
      <c r="CS170" s="435">
        <f t="shared" si="128"/>
        <v>0</v>
      </c>
      <c r="CT170" s="435">
        <f t="shared" si="129"/>
        <v>0</v>
      </c>
      <c r="CU170" s="435">
        <f t="shared" si="130"/>
        <v>0</v>
      </c>
      <c r="CV170" s="435">
        <f t="shared" si="131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32"/>
        <v>0</v>
      </c>
      <c r="E171" s="479">
        <f t="shared" si="133"/>
        <v>0</v>
      </c>
      <c r="F171" s="560">
        <f t="shared" si="134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35"/>
        <v/>
      </c>
      <c r="CA171" s="434" t="str">
        <f t="shared" si="136"/>
        <v/>
      </c>
      <c r="CB171" s="434" t="str">
        <f t="shared" si="137"/>
        <v/>
      </c>
      <c r="CC171" s="434" t="str">
        <f t="shared" si="123"/>
        <v/>
      </c>
      <c r="CD171" s="434" t="str">
        <f t="shared" si="138"/>
        <v/>
      </c>
      <c r="CE171" s="434" t="str">
        <f t="shared" si="139"/>
        <v/>
      </c>
      <c r="CF171" s="434" t="str">
        <f t="shared" si="140"/>
        <v/>
      </c>
      <c r="CG171" s="434" t="str">
        <f t="shared" si="141"/>
        <v/>
      </c>
      <c r="CH171" s="434" t="str">
        <f t="shared" si="142"/>
        <v/>
      </c>
      <c r="CO171" s="435">
        <f t="shared" si="124"/>
        <v>0</v>
      </c>
      <c r="CP171" s="435">
        <f t="shared" si="125"/>
        <v>0</v>
      </c>
      <c r="CQ171" s="435">
        <f t="shared" si="126"/>
        <v>0</v>
      </c>
      <c r="CR171" s="435">
        <f t="shared" si="127"/>
        <v>0</v>
      </c>
      <c r="CS171" s="435">
        <f t="shared" si="128"/>
        <v>0</v>
      </c>
      <c r="CT171" s="435">
        <f t="shared" si="129"/>
        <v>0</v>
      </c>
      <c r="CU171" s="435">
        <f t="shared" si="130"/>
        <v>0</v>
      </c>
      <c r="CV171" s="435">
        <f t="shared" si="131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32"/>
        <v>0</v>
      </c>
      <c r="E172" s="479">
        <f t="shared" si="133"/>
        <v>0</v>
      </c>
      <c r="F172" s="560">
        <f t="shared" si="134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35"/>
        <v/>
      </c>
      <c r="CA172" s="434" t="str">
        <f t="shared" si="136"/>
        <v/>
      </c>
      <c r="CB172" s="434" t="str">
        <f t="shared" si="137"/>
        <v/>
      </c>
      <c r="CC172" s="434" t="str">
        <f t="shared" si="123"/>
        <v/>
      </c>
      <c r="CD172" s="434" t="str">
        <f t="shared" si="138"/>
        <v/>
      </c>
      <c r="CE172" s="434" t="str">
        <f t="shared" si="139"/>
        <v/>
      </c>
      <c r="CF172" s="434" t="str">
        <f t="shared" si="140"/>
        <v/>
      </c>
      <c r="CG172" s="434" t="str">
        <f t="shared" si="141"/>
        <v/>
      </c>
      <c r="CH172" s="434" t="str">
        <f t="shared" si="142"/>
        <v/>
      </c>
      <c r="CO172" s="435">
        <f t="shared" si="124"/>
        <v>0</v>
      </c>
      <c r="CP172" s="435">
        <f t="shared" si="125"/>
        <v>0</v>
      </c>
      <c r="CQ172" s="435">
        <f t="shared" si="126"/>
        <v>0</v>
      </c>
      <c r="CR172" s="435">
        <f t="shared" si="127"/>
        <v>0</v>
      </c>
      <c r="CS172" s="435">
        <f t="shared" si="128"/>
        <v>0</v>
      </c>
      <c r="CT172" s="435">
        <f t="shared" si="129"/>
        <v>0</v>
      </c>
      <c r="CU172" s="435">
        <f t="shared" si="130"/>
        <v>0</v>
      </c>
      <c r="CV172" s="435">
        <f t="shared" si="131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32"/>
        <v>0</v>
      </c>
      <c r="E173" s="486">
        <f t="shared" si="133"/>
        <v>0</v>
      </c>
      <c r="F173" s="591">
        <f t="shared" si="134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35"/>
        <v/>
      </c>
      <c r="CA173" s="434" t="str">
        <f t="shared" si="136"/>
        <v/>
      </c>
      <c r="CB173" s="434" t="str">
        <f t="shared" si="137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38"/>
        <v/>
      </c>
      <c r="CE173" s="434" t="str">
        <f t="shared" si="139"/>
        <v/>
      </c>
      <c r="CF173" s="434" t="str">
        <f t="shared" si="140"/>
        <v/>
      </c>
      <c r="CG173" s="434" t="str">
        <f t="shared" si="141"/>
        <v/>
      </c>
      <c r="CH173" s="434" t="str">
        <f t="shared" si="142"/>
        <v/>
      </c>
      <c r="CO173" s="435">
        <f t="shared" si="124"/>
        <v>0</v>
      </c>
      <c r="CP173" s="435">
        <f t="shared" si="125"/>
        <v>0</v>
      </c>
      <c r="CQ173" s="435">
        <f t="shared" si="126"/>
        <v>0</v>
      </c>
      <c r="CR173" s="435">
        <f t="shared" si="127"/>
        <v>0</v>
      </c>
      <c r="CS173" s="435">
        <f t="shared" si="128"/>
        <v>0</v>
      </c>
      <c r="CT173" s="435">
        <f t="shared" si="129"/>
        <v>0</v>
      </c>
      <c r="CU173" s="435">
        <f t="shared" si="130"/>
        <v>0</v>
      </c>
      <c r="CV173" s="435">
        <f t="shared" si="131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43">SUM(D163:D173)</f>
        <v>0</v>
      </c>
      <c r="E174" s="3756">
        <f t="shared" si="143"/>
        <v>0</v>
      </c>
      <c r="F174" s="3548">
        <f t="shared" si="143"/>
        <v>0</v>
      </c>
      <c r="G174" s="3547">
        <f t="shared" si="143"/>
        <v>0</v>
      </c>
      <c r="H174" s="3548">
        <f t="shared" si="143"/>
        <v>0</v>
      </c>
      <c r="I174" s="3547">
        <f t="shared" si="143"/>
        <v>0</v>
      </c>
      <c r="J174" s="3548">
        <f t="shared" si="143"/>
        <v>0</v>
      </c>
      <c r="K174" s="3547">
        <f t="shared" si="143"/>
        <v>0</v>
      </c>
      <c r="L174" s="3548">
        <f>SUM(L163:L173)</f>
        <v>0</v>
      </c>
      <c r="M174" s="3547">
        <f t="shared" si="143"/>
        <v>0</v>
      </c>
      <c r="N174" s="3548">
        <f t="shared" si="143"/>
        <v>0</v>
      </c>
      <c r="O174" s="3547">
        <f t="shared" si="143"/>
        <v>0</v>
      </c>
      <c r="P174" s="3548">
        <f t="shared" si="143"/>
        <v>0</v>
      </c>
      <c r="Q174" s="3547">
        <f t="shared" si="143"/>
        <v>0</v>
      </c>
      <c r="R174" s="3548">
        <f t="shared" si="143"/>
        <v>0</v>
      </c>
      <c r="S174" s="3547">
        <f t="shared" si="143"/>
        <v>0</v>
      </c>
      <c r="T174" s="3548">
        <f t="shared" si="143"/>
        <v>0</v>
      </c>
      <c r="U174" s="3547">
        <f t="shared" si="143"/>
        <v>0</v>
      </c>
      <c r="V174" s="3548">
        <f t="shared" si="143"/>
        <v>0</v>
      </c>
      <c r="W174" s="3547">
        <f t="shared" si="143"/>
        <v>0</v>
      </c>
      <c r="X174" s="3548">
        <f t="shared" si="143"/>
        <v>0</v>
      </c>
      <c r="Y174" s="3547">
        <f t="shared" si="143"/>
        <v>0</v>
      </c>
      <c r="Z174" s="3548">
        <f t="shared" si="143"/>
        <v>0</v>
      </c>
      <c r="AA174" s="3547">
        <f t="shared" si="143"/>
        <v>0</v>
      </c>
      <c r="AB174" s="3548">
        <f t="shared" si="143"/>
        <v>0</v>
      </c>
      <c r="AC174" s="3547">
        <f t="shared" si="143"/>
        <v>0</v>
      </c>
      <c r="AD174" s="3548">
        <f t="shared" si="143"/>
        <v>0</v>
      </c>
      <c r="AE174" s="3547">
        <f t="shared" si="143"/>
        <v>0</v>
      </c>
      <c r="AF174" s="3548">
        <f t="shared" si="143"/>
        <v>0</v>
      </c>
      <c r="AG174" s="3547">
        <f t="shared" si="143"/>
        <v>0</v>
      </c>
      <c r="AH174" s="3548">
        <f t="shared" si="143"/>
        <v>0</v>
      </c>
      <c r="AI174" s="3547">
        <f t="shared" si="143"/>
        <v>0</v>
      </c>
      <c r="AJ174" s="3548">
        <f t="shared" si="143"/>
        <v>0</v>
      </c>
      <c r="AK174" s="3547">
        <f t="shared" si="143"/>
        <v>0</v>
      </c>
      <c r="AL174" s="3548">
        <f t="shared" si="143"/>
        <v>0</v>
      </c>
      <c r="AM174" s="3547">
        <f t="shared" si="143"/>
        <v>0</v>
      </c>
      <c r="AN174" s="3548">
        <f t="shared" si="143"/>
        <v>0</v>
      </c>
      <c r="AO174" s="3547">
        <f t="shared" si="143"/>
        <v>0</v>
      </c>
      <c r="AP174" s="3557">
        <f t="shared" si="143"/>
        <v>0</v>
      </c>
      <c r="AQ174" s="628">
        <f t="shared" si="143"/>
        <v>0</v>
      </c>
      <c r="AR174" s="625">
        <f t="shared" si="143"/>
        <v>0</v>
      </c>
      <c r="AS174" s="625">
        <f t="shared" si="143"/>
        <v>0</v>
      </c>
      <c r="AT174" s="3757">
        <f t="shared" si="143"/>
        <v>0</v>
      </c>
      <c r="AU174" s="3757">
        <f t="shared" si="143"/>
        <v>0</v>
      </c>
      <c r="AV174" s="3757">
        <f t="shared" si="143"/>
        <v>0</v>
      </c>
      <c r="AW174" s="3757">
        <f t="shared" si="143"/>
        <v>0</v>
      </c>
      <c r="AX174" s="3758">
        <f t="shared" si="143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44">SUM(F179)</f>
        <v>0</v>
      </c>
      <c r="E179" s="3761"/>
      <c r="F179" s="3762">
        <f t="shared" ref="F179:F191" si="145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46">IF(AND($D179&gt;0,AR179=""),1,IF(AR179&gt;$D179,1,0))</f>
        <v>0</v>
      </c>
      <c r="CQ179" s="435">
        <f t="shared" si="146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47">IF(AND($D179&gt;0,AW179=""),1,IF(AW179&gt;$D179,1,0))</f>
        <v>0</v>
      </c>
      <c r="CV179" s="435">
        <f t="shared" si="147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44"/>
        <v>0</v>
      </c>
      <c r="E180" s="3768"/>
      <c r="F180" s="3769">
        <f t="shared" si="145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48">CA180&amp;CB180&amp;CC180&amp;CD180&amp;CE180&amp;CF180&amp;CG180&amp;CH180</f>
        <v/>
      </c>
      <c r="CA180" s="434" t="str">
        <f t="shared" ref="CA180:CA226" si="149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46"/>
        <v>0</v>
      </c>
      <c r="CQ180" s="435">
        <f t="shared" si="146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47"/>
        <v>0</v>
      </c>
      <c r="CV180" s="435">
        <f t="shared" si="147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44"/>
        <v>0</v>
      </c>
      <c r="E181" s="3768"/>
      <c r="F181" s="3769">
        <f t="shared" si="145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48"/>
        <v/>
      </c>
      <c r="CA181" s="434" t="str">
        <f t="shared" si="149"/>
        <v/>
      </c>
      <c r="CB181" s="434" t="str">
        <f>IF(AND($D181&gt;0,AR181="")," * No olvide digitar la variable Usuario con Discapacidad. Digite Cero si no tiene.",IF(AR181&gt;$D181," * La variable Usuario con Discapacidad no pueden superar el Total Ambos Sexos.",""))</f>
        <v/>
      </c>
      <c r="CC181" s="434" t="str">
        <f>IF(AND($D181&gt;0,AS181=""),"  * No olvide digitar la variable Niños, niñas, adolescentes y jóvenes SENAME. Digite Cero si no tiene.",IF(AS181&gt;D181," * La variable Niños, niñas, adolescentes y jóvenes SENAME no pueden superar el Total Ambos Sexos.",""))</f>
        <v/>
      </c>
      <c r="CD181" s="434" t="str">
        <f>IF(AND($D181&gt;0,AT181="")," * No olvide digitar la variable Niños, niñas, adolescentes y jóvenes Mejor Niñez. Digite Cero si no tiene.",IF(AT181&gt;$D181," * La variable Niños, niñas, adolescentes y jóvenes Mejor Niñez no pueden superar el Total Ambos Sexos.",""))</f>
        <v/>
      </c>
      <c r="CE181" s="434" t="str">
        <f>IF(AND($D181&gt;0,AU181="")," * No olvide digitar la variable Migrantes. Digite Cero si no tiene.",IF(AU181&gt;$D181," * La variable Migrantes no pueden superar el Total Ambos Sexos.",""))</f>
        <v/>
      </c>
      <c r="CF181" s="436"/>
      <c r="CG181" s="434" t="str">
        <f>IF(AND($D181&gt;0,AW181=""),"  * No olvide digitar la variable Persona con ingreso integral y condición crónica. Digite Cero si no tiene.",IF(AW181&gt;$D181," * La variable Persona con ingreso integral y condición crónica no pueden superar el Total Ambos Sexos.",""))</f>
        <v/>
      </c>
      <c r="CH181" s="434" t="str">
        <f>IF(AND($D181&gt;0,AX181=""),"  * No olvide digitar la variable Pueblos Originarios. Digite Cero si no tiene.",IF(AX181&gt;$D181," * La variable Pueblos Originarios no pueden superar el Total Ambos Sexos.",""))</f>
        <v/>
      </c>
      <c r="CO181" s="435">
        <f>IF(AND(D181&gt;0,AQ181=""),1,IF(AQ181&gt;D181,1,0))</f>
        <v>0</v>
      </c>
      <c r="CP181" s="435">
        <f t="shared" si="146"/>
        <v>0</v>
      </c>
      <c r="CQ181" s="435">
        <f t="shared" si="146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47"/>
        <v>0</v>
      </c>
      <c r="CV181" s="435">
        <f t="shared" si="147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44"/>
        <v>0</v>
      </c>
      <c r="E182" s="3771"/>
      <c r="F182" s="2671">
        <f t="shared" si="145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48"/>
        <v/>
      </c>
      <c r="CA182" s="434" t="str">
        <f t="shared" si="149"/>
        <v/>
      </c>
      <c r="CB182" s="434" t="str">
        <f>IF(AND($D182&gt;0,AR182="")," * No olvide digitar la variable Usuario con Discapacidad. Digite Cero si no tiene.",IF(AR182&gt;$D182," * La variable Usuario con Discapacidad no pueden superar el Total Ambos Sexos.",""))</f>
        <v/>
      </c>
      <c r="CC182" s="434" t="str">
        <f>IF(AND($D182&gt;0,AS182=""),"  * No olvide digitar la variable Niños, niñas, adolescentes y jóvenes SENAME. Digite Cero si no tiene.",IF(AS182&gt;D182," * La variable Niños, niñas, adolescentes y jóvenes SENAME no pueden superar el Total Ambos Sexos.",""))</f>
        <v/>
      </c>
      <c r="CD182" s="434" t="str">
        <f>IF(AND($D182&gt;0,AT182="")," * No olvide digitar la variable Niños, niñas, adolescentes y jóvenes Mejor Niñez. Digite Cero si no tiene.",IF(AT182&gt;$D182," * La variable Niños, niñas, adolescentes y jóvenes Mejor Niñez no pueden superar el Total Ambos Sexos.",""))</f>
        <v/>
      </c>
      <c r="CE182" s="434" t="str">
        <f>IF(AND($D182&gt;0,AU182="")," * No olvide digitar la variable Migrantes. Digite Cero si no tiene.",IF(AU182&gt;$D182," * La variable Migrantes no pueden superar el Total Ambos Sexos.",""))</f>
        <v/>
      </c>
      <c r="CF182" s="436"/>
      <c r="CG182" s="434" t="str">
        <f>IF(AND($D182&gt;0,AW182=""),"  * No olvide digitar la variable Persona con ingreso integral y condición crónica. Digite Cero si no tiene.",IF(AW182&gt;$D182," * La variable Persona con ingreso integral y condición crónica no pueden superar el Total Ambos Sexos.",""))</f>
        <v/>
      </c>
      <c r="CH182" s="434" t="str">
        <f>IF(AND($D182&gt;0,AX182=""),"  * No olvide digitar la variable Pueblos Originarios. Digite Cero si no tiene.",IF(AX182&gt;$D182," * La variable Pueblos Originarios no pueden superar el Total Ambos Sexos.",""))</f>
        <v/>
      </c>
      <c r="CO182" s="435">
        <f>IF(AND(D182&gt;0,AQ182=""),1,IF(AQ182&gt;D182,1,0))</f>
        <v>0</v>
      </c>
      <c r="CP182" s="435">
        <f t="shared" si="146"/>
        <v>0</v>
      </c>
      <c r="CQ182" s="435">
        <f t="shared" si="146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47"/>
        <v>0</v>
      </c>
      <c r="CV182" s="435">
        <f t="shared" si="147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44"/>
        <v>0</v>
      </c>
      <c r="E183" s="3774"/>
      <c r="F183" s="3758">
        <f t="shared" si="145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50">SUM(AP184:AP189)</f>
        <v>0</v>
      </c>
      <c r="AQ183" s="514">
        <f t="shared" si="150"/>
        <v>0</v>
      </c>
      <c r="AR183" s="512">
        <f t="shared" si="150"/>
        <v>0</v>
      </c>
      <c r="AS183" s="512">
        <f t="shared" si="150"/>
        <v>0</v>
      </c>
      <c r="AT183" s="512">
        <f t="shared" si="150"/>
        <v>0</v>
      </c>
      <c r="AU183" s="512">
        <f t="shared" si="150"/>
        <v>0</v>
      </c>
      <c r="AV183" s="512">
        <f t="shared" si="150"/>
        <v>0</v>
      </c>
      <c r="AW183" s="512">
        <f t="shared" si="150"/>
        <v>0</v>
      </c>
      <c r="AX183" s="615">
        <f t="shared" si="150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44"/>
        <v>0</v>
      </c>
      <c r="E184" s="3780"/>
      <c r="F184" s="2666">
        <f t="shared" si="145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48"/>
        <v/>
      </c>
      <c r="CA184" s="434" t="str">
        <f t="shared" si="149"/>
        <v/>
      </c>
      <c r="CB184" s="434" t="str">
        <f t="shared" ref="CB184:CB200" si="151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52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53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54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55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56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57">IF(AND(D184&gt;0,AQ184=""),1,IF(AQ184&gt;D184,1,0))</f>
        <v>0</v>
      </c>
      <c r="CP184" s="435">
        <f t="shared" ref="CP184:CP200" si="158">IF(AND($D184&gt;0,AR184=""),1,IF(AR184&gt;$D184,1,0))</f>
        <v>0</v>
      </c>
      <c r="CQ184" s="435">
        <f t="shared" ref="CQ184:CQ200" si="159">IF(AND($D184&gt;0,AS184=""),1,IF(AS184&gt;$D184,1,0))</f>
        <v>0</v>
      </c>
      <c r="CR184" s="435">
        <f t="shared" ref="CR184:CR200" si="160">IF(AND(D184&gt;0,AT184=""),1,IF(AT184&gt;D184,1,0))</f>
        <v>0</v>
      </c>
      <c r="CS184" s="435">
        <f t="shared" ref="CS184:CV191" si="161">IF(AND($D184&gt;0,AU184=""),1,IF(AU184&gt;$D184,1,0))</f>
        <v>0</v>
      </c>
      <c r="CT184" s="435">
        <f t="shared" si="161"/>
        <v>0</v>
      </c>
      <c r="CU184" s="435">
        <f t="shared" si="161"/>
        <v>0</v>
      </c>
      <c r="CV184" s="435">
        <f t="shared" si="161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44"/>
        <v>0</v>
      </c>
      <c r="E185" s="3768"/>
      <c r="F185" s="2663">
        <f t="shared" si="145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48"/>
        <v/>
      </c>
      <c r="CA185" s="434" t="str">
        <f t="shared" si="149"/>
        <v/>
      </c>
      <c r="CB185" s="434" t="str">
        <f t="shared" si="151"/>
        <v/>
      </c>
      <c r="CC185" s="434" t="str">
        <f t="shared" si="152"/>
        <v/>
      </c>
      <c r="CD185" s="434" t="str">
        <f t="shared" si="153"/>
        <v/>
      </c>
      <c r="CE185" s="434" t="str">
        <f t="shared" si="154"/>
        <v/>
      </c>
      <c r="CF185" s="434" t="str">
        <f t="shared" ref="CF185:CF190" si="162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55"/>
        <v/>
      </c>
      <c r="CH185" s="434" t="str">
        <f t="shared" si="156"/>
        <v/>
      </c>
      <c r="CO185" s="435">
        <f t="shared" si="157"/>
        <v>0</v>
      </c>
      <c r="CP185" s="435">
        <f t="shared" si="158"/>
        <v>0</v>
      </c>
      <c r="CQ185" s="435">
        <f t="shared" si="159"/>
        <v>0</v>
      </c>
      <c r="CR185" s="435">
        <f t="shared" si="160"/>
        <v>0</v>
      </c>
      <c r="CS185" s="435">
        <f t="shared" si="161"/>
        <v>0</v>
      </c>
      <c r="CT185" s="435">
        <f t="shared" si="161"/>
        <v>0</v>
      </c>
      <c r="CU185" s="435">
        <f t="shared" si="161"/>
        <v>0</v>
      </c>
      <c r="CV185" s="435">
        <f t="shared" si="161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44"/>
        <v>0</v>
      </c>
      <c r="E186" s="3768"/>
      <c r="F186" s="2663">
        <f t="shared" si="145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48"/>
        <v/>
      </c>
      <c r="CA186" s="434" t="str">
        <f t="shared" si="149"/>
        <v/>
      </c>
      <c r="CB186" s="434" t="str">
        <f t="shared" si="151"/>
        <v/>
      </c>
      <c r="CC186" s="434" t="str">
        <f t="shared" si="152"/>
        <v/>
      </c>
      <c r="CD186" s="434" t="str">
        <f t="shared" si="153"/>
        <v/>
      </c>
      <c r="CE186" s="434" t="str">
        <f t="shared" si="154"/>
        <v/>
      </c>
      <c r="CF186" s="434" t="str">
        <f t="shared" si="162"/>
        <v/>
      </c>
      <c r="CG186" s="434" t="str">
        <f t="shared" si="155"/>
        <v/>
      </c>
      <c r="CH186" s="434" t="str">
        <f t="shared" si="156"/>
        <v/>
      </c>
      <c r="CO186" s="435">
        <f t="shared" si="157"/>
        <v>0</v>
      </c>
      <c r="CP186" s="435">
        <f t="shared" si="158"/>
        <v>0</v>
      </c>
      <c r="CQ186" s="435">
        <f t="shared" si="159"/>
        <v>0</v>
      </c>
      <c r="CR186" s="435">
        <f t="shared" si="160"/>
        <v>0</v>
      </c>
      <c r="CS186" s="435">
        <f t="shared" si="161"/>
        <v>0</v>
      </c>
      <c r="CT186" s="435">
        <f t="shared" si="161"/>
        <v>0</v>
      </c>
      <c r="CU186" s="435">
        <f t="shared" si="161"/>
        <v>0</v>
      </c>
      <c r="CV186" s="435">
        <f t="shared" si="161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44"/>
        <v>0</v>
      </c>
      <c r="E187" s="3768"/>
      <c r="F187" s="2663">
        <f t="shared" si="145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48"/>
        <v/>
      </c>
      <c r="CA187" s="434" t="str">
        <f t="shared" si="149"/>
        <v/>
      </c>
      <c r="CB187" s="434" t="str">
        <f t="shared" si="151"/>
        <v/>
      </c>
      <c r="CC187" s="434" t="str">
        <f t="shared" si="152"/>
        <v/>
      </c>
      <c r="CD187" s="434" t="str">
        <f t="shared" si="153"/>
        <v/>
      </c>
      <c r="CE187" s="434" t="str">
        <f t="shared" si="154"/>
        <v/>
      </c>
      <c r="CF187" s="434" t="str">
        <f t="shared" si="162"/>
        <v/>
      </c>
      <c r="CG187" s="434" t="str">
        <f t="shared" si="155"/>
        <v/>
      </c>
      <c r="CH187" s="434" t="str">
        <f t="shared" si="156"/>
        <v/>
      </c>
      <c r="CO187" s="435">
        <f t="shared" si="157"/>
        <v>0</v>
      </c>
      <c r="CP187" s="435">
        <f t="shared" si="158"/>
        <v>0</v>
      </c>
      <c r="CQ187" s="435">
        <f t="shared" si="159"/>
        <v>0</v>
      </c>
      <c r="CR187" s="435">
        <f t="shared" si="160"/>
        <v>0</v>
      </c>
      <c r="CS187" s="435">
        <f t="shared" si="161"/>
        <v>0</v>
      </c>
      <c r="CT187" s="435">
        <f t="shared" si="161"/>
        <v>0</v>
      </c>
      <c r="CU187" s="435">
        <f t="shared" si="161"/>
        <v>0</v>
      </c>
      <c r="CV187" s="435">
        <f t="shared" si="161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44"/>
        <v>0</v>
      </c>
      <c r="E188" s="3768"/>
      <c r="F188" s="2663">
        <f t="shared" si="145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48"/>
        <v/>
      </c>
      <c r="CA188" s="434" t="str">
        <f t="shared" si="149"/>
        <v/>
      </c>
      <c r="CB188" s="434" t="str">
        <f t="shared" si="151"/>
        <v/>
      </c>
      <c r="CC188" s="434" t="str">
        <f t="shared" si="152"/>
        <v/>
      </c>
      <c r="CD188" s="434" t="str">
        <f t="shared" si="153"/>
        <v/>
      </c>
      <c r="CE188" s="434" t="str">
        <f t="shared" si="154"/>
        <v/>
      </c>
      <c r="CF188" s="434" t="str">
        <f t="shared" si="162"/>
        <v/>
      </c>
      <c r="CG188" s="434" t="str">
        <f t="shared" si="155"/>
        <v/>
      </c>
      <c r="CH188" s="434" t="str">
        <f t="shared" si="156"/>
        <v/>
      </c>
      <c r="CO188" s="435">
        <f t="shared" si="157"/>
        <v>0</v>
      </c>
      <c r="CP188" s="435">
        <f t="shared" si="158"/>
        <v>0</v>
      </c>
      <c r="CQ188" s="435">
        <f t="shared" si="159"/>
        <v>0</v>
      </c>
      <c r="CR188" s="435">
        <f t="shared" si="160"/>
        <v>0</v>
      </c>
      <c r="CS188" s="435">
        <f t="shared" si="161"/>
        <v>0</v>
      </c>
      <c r="CT188" s="435">
        <f t="shared" si="161"/>
        <v>0</v>
      </c>
      <c r="CU188" s="435">
        <f t="shared" si="161"/>
        <v>0</v>
      </c>
      <c r="CV188" s="435">
        <f t="shared" si="161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44"/>
        <v>0</v>
      </c>
      <c r="E189" s="3768"/>
      <c r="F189" s="2663">
        <f t="shared" si="145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48"/>
        <v/>
      </c>
      <c r="CA189" s="434" t="str">
        <f t="shared" si="149"/>
        <v/>
      </c>
      <c r="CB189" s="434" t="str">
        <f t="shared" si="151"/>
        <v/>
      </c>
      <c r="CC189" s="434" t="str">
        <f t="shared" si="152"/>
        <v/>
      </c>
      <c r="CD189" s="434" t="str">
        <f t="shared" si="153"/>
        <v/>
      </c>
      <c r="CE189" s="434" t="str">
        <f t="shared" si="154"/>
        <v/>
      </c>
      <c r="CF189" s="434" t="str">
        <f t="shared" si="162"/>
        <v/>
      </c>
      <c r="CG189" s="434" t="str">
        <f t="shared" si="155"/>
        <v/>
      </c>
      <c r="CH189" s="434" t="str">
        <f t="shared" si="156"/>
        <v/>
      </c>
      <c r="CO189" s="435">
        <f t="shared" si="157"/>
        <v>0</v>
      </c>
      <c r="CP189" s="435">
        <f t="shared" si="158"/>
        <v>0</v>
      </c>
      <c r="CQ189" s="435">
        <f t="shared" si="159"/>
        <v>0</v>
      </c>
      <c r="CR189" s="435">
        <f t="shared" si="160"/>
        <v>0</v>
      </c>
      <c r="CS189" s="435">
        <f t="shared" si="161"/>
        <v>0</v>
      </c>
      <c r="CT189" s="435">
        <f t="shared" si="161"/>
        <v>0</v>
      </c>
      <c r="CU189" s="435">
        <f t="shared" si="161"/>
        <v>0</v>
      </c>
      <c r="CV189" s="435">
        <f t="shared" si="161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>SUM(F190)</f>
        <v>0</v>
      </c>
      <c r="E190" s="3768"/>
      <c r="F190" s="2663">
        <f t="shared" si="145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48"/>
        <v/>
      </c>
      <c r="CA190" s="434" t="str">
        <f t="shared" si="149"/>
        <v/>
      </c>
      <c r="CB190" s="434" t="str">
        <f t="shared" si="151"/>
        <v/>
      </c>
      <c r="CC190" s="434" t="str">
        <f t="shared" si="152"/>
        <v/>
      </c>
      <c r="CD190" s="434" t="str">
        <f t="shared" si="153"/>
        <v/>
      </c>
      <c r="CE190" s="434" t="str">
        <f t="shared" si="154"/>
        <v/>
      </c>
      <c r="CF190" s="434" t="str">
        <f t="shared" si="162"/>
        <v/>
      </c>
      <c r="CG190" s="434" t="str">
        <f t="shared" si="155"/>
        <v/>
      </c>
      <c r="CH190" s="434" t="str">
        <f t="shared" si="156"/>
        <v/>
      </c>
      <c r="CO190" s="435">
        <f t="shared" si="157"/>
        <v>0</v>
      </c>
      <c r="CP190" s="435">
        <f t="shared" si="158"/>
        <v>0</v>
      </c>
      <c r="CQ190" s="435">
        <f t="shared" si="159"/>
        <v>0</v>
      </c>
      <c r="CR190" s="435">
        <f t="shared" si="160"/>
        <v>0</v>
      </c>
      <c r="CS190" s="435">
        <f t="shared" si="161"/>
        <v>0</v>
      </c>
      <c r="CT190" s="435">
        <f t="shared" si="161"/>
        <v>0</v>
      </c>
      <c r="CU190" s="435">
        <f t="shared" si="161"/>
        <v>0</v>
      </c>
      <c r="CV190" s="435">
        <f t="shared" si="161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>SUM(F191)</f>
        <v>0</v>
      </c>
      <c r="E191" s="3771"/>
      <c r="F191" s="3785">
        <f t="shared" si="145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48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51"/>
        <v/>
      </c>
      <c r="CC191" s="434" t="str">
        <f t="shared" si="152"/>
        <v/>
      </c>
      <c r="CD191" s="434" t="str">
        <f t="shared" si="153"/>
        <v/>
      </c>
      <c r="CE191" s="434" t="str">
        <f t="shared" si="154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55"/>
        <v/>
      </c>
      <c r="CH191" s="434" t="str">
        <f t="shared" si="156"/>
        <v/>
      </c>
      <c r="CO191" s="435">
        <f t="shared" si="157"/>
        <v>0</v>
      </c>
      <c r="CP191" s="435">
        <f t="shared" si="158"/>
        <v>0</v>
      </c>
      <c r="CQ191" s="435">
        <f t="shared" si="159"/>
        <v>0</v>
      </c>
      <c r="CR191" s="435">
        <f t="shared" si="160"/>
        <v>0</v>
      </c>
      <c r="CS191" s="435">
        <f t="shared" si="161"/>
        <v>0</v>
      </c>
      <c r="CT191" s="435">
        <f>IF(AND($D191&gt;0,AV191=""),1,IF(AV191&gt;$D191,1,0))</f>
        <v>0</v>
      </c>
      <c r="CU191" s="435">
        <f t="shared" si="161"/>
        <v>0</v>
      </c>
      <c r="CV191" s="435">
        <f t="shared" si="161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63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48"/>
        <v/>
      </c>
      <c r="CA192" s="434" t="str">
        <f t="shared" si="149"/>
        <v/>
      </c>
      <c r="CB192" s="434" t="str">
        <f t="shared" si="151"/>
        <v/>
      </c>
      <c r="CC192" s="434" t="str">
        <f t="shared" si="152"/>
        <v/>
      </c>
      <c r="CD192" s="434" t="str">
        <f t="shared" si="153"/>
        <v/>
      </c>
      <c r="CE192" s="434" t="str">
        <f t="shared" si="154"/>
        <v/>
      </c>
      <c r="CF192" s="436"/>
      <c r="CG192" s="434" t="str">
        <f t="shared" si="155"/>
        <v/>
      </c>
      <c r="CH192" s="434" t="str">
        <f t="shared" si="156"/>
        <v/>
      </c>
      <c r="CO192" s="435">
        <f t="shared" si="157"/>
        <v>0</v>
      </c>
      <c r="CP192" s="435">
        <f t="shared" si="158"/>
        <v>0</v>
      </c>
      <c r="CQ192" s="435">
        <f t="shared" si="159"/>
        <v>0</v>
      </c>
      <c r="CR192" s="435">
        <f t="shared" si="160"/>
        <v>0</v>
      </c>
      <c r="CS192" s="435">
        <f t="shared" ref="CS192:CS200" si="164">IF(AND($D192&gt;0,AU192=""),1,IF(AU192&gt;$D192,1,0))</f>
        <v>0</v>
      </c>
      <c r="CT192" s="436"/>
      <c r="CU192" s="435">
        <f t="shared" ref="CU192:CU200" si="165">IF(AND($D192&gt;0,AW192=""),1,IF(AW192&gt;$D192,1,0))</f>
        <v>0</v>
      </c>
      <c r="CV192" s="435">
        <f t="shared" ref="CV192:CV200" si="166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63"/>
        <v>0</v>
      </c>
      <c r="E193" s="3793">
        <f t="shared" ref="E193:E200" si="167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48"/>
        <v/>
      </c>
      <c r="CA193" s="434" t="str">
        <f t="shared" si="149"/>
        <v/>
      </c>
      <c r="CB193" s="434" t="str">
        <f t="shared" si="151"/>
        <v/>
      </c>
      <c r="CC193" s="434" t="str">
        <f t="shared" si="152"/>
        <v/>
      </c>
      <c r="CD193" s="434" t="str">
        <f t="shared" si="153"/>
        <v/>
      </c>
      <c r="CE193" s="434" t="str">
        <f t="shared" si="154"/>
        <v/>
      </c>
      <c r="CF193" s="436"/>
      <c r="CG193" s="434" t="str">
        <f t="shared" si="155"/>
        <v/>
      </c>
      <c r="CH193" s="434" t="str">
        <f t="shared" si="156"/>
        <v/>
      </c>
      <c r="CO193" s="435">
        <f t="shared" si="157"/>
        <v>0</v>
      </c>
      <c r="CP193" s="435">
        <f t="shared" si="158"/>
        <v>0</v>
      </c>
      <c r="CQ193" s="435">
        <f t="shared" si="159"/>
        <v>0</v>
      </c>
      <c r="CR193" s="435">
        <f t="shared" si="160"/>
        <v>0</v>
      </c>
      <c r="CS193" s="435">
        <f t="shared" si="164"/>
        <v>0</v>
      </c>
      <c r="CT193" s="436"/>
      <c r="CU193" s="435">
        <f t="shared" si="165"/>
        <v>0</v>
      </c>
      <c r="CV193" s="435">
        <f t="shared" si="166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63"/>
        <v>0</v>
      </c>
      <c r="E194" s="3793">
        <f t="shared" si="167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48"/>
        <v/>
      </c>
      <c r="CA194" s="434" t="str">
        <f t="shared" si="149"/>
        <v/>
      </c>
      <c r="CB194" s="434" t="str">
        <f t="shared" si="151"/>
        <v/>
      </c>
      <c r="CC194" s="434" t="str">
        <f t="shared" si="152"/>
        <v/>
      </c>
      <c r="CD194" s="434" t="str">
        <f t="shared" si="153"/>
        <v/>
      </c>
      <c r="CE194" s="434" t="str">
        <f t="shared" si="154"/>
        <v/>
      </c>
      <c r="CF194" s="436"/>
      <c r="CG194" s="434" t="str">
        <f t="shared" si="155"/>
        <v/>
      </c>
      <c r="CH194" s="434" t="str">
        <f t="shared" si="156"/>
        <v/>
      </c>
      <c r="CO194" s="435">
        <f t="shared" si="157"/>
        <v>0</v>
      </c>
      <c r="CP194" s="435">
        <f t="shared" si="158"/>
        <v>0</v>
      </c>
      <c r="CQ194" s="435">
        <f t="shared" si="159"/>
        <v>0</v>
      </c>
      <c r="CR194" s="435">
        <f t="shared" si="160"/>
        <v>0</v>
      </c>
      <c r="CS194" s="435">
        <f t="shared" si="164"/>
        <v>0</v>
      </c>
      <c r="CT194" s="436"/>
      <c r="CU194" s="435">
        <f t="shared" si="165"/>
        <v>0</v>
      </c>
      <c r="CV194" s="435">
        <f t="shared" si="166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63"/>
        <v>0</v>
      </c>
      <c r="E195" s="3795">
        <f t="shared" si="167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48"/>
        <v/>
      </c>
      <c r="CA195" s="434" t="str">
        <f t="shared" si="149"/>
        <v/>
      </c>
      <c r="CB195" s="434" t="str">
        <f t="shared" si="151"/>
        <v/>
      </c>
      <c r="CC195" s="434" t="str">
        <f t="shared" si="152"/>
        <v/>
      </c>
      <c r="CD195" s="434" t="str">
        <f t="shared" si="153"/>
        <v/>
      </c>
      <c r="CE195" s="434" t="str">
        <f t="shared" si="154"/>
        <v/>
      </c>
      <c r="CF195" s="436"/>
      <c r="CG195" s="434" t="str">
        <f t="shared" si="155"/>
        <v/>
      </c>
      <c r="CH195" s="434" t="str">
        <f t="shared" si="156"/>
        <v/>
      </c>
      <c r="CO195" s="435">
        <f t="shared" si="157"/>
        <v>0</v>
      </c>
      <c r="CP195" s="435">
        <f t="shared" si="158"/>
        <v>0</v>
      </c>
      <c r="CQ195" s="435">
        <f t="shared" si="159"/>
        <v>0</v>
      </c>
      <c r="CR195" s="435">
        <f t="shared" si="160"/>
        <v>0</v>
      </c>
      <c r="CS195" s="435">
        <f t="shared" si="164"/>
        <v>0</v>
      </c>
      <c r="CT195" s="436"/>
      <c r="CU195" s="435">
        <f t="shared" si="165"/>
        <v>0</v>
      </c>
      <c r="CV195" s="435">
        <f t="shared" si="166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167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168">SUM(AQ199:AQ200)</f>
        <v>0</v>
      </c>
      <c r="AR196" s="3812">
        <f t="shared" si="168"/>
        <v>0</v>
      </c>
      <c r="AS196" s="3812">
        <f t="shared" si="168"/>
        <v>0</v>
      </c>
      <c r="AT196" s="3812">
        <f t="shared" si="168"/>
        <v>0</v>
      </c>
      <c r="AU196" s="3812">
        <f t="shared" si="168"/>
        <v>0</v>
      </c>
      <c r="AV196" s="3812">
        <f t="shared" si="168"/>
        <v>0</v>
      </c>
      <c r="AW196" s="3812">
        <f t="shared" si="168"/>
        <v>0</v>
      </c>
      <c r="AX196" s="3813">
        <f>SUM(AX199:AX200)</f>
        <v>0</v>
      </c>
      <c r="AY196" t="str">
        <f t="shared" si="148"/>
        <v/>
      </c>
      <c r="CA196" s="434" t="str">
        <f t="shared" si="149"/>
        <v/>
      </c>
      <c r="CB196" s="434" t="str">
        <f t="shared" si="151"/>
        <v/>
      </c>
      <c r="CC196" s="434" t="str">
        <f t="shared" si="152"/>
        <v/>
      </c>
      <c r="CD196" s="434" t="str">
        <f t="shared" si="153"/>
        <v/>
      </c>
      <c r="CE196" s="434" t="str">
        <f t="shared" si="154"/>
        <v/>
      </c>
      <c r="CF196" s="434" t="str">
        <f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55"/>
        <v/>
      </c>
      <c r="CH196" s="434" t="str">
        <f t="shared" si="156"/>
        <v/>
      </c>
      <c r="CO196" s="435">
        <f t="shared" si="157"/>
        <v>0</v>
      </c>
      <c r="CP196" s="435">
        <f t="shared" si="158"/>
        <v>0</v>
      </c>
      <c r="CQ196" s="435">
        <f t="shared" si="159"/>
        <v>0</v>
      </c>
      <c r="CR196" s="435">
        <f t="shared" si="160"/>
        <v>0</v>
      </c>
      <c r="CS196" s="435">
        <f t="shared" si="164"/>
        <v>0</v>
      </c>
      <c r="CT196" s="435">
        <f>IF(AND($D196&gt;0,AV196=""),1,IF(AV196&gt;$D196,1,0))</f>
        <v>0</v>
      </c>
      <c r="CU196" s="435">
        <f t="shared" si="165"/>
        <v>0</v>
      </c>
      <c r="CV196" s="435">
        <f t="shared" si="166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63"/>
        <v>0</v>
      </c>
      <c r="E197" s="3814">
        <f t="shared" si="167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48"/>
        <v/>
      </c>
      <c r="CA197" s="434" t="str">
        <f t="shared" si="149"/>
        <v/>
      </c>
      <c r="CB197" s="434" t="str">
        <f t="shared" si="151"/>
        <v/>
      </c>
      <c r="CC197" s="434" t="str">
        <f t="shared" si="152"/>
        <v/>
      </c>
      <c r="CD197" s="434" t="str">
        <f t="shared" si="153"/>
        <v/>
      </c>
      <c r="CE197" s="434" t="str">
        <f t="shared" si="154"/>
        <v/>
      </c>
      <c r="CF197" s="434" t="str">
        <f>IF(AND($D197&gt;0,AV197="")," * No olvide digitar la variable Egreso por Abandono. Digite Cero si no tiene.",IF(AV197&gt;$D197," * La variable Egreso por Abandono no pueden superar el Total Ambos Sexos.",""))</f>
        <v/>
      </c>
      <c r="CG197" s="434" t="str">
        <f t="shared" si="155"/>
        <v/>
      </c>
      <c r="CH197" s="434" t="str">
        <f t="shared" si="156"/>
        <v/>
      </c>
      <c r="CO197" s="435">
        <f t="shared" si="157"/>
        <v>0</v>
      </c>
      <c r="CP197" s="435">
        <f t="shared" si="158"/>
        <v>0</v>
      </c>
      <c r="CQ197" s="435">
        <f t="shared" si="159"/>
        <v>0</v>
      </c>
      <c r="CR197" s="435">
        <f t="shared" si="160"/>
        <v>0</v>
      </c>
      <c r="CS197" s="435">
        <f t="shared" si="164"/>
        <v>0</v>
      </c>
      <c r="CT197" s="435">
        <f>IF(AND($D197&gt;0,AV197=""),1,IF(AV197&gt;$D197,1,0))</f>
        <v>0</v>
      </c>
      <c r="CU197" s="435">
        <f t="shared" si="165"/>
        <v>0</v>
      </c>
      <c r="CV197" s="435">
        <f t="shared" si="166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63"/>
        <v>0</v>
      </c>
      <c r="E198" s="3814">
        <f t="shared" si="167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48"/>
        <v/>
      </c>
      <c r="CA198" s="434" t="str">
        <f t="shared" si="149"/>
        <v/>
      </c>
      <c r="CB198" s="434" t="str">
        <f t="shared" si="151"/>
        <v/>
      </c>
      <c r="CC198" s="434" t="str">
        <f t="shared" si="152"/>
        <v/>
      </c>
      <c r="CD198" s="434" t="str">
        <f t="shared" si="153"/>
        <v/>
      </c>
      <c r="CE198" s="434" t="str">
        <f t="shared" si="154"/>
        <v/>
      </c>
      <c r="CF198" s="434" t="str">
        <f>IF(AND($D198&gt;0,AV198="")," * No olvide digitar la variable Egreso por Abandono. Digite Cero si no tiene.",IF(AV198&gt;$D198," * La variable Egreso por Abandono no pueden superar el Total Ambos Sexos.",""))</f>
        <v/>
      </c>
      <c r="CG198" s="434" t="str">
        <f t="shared" si="155"/>
        <v/>
      </c>
      <c r="CH198" s="434" t="str">
        <f t="shared" si="156"/>
        <v/>
      </c>
      <c r="CO198" s="435">
        <f t="shared" si="157"/>
        <v>0</v>
      </c>
      <c r="CP198" s="435">
        <f t="shared" si="158"/>
        <v>0</v>
      </c>
      <c r="CQ198" s="435">
        <f t="shared" si="159"/>
        <v>0</v>
      </c>
      <c r="CR198" s="435">
        <f t="shared" si="160"/>
        <v>0</v>
      </c>
      <c r="CS198" s="435">
        <f t="shared" si="164"/>
        <v>0</v>
      </c>
      <c r="CT198" s="435">
        <f>IF(AND($D198&gt;0,AV198=""),1,IF(AV198&gt;$D198,1,0))</f>
        <v>0</v>
      </c>
      <c r="CU198" s="435">
        <f t="shared" si="165"/>
        <v>0</v>
      </c>
      <c r="CV198" s="435">
        <f t="shared" si="166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63"/>
        <v>0</v>
      </c>
      <c r="E199" s="3814">
        <f t="shared" si="167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48"/>
        <v/>
      </c>
      <c r="CA199" s="434" t="str">
        <f t="shared" si="149"/>
        <v/>
      </c>
      <c r="CB199" s="434" t="str">
        <f t="shared" si="151"/>
        <v/>
      </c>
      <c r="CC199" s="434" t="str">
        <f t="shared" si="152"/>
        <v/>
      </c>
      <c r="CD199" s="434" t="str">
        <f t="shared" si="153"/>
        <v/>
      </c>
      <c r="CE199" s="434" t="str">
        <f t="shared" si="154"/>
        <v/>
      </c>
      <c r="CF199" s="434" t="str">
        <f>IF(AND($D199&gt;0,AV199="")," * No olvide digitar la variable Egreso por Abandono. Digite Cero si no tiene.",IF(AV199&gt;$D199," * La variable Egreso por Abandono no pueden superar el Total Ambos Sexos.",""))</f>
        <v/>
      </c>
      <c r="CG199" s="434" t="str">
        <f t="shared" si="155"/>
        <v/>
      </c>
      <c r="CH199" s="434" t="str">
        <f t="shared" si="156"/>
        <v/>
      </c>
      <c r="CO199" s="435">
        <f t="shared" si="157"/>
        <v>0</v>
      </c>
      <c r="CP199" s="435">
        <f t="shared" si="158"/>
        <v>0</v>
      </c>
      <c r="CQ199" s="435">
        <f t="shared" si="159"/>
        <v>0</v>
      </c>
      <c r="CR199" s="435">
        <f t="shared" si="160"/>
        <v>0</v>
      </c>
      <c r="CS199" s="435">
        <f t="shared" si="164"/>
        <v>0</v>
      </c>
      <c r="CT199" s="435">
        <f>IF(AND($D199&gt;0,AV199=""),1,IF(AV199&gt;$D199,1,0))</f>
        <v>0</v>
      </c>
      <c r="CU199" s="435">
        <f t="shared" si="165"/>
        <v>0</v>
      </c>
      <c r="CV199" s="435">
        <f t="shared" si="166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63"/>
        <v>0</v>
      </c>
      <c r="E200" s="3819">
        <f t="shared" si="167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48"/>
        <v/>
      </c>
      <c r="CA200" s="434" t="str">
        <f t="shared" si="149"/>
        <v/>
      </c>
      <c r="CB200" s="434" t="str">
        <f t="shared" si="151"/>
        <v/>
      </c>
      <c r="CC200" s="434" t="str">
        <f t="shared" si="152"/>
        <v/>
      </c>
      <c r="CD200" s="434" t="str">
        <f t="shared" si="153"/>
        <v/>
      </c>
      <c r="CE200" s="434" t="str">
        <f t="shared" si="154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55"/>
        <v/>
      </c>
      <c r="CH200" s="434" t="str">
        <f t="shared" si="156"/>
        <v/>
      </c>
      <c r="CO200" s="435">
        <f t="shared" si="157"/>
        <v>0</v>
      </c>
      <c r="CP200" s="435">
        <f t="shared" si="158"/>
        <v>0</v>
      </c>
      <c r="CQ200" s="435">
        <f t="shared" si="159"/>
        <v>0</v>
      </c>
      <c r="CR200" s="435">
        <f t="shared" si="160"/>
        <v>0</v>
      </c>
      <c r="CS200" s="435">
        <f t="shared" si="164"/>
        <v>0</v>
      </c>
      <c r="CT200" s="435">
        <f>IF(AND($D200&gt;0,AV200=""),1,IF(AV200&gt;$D200,1,0))</f>
        <v>0</v>
      </c>
      <c r="CU200" s="435">
        <f t="shared" si="165"/>
        <v>0</v>
      </c>
      <c r="CV200" s="435">
        <f t="shared" si="166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 t="shared" ref="E201:F203" si="169">+G201+I201+K201+M201+O201+Q201+S201+U201+W201+Y201+AA201+AC201+AE201+AG201+AI201+AK201+AM201+AO201</f>
        <v>0</v>
      </c>
      <c r="F201" s="3518">
        <f t="shared" si="169"/>
        <v>0</v>
      </c>
      <c r="G201" s="3825">
        <f t="shared" ref="G201:AW201" si="170">SUM(G202:G203)</f>
        <v>0</v>
      </c>
      <c r="H201" s="3826">
        <f t="shared" si="170"/>
        <v>0</v>
      </c>
      <c r="I201" s="3825">
        <f t="shared" si="170"/>
        <v>0</v>
      </c>
      <c r="J201" s="3826">
        <f t="shared" si="170"/>
        <v>0</v>
      </c>
      <c r="K201" s="3825">
        <f t="shared" si="170"/>
        <v>0</v>
      </c>
      <c r="L201" s="3826">
        <f t="shared" si="170"/>
        <v>0</v>
      </c>
      <c r="M201" s="3825">
        <f t="shared" si="170"/>
        <v>0</v>
      </c>
      <c r="N201" s="3826">
        <f t="shared" si="170"/>
        <v>0</v>
      </c>
      <c r="O201" s="3825">
        <f t="shared" si="170"/>
        <v>0</v>
      </c>
      <c r="P201" s="3826">
        <f t="shared" si="170"/>
        <v>0</v>
      </c>
      <c r="Q201" s="3825">
        <f t="shared" si="170"/>
        <v>0</v>
      </c>
      <c r="R201" s="3826">
        <f t="shared" si="170"/>
        <v>0</v>
      </c>
      <c r="S201" s="3825">
        <f t="shared" si="170"/>
        <v>0</v>
      </c>
      <c r="T201" s="3826">
        <f t="shared" si="170"/>
        <v>0</v>
      </c>
      <c r="U201" s="3825">
        <f t="shared" si="170"/>
        <v>0</v>
      </c>
      <c r="V201" s="3826">
        <f t="shared" si="170"/>
        <v>0</v>
      </c>
      <c r="W201" s="3825">
        <f t="shared" si="170"/>
        <v>0</v>
      </c>
      <c r="X201" s="3826">
        <f t="shared" si="170"/>
        <v>0</v>
      </c>
      <c r="Y201" s="3825">
        <f t="shared" si="170"/>
        <v>0</v>
      </c>
      <c r="Z201" s="3826">
        <f t="shared" si="170"/>
        <v>0</v>
      </c>
      <c r="AA201" s="3825">
        <f t="shared" si="170"/>
        <v>0</v>
      </c>
      <c r="AB201" s="3827">
        <f t="shared" si="170"/>
        <v>0</v>
      </c>
      <c r="AC201" s="3828">
        <f t="shared" si="170"/>
        <v>0</v>
      </c>
      <c r="AD201" s="3827">
        <f t="shared" si="170"/>
        <v>0</v>
      </c>
      <c r="AE201" s="3828">
        <f t="shared" si="170"/>
        <v>0</v>
      </c>
      <c r="AF201" s="3827">
        <f t="shared" si="170"/>
        <v>0</v>
      </c>
      <c r="AG201" s="3828">
        <f t="shared" si="170"/>
        <v>0</v>
      </c>
      <c r="AH201" s="3827">
        <f t="shared" si="170"/>
        <v>0</v>
      </c>
      <c r="AI201" s="3828">
        <f t="shared" si="170"/>
        <v>0</v>
      </c>
      <c r="AJ201" s="3827">
        <f t="shared" si="170"/>
        <v>0</v>
      </c>
      <c r="AK201" s="3828">
        <f t="shared" si="170"/>
        <v>0</v>
      </c>
      <c r="AL201" s="3827">
        <f t="shared" si="170"/>
        <v>0</v>
      </c>
      <c r="AM201" s="3828">
        <f t="shared" si="170"/>
        <v>0</v>
      </c>
      <c r="AN201" s="3827">
        <f t="shared" si="170"/>
        <v>0</v>
      </c>
      <c r="AO201" s="3828">
        <f t="shared" si="170"/>
        <v>0</v>
      </c>
      <c r="AP201" s="3827">
        <f t="shared" si="170"/>
        <v>0</v>
      </c>
      <c r="AQ201" s="3829">
        <f t="shared" si="170"/>
        <v>0</v>
      </c>
      <c r="AR201" s="3830">
        <f t="shared" si="170"/>
        <v>0</v>
      </c>
      <c r="AS201" s="3830">
        <f t="shared" si="170"/>
        <v>0</v>
      </c>
      <c r="AT201" s="3830">
        <f t="shared" si="170"/>
        <v>0</v>
      </c>
      <c r="AU201" s="3830">
        <f t="shared" si="170"/>
        <v>0</v>
      </c>
      <c r="AV201" s="3830">
        <f t="shared" si="170"/>
        <v>0</v>
      </c>
      <c r="AW201" s="3830">
        <f t="shared" si="170"/>
        <v>0</v>
      </c>
      <c r="AX201" s="3827">
        <f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si="169"/>
        <v>0</v>
      </c>
      <c r="F202" s="3832">
        <f t="shared" si="169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48"/>
        <v/>
      </c>
      <c r="CA202" s="434" t="str">
        <f t="shared" si="149"/>
        <v/>
      </c>
      <c r="CB202" s="434" t="str">
        <f t="shared" ref="CB202:CB226" si="171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172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173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174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175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176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177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178">IF(AND(D202&gt;0,AQ202=""),1,IF(AQ202&gt;D202,1,0))</f>
        <v>0</v>
      </c>
      <c r="CP202" s="435">
        <f t="shared" ref="CP202:CP211" si="179">IF(AND($D202&gt;0,AR202=""),1,IF(AR202&gt;$D202,1,0))</f>
        <v>0</v>
      </c>
      <c r="CQ202" s="435">
        <f t="shared" ref="CQ202:CQ211" si="180">IF(AND($D202&gt;0,AS202=""),1,IF(AS202&gt;$D202,1,0))</f>
        <v>0</v>
      </c>
      <c r="CR202" s="435">
        <f t="shared" ref="CR202:CR211" si="181">IF(AND(D202&gt;0,AT202=""),1,IF(AT202&gt;D202,1,0))</f>
        <v>0</v>
      </c>
      <c r="CS202" s="435">
        <f t="shared" ref="CS202:CV204" si="182">IF(AND($D202&gt;0,AU202=""),1,IF(AU202&gt;$D202,1,0))</f>
        <v>0</v>
      </c>
      <c r="CT202" s="435">
        <f t="shared" si="182"/>
        <v>0</v>
      </c>
      <c r="CU202" s="435">
        <f t="shared" si="182"/>
        <v>0</v>
      </c>
      <c r="CV202" s="435">
        <f t="shared" si="182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169"/>
        <v>0</v>
      </c>
      <c r="F203" s="3784">
        <f t="shared" si="169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48"/>
        <v/>
      </c>
      <c r="CA203" s="434" t="str">
        <f t="shared" si="149"/>
        <v/>
      </c>
      <c r="CB203" s="434" t="str">
        <f t="shared" si="171"/>
        <v/>
      </c>
      <c r="CC203" s="434" t="str">
        <f t="shared" si="172"/>
        <v/>
      </c>
      <c r="CD203" s="434" t="str">
        <f t="shared" si="173"/>
        <v/>
      </c>
      <c r="CE203" s="434" t="str">
        <f t="shared" si="174"/>
        <v/>
      </c>
      <c r="CF203" s="434" t="str">
        <f t="shared" si="175"/>
        <v/>
      </c>
      <c r="CG203" s="434" t="str">
        <f t="shared" si="176"/>
        <v/>
      </c>
      <c r="CH203" s="434" t="str">
        <f t="shared" si="177"/>
        <v/>
      </c>
      <c r="CO203" s="435">
        <f t="shared" si="178"/>
        <v>0</v>
      </c>
      <c r="CP203" s="435">
        <f t="shared" si="179"/>
        <v>0</v>
      </c>
      <c r="CQ203" s="435">
        <f t="shared" si="180"/>
        <v>0</v>
      </c>
      <c r="CR203" s="435">
        <f t="shared" si="181"/>
        <v>0</v>
      </c>
      <c r="CS203" s="435">
        <f t="shared" si="182"/>
        <v>0</v>
      </c>
      <c r="CT203" s="435">
        <f t="shared" si="182"/>
        <v>0</v>
      </c>
      <c r="CU203" s="435">
        <f t="shared" si="182"/>
        <v>0</v>
      </c>
      <c r="CV203" s="435">
        <f t="shared" si="182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183">SUM(E204+F204)</f>
        <v>0</v>
      </c>
      <c r="E204" s="3814">
        <f t="shared" ref="E204:F208" si="184">SUM(AA204+AC204+AE204+AG204+AI204+AK204+AM204+AO204)</f>
        <v>0</v>
      </c>
      <c r="F204" s="3835">
        <f t="shared" si="184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48"/>
        <v/>
      </c>
      <c r="CA204" s="434" t="str">
        <f t="shared" si="149"/>
        <v/>
      </c>
      <c r="CB204" s="434" t="str">
        <f t="shared" si="171"/>
        <v/>
      </c>
      <c r="CC204" s="434" t="str">
        <f t="shared" si="172"/>
        <v/>
      </c>
      <c r="CD204" s="434" t="str">
        <f t="shared" si="173"/>
        <v/>
      </c>
      <c r="CE204" s="434" t="str">
        <f t="shared" si="174"/>
        <v/>
      </c>
      <c r="CF204" s="434" t="str">
        <f t="shared" si="175"/>
        <v/>
      </c>
      <c r="CG204" s="434" t="str">
        <f t="shared" si="176"/>
        <v/>
      </c>
      <c r="CH204" s="434" t="str">
        <f t="shared" si="177"/>
        <v/>
      </c>
      <c r="CO204" s="435">
        <f t="shared" si="178"/>
        <v>0</v>
      </c>
      <c r="CP204" s="435">
        <f t="shared" si="179"/>
        <v>0</v>
      </c>
      <c r="CQ204" s="435">
        <f t="shared" si="180"/>
        <v>0</v>
      </c>
      <c r="CR204" s="435">
        <f t="shared" si="181"/>
        <v>0</v>
      </c>
      <c r="CS204" s="435">
        <f t="shared" si="182"/>
        <v>0</v>
      </c>
      <c r="CT204" s="435">
        <f t="shared" si="182"/>
        <v>0</v>
      </c>
      <c r="CU204" s="435">
        <f t="shared" si="182"/>
        <v>0</v>
      </c>
      <c r="CV204" s="435">
        <f t="shared" si="182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183"/>
        <v>0</v>
      </c>
      <c r="E205" s="3814">
        <f t="shared" si="184"/>
        <v>0</v>
      </c>
      <c r="F205" s="3835">
        <f t="shared" si="184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48"/>
        <v/>
      </c>
      <c r="CA205" s="434" t="str">
        <f t="shared" si="149"/>
        <v/>
      </c>
      <c r="CB205" s="434" t="str">
        <f t="shared" si="171"/>
        <v/>
      </c>
      <c r="CC205" s="434" t="str">
        <f t="shared" si="172"/>
        <v/>
      </c>
      <c r="CD205" s="434" t="str">
        <f t="shared" si="173"/>
        <v/>
      </c>
      <c r="CE205" s="434" t="str">
        <f t="shared" si="174"/>
        <v/>
      </c>
      <c r="CF205" s="439"/>
      <c r="CG205" s="434" t="str">
        <f t="shared" si="176"/>
        <v/>
      </c>
      <c r="CH205" s="434" t="str">
        <f t="shared" si="177"/>
        <v/>
      </c>
      <c r="CO205" s="435">
        <f t="shared" si="178"/>
        <v>0</v>
      </c>
      <c r="CP205" s="435">
        <f t="shared" si="179"/>
        <v>0</v>
      </c>
      <c r="CQ205" s="435">
        <f t="shared" si="180"/>
        <v>0</v>
      </c>
      <c r="CR205" s="435">
        <f t="shared" si="181"/>
        <v>0</v>
      </c>
      <c r="CS205" s="435">
        <f t="shared" ref="CS205:CS226" si="185">IF(AND($D205&gt;0,AU205=""),1,IF(AU205&gt;$D205,1,0))</f>
        <v>0</v>
      </c>
      <c r="CT205" s="439"/>
      <c r="CU205" s="435">
        <f t="shared" ref="CU205:CU226" si="186">IF(AND($D205&gt;0,AW205=""),1,IF(AW205&gt;$D205,1,0))</f>
        <v>0</v>
      </c>
      <c r="CV205" s="435">
        <f t="shared" ref="CV205:CV226" si="187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183"/>
        <v>0</v>
      </c>
      <c r="E206" s="3819">
        <f t="shared" si="184"/>
        <v>0</v>
      </c>
      <c r="F206" s="3784">
        <f t="shared" si="184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48"/>
        <v/>
      </c>
      <c r="CA206" s="434" t="str">
        <f t="shared" si="149"/>
        <v/>
      </c>
      <c r="CB206" s="434" t="str">
        <f t="shared" si="171"/>
        <v/>
      </c>
      <c r="CC206" s="434" t="str">
        <f t="shared" si="172"/>
        <v/>
      </c>
      <c r="CD206" s="434" t="str">
        <f t="shared" si="173"/>
        <v/>
      </c>
      <c r="CE206" s="434" t="str">
        <f t="shared" si="174"/>
        <v/>
      </c>
      <c r="CF206" s="439"/>
      <c r="CG206" s="434" t="str">
        <f t="shared" si="176"/>
        <v/>
      </c>
      <c r="CH206" s="434" t="str">
        <f t="shared" si="177"/>
        <v/>
      </c>
      <c r="CO206" s="435">
        <f t="shared" si="178"/>
        <v>0</v>
      </c>
      <c r="CP206" s="435">
        <f t="shared" si="179"/>
        <v>0</v>
      </c>
      <c r="CQ206" s="435">
        <f t="shared" si="180"/>
        <v>0</v>
      </c>
      <c r="CR206" s="435">
        <f t="shared" si="181"/>
        <v>0</v>
      </c>
      <c r="CS206" s="435">
        <f t="shared" si="185"/>
        <v>0</v>
      </c>
      <c r="CT206" s="439"/>
      <c r="CU206" s="435">
        <f t="shared" si="186"/>
        <v>0</v>
      </c>
      <c r="CV206" s="435">
        <f t="shared" si="187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183"/>
        <v>0</v>
      </c>
      <c r="E207" s="3814">
        <f t="shared" si="184"/>
        <v>0</v>
      </c>
      <c r="F207" s="3835">
        <f t="shared" si="184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48"/>
        <v/>
      </c>
      <c r="CA207" s="434" t="str">
        <f t="shared" si="149"/>
        <v/>
      </c>
      <c r="CB207" s="434" t="str">
        <f t="shared" si="171"/>
        <v/>
      </c>
      <c r="CC207" s="434" t="str">
        <f t="shared" si="172"/>
        <v/>
      </c>
      <c r="CD207" s="434" t="str">
        <f t="shared" si="173"/>
        <v/>
      </c>
      <c r="CE207" s="434" t="str">
        <f t="shared" si="174"/>
        <v/>
      </c>
      <c r="CF207" s="434" t="str">
        <f t="shared" si="175"/>
        <v/>
      </c>
      <c r="CG207" s="434" t="str">
        <f t="shared" si="176"/>
        <v/>
      </c>
      <c r="CH207" s="434" t="str">
        <f t="shared" si="177"/>
        <v/>
      </c>
      <c r="CO207" s="435">
        <f t="shared" si="178"/>
        <v>0</v>
      </c>
      <c r="CP207" s="435">
        <f t="shared" si="179"/>
        <v>0</v>
      </c>
      <c r="CQ207" s="435">
        <f t="shared" si="180"/>
        <v>0</v>
      </c>
      <c r="CR207" s="435">
        <f t="shared" si="181"/>
        <v>0</v>
      </c>
      <c r="CS207" s="435">
        <f t="shared" si="185"/>
        <v>0</v>
      </c>
      <c r="CT207" s="435">
        <f>IF(AND($D207&gt;0,AV207=""),1,IF(AV207&gt;$D207,1,0))</f>
        <v>0</v>
      </c>
      <c r="CU207" s="435">
        <f t="shared" si="186"/>
        <v>0</v>
      </c>
      <c r="CV207" s="435">
        <f t="shared" si="187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183"/>
        <v>0</v>
      </c>
      <c r="E208" s="3819">
        <f t="shared" si="184"/>
        <v>0</v>
      </c>
      <c r="F208" s="3784">
        <f t="shared" si="184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48"/>
        <v/>
      </c>
      <c r="CA208" s="434" t="str">
        <f t="shared" si="149"/>
        <v/>
      </c>
      <c r="CB208" s="434" t="str">
        <f t="shared" si="171"/>
        <v/>
      </c>
      <c r="CC208" s="434" t="str">
        <f t="shared" si="172"/>
        <v/>
      </c>
      <c r="CD208" s="434" t="str">
        <f t="shared" si="173"/>
        <v/>
      </c>
      <c r="CE208" s="434" t="str">
        <f t="shared" si="174"/>
        <v/>
      </c>
      <c r="CF208" s="439"/>
      <c r="CG208" s="434" t="str">
        <f t="shared" si="176"/>
        <v/>
      </c>
      <c r="CH208" s="434" t="str">
        <f t="shared" si="177"/>
        <v/>
      </c>
      <c r="CO208" s="435">
        <f t="shared" si="178"/>
        <v>0</v>
      </c>
      <c r="CP208" s="435">
        <f t="shared" si="179"/>
        <v>0</v>
      </c>
      <c r="CQ208" s="435">
        <f t="shared" si="180"/>
        <v>0</v>
      </c>
      <c r="CR208" s="435">
        <f t="shared" si="181"/>
        <v>0</v>
      </c>
      <c r="CS208" s="435">
        <f t="shared" si="185"/>
        <v>0</v>
      </c>
      <c r="CT208" s="439"/>
      <c r="CU208" s="435">
        <f t="shared" si="186"/>
        <v>0</v>
      </c>
      <c r="CV208" s="435">
        <f t="shared" si="187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183"/>
        <v>0</v>
      </c>
      <c r="E209" s="3814">
        <f t="shared" ref="E209:F211" si="188">SUM(AC209+AE209+AG209+AI209+AK209+AM209+AO209)</f>
        <v>0</v>
      </c>
      <c r="F209" s="3835">
        <f t="shared" si="188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48"/>
        <v/>
      </c>
      <c r="CA209" s="434" t="str">
        <f t="shared" si="149"/>
        <v/>
      </c>
      <c r="CB209" s="434" t="str">
        <f t="shared" si="171"/>
        <v/>
      </c>
      <c r="CC209" s="434" t="str">
        <f t="shared" si="172"/>
        <v/>
      </c>
      <c r="CD209" s="434" t="str">
        <f t="shared" si="173"/>
        <v/>
      </c>
      <c r="CE209" s="434" t="str">
        <f t="shared" si="174"/>
        <v/>
      </c>
      <c r="CF209" s="434" t="str">
        <f t="shared" si="175"/>
        <v/>
      </c>
      <c r="CG209" s="434" t="str">
        <f t="shared" si="176"/>
        <v/>
      </c>
      <c r="CH209" s="434" t="str">
        <f t="shared" si="177"/>
        <v/>
      </c>
      <c r="CO209" s="435">
        <f t="shared" si="178"/>
        <v>0</v>
      </c>
      <c r="CP209" s="435">
        <f t="shared" si="179"/>
        <v>0</v>
      </c>
      <c r="CQ209" s="435">
        <f t="shared" si="180"/>
        <v>0</v>
      </c>
      <c r="CR209" s="435">
        <f t="shared" si="181"/>
        <v>0</v>
      </c>
      <c r="CS209" s="435">
        <f t="shared" si="185"/>
        <v>0</v>
      </c>
      <c r="CT209" s="435">
        <f>IF(AND($D209&gt;0,AV209=""),1,IF(AV209&gt;$D209,1,0))</f>
        <v>0</v>
      </c>
      <c r="CU209" s="435">
        <f t="shared" si="186"/>
        <v>0</v>
      </c>
      <c r="CV209" s="435">
        <f t="shared" si="187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183"/>
        <v>0</v>
      </c>
      <c r="E210" s="3814">
        <f t="shared" si="188"/>
        <v>0</v>
      </c>
      <c r="F210" s="3835">
        <f t="shared" si="188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48"/>
        <v/>
      </c>
      <c r="CA210" s="434" t="str">
        <f t="shared" si="149"/>
        <v/>
      </c>
      <c r="CB210" s="434" t="str">
        <f t="shared" si="171"/>
        <v/>
      </c>
      <c r="CC210" s="434" t="str">
        <f t="shared" si="172"/>
        <v/>
      </c>
      <c r="CD210" s="434" t="str">
        <f t="shared" si="173"/>
        <v/>
      </c>
      <c r="CE210" s="434" t="str">
        <f t="shared" si="174"/>
        <v/>
      </c>
      <c r="CF210" s="439"/>
      <c r="CG210" s="434" t="str">
        <f t="shared" si="176"/>
        <v/>
      </c>
      <c r="CH210" s="434" t="str">
        <f t="shared" si="177"/>
        <v/>
      </c>
      <c r="CO210" s="435">
        <f t="shared" si="178"/>
        <v>0</v>
      </c>
      <c r="CP210" s="435">
        <f t="shared" si="179"/>
        <v>0</v>
      </c>
      <c r="CQ210" s="435">
        <f t="shared" si="180"/>
        <v>0</v>
      </c>
      <c r="CR210" s="435">
        <f t="shared" si="181"/>
        <v>0</v>
      </c>
      <c r="CS210" s="435">
        <f t="shared" si="185"/>
        <v>0</v>
      </c>
      <c r="CT210" s="439"/>
      <c r="CU210" s="435">
        <f t="shared" si="186"/>
        <v>0</v>
      </c>
      <c r="CV210" s="435">
        <f t="shared" si="187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183"/>
        <v>0</v>
      </c>
      <c r="E211" s="3819">
        <f t="shared" si="188"/>
        <v>0</v>
      </c>
      <c r="F211" s="3784">
        <f t="shared" si="188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48"/>
        <v/>
      </c>
      <c r="CA211" s="434" t="str">
        <f t="shared" si="149"/>
        <v/>
      </c>
      <c r="CB211" s="434" t="str">
        <f t="shared" si="171"/>
        <v/>
      </c>
      <c r="CC211" s="434" t="str">
        <f t="shared" si="172"/>
        <v/>
      </c>
      <c r="CD211" s="434" t="str">
        <f t="shared" si="173"/>
        <v/>
      </c>
      <c r="CE211" s="434" t="str">
        <f t="shared" si="174"/>
        <v/>
      </c>
      <c r="CF211" s="439"/>
      <c r="CG211" s="434" t="str">
        <f t="shared" si="176"/>
        <v/>
      </c>
      <c r="CH211" s="434" t="str">
        <f t="shared" si="177"/>
        <v/>
      </c>
      <c r="CO211" s="435">
        <f t="shared" si="178"/>
        <v>0</v>
      </c>
      <c r="CP211" s="435">
        <f t="shared" si="179"/>
        <v>0</v>
      </c>
      <c r="CQ211" s="435">
        <f t="shared" si="180"/>
        <v>0</v>
      </c>
      <c r="CR211" s="435">
        <f t="shared" si="181"/>
        <v>0</v>
      </c>
      <c r="CS211" s="435">
        <f t="shared" si="185"/>
        <v>0</v>
      </c>
      <c r="CT211" s="439"/>
      <c r="CU211" s="435">
        <f t="shared" si="186"/>
        <v>0</v>
      </c>
      <c r="CV211" s="435">
        <f t="shared" si="187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183"/>
        <v>0</v>
      </c>
      <c r="E212" s="3839">
        <f t="shared" ref="E212:F216" si="189">SUM(AK212)</f>
        <v>0</v>
      </c>
      <c r="F212" s="3840">
        <f t="shared" si="189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48"/>
        <v/>
      </c>
      <c r="CA212" s="434" t="str">
        <f t="shared" si="149"/>
        <v/>
      </c>
      <c r="CB212" s="434" t="str">
        <f t="shared" si="171"/>
        <v/>
      </c>
      <c r="CC212" s="439"/>
      <c r="CD212" s="439"/>
      <c r="CE212" s="434" t="str">
        <f t="shared" si="174"/>
        <v/>
      </c>
      <c r="CF212" s="434" t="str">
        <f t="shared" si="175"/>
        <v/>
      </c>
      <c r="CG212" s="434" t="str">
        <f t="shared" si="176"/>
        <v/>
      </c>
      <c r="CH212" s="434" t="str">
        <f t="shared" si="177"/>
        <v/>
      </c>
      <c r="CO212" s="435">
        <f t="shared" si="178"/>
        <v>0</v>
      </c>
      <c r="CP212" s="435">
        <f t="shared" ref="CP212:CP226" si="190">IF(AND($D212&gt;0,AR212=""),1,IF(AR212&gt;$D212,1,0))</f>
        <v>0</v>
      </c>
      <c r="CQ212" s="439"/>
      <c r="CR212" s="439"/>
      <c r="CS212" s="435">
        <f t="shared" si="185"/>
        <v>0</v>
      </c>
      <c r="CT212" s="435">
        <f>IF(AND($D212&gt;0,AV212=""),1,IF(AV212&gt;$D212,1,0))</f>
        <v>0</v>
      </c>
      <c r="CU212" s="435">
        <f t="shared" si="186"/>
        <v>0</v>
      </c>
      <c r="CV212" s="435">
        <f t="shared" si="187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183"/>
        <v>0</v>
      </c>
      <c r="E213" s="3788">
        <f t="shared" si="189"/>
        <v>0</v>
      </c>
      <c r="F213" s="3835">
        <f t="shared" si="189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48"/>
        <v/>
      </c>
      <c r="CA213" s="434" t="str">
        <f t="shared" si="149"/>
        <v/>
      </c>
      <c r="CB213" s="434" t="str">
        <f t="shared" si="171"/>
        <v/>
      </c>
      <c r="CC213" s="439"/>
      <c r="CD213" s="439"/>
      <c r="CE213" s="434" t="str">
        <f t="shared" si="174"/>
        <v/>
      </c>
      <c r="CF213" s="434" t="str">
        <f t="shared" si="175"/>
        <v/>
      </c>
      <c r="CG213" s="434" t="str">
        <f t="shared" si="176"/>
        <v/>
      </c>
      <c r="CH213" s="434" t="str">
        <f t="shared" si="177"/>
        <v/>
      </c>
      <c r="CO213" s="435">
        <f t="shared" si="178"/>
        <v>0</v>
      </c>
      <c r="CP213" s="435">
        <f t="shared" si="190"/>
        <v>0</v>
      </c>
      <c r="CQ213" s="439"/>
      <c r="CR213" s="439"/>
      <c r="CS213" s="435">
        <f t="shared" si="185"/>
        <v>0</v>
      </c>
      <c r="CT213" s="435">
        <f>IF(AND($D213&gt;0,AV213=""),1,IF(AV213&gt;$D213,1,0))</f>
        <v>0</v>
      </c>
      <c r="CU213" s="435">
        <f t="shared" si="186"/>
        <v>0</v>
      </c>
      <c r="CV213" s="435">
        <f t="shared" si="187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183"/>
        <v>0</v>
      </c>
      <c r="E214" s="3819">
        <f t="shared" si="189"/>
        <v>0</v>
      </c>
      <c r="F214" s="3784">
        <f t="shared" si="189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48"/>
        <v/>
      </c>
      <c r="CA214" s="434" t="str">
        <f t="shared" si="149"/>
        <v/>
      </c>
      <c r="CB214" s="434" t="str">
        <f t="shared" si="171"/>
        <v/>
      </c>
      <c r="CC214" s="439"/>
      <c r="CD214" s="439"/>
      <c r="CE214" s="434" t="str">
        <f t="shared" si="174"/>
        <v/>
      </c>
      <c r="CF214" s="439"/>
      <c r="CG214" s="434" t="str">
        <f t="shared" si="176"/>
        <v/>
      </c>
      <c r="CH214" s="434" t="str">
        <f t="shared" si="177"/>
        <v/>
      </c>
      <c r="CO214" s="435">
        <f t="shared" si="178"/>
        <v>0</v>
      </c>
      <c r="CP214" s="435">
        <f t="shared" si="190"/>
        <v>0</v>
      </c>
      <c r="CQ214" s="439"/>
      <c r="CR214" s="439"/>
      <c r="CS214" s="435">
        <f t="shared" si="185"/>
        <v>0</v>
      </c>
      <c r="CT214" s="439"/>
      <c r="CU214" s="435">
        <f t="shared" si="186"/>
        <v>0</v>
      </c>
      <c r="CV214" s="435">
        <f t="shared" si="187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183"/>
        <v>0</v>
      </c>
      <c r="E215" s="3814">
        <f t="shared" si="189"/>
        <v>0</v>
      </c>
      <c r="F215" s="3835">
        <f t="shared" si="189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48"/>
        <v/>
      </c>
      <c r="CA215" s="434" t="str">
        <f t="shared" si="149"/>
        <v/>
      </c>
      <c r="CB215" s="434" t="str">
        <f t="shared" si="171"/>
        <v/>
      </c>
      <c r="CC215" s="439"/>
      <c r="CD215" s="439"/>
      <c r="CE215" s="434" t="str">
        <f t="shared" si="174"/>
        <v/>
      </c>
      <c r="CF215" s="434" t="str">
        <f t="shared" si="175"/>
        <v/>
      </c>
      <c r="CG215" s="434" t="str">
        <f t="shared" si="176"/>
        <v/>
      </c>
      <c r="CH215" s="434" t="str">
        <f t="shared" si="177"/>
        <v/>
      </c>
      <c r="CO215" s="435">
        <f t="shared" si="178"/>
        <v>0</v>
      </c>
      <c r="CP215" s="435">
        <f t="shared" si="190"/>
        <v>0</v>
      </c>
      <c r="CQ215" s="439"/>
      <c r="CR215" s="439"/>
      <c r="CS215" s="435">
        <f t="shared" si="185"/>
        <v>0</v>
      </c>
      <c r="CT215" s="435">
        <f>IF(AND($D215&gt;0,AV215=""),1,IF(AV215&gt;$D215,1,0))</f>
        <v>0</v>
      </c>
      <c r="CU215" s="435">
        <f t="shared" si="186"/>
        <v>0</v>
      </c>
      <c r="CV215" s="435">
        <f t="shared" si="187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183"/>
        <v>0</v>
      </c>
      <c r="E216" s="3814">
        <f t="shared" si="189"/>
        <v>0</v>
      </c>
      <c r="F216" s="3835">
        <f t="shared" si="189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48"/>
        <v/>
      </c>
      <c r="CA216" s="434" t="str">
        <f t="shared" si="149"/>
        <v/>
      </c>
      <c r="CB216" s="434" t="str">
        <f t="shared" si="171"/>
        <v/>
      </c>
      <c r="CC216" s="439"/>
      <c r="CD216" s="439"/>
      <c r="CE216" s="434" t="str">
        <f t="shared" si="174"/>
        <v/>
      </c>
      <c r="CF216" s="439"/>
      <c r="CG216" s="434" t="str">
        <f t="shared" si="176"/>
        <v/>
      </c>
      <c r="CH216" s="434" t="str">
        <f t="shared" si="177"/>
        <v/>
      </c>
      <c r="CO216" s="435">
        <f t="shared" si="178"/>
        <v>0</v>
      </c>
      <c r="CP216" s="435">
        <f t="shared" si="190"/>
        <v>0</v>
      </c>
      <c r="CQ216" s="439"/>
      <c r="CR216" s="439"/>
      <c r="CS216" s="435">
        <f t="shared" si="185"/>
        <v>0</v>
      </c>
      <c r="CT216" s="439"/>
      <c r="CU216" s="435">
        <f t="shared" si="186"/>
        <v>0</v>
      </c>
      <c r="CV216" s="435">
        <f t="shared" si="187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183"/>
        <v>0</v>
      </c>
      <c r="E217" s="3788">
        <f t="shared" ref="E217:F219" si="191">SUM(Y217+AA217+AC217+AE217+AG217+AI217+AK217+AM217+AO217)</f>
        <v>0</v>
      </c>
      <c r="F217" s="3499">
        <f t="shared" si="191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48"/>
        <v/>
      </c>
      <c r="CA217" s="434" t="str">
        <f t="shared" si="149"/>
        <v/>
      </c>
      <c r="CB217" s="434" t="str">
        <f t="shared" si="171"/>
        <v/>
      </c>
      <c r="CC217" s="434" t="str">
        <f t="shared" si="172"/>
        <v/>
      </c>
      <c r="CD217" s="434" t="str">
        <f t="shared" si="173"/>
        <v/>
      </c>
      <c r="CE217" s="434" t="str">
        <f t="shared" si="174"/>
        <v/>
      </c>
      <c r="CF217" s="434" t="str">
        <f t="shared" si="175"/>
        <v/>
      </c>
      <c r="CG217" s="434" t="str">
        <f t="shared" si="176"/>
        <v/>
      </c>
      <c r="CH217" s="434" t="str">
        <f t="shared" si="177"/>
        <v/>
      </c>
      <c r="CO217" s="435">
        <f t="shared" si="178"/>
        <v>0</v>
      </c>
      <c r="CP217" s="435">
        <f t="shared" si="190"/>
        <v>0</v>
      </c>
      <c r="CQ217" s="435">
        <f t="shared" ref="CQ217:CQ226" si="192">IF(AND($D217&gt;0,AS217=""),1,IF(AS217&gt;$D217,1,0))</f>
        <v>0</v>
      </c>
      <c r="CR217" s="435">
        <f t="shared" ref="CR217:CR226" si="193">IF(AND(D217&gt;0,AT217=""),1,IF(AT217&gt;D217,1,0))</f>
        <v>0</v>
      </c>
      <c r="CS217" s="435">
        <f t="shared" si="185"/>
        <v>0</v>
      </c>
      <c r="CT217" s="435">
        <f>IF(AND($D217&gt;0,AV217=""),1,IF(AV217&gt;$D217,1,0))</f>
        <v>0</v>
      </c>
      <c r="CU217" s="435">
        <f t="shared" si="186"/>
        <v>0</v>
      </c>
      <c r="CV217" s="435">
        <f t="shared" si="187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183"/>
        <v>0</v>
      </c>
      <c r="E218" s="3793">
        <f t="shared" si="191"/>
        <v>0</v>
      </c>
      <c r="F218" s="2663">
        <f t="shared" si="191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48"/>
        <v/>
      </c>
      <c r="CA218" s="434" t="str">
        <f t="shared" si="149"/>
        <v/>
      </c>
      <c r="CB218" s="434" t="str">
        <f t="shared" si="171"/>
        <v/>
      </c>
      <c r="CC218" s="434" t="str">
        <f t="shared" si="172"/>
        <v/>
      </c>
      <c r="CD218" s="434" t="str">
        <f t="shared" si="173"/>
        <v/>
      </c>
      <c r="CE218" s="434" t="str">
        <f t="shared" si="174"/>
        <v/>
      </c>
      <c r="CF218" s="434" t="str">
        <f t="shared" si="175"/>
        <v/>
      </c>
      <c r="CG218" s="434" t="str">
        <f t="shared" si="176"/>
        <v/>
      </c>
      <c r="CH218" s="434" t="str">
        <f t="shared" si="177"/>
        <v/>
      </c>
      <c r="CO218" s="435">
        <f t="shared" si="178"/>
        <v>0</v>
      </c>
      <c r="CP218" s="435">
        <f t="shared" si="190"/>
        <v>0</v>
      </c>
      <c r="CQ218" s="435">
        <f t="shared" si="192"/>
        <v>0</v>
      </c>
      <c r="CR218" s="435">
        <f t="shared" si="193"/>
        <v>0</v>
      </c>
      <c r="CS218" s="435">
        <f t="shared" si="185"/>
        <v>0</v>
      </c>
      <c r="CT218" s="435">
        <f>IF(AND($D218&gt;0,AV218=""),1,IF(AV218&gt;$D218,1,0))</f>
        <v>0</v>
      </c>
      <c r="CU218" s="435">
        <f t="shared" si="186"/>
        <v>0</v>
      </c>
      <c r="CV218" s="435">
        <f t="shared" si="187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183"/>
        <v>0</v>
      </c>
      <c r="E219" s="3819">
        <f t="shared" si="191"/>
        <v>0</v>
      </c>
      <c r="F219" s="3841">
        <f t="shared" si="191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48"/>
        <v/>
      </c>
      <c r="CA219" s="434" t="str">
        <f t="shared" si="149"/>
        <v/>
      </c>
      <c r="CB219" s="434" t="str">
        <f t="shared" si="171"/>
        <v/>
      </c>
      <c r="CC219" s="434" t="str">
        <f t="shared" si="172"/>
        <v/>
      </c>
      <c r="CD219" s="434" t="str">
        <f t="shared" si="173"/>
        <v/>
      </c>
      <c r="CE219" s="434" t="str">
        <f t="shared" si="174"/>
        <v/>
      </c>
      <c r="CF219" s="434" t="str">
        <f t="shared" si="175"/>
        <v/>
      </c>
      <c r="CG219" s="434" t="str">
        <f t="shared" si="176"/>
        <v/>
      </c>
      <c r="CH219" s="434" t="str">
        <f t="shared" si="177"/>
        <v/>
      </c>
      <c r="CO219" s="435">
        <f t="shared" si="178"/>
        <v>0</v>
      </c>
      <c r="CP219" s="435">
        <f t="shared" si="190"/>
        <v>0</v>
      </c>
      <c r="CQ219" s="435">
        <f t="shared" si="192"/>
        <v>0</v>
      </c>
      <c r="CR219" s="435">
        <f t="shared" si="193"/>
        <v>0</v>
      </c>
      <c r="CS219" s="435">
        <f t="shared" si="185"/>
        <v>0</v>
      </c>
      <c r="CT219" s="435">
        <f>IF(AND($D219&gt;0,AV219=""),1,IF(AV219&gt;$D219,1,0))</f>
        <v>0</v>
      </c>
      <c r="CU219" s="435">
        <f t="shared" si="186"/>
        <v>0</v>
      </c>
      <c r="CV219" s="435">
        <f t="shared" si="187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183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48"/>
        <v/>
      </c>
      <c r="CA220" s="434" t="str">
        <f t="shared" si="149"/>
        <v/>
      </c>
      <c r="CB220" s="434" t="str">
        <f t="shared" si="171"/>
        <v/>
      </c>
      <c r="CC220" s="434" t="str">
        <f t="shared" si="172"/>
        <v/>
      </c>
      <c r="CD220" s="434" t="str">
        <f t="shared" si="173"/>
        <v/>
      </c>
      <c r="CE220" s="434" t="str">
        <f t="shared" si="174"/>
        <v/>
      </c>
      <c r="CF220" s="439"/>
      <c r="CG220" s="434" t="str">
        <f t="shared" si="176"/>
        <v/>
      </c>
      <c r="CH220" s="434" t="str">
        <f t="shared" si="177"/>
        <v/>
      </c>
      <c r="CO220" s="435">
        <f t="shared" si="178"/>
        <v>0</v>
      </c>
      <c r="CP220" s="435">
        <f t="shared" si="190"/>
        <v>0</v>
      </c>
      <c r="CQ220" s="435">
        <f t="shared" si="192"/>
        <v>0</v>
      </c>
      <c r="CR220" s="435">
        <f t="shared" si="193"/>
        <v>0</v>
      </c>
      <c r="CS220" s="435">
        <f t="shared" si="185"/>
        <v>0</v>
      </c>
      <c r="CT220" s="439"/>
      <c r="CU220" s="435">
        <f t="shared" si="186"/>
        <v>0</v>
      </c>
      <c r="CV220" s="435">
        <f t="shared" si="187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183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48"/>
        <v/>
      </c>
      <c r="CA221" s="434" t="str">
        <f t="shared" si="149"/>
        <v/>
      </c>
      <c r="CB221" s="434" t="str">
        <f t="shared" si="171"/>
        <v/>
      </c>
      <c r="CC221" s="434" t="str">
        <f t="shared" si="172"/>
        <v/>
      </c>
      <c r="CD221" s="434" t="str">
        <f t="shared" si="173"/>
        <v/>
      </c>
      <c r="CE221" s="434" t="str">
        <f t="shared" si="174"/>
        <v/>
      </c>
      <c r="CF221" s="439"/>
      <c r="CG221" s="434" t="str">
        <f t="shared" si="176"/>
        <v/>
      </c>
      <c r="CH221" s="434" t="str">
        <f t="shared" si="177"/>
        <v/>
      </c>
      <c r="CO221" s="435">
        <f t="shared" si="178"/>
        <v>0</v>
      </c>
      <c r="CP221" s="435">
        <f t="shared" si="190"/>
        <v>0</v>
      </c>
      <c r="CQ221" s="435">
        <f t="shared" si="192"/>
        <v>0</v>
      </c>
      <c r="CR221" s="435">
        <f t="shared" si="193"/>
        <v>0</v>
      </c>
      <c r="CS221" s="435">
        <f t="shared" si="185"/>
        <v>0</v>
      </c>
      <c r="CT221" s="439"/>
      <c r="CU221" s="435">
        <f t="shared" si="186"/>
        <v>0</v>
      </c>
      <c r="CV221" s="435">
        <f t="shared" si="187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183"/>
        <v>0</v>
      </c>
      <c r="E222" s="3843">
        <f t="shared" ref="E222:F226" si="194">SUM(AA222+AC222+AE222+AG222+AI222+AK222+AM222+AO222)</f>
        <v>0</v>
      </c>
      <c r="F222" s="3499">
        <f t="shared" si="194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48"/>
        <v/>
      </c>
      <c r="CA222" s="434" t="str">
        <f t="shared" si="149"/>
        <v/>
      </c>
      <c r="CB222" s="434" t="str">
        <f t="shared" si="171"/>
        <v/>
      </c>
      <c r="CC222" s="434" t="str">
        <f t="shared" si="172"/>
        <v/>
      </c>
      <c r="CD222" s="434" t="str">
        <f t="shared" si="173"/>
        <v/>
      </c>
      <c r="CE222" s="434" t="str">
        <f t="shared" si="174"/>
        <v/>
      </c>
      <c r="CF222" s="434" t="str">
        <f t="shared" si="175"/>
        <v/>
      </c>
      <c r="CG222" s="434" t="str">
        <f t="shared" si="176"/>
        <v/>
      </c>
      <c r="CH222" s="434" t="str">
        <f t="shared" si="177"/>
        <v/>
      </c>
      <c r="CO222" s="435">
        <f t="shared" si="178"/>
        <v>0</v>
      </c>
      <c r="CP222" s="435">
        <f t="shared" si="190"/>
        <v>0</v>
      </c>
      <c r="CQ222" s="435">
        <f t="shared" si="192"/>
        <v>0</v>
      </c>
      <c r="CR222" s="435">
        <f t="shared" si="193"/>
        <v>0</v>
      </c>
      <c r="CS222" s="435">
        <f t="shared" si="185"/>
        <v>0</v>
      </c>
      <c r="CT222" s="435">
        <f>IF(AND($D222&gt;0,AV222=""),1,IF(AV222&gt;$D222,1,0))</f>
        <v>0</v>
      </c>
      <c r="CU222" s="435">
        <f t="shared" si="186"/>
        <v>0</v>
      </c>
      <c r="CV222" s="435">
        <f t="shared" si="187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183"/>
        <v>0</v>
      </c>
      <c r="E223" s="3846">
        <f t="shared" si="194"/>
        <v>0</v>
      </c>
      <c r="F223" s="3841">
        <f t="shared" si="194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48"/>
        <v/>
      </c>
      <c r="CA223" s="434" t="str">
        <f t="shared" si="149"/>
        <v/>
      </c>
      <c r="CB223" s="434" t="str">
        <f t="shared" si="171"/>
        <v/>
      </c>
      <c r="CC223" s="434" t="str">
        <f t="shared" si="172"/>
        <v/>
      </c>
      <c r="CD223" s="434" t="str">
        <f t="shared" si="173"/>
        <v/>
      </c>
      <c r="CE223" s="434" t="str">
        <f t="shared" si="174"/>
        <v/>
      </c>
      <c r="CF223" s="439"/>
      <c r="CG223" s="434" t="str">
        <f t="shared" si="176"/>
        <v/>
      </c>
      <c r="CH223" s="434" t="str">
        <f t="shared" si="177"/>
        <v/>
      </c>
      <c r="CO223" s="435">
        <f t="shared" si="178"/>
        <v>0</v>
      </c>
      <c r="CP223" s="435">
        <f t="shared" si="190"/>
        <v>0</v>
      </c>
      <c r="CQ223" s="435">
        <f t="shared" si="192"/>
        <v>0</v>
      </c>
      <c r="CR223" s="435">
        <f t="shared" si="193"/>
        <v>0</v>
      </c>
      <c r="CS223" s="435">
        <f t="shared" si="185"/>
        <v>0</v>
      </c>
      <c r="CT223" s="439"/>
      <c r="CU223" s="435">
        <f t="shared" si="186"/>
        <v>0</v>
      </c>
      <c r="CV223" s="435">
        <f t="shared" si="187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>SUM(E224+F224)</f>
        <v>0</v>
      </c>
      <c r="E224" s="3814">
        <f t="shared" si="194"/>
        <v>0</v>
      </c>
      <c r="F224" s="2666">
        <f t="shared" si="194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48"/>
        <v/>
      </c>
      <c r="CA224" s="434" t="str">
        <f t="shared" si="149"/>
        <v/>
      </c>
      <c r="CB224" s="434" t="str">
        <f t="shared" si="171"/>
        <v/>
      </c>
      <c r="CC224" s="434" t="str">
        <f t="shared" si="172"/>
        <v/>
      </c>
      <c r="CD224" s="434" t="str">
        <f t="shared" si="173"/>
        <v/>
      </c>
      <c r="CE224" s="434" t="str">
        <f t="shared" si="174"/>
        <v/>
      </c>
      <c r="CF224" s="434" t="str">
        <f t="shared" si="175"/>
        <v/>
      </c>
      <c r="CG224" s="434" t="str">
        <f t="shared" si="176"/>
        <v/>
      </c>
      <c r="CH224" s="434" t="str">
        <f t="shared" si="177"/>
        <v/>
      </c>
      <c r="CO224" s="435">
        <f t="shared" si="178"/>
        <v>0</v>
      </c>
      <c r="CP224" s="435">
        <f t="shared" si="190"/>
        <v>0</v>
      </c>
      <c r="CQ224" s="435">
        <f t="shared" si="192"/>
        <v>0</v>
      </c>
      <c r="CR224" s="435">
        <f t="shared" si="193"/>
        <v>0</v>
      </c>
      <c r="CS224" s="435">
        <f t="shared" si="185"/>
        <v>0</v>
      </c>
      <c r="CT224" s="435">
        <f>IF(AND($D224&gt;0,AV224=""),1,IF(AV224&gt;$D224,1,0))</f>
        <v>0</v>
      </c>
      <c r="CU224" s="435">
        <f t="shared" si="186"/>
        <v>0</v>
      </c>
      <c r="CV224" s="435">
        <f t="shared" si="187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>SUM(E225+F225)</f>
        <v>0</v>
      </c>
      <c r="E225" s="3814">
        <f t="shared" si="194"/>
        <v>0</v>
      </c>
      <c r="F225" s="2663">
        <f t="shared" si="194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48"/>
        <v/>
      </c>
      <c r="CA225" s="434" t="str">
        <f t="shared" si="149"/>
        <v/>
      </c>
      <c r="CB225" s="434" t="str">
        <f t="shared" si="171"/>
        <v/>
      </c>
      <c r="CC225" s="434" t="str">
        <f t="shared" si="172"/>
        <v/>
      </c>
      <c r="CD225" s="434" t="str">
        <f t="shared" si="173"/>
        <v/>
      </c>
      <c r="CE225" s="434" t="str">
        <f t="shared" si="174"/>
        <v/>
      </c>
      <c r="CF225" s="439"/>
      <c r="CG225" s="434" t="str">
        <f t="shared" si="176"/>
        <v/>
      </c>
      <c r="CH225" s="434" t="str">
        <f t="shared" si="177"/>
        <v/>
      </c>
      <c r="CO225" s="435">
        <f t="shared" si="178"/>
        <v>0</v>
      </c>
      <c r="CP225" s="435">
        <f t="shared" si="190"/>
        <v>0</v>
      </c>
      <c r="CQ225" s="435">
        <f t="shared" si="192"/>
        <v>0</v>
      </c>
      <c r="CR225" s="435">
        <f t="shared" si="193"/>
        <v>0</v>
      </c>
      <c r="CS225" s="435">
        <f t="shared" si="185"/>
        <v>0</v>
      </c>
      <c r="CT225" s="439"/>
      <c r="CU225" s="435">
        <f t="shared" si="186"/>
        <v>0</v>
      </c>
      <c r="CV225" s="435">
        <f t="shared" si="187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>SUM(E226+F226)</f>
        <v>0</v>
      </c>
      <c r="E226" s="3516">
        <f t="shared" si="194"/>
        <v>0</v>
      </c>
      <c r="F226" s="3841">
        <f t="shared" si="194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48"/>
        <v/>
      </c>
      <c r="CA226" s="434" t="str">
        <f t="shared" si="149"/>
        <v/>
      </c>
      <c r="CB226" s="434" t="str">
        <f t="shared" si="171"/>
        <v/>
      </c>
      <c r="CC226" s="434" t="str">
        <f t="shared" si="172"/>
        <v/>
      </c>
      <c r="CD226" s="434" t="str">
        <f t="shared" si="173"/>
        <v/>
      </c>
      <c r="CE226" s="434" t="str">
        <f t="shared" si="174"/>
        <v/>
      </c>
      <c r="CF226" s="439"/>
      <c r="CG226" s="434" t="str">
        <f t="shared" si="176"/>
        <v/>
      </c>
      <c r="CH226" s="434" t="str">
        <f t="shared" si="177"/>
        <v/>
      </c>
      <c r="CO226" s="435">
        <f t="shared" si="178"/>
        <v>0</v>
      </c>
      <c r="CP226" s="435">
        <f t="shared" si="190"/>
        <v>0</v>
      </c>
      <c r="CQ226" s="435">
        <f t="shared" si="192"/>
        <v>0</v>
      </c>
      <c r="CR226" s="435">
        <f t="shared" si="193"/>
        <v>0</v>
      </c>
      <c r="CS226" s="435">
        <f t="shared" si="185"/>
        <v>0</v>
      </c>
      <c r="CT226" s="439"/>
      <c r="CU226" s="435">
        <f t="shared" si="186"/>
        <v>0</v>
      </c>
      <c r="CV226" s="435">
        <f t="shared" si="187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 t="shared" ref="E231:F234" si="195">+K231+M231+O231+Q231+S231</f>
        <v>0</v>
      </c>
      <c r="F231" s="598">
        <f t="shared" si="195"/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 t="shared" ref="AD231:AD236" si="196">SUM(AE231:AG231)</f>
        <v>0</v>
      </c>
      <c r="AE231" s="773"/>
      <c r="AF231" s="773"/>
      <c r="AG231" s="3337"/>
      <c r="AH231" s="758"/>
      <c r="AI231" s="576"/>
      <c r="AJ231" t="str">
        <f t="shared" ref="AJ231:AJ236" si="197"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198">IF(AND($D231&gt;0,AH231=""),1,IF(AH231&gt;$D231,1,0))</f>
        <v>0</v>
      </c>
      <c r="CR231" s="437">
        <f t="shared" si="198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 t="shared" si="195"/>
        <v>0</v>
      </c>
      <c r="F232" s="480">
        <f t="shared" si="195"/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si="196"/>
        <v>0</v>
      </c>
      <c r="AE232" s="535"/>
      <c r="AF232" s="535"/>
      <c r="AG232" s="61"/>
      <c r="AH232" s="296"/>
      <c r="AI232" s="107"/>
      <c r="AJ232" t="str">
        <f t="shared" si="197"/>
        <v/>
      </c>
      <c r="CA232" s="434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>IF((AD232)&gt;D232," * El Total de actividades de JUNJI + INTEGRA + MINEDUC no puede ser mayor al Total Ambos Sexos.","")</f>
        <v/>
      </c>
      <c r="CC232" s="434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198"/>
        <v>0</v>
      </c>
      <c r="CR232" s="437">
        <f t="shared" si="198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 t="shared" si="195"/>
        <v>0</v>
      </c>
      <c r="F233" s="141">
        <f t="shared" si="195"/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196"/>
        <v>0</v>
      </c>
      <c r="AE233" s="3849"/>
      <c r="AF233" s="535"/>
      <c r="AG233" s="61"/>
      <c r="AH233" s="296"/>
      <c r="AI233" s="107"/>
      <c r="AJ233" t="str">
        <f t="shared" si="197"/>
        <v/>
      </c>
      <c r="CA233" s="434" t="str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434" t="str">
        <f>IF((AD233)&gt;D233," * El Total de actividades de JUNJI + INTEGRA + MINEDUC no puede ser mayor al Total Ambos Sexos.","")</f>
        <v/>
      </c>
      <c r="CC233" s="434" t="str">
        <f>IF(AND($D233&gt;0,AH233="")," * No olvide ingresar la variable Pueblos Originarios. Digite cero si no tiene.",IF(AH233&gt;$D233," * La variable Pueblos Originarios No puede ser mayor al Total Ambos Sexos.",""))</f>
        <v/>
      </c>
      <c r="CD233" s="434" t="str">
        <f>IF(AND($D233&gt;0,AI233="")," * No olvide ingresar la variable Migrantes. Digite cero si no tiene.",IF(AI233&gt;$D233," * La variable Migrantes No puede ser mayor al Total Ambos Sexos.",""))</f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198"/>
        <v>0</v>
      </c>
      <c r="CR233" s="437">
        <f t="shared" si="198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195"/>
        <v>0</v>
      </c>
      <c r="F234" s="345">
        <f t="shared" si="195"/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 t="shared" si="196"/>
        <v>0</v>
      </c>
      <c r="AE234" s="369"/>
      <c r="AF234" s="369"/>
      <c r="AG234" s="481"/>
      <c r="AH234" s="430"/>
      <c r="AI234" s="347"/>
      <c r="AJ234" t="str">
        <f t="shared" si="197"/>
        <v/>
      </c>
      <c r="CA234" s="434" t="str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434" t="str">
        <f>IF((AD234)&gt;D234," * El Total de actividades de JUNJI + INTEGRA + MINEDUC no puede ser mayor al Total Ambos Sexos.","")</f>
        <v/>
      </c>
      <c r="CC234" s="434" t="str">
        <f>IF(AND($D234&gt;0,AH234="")," * No olvide ingresar la variable Pueblos Originarios. Digite cero si no tiene.",IF(AH234&gt;$D234," * La variable Pueblos Originarios No puede ser mayor al Total Ambos Sexos.",""))</f>
        <v/>
      </c>
      <c r="CD234" s="434" t="str">
        <f>IF(AND($D234&gt;0,AI234="")," * No olvide ingresar la variable Migrantes. Digite cero si no tiene.",IF(AI234&gt;$D234," * La variable Migrantes No puede ser mayor al Total Ambos Sexos.",""))</f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198"/>
        <v>0</v>
      </c>
      <c r="CR234" s="437">
        <f t="shared" si="198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196"/>
        <v>0</v>
      </c>
      <c r="AE235" s="3849"/>
      <c r="AF235" s="3849"/>
      <c r="AG235" s="3856"/>
      <c r="AH235" s="3857"/>
      <c r="AI235" s="2668"/>
      <c r="AJ235" t="str">
        <f t="shared" si="197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196"/>
        <v>0</v>
      </c>
      <c r="AE236" s="3748"/>
      <c r="AF236" s="3748"/>
      <c r="AG236" s="3862"/>
      <c r="AH236" s="3863"/>
      <c r="AI236" s="636"/>
      <c r="AJ236" t="str">
        <f t="shared" si="197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199">IF(AND($D241&gt;0,G241=""),1,IF(G241&gt;$D241,1,0))</f>
        <v>0</v>
      </c>
      <c r="CP241" s="437">
        <f t="shared" si="199"/>
        <v>0</v>
      </c>
      <c r="CQ241" s="437">
        <f t="shared" si="199"/>
        <v>0</v>
      </c>
      <c r="CR241" s="437">
        <f t="shared" si="199"/>
        <v>0</v>
      </c>
      <c r="CS241" s="437">
        <f t="shared" si="199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>CA242&amp;CB242&amp;CC242&amp;CD242&amp;CE242</f>
        <v/>
      </c>
      <c r="CA242" s="434" t="str">
        <f>IF(AND($D242&gt;0,G242="")," * No olvide digitar la variable Procedimiento. Digite Cero si no tiene.",IF(G242&gt;$D242," * La variable Procedimiento no puede superar el Total Ambos Sexos.",""))</f>
        <v/>
      </c>
      <c r="CB242" s="434" t="str">
        <f>IF(AND($D242&gt;0,H242="")," * No olvide digitar la variable Cirugía menor. Digite Cero si no tiene.",IF(H242&gt;$D242," * La variable Cirugía menor no puede superar el Total Ambos Sexos.",""))</f>
        <v/>
      </c>
      <c r="CC242" s="434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199"/>
        <v>0</v>
      </c>
      <c r="CP242" s="437">
        <f t="shared" si="199"/>
        <v>0</v>
      </c>
      <c r="CQ242" s="437">
        <f t="shared" si="199"/>
        <v>0</v>
      </c>
      <c r="CR242" s="437">
        <f t="shared" si="199"/>
        <v>0</v>
      </c>
      <c r="CS242" s="437">
        <f t="shared" si="199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>CA243&amp;CB243&amp;CC243&amp;CD243&amp;CE243</f>
        <v/>
      </c>
      <c r="CA243" s="434" t="str">
        <f>IF(AND($D243&gt;0,G243="")," * No olvide digitar la variable Procedimiento. Digite Cero si no tiene.",IF(G243&gt;$D243," * La variable Procedimiento no puede superar el Total Ambos Sexos.",""))</f>
        <v/>
      </c>
      <c r="CB243" s="434" t="str">
        <f>IF(AND($D243&gt;0,H243="")," * No olvide digitar la variable Cirugía menor. Digite Cero si no tiene.",IF(H243&gt;$D243," * La variable Cirugía menor no puede superar el Total Ambos Sexos.",""))</f>
        <v/>
      </c>
      <c r="CC243" s="434" t="str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434" t="str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434" t="str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437">
        <f t="shared" si="199"/>
        <v>0</v>
      </c>
      <c r="CP243" s="437">
        <f t="shared" si="199"/>
        <v>0</v>
      </c>
      <c r="CQ243" s="437">
        <f t="shared" si="199"/>
        <v>0</v>
      </c>
      <c r="CR243" s="437">
        <f t="shared" si="199"/>
        <v>0</v>
      </c>
      <c r="CS243" s="437">
        <f t="shared" si="199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>CA244&amp;CB244&amp;CC244&amp;CD244&amp;CE244</f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199"/>
        <v>0</v>
      </c>
      <c r="CP244" s="437">
        <f t="shared" si="199"/>
        <v>0</v>
      </c>
      <c r="CQ244" s="437">
        <f t="shared" si="199"/>
        <v>0</v>
      </c>
      <c r="CR244" s="437">
        <f t="shared" si="199"/>
        <v>0</v>
      </c>
      <c r="CS244" s="437">
        <f t="shared" si="199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>CA245&amp;CB245&amp;CC245&amp;CD245&amp;CE245</f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>IF(AND($D245&gt;0,H245="")," * No olvide digitar la variable Cirugía menor. Digite Cero si no tiene.",IF(H245&gt;$D245," * La variable Cirugía menor no puede superar el Total Ambos Sexos.",""))</f>
        <v/>
      </c>
      <c r="CC245" s="434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434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434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437">
        <f t="shared" si="199"/>
        <v>0</v>
      </c>
      <c r="CP245" s="437">
        <f t="shared" si="199"/>
        <v>0</v>
      </c>
      <c r="CQ245" s="437">
        <f t="shared" si="199"/>
        <v>0</v>
      </c>
      <c r="CR245" s="437">
        <f t="shared" si="199"/>
        <v>0</v>
      </c>
      <c r="CS245" s="437">
        <f t="shared" si="199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>CA246&amp;CB246&amp;CC246&amp;CD246&amp;CE246&amp;CF246&amp;CH246</f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9</v>
      </c>
      <c r="E250" s="3677">
        <f>SUM(G250++I250+K250+M250+O250+Q250+S250+U250+W250+Y250+AA250+AC250+AE250+AG250+AI250+AK250)</f>
        <v>3</v>
      </c>
      <c r="F250" s="3591">
        <f>SUM(H250++J250+L250+N250+P250+R250+T250+V250+X250+Z250+AB250+AD250+AF250+AH250+AJ250+AL250)</f>
        <v>6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1</v>
      </c>
      <c r="Q250" s="3880">
        <v>1</v>
      </c>
      <c r="R250" s="859">
        <v>0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1</v>
      </c>
      <c r="Y250" s="3880">
        <v>0</v>
      </c>
      <c r="Z250" s="826">
        <v>0</v>
      </c>
      <c r="AA250" s="3880">
        <v>0</v>
      </c>
      <c r="AB250" s="826">
        <v>1</v>
      </c>
      <c r="AC250" s="3880">
        <v>2</v>
      </c>
      <c r="AD250" s="826">
        <v>0</v>
      </c>
      <c r="AE250" s="3880">
        <v>0</v>
      </c>
      <c r="AF250" s="826">
        <v>3</v>
      </c>
      <c r="AG250" s="3880">
        <v>0</v>
      </c>
      <c r="AH250" s="826">
        <v>0</v>
      </c>
      <c r="AI250" s="3880">
        <v>0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00">SUM(E251+F251)</f>
        <v>0</v>
      </c>
      <c r="E251" s="3648">
        <f t="shared" ref="E251:E287" si="201">SUM(G251++I251+K251+M251+O251+Q251+S251+U251+W251+Y251+AA251+AC251+AE251+AG251+AI251+AK251)</f>
        <v>0</v>
      </c>
      <c r="F251" s="3601">
        <f t="shared" ref="F251:F287" si="202">SUM(H251++J251+L251+N251+P251+R251+T251+V251+X251+Z251+AB251+AD251+AF251+AH251+AJ251+AL251)</f>
        <v>0</v>
      </c>
      <c r="G251" s="3887">
        <v>0</v>
      </c>
      <c r="H251" s="3888">
        <v>0</v>
      </c>
      <c r="I251" s="3889">
        <v>0</v>
      </c>
      <c r="J251" s="3888">
        <v>0</v>
      </c>
      <c r="K251" s="3889">
        <v>0</v>
      </c>
      <c r="L251" s="3888">
        <v>0</v>
      </c>
      <c r="M251" s="3889">
        <v>0</v>
      </c>
      <c r="N251" s="3888">
        <v>0</v>
      </c>
      <c r="O251" s="3889">
        <v>0</v>
      </c>
      <c r="P251" s="3888">
        <v>0</v>
      </c>
      <c r="Q251" s="3889">
        <v>0</v>
      </c>
      <c r="R251" s="3888">
        <v>0</v>
      </c>
      <c r="S251" s="3889">
        <v>0</v>
      </c>
      <c r="T251" s="838">
        <v>0</v>
      </c>
      <c r="U251" s="3889">
        <v>0</v>
      </c>
      <c r="V251" s="838">
        <v>0</v>
      </c>
      <c r="W251" s="3889">
        <v>0</v>
      </c>
      <c r="X251" s="838">
        <v>0</v>
      </c>
      <c r="Y251" s="3889">
        <v>0</v>
      </c>
      <c r="Z251" s="838">
        <v>0</v>
      </c>
      <c r="AA251" s="3889">
        <v>0</v>
      </c>
      <c r="AB251" s="838">
        <v>0</v>
      </c>
      <c r="AC251" s="3889">
        <v>0</v>
      </c>
      <c r="AD251" s="838">
        <v>0</v>
      </c>
      <c r="AE251" s="3889">
        <v>0</v>
      </c>
      <c r="AF251" s="838">
        <v>0</v>
      </c>
      <c r="AG251" s="3889">
        <v>0</v>
      </c>
      <c r="AH251" s="838">
        <v>0</v>
      </c>
      <c r="AI251" s="3889">
        <v>0</v>
      </c>
      <c r="AJ251" s="838">
        <v>0</v>
      </c>
      <c r="AK251" s="3889">
        <v>0</v>
      </c>
      <c r="AL251" s="838">
        <v>0</v>
      </c>
      <c r="AM251" s="837">
        <v>0</v>
      </c>
      <c r="AN251" s="3890">
        <v>0</v>
      </c>
      <c r="AO251" s="3882"/>
      <c r="AP251" s="3891"/>
      <c r="AQ251" s="3884"/>
      <c r="AR251" s="3889">
        <v>0</v>
      </c>
      <c r="AS251" s="3891"/>
      <c r="AT251" s="3887">
        <v>0</v>
      </c>
      <c r="AU251" s="838">
        <v>0</v>
      </c>
      <c r="AV251" s="3891"/>
      <c r="AW251" s="3887">
        <v>0</v>
      </c>
      <c r="AX251" s="838">
        <v>0</v>
      </c>
      <c r="AY251" t="str">
        <f t="shared" ref="AY251:AY314" si="203">CA251&amp;CB251&amp;CC251&amp;CD251&amp;CE251&amp;CF251&amp;CG251&amp;CH251&amp;CI251&amp;CJ251&amp;CK251&amp;CL251</f>
        <v/>
      </c>
      <c r="CA251" s="434" t="str">
        <f t="shared" ref="CA251:CA314" si="204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05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06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07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08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09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10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11">IF(AND($F251&gt;0,AM251=""),1,IF(AM251&gt;$F251,1,0))</f>
        <v>0</v>
      </c>
      <c r="CP251" s="435">
        <f t="shared" ref="CP251:CP314" si="212">IF(AND(AG251+AH251&gt;0,AN251=""),1,IF(AN251&gt;AG251+AH251,1,0))</f>
        <v>0</v>
      </c>
      <c r="CQ251" s="436"/>
      <c r="CR251" s="436"/>
      <c r="CS251" s="436"/>
      <c r="CT251" s="435">
        <f t="shared" ref="CT251:CT314" si="213">IF(AND($D251&gt;0,AR251=""),1,IF(AR251&gt;$D251,1,0))</f>
        <v>0</v>
      </c>
      <c r="CU251" s="436"/>
      <c r="CV251" s="435">
        <f t="shared" ref="CV251:CV314" si="214">IF(AND($D251&gt;0,AT251=""),1,IF(AT251&gt;$D251,1,0))</f>
        <v>0</v>
      </c>
      <c r="CW251" s="435">
        <f t="shared" ref="CW251:CX314" si="215">IF(AND($D251&gt;0,AU251=""),1,IF(AU251&gt;$D251,1,0))</f>
        <v>0</v>
      </c>
      <c r="CX251" s="436"/>
      <c r="CY251" s="435">
        <f t="shared" ref="CY251:CY314" si="216">IF(AND($D251&gt;0,AW251=""),1,IF(AW251&gt;$D251,1,0))</f>
        <v>0</v>
      </c>
      <c r="CZ251" s="435">
        <f t="shared" ref="CZ251:CZ314" si="217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00"/>
        <v>0</v>
      </c>
      <c r="E252" s="3677">
        <f t="shared" si="201"/>
        <v>0</v>
      </c>
      <c r="F252" s="3591">
        <f t="shared" si="202"/>
        <v>0</v>
      </c>
      <c r="G252" s="3879">
        <v>0</v>
      </c>
      <c r="H252" s="859">
        <v>0</v>
      </c>
      <c r="I252" s="3880">
        <v>0</v>
      </c>
      <c r="J252" s="859">
        <v>0</v>
      </c>
      <c r="K252" s="3880">
        <v>0</v>
      </c>
      <c r="L252" s="859">
        <v>0</v>
      </c>
      <c r="M252" s="3880">
        <v>0</v>
      </c>
      <c r="N252" s="859">
        <v>0</v>
      </c>
      <c r="O252" s="3880">
        <v>0</v>
      </c>
      <c r="P252" s="859">
        <v>0</v>
      </c>
      <c r="Q252" s="3880">
        <v>0</v>
      </c>
      <c r="R252" s="859">
        <v>0</v>
      </c>
      <c r="S252" s="3880">
        <v>0</v>
      </c>
      <c r="T252" s="826">
        <v>0</v>
      </c>
      <c r="U252" s="3880">
        <v>0</v>
      </c>
      <c r="V252" s="826">
        <v>0</v>
      </c>
      <c r="W252" s="3880">
        <v>0</v>
      </c>
      <c r="X252" s="826">
        <v>0</v>
      </c>
      <c r="Y252" s="3880">
        <v>0</v>
      </c>
      <c r="Z252" s="826">
        <v>0</v>
      </c>
      <c r="AA252" s="3880">
        <v>0</v>
      </c>
      <c r="AB252" s="826">
        <v>0</v>
      </c>
      <c r="AC252" s="3880">
        <v>0</v>
      </c>
      <c r="AD252" s="826">
        <v>0</v>
      </c>
      <c r="AE252" s="3880">
        <v>0</v>
      </c>
      <c r="AF252" s="826">
        <v>0</v>
      </c>
      <c r="AG252" s="3880">
        <v>0</v>
      </c>
      <c r="AH252" s="826">
        <v>0</v>
      </c>
      <c r="AI252" s="3880">
        <v>0</v>
      </c>
      <c r="AJ252" s="826">
        <v>0</v>
      </c>
      <c r="AK252" s="3880">
        <v>0</v>
      </c>
      <c r="AL252" s="826">
        <v>0</v>
      </c>
      <c r="AM252" s="2689">
        <v>0</v>
      </c>
      <c r="AN252" s="3892">
        <v>0</v>
      </c>
      <c r="AO252" s="3879">
        <v>0</v>
      </c>
      <c r="AP252" s="3893">
        <v>0</v>
      </c>
      <c r="AQ252" s="3880">
        <v>0</v>
      </c>
      <c r="AR252" s="3894">
        <v>0</v>
      </c>
      <c r="AS252" s="3883"/>
      <c r="AT252" s="3895">
        <v>0</v>
      </c>
      <c r="AU252" s="2691">
        <v>0</v>
      </c>
      <c r="AV252" s="3883"/>
      <c r="AW252" s="3895">
        <v>0</v>
      </c>
      <c r="AX252" s="2691">
        <v>0</v>
      </c>
      <c r="AY252" t="str">
        <f t="shared" si="203"/>
        <v/>
      </c>
      <c r="CA252" s="434" t="str">
        <f t="shared" si="204"/>
        <v/>
      </c>
      <c r="CB252" s="434" t="str">
        <f t="shared" si="205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06"/>
        <v/>
      </c>
      <c r="CG252" s="436"/>
      <c r="CH252" s="434" t="str">
        <f t="shared" si="207"/>
        <v/>
      </c>
      <c r="CI252" s="434" t="str">
        <f t="shared" si="208"/>
        <v/>
      </c>
      <c r="CJ252" s="436"/>
      <c r="CK252" s="434" t="str">
        <f t="shared" si="209"/>
        <v/>
      </c>
      <c r="CL252" s="434" t="str">
        <f t="shared" si="210"/>
        <v/>
      </c>
      <c r="CO252" s="435">
        <f t="shared" si="211"/>
        <v>0</v>
      </c>
      <c r="CP252" s="435">
        <f t="shared" si="212"/>
        <v>0</v>
      </c>
      <c r="CQ252" s="435">
        <f>IF(AND($D252&gt;0,AO252=""),1,IF(AO252&gt;$D252,1,0))</f>
        <v>0</v>
      </c>
      <c r="CR252" s="435">
        <f>IF(AND($D252&gt;0,AP252=""),1,IF(AP252&gt;$D252,1,0))</f>
        <v>0</v>
      </c>
      <c r="CS252" s="435">
        <f>IF(AND($D252&gt;0,AQ252=""),1,IF(AQ252&gt;$D252,1,0))</f>
        <v>0</v>
      </c>
      <c r="CT252" s="435">
        <f t="shared" si="213"/>
        <v>0</v>
      </c>
      <c r="CU252" s="436"/>
      <c r="CV252" s="435">
        <f t="shared" si="214"/>
        <v>0</v>
      </c>
      <c r="CW252" s="435">
        <f t="shared" si="215"/>
        <v>0</v>
      </c>
      <c r="CX252" s="436"/>
      <c r="CY252" s="435">
        <f t="shared" si="216"/>
        <v>0</v>
      </c>
      <c r="CZ252" s="435">
        <f t="shared" si="217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00"/>
        <v>0</v>
      </c>
      <c r="E253" s="3897">
        <f t="shared" si="201"/>
        <v>0</v>
      </c>
      <c r="F253" s="3683">
        <f t="shared" si="202"/>
        <v>0</v>
      </c>
      <c r="G253" s="3898">
        <v>0</v>
      </c>
      <c r="H253" s="3899">
        <v>0</v>
      </c>
      <c r="I253" s="3900">
        <v>0</v>
      </c>
      <c r="J253" s="3899">
        <v>0</v>
      </c>
      <c r="K253" s="3900">
        <v>0</v>
      </c>
      <c r="L253" s="3899">
        <v>0</v>
      </c>
      <c r="M253" s="3900">
        <v>0</v>
      </c>
      <c r="N253" s="3899">
        <v>0</v>
      </c>
      <c r="O253" s="3900">
        <v>0</v>
      </c>
      <c r="P253" s="3899">
        <v>0</v>
      </c>
      <c r="Q253" s="3900">
        <v>0</v>
      </c>
      <c r="R253" s="3899">
        <v>0</v>
      </c>
      <c r="S253" s="3900">
        <v>0</v>
      </c>
      <c r="T253" s="835">
        <v>0</v>
      </c>
      <c r="U253" s="3900">
        <v>0</v>
      </c>
      <c r="V253" s="835">
        <v>0</v>
      </c>
      <c r="W253" s="3900">
        <v>0</v>
      </c>
      <c r="X253" s="835">
        <v>0</v>
      </c>
      <c r="Y253" s="3900">
        <v>0</v>
      </c>
      <c r="Z253" s="835">
        <v>0</v>
      </c>
      <c r="AA253" s="3900">
        <v>0</v>
      </c>
      <c r="AB253" s="835">
        <v>0</v>
      </c>
      <c r="AC253" s="3900">
        <v>0</v>
      </c>
      <c r="AD253" s="835">
        <v>0</v>
      </c>
      <c r="AE253" s="3900">
        <v>0</v>
      </c>
      <c r="AF253" s="835">
        <v>0</v>
      </c>
      <c r="AG253" s="3900">
        <v>0</v>
      </c>
      <c r="AH253" s="835">
        <v>0</v>
      </c>
      <c r="AI253" s="3900">
        <v>0</v>
      </c>
      <c r="AJ253" s="835">
        <v>0</v>
      </c>
      <c r="AK253" s="3900">
        <v>0</v>
      </c>
      <c r="AL253" s="835">
        <v>0</v>
      </c>
      <c r="AM253" s="3901">
        <v>0</v>
      </c>
      <c r="AN253" s="3902">
        <v>0</v>
      </c>
      <c r="AO253" s="3882"/>
      <c r="AP253" s="3883"/>
      <c r="AQ253" s="3894">
        <v>0</v>
      </c>
      <c r="AR253" s="3900">
        <v>0</v>
      </c>
      <c r="AS253" s="3883"/>
      <c r="AT253" s="3898">
        <v>0</v>
      </c>
      <c r="AU253" s="835">
        <v>0</v>
      </c>
      <c r="AV253" s="3883"/>
      <c r="AW253" s="3898">
        <v>0</v>
      </c>
      <c r="AX253" s="835">
        <v>0</v>
      </c>
      <c r="AY253" t="str">
        <f t="shared" si="203"/>
        <v/>
      </c>
      <c r="CA253" s="434" t="str">
        <f t="shared" si="204"/>
        <v/>
      </c>
      <c r="CB253" s="434" t="str">
        <f t="shared" si="205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06"/>
        <v/>
      </c>
      <c r="CG253" s="436"/>
      <c r="CH253" s="434" t="str">
        <f t="shared" si="207"/>
        <v/>
      </c>
      <c r="CI253" s="434" t="str">
        <f t="shared" si="208"/>
        <v/>
      </c>
      <c r="CJ253" s="436"/>
      <c r="CK253" s="434" t="str">
        <f t="shared" si="209"/>
        <v/>
      </c>
      <c r="CL253" s="434" t="str">
        <f t="shared" si="210"/>
        <v/>
      </c>
      <c r="CO253" s="435">
        <f t="shared" si="211"/>
        <v>0</v>
      </c>
      <c r="CP253" s="435">
        <f t="shared" si="212"/>
        <v>0</v>
      </c>
      <c r="CQ253" s="436"/>
      <c r="CR253" s="436"/>
      <c r="CS253" s="435">
        <f>IF(AND($D253&gt;0,AQ253=""),1,IF(AQ253&gt;$D253,1,0))</f>
        <v>0</v>
      </c>
      <c r="CT253" s="435">
        <f t="shared" si="213"/>
        <v>0</v>
      </c>
      <c r="CU253" s="436"/>
      <c r="CV253" s="435">
        <f t="shared" si="214"/>
        <v>0</v>
      </c>
      <c r="CW253" s="435">
        <f t="shared" si="215"/>
        <v>0</v>
      </c>
      <c r="CX253" s="436"/>
      <c r="CY253" s="435">
        <f t="shared" si="216"/>
        <v>0</v>
      </c>
      <c r="CZ253" s="435">
        <f t="shared" si="217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00"/>
        <v>0</v>
      </c>
      <c r="E254" s="3897">
        <f t="shared" si="201"/>
        <v>0</v>
      </c>
      <c r="F254" s="3683">
        <f t="shared" si="202"/>
        <v>0</v>
      </c>
      <c r="G254" s="3898">
        <v>0</v>
      </c>
      <c r="H254" s="3899">
        <v>0</v>
      </c>
      <c r="I254" s="3900">
        <v>0</v>
      </c>
      <c r="J254" s="3899">
        <v>0</v>
      </c>
      <c r="K254" s="3900">
        <v>0</v>
      </c>
      <c r="L254" s="3899">
        <v>0</v>
      </c>
      <c r="M254" s="3900">
        <v>0</v>
      </c>
      <c r="N254" s="3899">
        <v>0</v>
      </c>
      <c r="O254" s="3900">
        <v>0</v>
      </c>
      <c r="P254" s="3899">
        <v>0</v>
      </c>
      <c r="Q254" s="3900">
        <v>0</v>
      </c>
      <c r="R254" s="3899">
        <v>0</v>
      </c>
      <c r="S254" s="3900">
        <v>0</v>
      </c>
      <c r="T254" s="835">
        <v>0</v>
      </c>
      <c r="U254" s="3900">
        <v>0</v>
      </c>
      <c r="V254" s="835">
        <v>0</v>
      </c>
      <c r="W254" s="3900">
        <v>0</v>
      </c>
      <c r="X254" s="835">
        <v>0</v>
      </c>
      <c r="Y254" s="3900">
        <v>0</v>
      </c>
      <c r="Z254" s="835">
        <v>0</v>
      </c>
      <c r="AA254" s="3900">
        <v>0</v>
      </c>
      <c r="AB254" s="835">
        <v>0</v>
      </c>
      <c r="AC254" s="3900">
        <v>0</v>
      </c>
      <c r="AD254" s="835">
        <v>0</v>
      </c>
      <c r="AE254" s="3900">
        <v>0</v>
      </c>
      <c r="AF254" s="835">
        <v>0</v>
      </c>
      <c r="AG254" s="3900">
        <v>0</v>
      </c>
      <c r="AH254" s="835">
        <v>0</v>
      </c>
      <c r="AI254" s="3900">
        <v>0</v>
      </c>
      <c r="AJ254" s="835">
        <v>0</v>
      </c>
      <c r="AK254" s="3900">
        <v>0</v>
      </c>
      <c r="AL254" s="835">
        <v>0</v>
      </c>
      <c r="AM254" s="3901">
        <v>0</v>
      </c>
      <c r="AN254" s="3902">
        <v>0</v>
      </c>
      <c r="AO254" s="3882"/>
      <c r="AP254" s="3883"/>
      <c r="AQ254" s="3903"/>
      <c r="AR254" s="3900">
        <v>0</v>
      </c>
      <c r="AS254" s="3883"/>
      <c r="AT254" s="3898">
        <v>0</v>
      </c>
      <c r="AU254" s="835">
        <v>0</v>
      </c>
      <c r="AV254" s="3883"/>
      <c r="AW254" s="3898">
        <v>0</v>
      </c>
      <c r="AX254" s="835">
        <v>0</v>
      </c>
      <c r="AY254" t="str">
        <f t="shared" si="203"/>
        <v/>
      </c>
      <c r="CA254" s="434" t="str">
        <f t="shared" si="204"/>
        <v/>
      </c>
      <c r="CB254" s="434" t="str">
        <f t="shared" si="205"/>
        <v/>
      </c>
      <c r="CC254" s="436"/>
      <c r="CD254" s="436"/>
      <c r="CE254" s="436"/>
      <c r="CF254" s="434" t="str">
        <f t="shared" si="206"/>
        <v/>
      </c>
      <c r="CG254" s="436"/>
      <c r="CH254" s="434" t="str">
        <f t="shared" si="207"/>
        <v/>
      </c>
      <c r="CI254" s="434" t="str">
        <f t="shared" si="208"/>
        <v/>
      </c>
      <c r="CJ254" s="436"/>
      <c r="CK254" s="434" t="str">
        <f t="shared" si="209"/>
        <v/>
      </c>
      <c r="CL254" s="434" t="str">
        <f t="shared" si="210"/>
        <v/>
      </c>
      <c r="CO254" s="435">
        <f t="shared" si="211"/>
        <v>0</v>
      </c>
      <c r="CP254" s="435">
        <f t="shared" si="212"/>
        <v>0</v>
      </c>
      <c r="CQ254" s="436"/>
      <c r="CR254" s="436"/>
      <c r="CS254" s="436"/>
      <c r="CT254" s="435">
        <f t="shared" si="213"/>
        <v>0</v>
      </c>
      <c r="CU254" s="436"/>
      <c r="CV254" s="435">
        <f t="shared" si="214"/>
        <v>0</v>
      </c>
      <c r="CW254" s="435">
        <f t="shared" si="215"/>
        <v>0</v>
      </c>
      <c r="CX254" s="436"/>
      <c r="CY254" s="435">
        <f t="shared" si="216"/>
        <v>0</v>
      </c>
      <c r="CZ254" s="435">
        <f t="shared" si="217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00"/>
        <v>0</v>
      </c>
      <c r="E255" s="3897">
        <f t="shared" si="201"/>
        <v>0</v>
      </c>
      <c r="F255" s="3683">
        <f t="shared" si="202"/>
        <v>0</v>
      </c>
      <c r="G255" s="3904">
        <v>0</v>
      </c>
      <c r="H255" s="3905">
        <v>0</v>
      </c>
      <c r="I255" s="3906">
        <v>0</v>
      </c>
      <c r="J255" s="3905">
        <v>0</v>
      </c>
      <c r="K255" s="3906">
        <v>0</v>
      </c>
      <c r="L255" s="3905">
        <v>0</v>
      </c>
      <c r="M255" s="3906">
        <v>0</v>
      </c>
      <c r="N255" s="3905">
        <v>0</v>
      </c>
      <c r="O255" s="3906">
        <v>0</v>
      </c>
      <c r="P255" s="3905">
        <v>0</v>
      </c>
      <c r="Q255" s="3906">
        <v>0</v>
      </c>
      <c r="R255" s="3905">
        <v>0</v>
      </c>
      <c r="S255" s="3906">
        <v>0</v>
      </c>
      <c r="T255" s="2677">
        <v>0</v>
      </c>
      <c r="U255" s="3906">
        <v>0</v>
      </c>
      <c r="V255" s="2677">
        <v>0</v>
      </c>
      <c r="W255" s="3906">
        <v>0</v>
      </c>
      <c r="X255" s="2677">
        <v>0</v>
      </c>
      <c r="Y255" s="3906">
        <v>0</v>
      </c>
      <c r="Z255" s="2677">
        <v>0</v>
      </c>
      <c r="AA255" s="3906">
        <v>0</v>
      </c>
      <c r="AB255" s="2677">
        <v>0</v>
      </c>
      <c r="AC255" s="3906">
        <v>0</v>
      </c>
      <c r="AD255" s="2677">
        <v>0</v>
      </c>
      <c r="AE255" s="3906">
        <v>0</v>
      </c>
      <c r="AF255" s="2677">
        <v>0</v>
      </c>
      <c r="AG255" s="3906">
        <v>0</v>
      </c>
      <c r="AH255" s="2677">
        <v>0</v>
      </c>
      <c r="AI255" s="3906">
        <v>0</v>
      </c>
      <c r="AJ255" s="2677">
        <v>0</v>
      </c>
      <c r="AK255" s="3906">
        <v>0</v>
      </c>
      <c r="AL255" s="2677">
        <v>0</v>
      </c>
      <c r="AM255" s="2675">
        <v>0</v>
      </c>
      <c r="AN255" s="3907">
        <v>0</v>
      </c>
      <c r="AO255" s="3882"/>
      <c r="AP255" s="3883"/>
      <c r="AQ255" s="3903"/>
      <c r="AR255" s="3906">
        <v>0</v>
      </c>
      <c r="AS255" s="3883"/>
      <c r="AT255" s="3904">
        <v>0</v>
      </c>
      <c r="AU255" s="2677">
        <v>0</v>
      </c>
      <c r="AV255" s="835">
        <v>0</v>
      </c>
      <c r="AW255" s="3904">
        <v>0</v>
      </c>
      <c r="AX255" s="2677">
        <v>0</v>
      </c>
      <c r="AY255" t="str">
        <f t="shared" si="203"/>
        <v/>
      </c>
      <c r="CA255" s="434" t="str">
        <f t="shared" si="204"/>
        <v/>
      </c>
      <c r="CB255" s="434" t="str">
        <f t="shared" si="205"/>
        <v/>
      </c>
      <c r="CC255" s="436"/>
      <c r="CD255" s="436"/>
      <c r="CE255" s="436"/>
      <c r="CF255" s="434" t="str">
        <f t="shared" si="206"/>
        <v/>
      </c>
      <c r="CG255" s="436"/>
      <c r="CH255" s="434" t="str">
        <f t="shared" si="207"/>
        <v/>
      </c>
      <c r="CI255" s="434" t="str">
        <f t="shared" si="208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09"/>
        <v/>
      </c>
      <c r="CL255" s="434" t="str">
        <f t="shared" si="210"/>
        <v/>
      </c>
      <c r="CO255" s="435">
        <f t="shared" si="211"/>
        <v>0</v>
      </c>
      <c r="CP255" s="435">
        <f t="shared" si="212"/>
        <v>0</v>
      </c>
      <c r="CQ255" s="436"/>
      <c r="CR255" s="436"/>
      <c r="CS255" s="436"/>
      <c r="CT255" s="435">
        <f t="shared" si="213"/>
        <v>0</v>
      </c>
      <c r="CU255" s="436"/>
      <c r="CV255" s="435">
        <f t="shared" si="214"/>
        <v>0</v>
      </c>
      <c r="CW255" s="435">
        <f t="shared" si="215"/>
        <v>0</v>
      </c>
      <c r="CX255" s="435">
        <f>IF(AND($D255&gt;0,AV255=""),1,IF(AV255&gt;$D255,1,0))</f>
        <v>0</v>
      </c>
      <c r="CY255" s="435">
        <f t="shared" si="216"/>
        <v>0</v>
      </c>
      <c r="CZ255" s="435">
        <f t="shared" si="217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00"/>
        <v>0</v>
      </c>
      <c r="E256" s="3897">
        <f t="shared" si="201"/>
        <v>0</v>
      </c>
      <c r="F256" s="3683">
        <f t="shared" si="202"/>
        <v>0</v>
      </c>
      <c r="G256" s="3904">
        <v>0</v>
      </c>
      <c r="H256" s="3905">
        <v>0</v>
      </c>
      <c r="I256" s="3906">
        <v>0</v>
      </c>
      <c r="J256" s="3905">
        <v>0</v>
      </c>
      <c r="K256" s="3906">
        <v>0</v>
      </c>
      <c r="L256" s="3905">
        <v>0</v>
      </c>
      <c r="M256" s="3906">
        <v>0</v>
      </c>
      <c r="N256" s="3905">
        <v>0</v>
      </c>
      <c r="O256" s="3906">
        <v>0</v>
      </c>
      <c r="P256" s="3905">
        <v>0</v>
      </c>
      <c r="Q256" s="3906">
        <v>0</v>
      </c>
      <c r="R256" s="3905">
        <v>0</v>
      </c>
      <c r="S256" s="3906">
        <v>0</v>
      </c>
      <c r="T256" s="2677">
        <v>0</v>
      </c>
      <c r="U256" s="3906">
        <v>0</v>
      </c>
      <c r="V256" s="2677">
        <v>0</v>
      </c>
      <c r="W256" s="3906">
        <v>0</v>
      </c>
      <c r="X256" s="2677">
        <v>0</v>
      </c>
      <c r="Y256" s="3906">
        <v>0</v>
      </c>
      <c r="Z256" s="2677">
        <v>0</v>
      </c>
      <c r="AA256" s="3906">
        <v>0</v>
      </c>
      <c r="AB256" s="2677">
        <v>0</v>
      </c>
      <c r="AC256" s="3906">
        <v>0</v>
      </c>
      <c r="AD256" s="2677">
        <v>0</v>
      </c>
      <c r="AE256" s="3906">
        <v>0</v>
      </c>
      <c r="AF256" s="2677">
        <v>0</v>
      </c>
      <c r="AG256" s="3906">
        <v>0</v>
      </c>
      <c r="AH256" s="2677">
        <v>0</v>
      </c>
      <c r="AI256" s="3906">
        <v>0</v>
      </c>
      <c r="AJ256" s="2677">
        <v>0</v>
      </c>
      <c r="AK256" s="3906">
        <v>0</v>
      </c>
      <c r="AL256" s="2677">
        <v>0</v>
      </c>
      <c r="AM256" s="2675">
        <v>0</v>
      </c>
      <c r="AN256" s="3907">
        <v>0</v>
      </c>
      <c r="AO256" s="3908"/>
      <c r="AP256" s="3909"/>
      <c r="AQ256" s="3910"/>
      <c r="AR256" s="3906">
        <v>0</v>
      </c>
      <c r="AS256" s="3909"/>
      <c r="AT256" s="3904">
        <v>0</v>
      </c>
      <c r="AU256" s="2677">
        <v>0</v>
      </c>
      <c r="AV256" s="3909"/>
      <c r="AW256" s="3904">
        <v>0</v>
      </c>
      <c r="AX256" s="2677">
        <v>0</v>
      </c>
      <c r="AY256" t="str">
        <f t="shared" si="203"/>
        <v/>
      </c>
      <c r="CA256" s="434" t="str">
        <f t="shared" si="204"/>
        <v/>
      </c>
      <c r="CB256" s="434" t="str">
        <f t="shared" si="205"/>
        <v/>
      </c>
      <c r="CC256" s="436"/>
      <c r="CD256" s="436"/>
      <c r="CE256" s="436"/>
      <c r="CF256" s="434" t="str">
        <f t="shared" si="206"/>
        <v/>
      </c>
      <c r="CG256" s="436"/>
      <c r="CH256" s="434" t="str">
        <f t="shared" si="207"/>
        <v/>
      </c>
      <c r="CI256" s="434" t="str">
        <f t="shared" si="208"/>
        <v/>
      </c>
      <c r="CJ256" s="436"/>
      <c r="CK256" s="434" t="str">
        <f t="shared" si="209"/>
        <v/>
      </c>
      <c r="CL256" s="434" t="str">
        <f t="shared" si="210"/>
        <v/>
      </c>
      <c r="CO256" s="435">
        <f t="shared" si="211"/>
        <v>0</v>
      </c>
      <c r="CP256" s="435">
        <f t="shared" si="212"/>
        <v>0</v>
      </c>
      <c r="CQ256" s="436"/>
      <c r="CR256" s="436"/>
      <c r="CS256" s="436"/>
      <c r="CT256" s="435">
        <f t="shared" si="213"/>
        <v>0</v>
      </c>
      <c r="CU256" s="436"/>
      <c r="CV256" s="435">
        <f t="shared" si="214"/>
        <v>0</v>
      </c>
      <c r="CW256" s="435">
        <f t="shared" si="215"/>
        <v>0</v>
      </c>
      <c r="CX256" s="436"/>
      <c r="CY256" s="435">
        <f t="shared" si="216"/>
        <v>0</v>
      </c>
      <c r="CZ256" s="435">
        <f t="shared" si="217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00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>
        <v>0</v>
      </c>
      <c r="H257" s="3888">
        <v>0</v>
      </c>
      <c r="I257" s="3889">
        <v>0</v>
      </c>
      <c r="J257" s="3888">
        <v>0</v>
      </c>
      <c r="K257" s="3889">
        <v>0</v>
      </c>
      <c r="L257" s="3888">
        <v>0</v>
      </c>
      <c r="M257" s="3889">
        <v>0</v>
      </c>
      <c r="N257" s="3888">
        <v>0</v>
      </c>
      <c r="O257" s="3889">
        <v>0</v>
      </c>
      <c r="P257" s="3888">
        <v>0</v>
      </c>
      <c r="Q257" s="3889">
        <v>0</v>
      </c>
      <c r="R257" s="3888">
        <v>0</v>
      </c>
      <c r="S257" s="3889">
        <v>0</v>
      </c>
      <c r="T257" s="838">
        <v>0</v>
      </c>
      <c r="U257" s="3889">
        <v>0</v>
      </c>
      <c r="V257" s="838">
        <v>0</v>
      </c>
      <c r="W257" s="3889">
        <v>0</v>
      </c>
      <c r="X257" s="838">
        <v>0</v>
      </c>
      <c r="Y257" s="3889">
        <v>0</v>
      </c>
      <c r="Z257" s="838">
        <v>0</v>
      </c>
      <c r="AA257" s="3889">
        <v>0</v>
      </c>
      <c r="AB257" s="838">
        <v>0</v>
      </c>
      <c r="AC257" s="3889">
        <v>0</v>
      </c>
      <c r="AD257" s="838">
        <v>0</v>
      </c>
      <c r="AE257" s="3889">
        <v>0</v>
      </c>
      <c r="AF257" s="838">
        <v>0</v>
      </c>
      <c r="AG257" s="3889">
        <v>0</v>
      </c>
      <c r="AH257" s="838">
        <v>0</v>
      </c>
      <c r="AI257" s="3889">
        <v>0</v>
      </c>
      <c r="AJ257" s="838">
        <v>0</v>
      </c>
      <c r="AK257" s="3889">
        <v>0</v>
      </c>
      <c r="AL257" s="838">
        <v>0</v>
      </c>
      <c r="AM257" s="837">
        <v>0</v>
      </c>
      <c r="AN257" s="3890">
        <v>0</v>
      </c>
      <c r="AO257" s="3911"/>
      <c r="AP257" s="3891"/>
      <c r="AQ257" s="3912"/>
      <c r="AR257" s="3889">
        <v>0</v>
      </c>
      <c r="AS257" s="3891"/>
      <c r="AT257" s="3887">
        <v>0</v>
      </c>
      <c r="AU257" s="838">
        <v>0</v>
      </c>
      <c r="AV257" s="3891"/>
      <c r="AW257" s="3887">
        <v>0</v>
      </c>
      <c r="AX257" s="838">
        <v>0</v>
      </c>
      <c r="AY257" t="str">
        <f t="shared" si="203"/>
        <v/>
      </c>
      <c r="CA257" s="434" t="str">
        <f t="shared" si="204"/>
        <v/>
      </c>
      <c r="CB257" s="434" t="str">
        <f t="shared" si="205"/>
        <v/>
      </c>
      <c r="CC257" s="436"/>
      <c r="CD257" s="436"/>
      <c r="CE257" s="436"/>
      <c r="CF257" s="434" t="str">
        <f t="shared" si="206"/>
        <v/>
      </c>
      <c r="CG257" s="436"/>
      <c r="CH257" s="434" t="str">
        <f t="shared" si="207"/>
        <v/>
      </c>
      <c r="CI257" s="434" t="str">
        <f t="shared" si="208"/>
        <v/>
      </c>
      <c r="CJ257" s="436"/>
      <c r="CK257" s="434" t="str">
        <f t="shared" si="209"/>
        <v/>
      </c>
      <c r="CL257" s="434" t="str">
        <f t="shared" si="210"/>
        <v/>
      </c>
      <c r="CO257" s="435">
        <f t="shared" si="211"/>
        <v>0</v>
      </c>
      <c r="CP257" s="435">
        <f t="shared" si="212"/>
        <v>0</v>
      </c>
      <c r="CQ257" s="436"/>
      <c r="CR257" s="436"/>
      <c r="CS257" s="436"/>
      <c r="CT257" s="435">
        <f t="shared" si="213"/>
        <v>0</v>
      </c>
      <c r="CU257" s="436"/>
      <c r="CV257" s="435">
        <f t="shared" si="214"/>
        <v>0</v>
      </c>
      <c r="CW257" s="435">
        <f t="shared" si="215"/>
        <v>0</v>
      </c>
      <c r="CX257" s="436"/>
      <c r="CY257" s="435">
        <f t="shared" si="216"/>
        <v>0</v>
      </c>
      <c r="CZ257" s="435">
        <f t="shared" si="217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00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>
        <v>0</v>
      </c>
      <c r="P258" s="859">
        <v>0</v>
      </c>
      <c r="Q258" s="3880">
        <v>0</v>
      </c>
      <c r="R258" s="859">
        <v>0</v>
      </c>
      <c r="S258" s="3880">
        <v>0</v>
      </c>
      <c r="T258" s="826">
        <v>0</v>
      </c>
      <c r="U258" s="3880">
        <v>0</v>
      </c>
      <c r="V258" s="826">
        <v>0</v>
      </c>
      <c r="W258" s="3880">
        <v>0</v>
      </c>
      <c r="X258" s="826">
        <v>0</v>
      </c>
      <c r="Y258" s="3880">
        <v>0</v>
      </c>
      <c r="Z258" s="826">
        <v>0</v>
      </c>
      <c r="AA258" s="3880">
        <v>0</v>
      </c>
      <c r="AB258" s="826">
        <v>0</v>
      </c>
      <c r="AC258" s="3880">
        <v>0</v>
      </c>
      <c r="AD258" s="826">
        <v>0</v>
      </c>
      <c r="AE258" s="3880">
        <v>0</v>
      </c>
      <c r="AF258" s="826">
        <v>0</v>
      </c>
      <c r="AG258" s="3880">
        <v>0</v>
      </c>
      <c r="AH258" s="826">
        <v>0</v>
      </c>
      <c r="AI258" s="3880">
        <v>0</v>
      </c>
      <c r="AJ258" s="826">
        <v>0</v>
      </c>
      <c r="AK258" s="3880">
        <v>0</v>
      </c>
      <c r="AL258" s="826">
        <v>0</v>
      </c>
      <c r="AM258" s="2689">
        <v>0</v>
      </c>
      <c r="AN258" s="3892">
        <v>0</v>
      </c>
      <c r="AO258" s="3879">
        <v>0</v>
      </c>
      <c r="AP258" s="3893">
        <v>0</v>
      </c>
      <c r="AQ258" s="3880">
        <v>0</v>
      </c>
      <c r="AR258" s="3894">
        <v>0</v>
      </c>
      <c r="AS258" s="3883"/>
      <c r="AT258" s="3895">
        <v>0</v>
      </c>
      <c r="AU258" s="2691">
        <v>0</v>
      </c>
      <c r="AV258" s="3883"/>
      <c r="AW258" s="3895">
        <v>0</v>
      </c>
      <c r="AX258" s="2691">
        <v>0</v>
      </c>
      <c r="AY258" t="str">
        <f t="shared" si="203"/>
        <v/>
      </c>
      <c r="CA258" s="434" t="str">
        <f t="shared" si="204"/>
        <v/>
      </c>
      <c r="CB258" s="434" t="str">
        <f t="shared" si="205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06"/>
        <v/>
      </c>
      <c r="CG258" s="436"/>
      <c r="CH258" s="434" t="str">
        <f t="shared" si="207"/>
        <v/>
      </c>
      <c r="CI258" s="434" t="str">
        <f t="shared" si="208"/>
        <v/>
      </c>
      <c r="CJ258" s="436"/>
      <c r="CK258" s="434" t="str">
        <f t="shared" si="209"/>
        <v/>
      </c>
      <c r="CL258" s="434" t="str">
        <f t="shared" si="210"/>
        <v/>
      </c>
      <c r="CO258" s="435">
        <f t="shared" si="211"/>
        <v>0</v>
      </c>
      <c r="CP258" s="435">
        <f t="shared" si="212"/>
        <v>0</v>
      </c>
      <c r="CQ258" s="435">
        <f>IF(AND($D258&gt;0,AO258=""),1,IF(AO258&gt;$D258,1,0))</f>
        <v>0</v>
      </c>
      <c r="CR258" s="435">
        <f>IF(AND($D258&gt;0,AP258=""),1,IF(AP258&gt;$D258,1,0))</f>
        <v>0</v>
      </c>
      <c r="CS258" s="435">
        <f>IF(AND($D258&gt;0,AQ258=""),1,IF(AQ258&gt;$D258,1,0))</f>
        <v>0</v>
      </c>
      <c r="CT258" s="435">
        <f t="shared" si="213"/>
        <v>0</v>
      </c>
      <c r="CU258" s="436"/>
      <c r="CV258" s="435">
        <f t="shared" si="214"/>
        <v>0</v>
      </c>
      <c r="CW258" s="435">
        <f t="shared" si="215"/>
        <v>0</v>
      </c>
      <c r="CX258" s="436"/>
      <c r="CY258" s="435">
        <f t="shared" si="216"/>
        <v>0</v>
      </c>
      <c r="CZ258" s="435">
        <f t="shared" si="217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00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>
        <v>0</v>
      </c>
      <c r="P259" s="3899">
        <v>0</v>
      </c>
      <c r="Q259" s="3900">
        <v>0</v>
      </c>
      <c r="R259" s="3899">
        <v>0</v>
      </c>
      <c r="S259" s="3900">
        <v>0</v>
      </c>
      <c r="T259" s="835">
        <v>0</v>
      </c>
      <c r="U259" s="3900">
        <v>0</v>
      </c>
      <c r="V259" s="835">
        <v>0</v>
      </c>
      <c r="W259" s="3900">
        <v>0</v>
      </c>
      <c r="X259" s="835">
        <v>0</v>
      </c>
      <c r="Y259" s="3900">
        <v>0</v>
      </c>
      <c r="Z259" s="835">
        <v>0</v>
      </c>
      <c r="AA259" s="3900">
        <v>0</v>
      </c>
      <c r="AB259" s="835">
        <v>0</v>
      </c>
      <c r="AC259" s="3900">
        <v>0</v>
      </c>
      <c r="AD259" s="835">
        <v>0</v>
      </c>
      <c r="AE259" s="3900">
        <v>0</v>
      </c>
      <c r="AF259" s="835">
        <v>0</v>
      </c>
      <c r="AG259" s="3900">
        <v>0</v>
      </c>
      <c r="AH259" s="835">
        <v>0</v>
      </c>
      <c r="AI259" s="3900">
        <v>0</v>
      </c>
      <c r="AJ259" s="835">
        <v>0</v>
      </c>
      <c r="AK259" s="3900">
        <v>0</v>
      </c>
      <c r="AL259" s="835">
        <v>0</v>
      </c>
      <c r="AM259" s="3901">
        <v>0</v>
      </c>
      <c r="AN259" s="3902">
        <v>0</v>
      </c>
      <c r="AO259" s="3882"/>
      <c r="AP259" s="3883"/>
      <c r="AQ259" s="3894">
        <v>0</v>
      </c>
      <c r="AR259" s="3900">
        <v>0</v>
      </c>
      <c r="AS259" s="3883"/>
      <c r="AT259" s="3898">
        <v>0</v>
      </c>
      <c r="AU259" s="835">
        <v>0</v>
      </c>
      <c r="AV259" s="3883"/>
      <c r="AW259" s="3898">
        <v>0</v>
      </c>
      <c r="AX259" s="835">
        <v>0</v>
      </c>
      <c r="AY259" t="str">
        <f t="shared" si="203"/>
        <v/>
      </c>
      <c r="CA259" s="434" t="str">
        <f t="shared" si="204"/>
        <v/>
      </c>
      <c r="CB259" s="434" t="str">
        <f t="shared" si="205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06"/>
        <v/>
      </c>
      <c r="CG259" s="436"/>
      <c r="CH259" s="434" t="str">
        <f t="shared" si="207"/>
        <v/>
      </c>
      <c r="CI259" s="434" t="str">
        <f t="shared" si="208"/>
        <v/>
      </c>
      <c r="CJ259" s="436"/>
      <c r="CK259" s="434" t="str">
        <f t="shared" si="209"/>
        <v/>
      </c>
      <c r="CL259" s="434" t="str">
        <f t="shared" si="210"/>
        <v/>
      </c>
      <c r="CO259" s="435">
        <f t="shared" si="211"/>
        <v>0</v>
      </c>
      <c r="CP259" s="435">
        <f t="shared" si="212"/>
        <v>0</v>
      </c>
      <c r="CQ259" s="436"/>
      <c r="CR259" s="436"/>
      <c r="CS259" s="435">
        <f>IF(AND($D259&gt;0,AQ259=""),1,IF(AQ259&gt;$D259,1,0))</f>
        <v>0</v>
      </c>
      <c r="CT259" s="435">
        <f t="shared" si="213"/>
        <v>0</v>
      </c>
      <c r="CU259" s="436"/>
      <c r="CV259" s="435">
        <f t="shared" si="214"/>
        <v>0</v>
      </c>
      <c r="CW259" s="435">
        <f t="shared" si="215"/>
        <v>0</v>
      </c>
      <c r="CX259" s="436"/>
      <c r="CY259" s="435">
        <f t="shared" si="216"/>
        <v>0</v>
      </c>
      <c r="CZ259" s="435">
        <f t="shared" si="217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00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>
        <v>0</v>
      </c>
      <c r="P260" s="3899">
        <v>0</v>
      </c>
      <c r="Q260" s="3900">
        <v>0</v>
      </c>
      <c r="R260" s="3899">
        <v>0</v>
      </c>
      <c r="S260" s="3900">
        <v>0</v>
      </c>
      <c r="T260" s="835">
        <v>0</v>
      </c>
      <c r="U260" s="3900">
        <v>0</v>
      </c>
      <c r="V260" s="835">
        <v>0</v>
      </c>
      <c r="W260" s="3900">
        <v>0</v>
      </c>
      <c r="X260" s="835">
        <v>0</v>
      </c>
      <c r="Y260" s="3900">
        <v>0</v>
      </c>
      <c r="Z260" s="835">
        <v>0</v>
      </c>
      <c r="AA260" s="3900">
        <v>0</v>
      </c>
      <c r="AB260" s="835">
        <v>0</v>
      </c>
      <c r="AC260" s="3900">
        <v>0</v>
      </c>
      <c r="AD260" s="835">
        <v>0</v>
      </c>
      <c r="AE260" s="3900">
        <v>0</v>
      </c>
      <c r="AF260" s="835">
        <v>0</v>
      </c>
      <c r="AG260" s="3900">
        <v>0</v>
      </c>
      <c r="AH260" s="835">
        <v>0</v>
      </c>
      <c r="AI260" s="3900">
        <v>0</v>
      </c>
      <c r="AJ260" s="835">
        <v>0</v>
      </c>
      <c r="AK260" s="3900">
        <v>0</v>
      </c>
      <c r="AL260" s="835">
        <v>0</v>
      </c>
      <c r="AM260" s="3901">
        <v>0</v>
      </c>
      <c r="AN260" s="3902">
        <v>0</v>
      </c>
      <c r="AO260" s="3882"/>
      <c r="AP260" s="3883"/>
      <c r="AQ260" s="3903"/>
      <c r="AR260" s="3900">
        <v>0</v>
      </c>
      <c r="AS260" s="3883"/>
      <c r="AT260" s="3898">
        <v>0</v>
      </c>
      <c r="AU260" s="835">
        <v>0</v>
      </c>
      <c r="AV260" s="3883"/>
      <c r="AW260" s="3898">
        <v>0</v>
      </c>
      <c r="AX260" s="835">
        <v>0</v>
      </c>
      <c r="AY260" t="str">
        <f t="shared" si="203"/>
        <v/>
      </c>
      <c r="CA260" s="434" t="str">
        <f t="shared" si="204"/>
        <v/>
      </c>
      <c r="CB260" s="434" t="str">
        <f t="shared" si="205"/>
        <v/>
      </c>
      <c r="CC260" s="436"/>
      <c r="CD260" s="436"/>
      <c r="CE260" s="436"/>
      <c r="CF260" s="434" t="str">
        <f t="shared" si="206"/>
        <v/>
      </c>
      <c r="CG260" s="436"/>
      <c r="CH260" s="434" t="str">
        <f t="shared" si="207"/>
        <v/>
      </c>
      <c r="CI260" s="434" t="str">
        <f t="shared" si="208"/>
        <v/>
      </c>
      <c r="CJ260" s="436"/>
      <c r="CK260" s="434" t="str">
        <f t="shared" si="209"/>
        <v/>
      </c>
      <c r="CL260" s="434" t="str">
        <f t="shared" si="210"/>
        <v/>
      </c>
      <c r="CO260" s="435">
        <f t="shared" si="211"/>
        <v>0</v>
      </c>
      <c r="CP260" s="435">
        <f t="shared" si="212"/>
        <v>0</v>
      </c>
      <c r="CQ260" s="436"/>
      <c r="CR260" s="436"/>
      <c r="CS260" s="436"/>
      <c r="CT260" s="435">
        <f t="shared" si="213"/>
        <v>0</v>
      </c>
      <c r="CU260" s="436"/>
      <c r="CV260" s="435">
        <f t="shared" si="214"/>
        <v>0</v>
      </c>
      <c r="CW260" s="435">
        <f t="shared" si="215"/>
        <v>0</v>
      </c>
      <c r="CX260" s="436"/>
      <c r="CY260" s="435">
        <f t="shared" si="216"/>
        <v>0</v>
      </c>
      <c r="CZ260" s="435">
        <f t="shared" si="217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00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>
        <v>0</v>
      </c>
      <c r="P261" s="3905">
        <v>0</v>
      </c>
      <c r="Q261" s="3906">
        <v>0</v>
      </c>
      <c r="R261" s="3905">
        <v>0</v>
      </c>
      <c r="S261" s="3906">
        <v>0</v>
      </c>
      <c r="T261" s="2677">
        <v>0</v>
      </c>
      <c r="U261" s="3906">
        <v>0</v>
      </c>
      <c r="V261" s="2677">
        <v>0</v>
      </c>
      <c r="W261" s="3906">
        <v>0</v>
      </c>
      <c r="X261" s="2677">
        <v>0</v>
      </c>
      <c r="Y261" s="3906">
        <v>0</v>
      </c>
      <c r="Z261" s="2677">
        <v>0</v>
      </c>
      <c r="AA261" s="3906">
        <v>0</v>
      </c>
      <c r="AB261" s="2677">
        <v>0</v>
      </c>
      <c r="AC261" s="3906">
        <v>0</v>
      </c>
      <c r="AD261" s="2677">
        <v>0</v>
      </c>
      <c r="AE261" s="3906">
        <v>0</v>
      </c>
      <c r="AF261" s="2677">
        <v>0</v>
      </c>
      <c r="AG261" s="3906">
        <v>0</v>
      </c>
      <c r="AH261" s="2677">
        <v>0</v>
      </c>
      <c r="AI261" s="3906">
        <v>0</v>
      </c>
      <c r="AJ261" s="2677">
        <v>0</v>
      </c>
      <c r="AK261" s="3906">
        <v>0</v>
      </c>
      <c r="AL261" s="2677">
        <v>0</v>
      </c>
      <c r="AM261" s="2675">
        <v>0</v>
      </c>
      <c r="AN261" s="3907">
        <v>0</v>
      </c>
      <c r="AO261" s="3882"/>
      <c r="AP261" s="3883"/>
      <c r="AQ261" s="3903"/>
      <c r="AR261" s="3906">
        <v>0</v>
      </c>
      <c r="AS261" s="3883"/>
      <c r="AT261" s="3904">
        <v>0</v>
      </c>
      <c r="AU261" s="2677">
        <v>0</v>
      </c>
      <c r="AV261" s="835">
        <v>0</v>
      </c>
      <c r="AW261" s="3904">
        <v>0</v>
      </c>
      <c r="AX261" s="2677">
        <v>0</v>
      </c>
      <c r="AY261" t="str">
        <f t="shared" si="203"/>
        <v/>
      </c>
      <c r="CA261" s="434" t="str">
        <f t="shared" si="204"/>
        <v/>
      </c>
      <c r="CB261" s="434" t="str">
        <f t="shared" si="205"/>
        <v/>
      </c>
      <c r="CC261" s="436"/>
      <c r="CD261" s="436"/>
      <c r="CE261" s="436"/>
      <c r="CF261" s="434" t="str">
        <f t="shared" si="206"/>
        <v/>
      </c>
      <c r="CG261" s="436"/>
      <c r="CH261" s="434" t="str">
        <f t="shared" si="207"/>
        <v/>
      </c>
      <c r="CI261" s="434" t="str">
        <f t="shared" si="208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09"/>
        <v/>
      </c>
      <c r="CL261" s="434" t="str">
        <f t="shared" si="210"/>
        <v/>
      </c>
      <c r="CO261" s="435">
        <f t="shared" si="211"/>
        <v>0</v>
      </c>
      <c r="CP261" s="435">
        <f t="shared" si="212"/>
        <v>0</v>
      </c>
      <c r="CQ261" s="436"/>
      <c r="CR261" s="436"/>
      <c r="CS261" s="436"/>
      <c r="CT261" s="435">
        <f t="shared" si="213"/>
        <v>0</v>
      </c>
      <c r="CU261" s="436"/>
      <c r="CV261" s="435">
        <f t="shared" si="214"/>
        <v>0</v>
      </c>
      <c r="CW261" s="435">
        <f t="shared" si="215"/>
        <v>0</v>
      </c>
      <c r="CX261" s="435">
        <f>IF(AND($D261&gt;0,AV261=""),1,IF(AV261&gt;$D261,1,0))</f>
        <v>0</v>
      </c>
      <c r="CY261" s="435">
        <f t="shared" si="216"/>
        <v>0</v>
      </c>
      <c r="CZ261" s="435">
        <f t="shared" si="217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00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>
        <v>0</v>
      </c>
      <c r="P262" s="3905">
        <v>0</v>
      </c>
      <c r="Q262" s="3906">
        <v>0</v>
      </c>
      <c r="R262" s="3905">
        <v>0</v>
      </c>
      <c r="S262" s="3906">
        <v>0</v>
      </c>
      <c r="T262" s="2677">
        <v>0</v>
      </c>
      <c r="U262" s="3906">
        <v>0</v>
      </c>
      <c r="V262" s="2677">
        <v>0</v>
      </c>
      <c r="W262" s="3906">
        <v>0</v>
      </c>
      <c r="X262" s="2677">
        <v>0</v>
      </c>
      <c r="Y262" s="3906">
        <v>0</v>
      </c>
      <c r="Z262" s="2677">
        <v>0</v>
      </c>
      <c r="AA262" s="3906">
        <v>0</v>
      </c>
      <c r="AB262" s="2677">
        <v>0</v>
      </c>
      <c r="AC262" s="3906">
        <v>0</v>
      </c>
      <c r="AD262" s="2677">
        <v>0</v>
      </c>
      <c r="AE262" s="3906">
        <v>0</v>
      </c>
      <c r="AF262" s="2677">
        <v>0</v>
      </c>
      <c r="AG262" s="3906">
        <v>0</v>
      </c>
      <c r="AH262" s="2677">
        <v>0</v>
      </c>
      <c r="AI262" s="3906">
        <v>0</v>
      </c>
      <c r="AJ262" s="2677">
        <v>0</v>
      </c>
      <c r="AK262" s="3906">
        <v>0</v>
      </c>
      <c r="AL262" s="2677">
        <v>0</v>
      </c>
      <c r="AM262" s="2675">
        <v>0</v>
      </c>
      <c r="AN262" s="3907">
        <v>0</v>
      </c>
      <c r="AO262" s="3908"/>
      <c r="AP262" s="3909"/>
      <c r="AQ262" s="3910"/>
      <c r="AR262" s="3906">
        <v>0</v>
      </c>
      <c r="AS262" s="3909"/>
      <c r="AT262" s="3904">
        <v>0</v>
      </c>
      <c r="AU262" s="2677">
        <v>0</v>
      </c>
      <c r="AV262" s="3909"/>
      <c r="AW262" s="3904">
        <v>0</v>
      </c>
      <c r="AX262" s="2677">
        <v>0</v>
      </c>
      <c r="AY262" t="str">
        <f t="shared" si="203"/>
        <v/>
      </c>
      <c r="CA262" s="434" t="str">
        <f t="shared" si="204"/>
        <v/>
      </c>
      <c r="CB262" s="434" t="str">
        <f t="shared" si="205"/>
        <v/>
      </c>
      <c r="CC262" s="436"/>
      <c r="CD262" s="436"/>
      <c r="CE262" s="436"/>
      <c r="CF262" s="434" t="str">
        <f t="shared" si="206"/>
        <v/>
      </c>
      <c r="CG262" s="436"/>
      <c r="CH262" s="434" t="str">
        <f t="shared" si="207"/>
        <v/>
      </c>
      <c r="CI262" s="434" t="str">
        <f t="shared" si="208"/>
        <v/>
      </c>
      <c r="CJ262" s="436"/>
      <c r="CK262" s="434" t="str">
        <f t="shared" si="209"/>
        <v/>
      </c>
      <c r="CL262" s="434" t="str">
        <f t="shared" si="210"/>
        <v/>
      </c>
      <c r="CO262" s="435">
        <f t="shared" si="211"/>
        <v>0</v>
      </c>
      <c r="CP262" s="435">
        <f t="shared" si="212"/>
        <v>0</v>
      </c>
      <c r="CQ262" s="436"/>
      <c r="CR262" s="436"/>
      <c r="CS262" s="436"/>
      <c r="CT262" s="435">
        <f t="shared" si="213"/>
        <v>0</v>
      </c>
      <c r="CU262" s="436"/>
      <c r="CV262" s="435">
        <f t="shared" si="214"/>
        <v>0</v>
      </c>
      <c r="CW262" s="435">
        <f t="shared" si="215"/>
        <v>0</v>
      </c>
      <c r="CX262" s="436"/>
      <c r="CY262" s="435">
        <f t="shared" si="216"/>
        <v>0</v>
      </c>
      <c r="CZ262" s="435">
        <f t="shared" si="217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00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>
        <v>0</v>
      </c>
      <c r="P263" s="3888">
        <v>0</v>
      </c>
      <c r="Q263" s="3889">
        <v>0</v>
      </c>
      <c r="R263" s="3888">
        <v>0</v>
      </c>
      <c r="S263" s="3889">
        <v>0</v>
      </c>
      <c r="T263" s="838">
        <v>0</v>
      </c>
      <c r="U263" s="3889">
        <v>0</v>
      </c>
      <c r="V263" s="838">
        <v>0</v>
      </c>
      <c r="W263" s="3889">
        <v>0</v>
      </c>
      <c r="X263" s="838">
        <v>0</v>
      </c>
      <c r="Y263" s="3889">
        <v>0</v>
      </c>
      <c r="Z263" s="838">
        <v>0</v>
      </c>
      <c r="AA263" s="3889">
        <v>0</v>
      </c>
      <c r="AB263" s="838">
        <v>0</v>
      </c>
      <c r="AC263" s="3889">
        <v>0</v>
      </c>
      <c r="AD263" s="838">
        <v>0</v>
      </c>
      <c r="AE263" s="3889">
        <v>0</v>
      </c>
      <c r="AF263" s="838">
        <v>0</v>
      </c>
      <c r="AG263" s="3889">
        <v>0</v>
      </c>
      <c r="AH263" s="838">
        <v>0</v>
      </c>
      <c r="AI263" s="3889">
        <v>0</v>
      </c>
      <c r="AJ263" s="838">
        <v>0</v>
      </c>
      <c r="AK263" s="3889">
        <v>0</v>
      </c>
      <c r="AL263" s="838">
        <v>0</v>
      </c>
      <c r="AM263" s="837">
        <v>0</v>
      </c>
      <c r="AN263" s="3890">
        <v>0</v>
      </c>
      <c r="AO263" s="3911"/>
      <c r="AP263" s="3891"/>
      <c r="AQ263" s="3912"/>
      <c r="AR263" s="3889">
        <v>0</v>
      </c>
      <c r="AS263" s="3891"/>
      <c r="AT263" s="3887">
        <v>0</v>
      </c>
      <c r="AU263" s="838">
        <v>0</v>
      </c>
      <c r="AV263" s="3891"/>
      <c r="AW263" s="3887">
        <v>0</v>
      </c>
      <c r="AX263" s="838">
        <v>0</v>
      </c>
      <c r="AY263" t="str">
        <f t="shared" si="203"/>
        <v/>
      </c>
      <c r="CA263" s="434" t="str">
        <f t="shared" si="204"/>
        <v/>
      </c>
      <c r="CB263" s="434" t="str">
        <f t="shared" si="205"/>
        <v/>
      </c>
      <c r="CC263" s="436"/>
      <c r="CD263" s="436"/>
      <c r="CE263" s="436"/>
      <c r="CF263" s="434" t="str">
        <f t="shared" si="206"/>
        <v/>
      </c>
      <c r="CG263" s="436"/>
      <c r="CH263" s="434" t="str">
        <f t="shared" si="207"/>
        <v/>
      </c>
      <c r="CI263" s="434" t="str">
        <f t="shared" si="208"/>
        <v/>
      </c>
      <c r="CJ263" s="436"/>
      <c r="CK263" s="434" t="str">
        <f t="shared" si="209"/>
        <v/>
      </c>
      <c r="CL263" s="434" t="str">
        <f t="shared" si="210"/>
        <v/>
      </c>
      <c r="CO263" s="435">
        <f t="shared" si="211"/>
        <v>0</v>
      </c>
      <c r="CP263" s="435">
        <f t="shared" si="212"/>
        <v>0</v>
      </c>
      <c r="CQ263" s="436"/>
      <c r="CR263" s="436"/>
      <c r="CS263" s="436"/>
      <c r="CT263" s="435">
        <f t="shared" si="213"/>
        <v>0</v>
      </c>
      <c r="CU263" s="436"/>
      <c r="CV263" s="435">
        <f t="shared" si="214"/>
        <v>0</v>
      </c>
      <c r="CW263" s="435">
        <f t="shared" si="215"/>
        <v>0</v>
      </c>
      <c r="CX263" s="436"/>
      <c r="CY263" s="435">
        <f t="shared" si="216"/>
        <v>0</v>
      </c>
      <c r="CZ263" s="435">
        <f t="shared" si="217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00"/>
        <v>13</v>
      </c>
      <c r="E264" s="3913">
        <f t="shared" si="201"/>
        <v>9</v>
      </c>
      <c r="F264" s="3914">
        <f t="shared" si="202"/>
        <v>4</v>
      </c>
      <c r="G264" s="3880">
        <v>2</v>
      </c>
      <c r="H264" s="859">
        <v>2</v>
      </c>
      <c r="I264" s="3880">
        <v>0</v>
      </c>
      <c r="J264" s="859">
        <v>0</v>
      </c>
      <c r="K264" s="3880">
        <v>2</v>
      </c>
      <c r="L264" s="859">
        <v>1</v>
      </c>
      <c r="M264" s="3880">
        <v>2</v>
      </c>
      <c r="N264" s="859">
        <v>1</v>
      </c>
      <c r="O264" s="3880">
        <v>1</v>
      </c>
      <c r="P264" s="859">
        <v>0</v>
      </c>
      <c r="Q264" s="3880">
        <v>0</v>
      </c>
      <c r="R264" s="859">
        <v>0</v>
      </c>
      <c r="S264" s="3880">
        <v>1</v>
      </c>
      <c r="T264" s="859">
        <v>0</v>
      </c>
      <c r="U264" s="3880">
        <v>1</v>
      </c>
      <c r="V264" s="859">
        <v>0</v>
      </c>
      <c r="W264" s="3880">
        <v>0</v>
      </c>
      <c r="X264" s="859">
        <v>0</v>
      </c>
      <c r="Y264" s="3880">
        <v>0</v>
      </c>
      <c r="Z264" s="859">
        <v>0</v>
      </c>
      <c r="AA264" s="3880">
        <v>0</v>
      </c>
      <c r="AB264" s="859">
        <v>0</v>
      </c>
      <c r="AC264" s="3880">
        <v>0</v>
      </c>
      <c r="AD264" s="859">
        <v>0</v>
      </c>
      <c r="AE264" s="3880">
        <v>0</v>
      </c>
      <c r="AF264" s="859">
        <v>0</v>
      </c>
      <c r="AG264" s="3880">
        <v>0</v>
      </c>
      <c r="AH264" s="859">
        <v>0</v>
      </c>
      <c r="AI264" s="3880">
        <v>0</v>
      </c>
      <c r="AJ264" s="859">
        <v>0</v>
      </c>
      <c r="AK264" s="3880">
        <v>0</v>
      </c>
      <c r="AL264" s="859">
        <v>0</v>
      </c>
      <c r="AM264" s="5618">
        <v>0</v>
      </c>
      <c r="AN264" s="5615">
        <v>0</v>
      </c>
      <c r="AO264" s="3879">
        <v>0</v>
      </c>
      <c r="AP264" s="3893">
        <v>0</v>
      </c>
      <c r="AQ264" s="3880">
        <v>0</v>
      </c>
      <c r="AR264" s="3894">
        <v>0</v>
      </c>
      <c r="AS264" s="3894">
        <v>0</v>
      </c>
      <c r="AT264" s="3895">
        <v>0</v>
      </c>
      <c r="AU264" s="2691">
        <v>0</v>
      </c>
      <c r="AV264" s="3883"/>
      <c r="AW264" s="3895">
        <v>0</v>
      </c>
      <c r="AX264" s="2691">
        <v>0</v>
      </c>
      <c r="AY264" t="str">
        <f t="shared" si="203"/>
        <v/>
      </c>
      <c r="CA264" s="434" t="str">
        <f t="shared" si="204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 t="shared" ref="CG264:CG269" si="218"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07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09"/>
        <v/>
      </c>
      <c r="CL264" s="434" t="str">
        <f t="shared" si="210"/>
        <v/>
      </c>
      <c r="CO264" s="435">
        <f t="shared" si="211"/>
        <v>0</v>
      </c>
      <c r="CP264" s="436"/>
      <c r="CQ264" s="435">
        <f>IF(AND($D264&gt;0,AO264=""),1,IF(AO264&gt;$D264,1,0))</f>
        <v>0</v>
      </c>
      <c r="CR264" s="435">
        <f>IF(AND($D264&gt;0,AP264=""),1,IF(AP264&gt;$D264,1,0))</f>
        <v>0</v>
      </c>
      <c r="CS264" s="435">
        <f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14"/>
        <v>0</v>
      </c>
      <c r="CW264" s="435">
        <f t="shared" si="215"/>
        <v>0</v>
      </c>
      <c r="CX264" s="436"/>
      <c r="CY264" s="435">
        <f t="shared" si="216"/>
        <v>0</v>
      </c>
      <c r="CZ264" s="435">
        <f t="shared" si="217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00"/>
        <v>34</v>
      </c>
      <c r="E265" s="3897">
        <f t="shared" si="201"/>
        <v>18</v>
      </c>
      <c r="F265" s="3915">
        <f t="shared" si="202"/>
        <v>16</v>
      </c>
      <c r="G265" s="3900">
        <v>4</v>
      </c>
      <c r="H265" s="3899">
        <v>4</v>
      </c>
      <c r="I265" s="3900">
        <v>1</v>
      </c>
      <c r="J265" s="3899">
        <v>1</v>
      </c>
      <c r="K265" s="3900">
        <v>1</v>
      </c>
      <c r="L265" s="3899">
        <v>7</v>
      </c>
      <c r="M265" s="3900">
        <v>3</v>
      </c>
      <c r="N265" s="3899">
        <v>0</v>
      </c>
      <c r="O265" s="3900">
        <v>5</v>
      </c>
      <c r="P265" s="3899">
        <v>0</v>
      </c>
      <c r="Q265" s="3900">
        <v>1</v>
      </c>
      <c r="R265" s="3899">
        <v>1</v>
      </c>
      <c r="S265" s="3900">
        <v>2</v>
      </c>
      <c r="T265" s="3899">
        <v>2</v>
      </c>
      <c r="U265" s="3900">
        <v>1</v>
      </c>
      <c r="V265" s="3899">
        <v>0</v>
      </c>
      <c r="W265" s="3900">
        <v>0</v>
      </c>
      <c r="X265" s="3899">
        <v>1</v>
      </c>
      <c r="Y265" s="3900">
        <v>0</v>
      </c>
      <c r="Z265" s="3899">
        <v>0</v>
      </c>
      <c r="AA265" s="3900">
        <v>0</v>
      </c>
      <c r="AB265" s="3899">
        <v>0</v>
      </c>
      <c r="AC265" s="3900">
        <v>0</v>
      </c>
      <c r="AD265" s="3899">
        <v>0</v>
      </c>
      <c r="AE265" s="3900">
        <v>0</v>
      </c>
      <c r="AF265" s="3899">
        <v>0</v>
      </c>
      <c r="AG265" s="3900">
        <v>0</v>
      </c>
      <c r="AH265" s="3899">
        <v>0</v>
      </c>
      <c r="AI265" s="3900">
        <v>0</v>
      </c>
      <c r="AJ265" s="3899">
        <v>0</v>
      </c>
      <c r="AK265" s="3900">
        <v>0</v>
      </c>
      <c r="AL265" s="3899">
        <v>0</v>
      </c>
      <c r="AM265" s="5059">
        <v>0</v>
      </c>
      <c r="AN265" s="5616">
        <v>0</v>
      </c>
      <c r="AO265" s="3882"/>
      <c r="AP265" s="3883"/>
      <c r="AQ265" s="3894">
        <v>0</v>
      </c>
      <c r="AR265" s="3900">
        <v>0</v>
      </c>
      <c r="AS265" s="3900">
        <v>0</v>
      </c>
      <c r="AT265" s="3898">
        <v>0</v>
      </c>
      <c r="AU265" s="835">
        <v>0</v>
      </c>
      <c r="AV265" s="3883"/>
      <c r="AW265" s="3898">
        <v>0</v>
      </c>
      <c r="AX265" s="835">
        <v>0</v>
      </c>
      <c r="AY265" t="str">
        <f t="shared" si="203"/>
        <v/>
      </c>
      <c r="CA265" s="434" t="str">
        <f t="shared" si="204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06"/>
        <v/>
      </c>
      <c r="CG265" s="434" t="str">
        <f t="shared" si="218"/>
        <v/>
      </c>
      <c r="CH265" s="434" t="str">
        <f t="shared" si="207"/>
        <v/>
      </c>
      <c r="CI265" s="434" t="str">
        <f t="shared" si="208"/>
        <v/>
      </c>
      <c r="CJ265" s="436"/>
      <c r="CK265" s="434" t="str">
        <f t="shared" si="209"/>
        <v/>
      </c>
      <c r="CL265" s="434" t="str">
        <f t="shared" si="210"/>
        <v/>
      </c>
      <c r="CO265" s="435">
        <f t="shared" si="211"/>
        <v>0</v>
      </c>
      <c r="CP265" s="436"/>
      <c r="CQ265" s="436"/>
      <c r="CR265" s="436"/>
      <c r="CS265" s="435">
        <f>IF(AND($D265&gt;0,AQ265=""),1,IF(AQ265&gt;$D265,1,0))</f>
        <v>0</v>
      </c>
      <c r="CT265" s="435">
        <f t="shared" si="213"/>
        <v>0</v>
      </c>
      <c r="CU265" s="435">
        <f>IF(AND($D265&gt;0,AS265=""),1,IF(AS265&gt;$D265,1,0))</f>
        <v>0</v>
      </c>
      <c r="CV265" s="435">
        <f t="shared" si="214"/>
        <v>0</v>
      </c>
      <c r="CW265" s="435">
        <f t="shared" si="215"/>
        <v>0</v>
      </c>
      <c r="CX265" s="436"/>
      <c r="CY265" s="435">
        <f t="shared" si="216"/>
        <v>0</v>
      </c>
      <c r="CZ265" s="435">
        <f t="shared" si="217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00"/>
        <v>13</v>
      </c>
      <c r="E266" s="3897">
        <f t="shared" si="201"/>
        <v>9</v>
      </c>
      <c r="F266" s="3915">
        <f t="shared" si="202"/>
        <v>4</v>
      </c>
      <c r="G266" s="3900">
        <v>2</v>
      </c>
      <c r="H266" s="3899">
        <v>2</v>
      </c>
      <c r="I266" s="3900">
        <v>0</v>
      </c>
      <c r="J266" s="3899">
        <v>0</v>
      </c>
      <c r="K266" s="3900">
        <v>2</v>
      </c>
      <c r="L266" s="3899">
        <v>1</v>
      </c>
      <c r="M266" s="3900">
        <v>2</v>
      </c>
      <c r="N266" s="3899">
        <v>1</v>
      </c>
      <c r="O266" s="3900">
        <v>1</v>
      </c>
      <c r="P266" s="3899">
        <v>0</v>
      </c>
      <c r="Q266" s="3900">
        <v>0</v>
      </c>
      <c r="R266" s="3899">
        <v>0</v>
      </c>
      <c r="S266" s="3900">
        <v>1</v>
      </c>
      <c r="T266" s="3899">
        <v>0</v>
      </c>
      <c r="U266" s="3900">
        <v>1</v>
      </c>
      <c r="V266" s="3899">
        <v>0</v>
      </c>
      <c r="W266" s="3900">
        <v>0</v>
      </c>
      <c r="X266" s="3899">
        <v>0</v>
      </c>
      <c r="Y266" s="3900">
        <v>0</v>
      </c>
      <c r="Z266" s="3899">
        <v>0</v>
      </c>
      <c r="AA266" s="3900">
        <v>0</v>
      </c>
      <c r="AB266" s="3899">
        <v>0</v>
      </c>
      <c r="AC266" s="3900">
        <v>0</v>
      </c>
      <c r="AD266" s="3899">
        <v>0</v>
      </c>
      <c r="AE266" s="3900">
        <v>0</v>
      </c>
      <c r="AF266" s="3899">
        <v>0</v>
      </c>
      <c r="AG266" s="3900">
        <v>0</v>
      </c>
      <c r="AH266" s="3899">
        <v>0</v>
      </c>
      <c r="AI266" s="3900">
        <v>0</v>
      </c>
      <c r="AJ266" s="3899">
        <v>0</v>
      </c>
      <c r="AK266" s="3900">
        <v>0</v>
      </c>
      <c r="AL266" s="3899">
        <v>0</v>
      </c>
      <c r="AM266" s="5059">
        <v>0</v>
      </c>
      <c r="AN266" s="5616">
        <v>0</v>
      </c>
      <c r="AO266" s="3882"/>
      <c r="AP266" s="3883"/>
      <c r="AQ266" s="3903"/>
      <c r="AR266" s="3900">
        <v>0</v>
      </c>
      <c r="AS266" s="3900">
        <v>0</v>
      </c>
      <c r="AT266" s="3898">
        <v>0</v>
      </c>
      <c r="AU266" s="835">
        <v>0</v>
      </c>
      <c r="AV266" s="3883"/>
      <c r="AW266" s="3898">
        <v>0</v>
      </c>
      <c r="AX266" s="835">
        <v>0</v>
      </c>
      <c r="AY266" t="str">
        <f t="shared" si="203"/>
        <v/>
      </c>
      <c r="CA266" s="434" t="str">
        <f t="shared" si="204"/>
        <v/>
      </c>
      <c r="CB266" s="436"/>
      <c r="CC266" s="436"/>
      <c r="CD266" s="436"/>
      <c r="CE266" s="436"/>
      <c r="CF266" s="434" t="str">
        <f t="shared" si="206"/>
        <v/>
      </c>
      <c r="CG266" s="434" t="str">
        <f t="shared" si="218"/>
        <v/>
      </c>
      <c r="CH266" s="434" t="str">
        <f t="shared" si="207"/>
        <v/>
      </c>
      <c r="CI266" s="434" t="str">
        <f t="shared" si="208"/>
        <v/>
      </c>
      <c r="CJ266" s="436"/>
      <c r="CK266" s="434" t="str">
        <f t="shared" si="209"/>
        <v/>
      </c>
      <c r="CL266" s="434" t="str">
        <f t="shared" si="210"/>
        <v/>
      </c>
      <c r="CO266" s="435">
        <f t="shared" si="211"/>
        <v>0</v>
      </c>
      <c r="CP266" s="436"/>
      <c r="CQ266" s="436"/>
      <c r="CR266" s="436"/>
      <c r="CS266" s="436"/>
      <c r="CT266" s="435">
        <f t="shared" si="213"/>
        <v>0</v>
      </c>
      <c r="CU266" s="435">
        <f>IF(AND($D266&gt;0,AS266=""),1,IF(AS266&gt;$D266,1,0))</f>
        <v>0</v>
      </c>
      <c r="CV266" s="435">
        <f t="shared" si="214"/>
        <v>0</v>
      </c>
      <c r="CW266" s="435">
        <f t="shared" si="215"/>
        <v>0</v>
      </c>
      <c r="CX266" s="436"/>
      <c r="CY266" s="435">
        <f t="shared" si="216"/>
        <v>0</v>
      </c>
      <c r="CZ266" s="435">
        <f t="shared" si="217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00"/>
        <v>9</v>
      </c>
      <c r="E267" s="3897">
        <f t="shared" si="201"/>
        <v>4</v>
      </c>
      <c r="F267" s="3915">
        <f t="shared" si="202"/>
        <v>5</v>
      </c>
      <c r="G267" s="3906">
        <v>2</v>
      </c>
      <c r="H267" s="3905">
        <v>2</v>
      </c>
      <c r="I267" s="3906">
        <v>1</v>
      </c>
      <c r="J267" s="3905">
        <v>0</v>
      </c>
      <c r="K267" s="3906">
        <v>0</v>
      </c>
      <c r="L267" s="3905">
        <v>1</v>
      </c>
      <c r="M267" s="3906">
        <v>0</v>
      </c>
      <c r="N267" s="3905">
        <v>0</v>
      </c>
      <c r="O267" s="3906">
        <v>0</v>
      </c>
      <c r="P267" s="3905">
        <v>0</v>
      </c>
      <c r="Q267" s="3906">
        <v>0</v>
      </c>
      <c r="R267" s="3905">
        <v>0</v>
      </c>
      <c r="S267" s="3906">
        <v>1</v>
      </c>
      <c r="T267" s="3905">
        <v>2</v>
      </c>
      <c r="U267" s="3906">
        <v>0</v>
      </c>
      <c r="V267" s="3905">
        <v>0</v>
      </c>
      <c r="W267" s="3906">
        <v>0</v>
      </c>
      <c r="X267" s="3905">
        <v>0</v>
      </c>
      <c r="Y267" s="3906">
        <v>0</v>
      </c>
      <c r="Z267" s="3905">
        <v>0</v>
      </c>
      <c r="AA267" s="3906">
        <v>0</v>
      </c>
      <c r="AB267" s="3905">
        <v>0</v>
      </c>
      <c r="AC267" s="3906">
        <v>0</v>
      </c>
      <c r="AD267" s="3905">
        <v>0</v>
      </c>
      <c r="AE267" s="3906">
        <v>0</v>
      </c>
      <c r="AF267" s="3905">
        <v>0</v>
      </c>
      <c r="AG267" s="3906">
        <v>0</v>
      </c>
      <c r="AH267" s="3905">
        <v>0</v>
      </c>
      <c r="AI267" s="3906">
        <v>0</v>
      </c>
      <c r="AJ267" s="3905">
        <v>0</v>
      </c>
      <c r="AK267" s="3906">
        <v>0</v>
      </c>
      <c r="AL267" s="3905">
        <v>0</v>
      </c>
      <c r="AM267" s="5059">
        <v>0</v>
      </c>
      <c r="AN267" s="5616">
        <v>0</v>
      </c>
      <c r="AO267" s="3882"/>
      <c r="AP267" s="3883"/>
      <c r="AQ267" s="3903"/>
      <c r="AR267" s="3906">
        <v>0</v>
      </c>
      <c r="AS267" s="3906">
        <v>0</v>
      </c>
      <c r="AT267" s="3904">
        <v>0</v>
      </c>
      <c r="AU267" s="2677">
        <v>0</v>
      </c>
      <c r="AV267" s="835">
        <v>0</v>
      </c>
      <c r="AW267" s="3904">
        <v>0</v>
      </c>
      <c r="AX267" s="2677">
        <v>0</v>
      </c>
      <c r="AY267" t="str">
        <f t="shared" si="203"/>
        <v/>
      </c>
      <c r="CA267" s="434" t="str">
        <f t="shared" si="204"/>
        <v/>
      </c>
      <c r="CB267" s="436"/>
      <c r="CC267" s="436"/>
      <c r="CD267" s="436"/>
      <c r="CE267" s="436"/>
      <c r="CF267" s="434" t="str">
        <f t="shared" si="206"/>
        <v/>
      </c>
      <c r="CG267" s="434" t="str">
        <f t="shared" si="218"/>
        <v/>
      </c>
      <c r="CH267" s="434" t="str">
        <f t="shared" si="207"/>
        <v/>
      </c>
      <c r="CI267" s="434" t="str">
        <f t="shared" si="208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09"/>
        <v/>
      </c>
      <c r="CL267" s="434" t="str">
        <f t="shared" si="210"/>
        <v/>
      </c>
      <c r="CO267" s="435">
        <f t="shared" si="211"/>
        <v>0</v>
      </c>
      <c r="CP267" s="436"/>
      <c r="CQ267" s="436"/>
      <c r="CR267" s="436"/>
      <c r="CS267" s="436"/>
      <c r="CT267" s="435">
        <f t="shared" si="213"/>
        <v>0</v>
      </c>
      <c r="CU267" s="435">
        <f>IF(AND($D267&gt;0,AS267=""),1,IF(AS267&gt;$D267,1,0))</f>
        <v>0</v>
      </c>
      <c r="CV267" s="435">
        <f t="shared" si="214"/>
        <v>0</v>
      </c>
      <c r="CW267" s="435">
        <f t="shared" si="215"/>
        <v>0</v>
      </c>
      <c r="CX267" s="435">
        <f>IF(AND($D267&gt;0,AV267=""),1,IF(AV267&gt;$D267,1,0))</f>
        <v>0</v>
      </c>
      <c r="CY267" s="435">
        <f t="shared" si="216"/>
        <v>0</v>
      </c>
      <c r="CZ267" s="435">
        <f t="shared" si="217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00"/>
        <v>0</v>
      </c>
      <c r="E268" s="3897">
        <f t="shared" si="201"/>
        <v>0</v>
      </c>
      <c r="F268" s="3683">
        <f t="shared" si="202"/>
        <v>0</v>
      </c>
      <c r="G268" s="3904">
        <v>0</v>
      </c>
      <c r="H268" s="3905">
        <v>0</v>
      </c>
      <c r="I268" s="3906">
        <v>0</v>
      </c>
      <c r="J268" s="3905">
        <v>0</v>
      </c>
      <c r="K268" s="3906">
        <v>0</v>
      </c>
      <c r="L268" s="3905">
        <v>0</v>
      </c>
      <c r="M268" s="3906">
        <v>0</v>
      </c>
      <c r="N268" s="3905">
        <v>0</v>
      </c>
      <c r="O268" s="3906">
        <v>0</v>
      </c>
      <c r="P268" s="3905">
        <v>0</v>
      </c>
      <c r="Q268" s="3906">
        <v>0</v>
      </c>
      <c r="R268" s="3905">
        <v>0</v>
      </c>
      <c r="S268" s="3906">
        <v>0</v>
      </c>
      <c r="T268" s="3905">
        <v>0</v>
      </c>
      <c r="U268" s="3906">
        <v>0</v>
      </c>
      <c r="V268" s="3905">
        <v>0</v>
      </c>
      <c r="W268" s="3906">
        <v>0</v>
      </c>
      <c r="X268" s="3905">
        <v>0</v>
      </c>
      <c r="Y268" s="3906">
        <v>0</v>
      </c>
      <c r="Z268" s="3905">
        <v>0</v>
      </c>
      <c r="AA268" s="3906">
        <v>0</v>
      </c>
      <c r="AB268" s="3905">
        <v>0</v>
      </c>
      <c r="AC268" s="3906">
        <v>0</v>
      </c>
      <c r="AD268" s="3905">
        <v>0</v>
      </c>
      <c r="AE268" s="3906">
        <v>0</v>
      </c>
      <c r="AF268" s="3905">
        <v>0</v>
      </c>
      <c r="AG268" s="3906">
        <v>0</v>
      </c>
      <c r="AH268" s="3905">
        <v>0</v>
      </c>
      <c r="AI268" s="3906">
        <v>0</v>
      </c>
      <c r="AJ268" s="3905">
        <v>0</v>
      </c>
      <c r="AK268" s="3906">
        <v>0</v>
      </c>
      <c r="AL268" s="3905">
        <v>0</v>
      </c>
      <c r="AM268" s="2675">
        <v>0</v>
      </c>
      <c r="AN268" s="3906">
        <v>0</v>
      </c>
      <c r="AO268" s="3882"/>
      <c r="AP268" s="3883"/>
      <c r="AQ268" s="3910"/>
      <c r="AR268" s="3906">
        <v>0</v>
      </c>
      <c r="AS268" s="3906">
        <v>0</v>
      </c>
      <c r="AT268" s="3904">
        <v>0</v>
      </c>
      <c r="AU268" s="2677">
        <v>0</v>
      </c>
      <c r="AV268" s="3909"/>
      <c r="AW268" s="3904">
        <v>0</v>
      </c>
      <c r="AX268" s="2677">
        <v>0</v>
      </c>
      <c r="AY268" t="str">
        <f t="shared" si="203"/>
        <v/>
      </c>
      <c r="CA268" s="434" t="str">
        <f t="shared" si="204"/>
        <v/>
      </c>
      <c r="CB268" s="436"/>
      <c r="CC268" s="436"/>
      <c r="CD268" s="436"/>
      <c r="CE268" s="436"/>
      <c r="CF268" s="434" t="str">
        <f t="shared" si="206"/>
        <v/>
      </c>
      <c r="CG268" s="434" t="str">
        <f t="shared" si="218"/>
        <v/>
      </c>
      <c r="CH268" s="434" t="str">
        <f t="shared" si="207"/>
        <v/>
      </c>
      <c r="CI268" s="434" t="str">
        <f t="shared" si="208"/>
        <v/>
      </c>
      <c r="CJ268" s="436"/>
      <c r="CK268" s="434" t="str">
        <f t="shared" si="209"/>
        <v/>
      </c>
      <c r="CL268" s="434" t="str">
        <f t="shared" si="210"/>
        <v/>
      </c>
      <c r="CO268" s="435">
        <f t="shared" si="211"/>
        <v>0</v>
      </c>
      <c r="CP268" s="436"/>
      <c r="CQ268" s="436"/>
      <c r="CR268" s="436"/>
      <c r="CS268" s="436"/>
      <c r="CT268" s="435">
        <f t="shared" si="213"/>
        <v>0</v>
      </c>
      <c r="CU268" s="435">
        <f>IF(AND($D268&gt;0,AS268=""),1,IF(AS268&gt;$D268,1,0))</f>
        <v>0</v>
      </c>
      <c r="CV268" s="435">
        <f t="shared" si="214"/>
        <v>0</v>
      </c>
      <c r="CW268" s="435">
        <f t="shared" si="215"/>
        <v>0</v>
      </c>
      <c r="CX268" s="436"/>
      <c r="CY268" s="435">
        <f t="shared" si="216"/>
        <v>0</v>
      </c>
      <c r="CZ268" s="435">
        <f t="shared" si="217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00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>
        <v>0</v>
      </c>
      <c r="H269" s="3888">
        <v>0</v>
      </c>
      <c r="I269" s="3889">
        <v>0</v>
      </c>
      <c r="J269" s="3888">
        <v>0</v>
      </c>
      <c r="K269" s="3889">
        <v>0</v>
      </c>
      <c r="L269" s="3888">
        <v>0</v>
      </c>
      <c r="M269" s="3889">
        <v>0</v>
      </c>
      <c r="N269" s="3888">
        <v>0</v>
      </c>
      <c r="O269" s="3889">
        <v>0</v>
      </c>
      <c r="P269" s="3888">
        <v>0</v>
      </c>
      <c r="Q269" s="3889">
        <v>0</v>
      </c>
      <c r="R269" s="3888">
        <v>0</v>
      </c>
      <c r="S269" s="3889">
        <v>0</v>
      </c>
      <c r="T269" s="3888">
        <v>0</v>
      </c>
      <c r="U269" s="3889">
        <v>0</v>
      </c>
      <c r="V269" s="3888">
        <v>0</v>
      </c>
      <c r="W269" s="3889">
        <v>0</v>
      </c>
      <c r="X269" s="3888">
        <v>0</v>
      </c>
      <c r="Y269" s="3889">
        <v>0</v>
      </c>
      <c r="Z269" s="3888">
        <v>0</v>
      </c>
      <c r="AA269" s="3889">
        <v>0</v>
      </c>
      <c r="AB269" s="3888">
        <v>0</v>
      </c>
      <c r="AC269" s="3889">
        <v>0</v>
      </c>
      <c r="AD269" s="3888">
        <v>0</v>
      </c>
      <c r="AE269" s="3889">
        <v>0</v>
      </c>
      <c r="AF269" s="3888">
        <v>0</v>
      </c>
      <c r="AG269" s="3889">
        <v>0</v>
      </c>
      <c r="AH269" s="3888">
        <v>0</v>
      </c>
      <c r="AI269" s="3889">
        <v>0</v>
      </c>
      <c r="AJ269" s="3888">
        <v>0</v>
      </c>
      <c r="AK269" s="3889">
        <v>0</v>
      </c>
      <c r="AL269" s="3888">
        <v>0</v>
      </c>
      <c r="AM269" s="5062">
        <v>0</v>
      </c>
      <c r="AN269" s="5617">
        <v>0</v>
      </c>
      <c r="AO269" s="3911"/>
      <c r="AP269" s="3891"/>
      <c r="AQ269" s="3912"/>
      <c r="AR269" s="3889">
        <v>0</v>
      </c>
      <c r="AS269" s="3889">
        <v>0</v>
      </c>
      <c r="AT269" s="3887">
        <v>0</v>
      </c>
      <c r="AU269" s="838">
        <v>0</v>
      </c>
      <c r="AV269" s="3891"/>
      <c r="AW269" s="3887">
        <v>0</v>
      </c>
      <c r="AX269" s="838">
        <v>0</v>
      </c>
      <c r="AY269" t="str">
        <f t="shared" si="203"/>
        <v/>
      </c>
      <c r="CA269" s="434" t="str">
        <f t="shared" si="204"/>
        <v/>
      </c>
      <c r="CB269" s="436"/>
      <c r="CC269" s="436"/>
      <c r="CD269" s="436"/>
      <c r="CE269" s="436"/>
      <c r="CF269" s="434" t="str">
        <f t="shared" si="206"/>
        <v/>
      </c>
      <c r="CG269" s="434" t="str">
        <f t="shared" si="218"/>
        <v/>
      </c>
      <c r="CH269" s="434" t="str">
        <f t="shared" si="207"/>
        <v/>
      </c>
      <c r="CI269" s="434" t="str">
        <f t="shared" si="208"/>
        <v/>
      </c>
      <c r="CJ269" s="436"/>
      <c r="CK269" s="434" t="str">
        <f t="shared" si="209"/>
        <v/>
      </c>
      <c r="CL269" s="434" t="str">
        <f t="shared" si="210"/>
        <v/>
      </c>
      <c r="CO269" s="435">
        <f t="shared" si="211"/>
        <v>0</v>
      </c>
      <c r="CP269" s="436"/>
      <c r="CQ269" s="436"/>
      <c r="CR269" s="436"/>
      <c r="CS269" s="436"/>
      <c r="CT269" s="435">
        <f t="shared" si="213"/>
        <v>0</v>
      </c>
      <c r="CU269" s="435">
        <f>IF(AND($D269&gt;0,AS269=""),1,IF(AS269&gt;$D269,1,0))</f>
        <v>0</v>
      </c>
      <c r="CV269" s="435">
        <f t="shared" si="214"/>
        <v>0</v>
      </c>
      <c r="CW269" s="435">
        <f t="shared" si="215"/>
        <v>0</v>
      </c>
      <c r="CX269" s="436"/>
      <c r="CY269" s="435">
        <f t="shared" si="216"/>
        <v>0</v>
      </c>
      <c r="CZ269" s="435">
        <f t="shared" si="217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00"/>
        <v>0</v>
      </c>
      <c r="E270" s="3677">
        <f>SUM(G270++I270+K270+M270+O270+Q270+S270+U270+W270+Y270+AA270+AC270+AE270+AG270+AI270+AK270)</f>
        <v>0</v>
      </c>
      <c r="F270" s="3591">
        <f t="shared" si="202"/>
        <v>0</v>
      </c>
      <c r="G270" s="3895">
        <v>0</v>
      </c>
      <c r="H270" s="3893">
        <v>0</v>
      </c>
      <c r="I270" s="3894">
        <v>0</v>
      </c>
      <c r="J270" s="3893">
        <v>0</v>
      </c>
      <c r="K270" s="3894">
        <v>0</v>
      </c>
      <c r="L270" s="3893">
        <v>0</v>
      </c>
      <c r="M270" s="3894">
        <v>0</v>
      </c>
      <c r="N270" s="3893">
        <v>0</v>
      </c>
      <c r="O270" s="3894">
        <v>0</v>
      </c>
      <c r="P270" s="3893">
        <v>0</v>
      </c>
      <c r="Q270" s="3894">
        <v>0</v>
      </c>
      <c r="R270" s="3893">
        <v>0</v>
      </c>
      <c r="S270" s="3894">
        <v>0</v>
      </c>
      <c r="T270" s="2691">
        <v>0</v>
      </c>
      <c r="U270" s="3894">
        <v>0</v>
      </c>
      <c r="V270" s="2691">
        <v>0</v>
      </c>
      <c r="W270" s="3880">
        <v>0</v>
      </c>
      <c r="X270" s="826">
        <v>0</v>
      </c>
      <c r="Y270" s="3880">
        <v>0</v>
      </c>
      <c r="Z270" s="826">
        <v>0</v>
      </c>
      <c r="AA270" s="3880">
        <v>0</v>
      </c>
      <c r="AB270" s="826">
        <v>0</v>
      </c>
      <c r="AC270" s="3880">
        <v>0</v>
      </c>
      <c r="AD270" s="826">
        <v>0</v>
      </c>
      <c r="AE270" s="3880">
        <v>0</v>
      </c>
      <c r="AF270" s="826">
        <v>0</v>
      </c>
      <c r="AG270" s="3880">
        <v>0</v>
      </c>
      <c r="AH270" s="826">
        <v>0</v>
      </c>
      <c r="AI270" s="3880">
        <v>0</v>
      </c>
      <c r="AJ270" s="826">
        <v>0</v>
      </c>
      <c r="AK270" s="3880">
        <v>0</v>
      </c>
      <c r="AL270" s="5612">
        <v>0</v>
      </c>
      <c r="AM270" s="3880">
        <v>0</v>
      </c>
      <c r="AN270" s="826">
        <v>0</v>
      </c>
      <c r="AO270" s="3879">
        <v>0</v>
      </c>
      <c r="AP270" s="3893">
        <v>0</v>
      </c>
      <c r="AQ270" s="3880">
        <v>0</v>
      </c>
      <c r="AR270" s="3894">
        <v>0</v>
      </c>
      <c r="AS270" s="3883"/>
      <c r="AT270" s="3895">
        <v>0</v>
      </c>
      <c r="AU270" s="2691">
        <v>0</v>
      </c>
      <c r="AV270" s="3883"/>
      <c r="AW270" s="3895">
        <v>0</v>
      </c>
      <c r="AX270" s="2691">
        <v>0</v>
      </c>
      <c r="AY270" t="str">
        <f t="shared" si="203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06"/>
        <v/>
      </c>
      <c r="CG270" s="436"/>
      <c r="CH270" s="434" t="str">
        <f t="shared" si="207"/>
        <v/>
      </c>
      <c r="CI270" s="434" t="str">
        <f t="shared" si="208"/>
        <v/>
      </c>
      <c r="CJ270" s="436"/>
      <c r="CK270" s="434" t="str">
        <f t="shared" si="209"/>
        <v/>
      </c>
      <c r="CL270" s="434" t="str">
        <f t="shared" si="210"/>
        <v/>
      </c>
      <c r="CO270" s="436"/>
      <c r="CP270" s="436"/>
      <c r="CQ270" s="435">
        <f>IF(AND($D270&gt;0,AO270=""),1,IF(AO270&gt;$D270,1,0))</f>
        <v>0</v>
      </c>
      <c r="CR270" s="435">
        <f>IF(AND($D270&gt;0,AP270=""),1,IF(AP270&gt;$D270,1,0))</f>
        <v>0</v>
      </c>
      <c r="CS270" s="435">
        <f>IF(AND($D270&gt;0,AQ270=""),1,IF(AQ270&gt;$D270,1,0))</f>
        <v>0</v>
      </c>
      <c r="CT270" s="435">
        <f t="shared" si="213"/>
        <v>0</v>
      </c>
      <c r="CU270" s="436"/>
      <c r="CV270" s="435">
        <f t="shared" si="214"/>
        <v>0</v>
      </c>
      <c r="CW270" s="435">
        <f t="shared" si="215"/>
        <v>0</v>
      </c>
      <c r="CX270" s="436"/>
      <c r="CY270" s="435">
        <f t="shared" si="216"/>
        <v>0</v>
      </c>
      <c r="CZ270" s="435">
        <f t="shared" si="217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00"/>
        <v>0</v>
      </c>
      <c r="E271" s="3897">
        <f t="shared" si="201"/>
        <v>0</v>
      </c>
      <c r="F271" s="3683">
        <f t="shared" si="202"/>
        <v>0</v>
      </c>
      <c r="G271" s="3898">
        <v>0</v>
      </c>
      <c r="H271" s="3899">
        <v>0</v>
      </c>
      <c r="I271" s="3900">
        <v>0</v>
      </c>
      <c r="J271" s="3899">
        <v>0</v>
      </c>
      <c r="K271" s="3900">
        <v>0</v>
      </c>
      <c r="L271" s="3899">
        <v>0</v>
      </c>
      <c r="M271" s="3900">
        <v>0</v>
      </c>
      <c r="N271" s="3899">
        <v>0</v>
      </c>
      <c r="O271" s="3900">
        <v>0</v>
      </c>
      <c r="P271" s="3899">
        <v>0</v>
      </c>
      <c r="Q271" s="3900">
        <v>0</v>
      </c>
      <c r="R271" s="3899">
        <v>0</v>
      </c>
      <c r="S271" s="3900">
        <v>0</v>
      </c>
      <c r="T271" s="835">
        <v>0</v>
      </c>
      <c r="U271" s="3900">
        <v>0</v>
      </c>
      <c r="V271" s="835">
        <v>0</v>
      </c>
      <c r="W271" s="3900">
        <v>0</v>
      </c>
      <c r="X271" s="835">
        <v>0</v>
      </c>
      <c r="Y271" s="3900">
        <v>0</v>
      </c>
      <c r="Z271" s="835">
        <v>0</v>
      </c>
      <c r="AA271" s="3900">
        <v>0</v>
      </c>
      <c r="AB271" s="835">
        <v>0</v>
      </c>
      <c r="AC271" s="3900">
        <v>0</v>
      </c>
      <c r="AD271" s="835">
        <v>0</v>
      </c>
      <c r="AE271" s="3900">
        <v>0</v>
      </c>
      <c r="AF271" s="835">
        <v>0</v>
      </c>
      <c r="AG271" s="3900">
        <v>0</v>
      </c>
      <c r="AH271" s="835">
        <v>0</v>
      </c>
      <c r="AI271" s="3900">
        <v>0</v>
      </c>
      <c r="AJ271" s="835">
        <v>0</v>
      </c>
      <c r="AK271" s="3900">
        <v>0</v>
      </c>
      <c r="AL271" s="5058">
        <v>0</v>
      </c>
      <c r="AM271" s="3900">
        <v>0</v>
      </c>
      <c r="AN271" s="835">
        <v>0</v>
      </c>
      <c r="AO271" s="3882"/>
      <c r="AP271" s="3883"/>
      <c r="AQ271" s="3894">
        <v>0</v>
      </c>
      <c r="AR271" s="3900">
        <v>0</v>
      </c>
      <c r="AS271" s="3883"/>
      <c r="AT271" s="3898">
        <v>0</v>
      </c>
      <c r="AU271" s="835">
        <v>0</v>
      </c>
      <c r="AV271" s="3883"/>
      <c r="AW271" s="3898">
        <v>0</v>
      </c>
      <c r="AX271" s="835">
        <v>0</v>
      </c>
      <c r="AY271" t="str">
        <f t="shared" si="203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06"/>
        <v/>
      </c>
      <c r="CG271" s="436"/>
      <c r="CH271" s="434" t="str">
        <f t="shared" si="207"/>
        <v/>
      </c>
      <c r="CI271" s="434" t="str">
        <f t="shared" si="208"/>
        <v/>
      </c>
      <c r="CJ271" s="436"/>
      <c r="CK271" s="434" t="str">
        <f t="shared" si="209"/>
        <v/>
      </c>
      <c r="CL271" s="434" t="str">
        <f t="shared" si="210"/>
        <v/>
      </c>
      <c r="CO271" s="436"/>
      <c r="CP271" s="436"/>
      <c r="CQ271" s="436"/>
      <c r="CR271" s="436"/>
      <c r="CS271" s="435">
        <f>IF(AND($D271&gt;0,AQ271=""),1,IF(AQ271&gt;$D271,1,0))</f>
        <v>0</v>
      </c>
      <c r="CT271" s="435">
        <f t="shared" si="213"/>
        <v>0</v>
      </c>
      <c r="CU271" s="436"/>
      <c r="CV271" s="435">
        <f t="shared" si="214"/>
        <v>0</v>
      </c>
      <c r="CW271" s="435">
        <f t="shared" si="215"/>
        <v>0</v>
      </c>
      <c r="CX271" s="436"/>
      <c r="CY271" s="435">
        <f t="shared" si="216"/>
        <v>0</v>
      </c>
      <c r="CZ271" s="435">
        <f t="shared" si="217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00"/>
        <v>0</v>
      </c>
      <c r="E272" s="3897">
        <f t="shared" si="201"/>
        <v>0</v>
      </c>
      <c r="F272" s="3683">
        <f t="shared" si="202"/>
        <v>0</v>
      </c>
      <c r="G272" s="3898">
        <v>0</v>
      </c>
      <c r="H272" s="3899">
        <v>0</v>
      </c>
      <c r="I272" s="3900">
        <v>0</v>
      </c>
      <c r="J272" s="3899">
        <v>0</v>
      </c>
      <c r="K272" s="3900">
        <v>0</v>
      </c>
      <c r="L272" s="3899">
        <v>0</v>
      </c>
      <c r="M272" s="3900">
        <v>0</v>
      </c>
      <c r="N272" s="3899">
        <v>0</v>
      </c>
      <c r="O272" s="3900">
        <v>0</v>
      </c>
      <c r="P272" s="3899">
        <v>0</v>
      </c>
      <c r="Q272" s="3900">
        <v>0</v>
      </c>
      <c r="R272" s="3899">
        <v>0</v>
      </c>
      <c r="S272" s="3900">
        <v>0</v>
      </c>
      <c r="T272" s="835">
        <v>0</v>
      </c>
      <c r="U272" s="3900">
        <v>0</v>
      </c>
      <c r="V272" s="835">
        <v>0</v>
      </c>
      <c r="W272" s="3900">
        <v>0</v>
      </c>
      <c r="X272" s="835">
        <v>0</v>
      </c>
      <c r="Y272" s="3900">
        <v>0</v>
      </c>
      <c r="Z272" s="835">
        <v>0</v>
      </c>
      <c r="AA272" s="3900">
        <v>0</v>
      </c>
      <c r="AB272" s="835">
        <v>0</v>
      </c>
      <c r="AC272" s="3900">
        <v>0</v>
      </c>
      <c r="AD272" s="835">
        <v>0</v>
      </c>
      <c r="AE272" s="3900">
        <v>0</v>
      </c>
      <c r="AF272" s="835">
        <v>0</v>
      </c>
      <c r="AG272" s="3900">
        <v>0</v>
      </c>
      <c r="AH272" s="835">
        <v>0</v>
      </c>
      <c r="AI272" s="3900">
        <v>0</v>
      </c>
      <c r="AJ272" s="835">
        <v>0</v>
      </c>
      <c r="AK272" s="3900">
        <v>0</v>
      </c>
      <c r="AL272" s="5058">
        <v>0</v>
      </c>
      <c r="AM272" s="3900">
        <v>0</v>
      </c>
      <c r="AN272" s="835">
        <v>0</v>
      </c>
      <c r="AO272" s="3882"/>
      <c r="AP272" s="3883"/>
      <c r="AQ272" s="3903"/>
      <c r="AR272" s="3900">
        <v>0</v>
      </c>
      <c r="AS272" s="3883"/>
      <c r="AT272" s="3898">
        <v>0</v>
      </c>
      <c r="AU272" s="835">
        <v>0</v>
      </c>
      <c r="AV272" s="3883"/>
      <c r="AW272" s="3898">
        <v>0</v>
      </c>
      <c r="AX272" s="835">
        <v>0</v>
      </c>
      <c r="AY272" t="str">
        <f t="shared" si="203"/>
        <v/>
      </c>
      <c r="CA272" s="436"/>
      <c r="CB272" s="436"/>
      <c r="CC272" s="436"/>
      <c r="CD272" s="436"/>
      <c r="CE272" s="436"/>
      <c r="CF272" s="434" t="str">
        <f t="shared" si="206"/>
        <v/>
      </c>
      <c r="CG272" s="436"/>
      <c r="CH272" s="434" t="str">
        <f t="shared" si="207"/>
        <v/>
      </c>
      <c r="CI272" s="434" t="str">
        <f t="shared" si="208"/>
        <v/>
      </c>
      <c r="CJ272" s="436"/>
      <c r="CK272" s="434" t="str">
        <f t="shared" si="209"/>
        <v/>
      </c>
      <c r="CL272" s="434" t="str">
        <f t="shared" si="210"/>
        <v/>
      </c>
      <c r="CO272" s="436"/>
      <c r="CP272" s="436"/>
      <c r="CQ272" s="436"/>
      <c r="CR272" s="436"/>
      <c r="CS272" s="436"/>
      <c r="CT272" s="435">
        <f t="shared" si="213"/>
        <v>0</v>
      </c>
      <c r="CU272" s="436"/>
      <c r="CV272" s="435">
        <f t="shared" si="214"/>
        <v>0</v>
      </c>
      <c r="CW272" s="435">
        <f t="shared" si="215"/>
        <v>0</v>
      </c>
      <c r="CX272" s="436"/>
      <c r="CY272" s="435">
        <f t="shared" si="216"/>
        <v>0</v>
      </c>
      <c r="CZ272" s="435">
        <f t="shared" si="217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00"/>
        <v>0</v>
      </c>
      <c r="E273" s="3916">
        <f t="shared" si="201"/>
        <v>0</v>
      </c>
      <c r="F273" s="3917">
        <f t="shared" si="202"/>
        <v>0</v>
      </c>
      <c r="G273" s="3904">
        <v>0</v>
      </c>
      <c r="H273" s="3905">
        <v>0</v>
      </c>
      <c r="I273" s="3906">
        <v>0</v>
      </c>
      <c r="J273" s="3905">
        <v>0</v>
      </c>
      <c r="K273" s="3906">
        <v>0</v>
      </c>
      <c r="L273" s="3905">
        <v>0</v>
      </c>
      <c r="M273" s="3906">
        <v>0</v>
      </c>
      <c r="N273" s="3905">
        <v>0</v>
      </c>
      <c r="O273" s="3906">
        <v>0</v>
      </c>
      <c r="P273" s="3905">
        <v>0</v>
      </c>
      <c r="Q273" s="3906">
        <v>0</v>
      </c>
      <c r="R273" s="3905">
        <v>0</v>
      </c>
      <c r="S273" s="3906">
        <v>0</v>
      </c>
      <c r="T273" s="2677">
        <v>0</v>
      </c>
      <c r="U273" s="3906">
        <v>0</v>
      </c>
      <c r="V273" s="2677">
        <v>0</v>
      </c>
      <c r="W273" s="3906">
        <v>0</v>
      </c>
      <c r="X273" s="2677">
        <v>0</v>
      </c>
      <c r="Y273" s="3906">
        <v>0</v>
      </c>
      <c r="Z273" s="2677">
        <v>0</v>
      </c>
      <c r="AA273" s="3906">
        <v>0</v>
      </c>
      <c r="AB273" s="2677">
        <v>0</v>
      </c>
      <c r="AC273" s="3906">
        <v>0</v>
      </c>
      <c r="AD273" s="2677">
        <v>0</v>
      </c>
      <c r="AE273" s="3906">
        <v>0</v>
      </c>
      <c r="AF273" s="2677">
        <v>0</v>
      </c>
      <c r="AG273" s="3906">
        <v>0</v>
      </c>
      <c r="AH273" s="2677">
        <v>0</v>
      </c>
      <c r="AI273" s="3906">
        <v>0</v>
      </c>
      <c r="AJ273" s="2677">
        <v>0</v>
      </c>
      <c r="AK273" s="3906">
        <v>0</v>
      </c>
      <c r="AL273" s="5613">
        <v>0</v>
      </c>
      <c r="AM273" s="3906">
        <v>0</v>
      </c>
      <c r="AN273" s="2677">
        <v>0</v>
      </c>
      <c r="AO273" s="3882"/>
      <c r="AP273" s="3883"/>
      <c r="AQ273" s="3903"/>
      <c r="AR273" s="3906">
        <v>0</v>
      </c>
      <c r="AS273" s="3883"/>
      <c r="AT273" s="3904">
        <v>0</v>
      </c>
      <c r="AU273" s="2677">
        <v>0</v>
      </c>
      <c r="AV273" s="835">
        <v>0</v>
      </c>
      <c r="AW273" s="3904">
        <v>0</v>
      </c>
      <c r="AX273" s="2677">
        <v>0</v>
      </c>
      <c r="AY273" t="str">
        <f t="shared" si="203"/>
        <v/>
      </c>
      <c r="CA273" s="436"/>
      <c r="CB273" s="436"/>
      <c r="CC273" s="436"/>
      <c r="CD273" s="436"/>
      <c r="CE273" s="436"/>
      <c r="CF273" s="434" t="str">
        <f t="shared" si="206"/>
        <v/>
      </c>
      <c r="CG273" s="436"/>
      <c r="CH273" s="434" t="str">
        <f t="shared" si="207"/>
        <v/>
      </c>
      <c r="CI273" s="434" t="str">
        <f t="shared" si="208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09"/>
        <v/>
      </c>
      <c r="CL273" s="434" t="str">
        <f t="shared" si="210"/>
        <v/>
      </c>
      <c r="CO273" s="436"/>
      <c r="CP273" s="436"/>
      <c r="CQ273" s="436"/>
      <c r="CR273" s="436"/>
      <c r="CS273" s="436"/>
      <c r="CT273" s="435">
        <f t="shared" si="213"/>
        <v>0</v>
      </c>
      <c r="CU273" s="436"/>
      <c r="CV273" s="435">
        <f t="shared" si="214"/>
        <v>0</v>
      </c>
      <c r="CW273" s="435">
        <f t="shared" si="215"/>
        <v>0</v>
      </c>
      <c r="CX273" s="435">
        <f>IF(AND($D273&gt;0,AV273=""),1,IF(AV273&gt;$D273,1,0))</f>
        <v>0</v>
      </c>
      <c r="CY273" s="435">
        <f t="shared" si="216"/>
        <v>0</v>
      </c>
      <c r="CZ273" s="435">
        <f t="shared" si="217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00"/>
        <v>0</v>
      </c>
      <c r="E274" s="3897">
        <f t="shared" si="201"/>
        <v>0</v>
      </c>
      <c r="F274" s="3915">
        <f t="shared" si="202"/>
        <v>0</v>
      </c>
      <c r="G274" s="3906">
        <v>0</v>
      </c>
      <c r="H274" s="3905">
        <v>0</v>
      </c>
      <c r="I274" s="3906">
        <v>0</v>
      </c>
      <c r="J274" s="3905">
        <v>0</v>
      </c>
      <c r="K274" s="3906">
        <v>0</v>
      </c>
      <c r="L274" s="3905">
        <v>0</v>
      </c>
      <c r="M274" s="3906">
        <v>0</v>
      </c>
      <c r="N274" s="3905">
        <v>0</v>
      </c>
      <c r="O274" s="3906">
        <v>0</v>
      </c>
      <c r="P274" s="3905">
        <v>0</v>
      </c>
      <c r="Q274" s="3906">
        <v>0</v>
      </c>
      <c r="R274" s="3905">
        <v>0</v>
      </c>
      <c r="S274" s="3906">
        <v>0</v>
      </c>
      <c r="T274" s="2677">
        <v>0</v>
      </c>
      <c r="U274" s="3906">
        <v>0</v>
      </c>
      <c r="V274" s="2677">
        <v>0</v>
      </c>
      <c r="W274" s="3906">
        <v>0</v>
      </c>
      <c r="X274" s="2677">
        <v>0</v>
      </c>
      <c r="Y274" s="3906">
        <v>0</v>
      </c>
      <c r="Z274" s="2677">
        <v>0</v>
      </c>
      <c r="AA274" s="3906">
        <v>0</v>
      </c>
      <c r="AB274" s="2677">
        <v>0</v>
      </c>
      <c r="AC274" s="3906">
        <v>0</v>
      </c>
      <c r="AD274" s="2677">
        <v>0</v>
      </c>
      <c r="AE274" s="3906">
        <v>0</v>
      </c>
      <c r="AF274" s="2677">
        <v>0</v>
      </c>
      <c r="AG274" s="3906">
        <v>0</v>
      </c>
      <c r="AH274" s="2677">
        <v>0</v>
      </c>
      <c r="AI274" s="3906">
        <v>0</v>
      </c>
      <c r="AJ274" s="2677">
        <v>0</v>
      </c>
      <c r="AK274" s="3906">
        <v>0</v>
      </c>
      <c r="AL274" s="5613">
        <v>0</v>
      </c>
      <c r="AM274" s="3906">
        <v>0</v>
      </c>
      <c r="AN274" s="2677">
        <v>0</v>
      </c>
      <c r="AO274" s="3882"/>
      <c r="AP274" s="3883"/>
      <c r="AQ274" s="3910"/>
      <c r="AR274" s="3906">
        <v>0</v>
      </c>
      <c r="AS274" s="3909"/>
      <c r="AT274" s="3904">
        <v>0</v>
      </c>
      <c r="AU274" s="2677">
        <v>0</v>
      </c>
      <c r="AV274" s="3909"/>
      <c r="AW274" s="3904">
        <v>0</v>
      </c>
      <c r="AX274" s="2677">
        <v>0</v>
      </c>
      <c r="AY274" t="str">
        <f t="shared" si="203"/>
        <v/>
      </c>
      <c r="CA274" s="436"/>
      <c r="CB274" s="436"/>
      <c r="CC274" s="436"/>
      <c r="CD274" s="436"/>
      <c r="CE274" s="436"/>
      <c r="CF274" s="434" t="str">
        <f t="shared" si="206"/>
        <v/>
      </c>
      <c r="CG274" s="436"/>
      <c r="CH274" s="434" t="str">
        <f t="shared" si="207"/>
        <v/>
      </c>
      <c r="CI274" s="434" t="str">
        <f t="shared" si="208"/>
        <v/>
      </c>
      <c r="CJ274" s="436"/>
      <c r="CK274" s="434" t="str">
        <f t="shared" si="209"/>
        <v/>
      </c>
      <c r="CL274" s="434" t="str">
        <f t="shared" si="210"/>
        <v/>
      </c>
      <c r="CO274" s="436"/>
      <c r="CP274" s="436"/>
      <c r="CQ274" s="436"/>
      <c r="CR274" s="436"/>
      <c r="CS274" s="436"/>
      <c r="CT274" s="435">
        <f t="shared" si="213"/>
        <v>0</v>
      </c>
      <c r="CU274" s="436"/>
      <c r="CV274" s="435">
        <f t="shared" si="214"/>
        <v>0</v>
      </c>
      <c r="CW274" s="435">
        <f t="shared" si="215"/>
        <v>0</v>
      </c>
      <c r="CX274" s="436"/>
      <c r="CY274" s="435">
        <f t="shared" si="216"/>
        <v>0</v>
      </c>
      <c r="CZ274" s="435">
        <f t="shared" si="217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00"/>
        <v>0</v>
      </c>
      <c r="E275" s="3648">
        <f t="shared" si="201"/>
        <v>0</v>
      </c>
      <c r="F275" s="3918">
        <f t="shared" si="202"/>
        <v>0</v>
      </c>
      <c r="G275" s="3889">
        <v>0</v>
      </c>
      <c r="H275" s="3888">
        <v>0</v>
      </c>
      <c r="I275" s="3889">
        <v>0</v>
      </c>
      <c r="J275" s="3888">
        <v>0</v>
      </c>
      <c r="K275" s="3889">
        <v>0</v>
      </c>
      <c r="L275" s="3888">
        <v>0</v>
      </c>
      <c r="M275" s="3889">
        <v>0</v>
      </c>
      <c r="N275" s="3888">
        <v>0</v>
      </c>
      <c r="O275" s="3889">
        <v>0</v>
      </c>
      <c r="P275" s="3888">
        <v>0</v>
      </c>
      <c r="Q275" s="3889">
        <v>0</v>
      </c>
      <c r="R275" s="3888">
        <v>0</v>
      </c>
      <c r="S275" s="3889">
        <v>0</v>
      </c>
      <c r="T275" s="838">
        <v>0</v>
      </c>
      <c r="U275" s="3889">
        <v>0</v>
      </c>
      <c r="V275" s="838">
        <v>0</v>
      </c>
      <c r="W275" s="3889">
        <v>0</v>
      </c>
      <c r="X275" s="838">
        <v>0</v>
      </c>
      <c r="Y275" s="3889">
        <v>0</v>
      </c>
      <c r="Z275" s="838">
        <v>0</v>
      </c>
      <c r="AA275" s="3889">
        <v>0</v>
      </c>
      <c r="AB275" s="838">
        <v>0</v>
      </c>
      <c r="AC275" s="3889">
        <v>0</v>
      </c>
      <c r="AD275" s="838">
        <v>0</v>
      </c>
      <c r="AE275" s="3889">
        <v>0</v>
      </c>
      <c r="AF275" s="838">
        <v>0</v>
      </c>
      <c r="AG275" s="3889">
        <v>0</v>
      </c>
      <c r="AH275" s="838">
        <v>0</v>
      </c>
      <c r="AI275" s="3889">
        <v>0</v>
      </c>
      <c r="AJ275" s="838">
        <v>0</v>
      </c>
      <c r="AK275" s="3889">
        <v>0</v>
      </c>
      <c r="AL275" s="5061">
        <v>0</v>
      </c>
      <c r="AM275" s="3889">
        <v>0</v>
      </c>
      <c r="AN275" s="838">
        <v>0</v>
      </c>
      <c r="AO275" s="3911"/>
      <c r="AP275" s="3891"/>
      <c r="AQ275" s="3912"/>
      <c r="AR275" s="3889">
        <v>0</v>
      </c>
      <c r="AS275" s="3891"/>
      <c r="AT275" s="3887">
        <v>0</v>
      </c>
      <c r="AU275" s="838">
        <v>0</v>
      </c>
      <c r="AV275" s="3891"/>
      <c r="AW275" s="3887">
        <v>0</v>
      </c>
      <c r="AX275" s="838">
        <v>0</v>
      </c>
      <c r="AY275" t="str">
        <f t="shared" si="203"/>
        <v/>
      </c>
      <c r="CA275" s="436"/>
      <c r="CB275" s="436"/>
      <c r="CC275" s="436"/>
      <c r="CD275" s="436"/>
      <c r="CE275" s="436"/>
      <c r="CF275" s="434" t="str">
        <f t="shared" si="206"/>
        <v/>
      </c>
      <c r="CG275" s="436"/>
      <c r="CH275" s="434" t="str">
        <f t="shared" si="207"/>
        <v/>
      </c>
      <c r="CI275" s="434" t="str">
        <f t="shared" si="208"/>
        <v/>
      </c>
      <c r="CJ275" s="436"/>
      <c r="CK275" s="434" t="str">
        <f t="shared" si="209"/>
        <v/>
      </c>
      <c r="CL275" s="434" t="str">
        <f t="shared" si="210"/>
        <v/>
      </c>
      <c r="CO275" s="436"/>
      <c r="CP275" s="436"/>
      <c r="CQ275" s="436"/>
      <c r="CR275" s="436"/>
      <c r="CS275" s="436"/>
      <c r="CT275" s="435">
        <f t="shared" si="213"/>
        <v>0</v>
      </c>
      <c r="CU275" s="436"/>
      <c r="CV275" s="435">
        <f t="shared" si="214"/>
        <v>0</v>
      </c>
      <c r="CW275" s="435">
        <f t="shared" si="215"/>
        <v>0</v>
      </c>
      <c r="CX275" s="436"/>
      <c r="CY275" s="435">
        <f t="shared" si="216"/>
        <v>0</v>
      </c>
      <c r="CZ275" s="435">
        <f t="shared" si="217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19">SUM(E276+F276)</f>
        <v>0</v>
      </c>
      <c r="E276" s="3677">
        <f t="shared" si="201"/>
        <v>0</v>
      </c>
      <c r="F276" s="3678">
        <f t="shared" si="202"/>
        <v>0</v>
      </c>
      <c r="G276" s="3894">
        <v>0</v>
      </c>
      <c r="H276" s="3893">
        <v>0</v>
      </c>
      <c r="I276" s="3894">
        <v>0</v>
      </c>
      <c r="J276" s="3893">
        <v>0</v>
      </c>
      <c r="K276" s="3894">
        <v>0</v>
      </c>
      <c r="L276" s="3893">
        <v>0</v>
      </c>
      <c r="M276" s="3894">
        <v>0</v>
      </c>
      <c r="N276" s="3893">
        <v>0</v>
      </c>
      <c r="O276" s="3894">
        <v>0</v>
      </c>
      <c r="P276" s="3893">
        <v>0</v>
      </c>
      <c r="Q276" s="3894">
        <v>0</v>
      </c>
      <c r="R276" s="3893">
        <v>0</v>
      </c>
      <c r="S276" s="3894">
        <v>0</v>
      </c>
      <c r="T276" s="2691">
        <v>0</v>
      </c>
      <c r="U276" s="3894">
        <v>0</v>
      </c>
      <c r="V276" s="2691">
        <v>0</v>
      </c>
      <c r="W276" s="3894">
        <v>0</v>
      </c>
      <c r="X276" s="2691">
        <v>0</v>
      </c>
      <c r="Y276" s="3894">
        <v>0</v>
      </c>
      <c r="Z276" s="2691">
        <v>0</v>
      </c>
      <c r="AA276" s="3894">
        <v>0</v>
      </c>
      <c r="AB276" s="2691">
        <v>0</v>
      </c>
      <c r="AC276" s="3894">
        <v>0</v>
      </c>
      <c r="AD276" s="2691">
        <v>0</v>
      </c>
      <c r="AE276" s="3894">
        <v>0</v>
      </c>
      <c r="AF276" s="826">
        <v>0</v>
      </c>
      <c r="AG276" s="3880">
        <v>0</v>
      </c>
      <c r="AH276" s="826">
        <v>0</v>
      </c>
      <c r="AI276" s="3880">
        <v>0</v>
      </c>
      <c r="AJ276" s="826">
        <v>0</v>
      </c>
      <c r="AK276" s="3880">
        <v>0</v>
      </c>
      <c r="AL276" s="5612">
        <v>0</v>
      </c>
      <c r="AM276" s="3880">
        <v>0</v>
      </c>
      <c r="AN276" s="826">
        <v>0</v>
      </c>
      <c r="AO276" s="3879">
        <v>0</v>
      </c>
      <c r="AP276" s="3893">
        <v>0</v>
      </c>
      <c r="AQ276" s="3880">
        <v>0</v>
      </c>
      <c r="AR276" s="3894">
        <v>0</v>
      </c>
      <c r="AS276" s="3894"/>
      <c r="AT276" s="3895">
        <v>0</v>
      </c>
      <c r="AU276" s="2691">
        <v>0</v>
      </c>
      <c r="AV276" s="3883"/>
      <c r="AW276" s="3895">
        <v>0</v>
      </c>
      <c r="AX276" s="2691">
        <v>0</v>
      </c>
      <c r="AY276" t="str">
        <f t="shared" si="203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 t="shared" ref="CG276:CG281" si="220"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07"/>
        <v/>
      </c>
      <c r="CI276" s="434" t="str">
        <f t="shared" si="208"/>
        <v/>
      </c>
      <c r="CJ276" s="436"/>
      <c r="CK276" s="434" t="str">
        <f t="shared" si="209"/>
        <v/>
      </c>
      <c r="CL276" s="434" t="str">
        <f t="shared" si="210"/>
        <v/>
      </c>
      <c r="CO276" s="436"/>
      <c r="CP276" s="436"/>
      <c r="CQ276" s="435">
        <f>IF(AND($D276&gt;0,AO276=""),1,IF(AO276&gt;$D276,1,0))</f>
        <v>0</v>
      </c>
      <c r="CR276" s="435">
        <f>IF(AND($D276&gt;0,AP276=""),1,IF(AP276&gt;$D276,1,0))</f>
        <v>0</v>
      </c>
      <c r="CS276" s="435">
        <f>IF(AND($D276&gt;0,AQ276=""),1,IF(AQ276&gt;$D276,1,0))</f>
        <v>0</v>
      </c>
      <c r="CT276" s="435">
        <f t="shared" si="213"/>
        <v>0</v>
      </c>
      <c r="CU276" s="435">
        <f t="shared" ref="CU276:CU281" si="221">IF(AND($D276&gt;0,AS276=""),1,IF(AS276&gt;$D276,1,0))</f>
        <v>0</v>
      </c>
      <c r="CV276" s="435">
        <f t="shared" si="214"/>
        <v>0</v>
      </c>
      <c r="CW276" s="435">
        <f t="shared" si="215"/>
        <v>0</v>
      </c>
      <c r="CX276" s="436"/>
      <c r="CY276" s="435">
        <f t="shared" si="216"/>
        <v>0</v>
      </c>
      <c r="CZ276" s="435">
        <f t="shared" si="217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19"/>
        <v>0</v>
      </c>
      <c r="E277" s="3916">
        <f t="shared" si="201"/>
        <v>0</v>
      </c>
      <c r="F277" s="3919">
        <f t="shared" si="202"/>
        <v>0</v>
      </c>
      <c r="G277" s="3900">
        <v>0</v>
      </c>
      <c r="H277" s="3899">
        <v>0</v>
      </c>
      <c r="I277" s="3900">
        <v>0</v>
      </c>
      <c r="J277" s="3899">
        <v>0</v>
      </c>
      <c r="K277" s="3900">
        <v>0</v>
      </c>
      <c r="L277" s="3899">
        <v>0</v>
      </c>
      <c r="M277" s="3900">
        <v>0</v>
      </c>
      <c r="N277" s="3899">
        <v>0</v>
      </c>
      <c r="O277" s="3900">
        <v>0</v>
      </c>
      <c r="P277" s="3899">
        <v>0</v>
      </c>
      <c r="Q277" s="3900">
        <v>0</v>
      </c>
      <c r="R277" s="3899">
        <v>0</v>
      </c>
      <c r="S277" s="3900">
        <v>0</v>
      </c>
      <c r="T277" s="835">
        <v>0</v>
      </c>
      <c r="U277" s="3900">
        <v>0</v>
      </c>
      <c r="V277" s="835">
        <v>0</v>
      </c>
      <c r="W277" s="3900">
        <v>0</v>
      </c>
      <c r="X277" s="835">
        <v>0</v>
      </c>
      <c r="Y277" s="3900">
        <v>0</v>
      </c>
      <c r="Z277" s="835">
        <v>0</v>
      </c>
      <c r="AA277" s="3900">
        <v>0</v>
      </c>
      <c r="AB277" s="835">
        <v>0</v>
      </c>
      <c r="AC277" s="3900">
        <v>0</v>
      </c>
      <c r="AD277" s="835">
        <v>0</v>
      </c>
      <c r="AE277" s="3900">
        <v>0</v>
      </c>
      <c r="AF277" s="835">
        <v>0</v>
      </c>
      <c r="AG277" s="3900">
        <v>0</v>
      </c>
      <c r="AH277" s="835">
        <v>0</v>
      </c>
      <c r="AI277" s="3900">
        <v>0</v>
      </c>
      <c r="AJ277" s="835">
        <v>0</v>
      </c>
      <c r="AK277" s="3900">
        <v>0</v>
      </c>
      <c r="AL277" s="5058">
        <v>0</v>
      </c>
      <c r="AM277" s="3900">
        <v>0</v>
      </c>
      <c r="AN277" s="835">
        <v>0</v>
      </c>
      <c r="AO277" s="3882"/>
      <c r="AP277" s="3883"/>
      <c r="AQ277" s="3894">
        <v>0</v>
      </c>
      <c r="AR277" s="3900">
        <v>0</v>
      </c>
      <c r="AS277" s="3900"/>
      <c r="AT277" s="3898">
        <v>0</v>
      </c>
      <c r="AU277" s="835">
        <v>0</v>
      </c>
      <c r="AV277" s="3883"/>
      <c r="AW277" s="3898">
        <v>0</v>
      </c>
      <c r="AX277" s="835">
        <v>0</v>
      </c>
      <c r="AY277" t="str">
        <f t="shared" si="203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06"/>
        <v/>
      </c>
      <c r="CG277" s="434" t="str">
        <f t="shared" si="220"/>
        <v/>
      </c>
      <c r="CH277" s="434" t="str">
        <f t="shared" si="207"/>
        <v/>
      </c>
      <c r="CI277" s="434" t="str">
        <f t="shared" si="208"/>
        <v/>
      </c>
      <c r="CJ277" s="436"/>
      <c r="CK277" s="434" t="str">
        <f t="shared" si="209"/>
        <v/>
      </c>
      <c r="CL277" s="434" t="str">
        <f t="shared" si="210"/>
        <v/>
      </c>
      <c r="CO277" s="436"/>
      <c r="CP277" s="436"/>
      <c r="CQ277" s="436"/>
      <c r="CR277" s="436"/>
      <c r="CS277" s="435">
        <f>IF(AND($D277&gt;0,AQ277=""),1,IF(AQ277&gt;$D277,1,0))</f>
        <v>0</v>
      </c>
      <c r="CT277" s="435">
        <f t="shared" si="213"/>
        <v>0</v>
      </c>
      <c r="CU277" s="435">
        <f t="shared" si="221"/>
        <v>0</v>
      </c>
      <c r="CV277" s="435">
        <f t="shared" si="214"/>
        <v>0</v>
      </c>
      <c r="CW277" s="435">
        <f t="shared" si="215"/>
        <v>0</v>
      </c>
      <c r="CX277" s="436"/>
      <c r="CY277" s="435">
        <f t="shared" si="216"/>
        <v>0</v>
      </c>
      <c r="CZ277" s="435">
        <f t="shared" si="217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19"/>
        <v>0</v>
      </c>
      <c r="E278" s="3897">
        <f t="shared" si="201"/>
        <v>0</v>
      </c>
      <c r="F278" s="3915">
        <f t="shared" si="202"/>
        <v>0</v>
      </c>
      <c r="G278" s="3900">
        <v>0</v>
      </c>
      <c r="H278" s="3899">
        <v>0</v>
      </c>
      <c r="I278" s="3900">
        <v>0</v>
      </c>
      <c r="J278" s="3899">
        <v>0</v>
      </c>
      <c r="K278" s="3900">
        <v>0</v>
      </c>
      <c r="L278" s="3899">
        <v>0</v>
      </c>
      <c r="M278" s="3900">
        <v>0</v>
      </c>
      <c r="N278" s="3899">
        <v>0</v>
      </c>
      <c r="O278" s="3900">
        <v>0</v>
      </c>
      <c r="P278" s="3899">
        <v>0</v>
      </c>
      <c r="Q278" s="3900">
        <v>0</v>
      </c>
      <c r="R278" s="3899">
        <v>0</v>
      </c>
      <c r="S278" s="3900">
        <v>0</v>
      </c>
      <c r="T278" s="835">
        <v>0</v>
      </c>
      <c r="U278" s="3900">
        <v>0</v>
      </c>
      <c r="V278" s="835">
        <v>0</v>
      </c>
      <c r="W278" s="3900">
        <v>0</v>
      </c>
      <c r="X278" s="835">
        <v>0</v>
      </c>
      <c r="Y278" s="3900">
        <v>0</v>
      </c>
      <c r="Z278" s="835">
        <v>0</v>
      </c>
      <c r="AA278" s="3900">
        <v>0</v>
      </c>
      <c r="AB278" s="835">
        <v>0</v>
      </c>
      <c r="AC278" s="3900">
        <v>0</v>
      </c>
      <c r="AD278" s="835">
        <v>0</v>
      </c>
      <c r="AE278" s="3900">
        <v>0</v>
      </c>
      <c r="AF278" s="835">
        <v>0</v>
      </c>
      <c r="AG278" s="3900">
        <v>0</v>
      </c>
      <c r="AH278" s="835">
        <v>0</v>
      </c>
      <c r="AI278" s="3900">
        <v>0</v>
      </c>
      <c r="AJ278" s="835">
        <v>0</v>
      </c>
      <c r="AK278" s="3900">
        <v>0</v>
      </c>
      <c r="AL278" s="5058">
        <v>0</v>
      </c>
      <c r="AM278" s="3900">
        <v>0</v>
      </c>
      <c r="AN278" s="835">
        <v>0</v>
      </c>
      <c r="AO278" s="3882"/>
      <c r="AP278" s="3883"/>
      <c r="AQ278" s="3903"/>
      <c r="AR278" s="3900">
        <v>0</v>
      </c>
      <c r="AS278" s="3900"/>
      <c r="AT278" s="3898">
        <v>0</v>
      </c>
      <c r="AU278" s="835">
        <v>0</v>
      </c>
      <c r="AV278" s="3883"/>
      <c r="AW278" s="3898">
        <v>0</v>
      </c>
      <c r="AX278" s="835">
        <v>0</v>
      </c>
      <c r="AY278" t="str">
        <f t="shared" si="203"/>
        <v/>
      </c>
      <c r="CA278" s="436"/>
      <c r="CB278" s="436"/>
      <c r="CC278" s="436"/>
      <c r="CD278" s="436"/>
      <c r="CE278" s="436"/>
      <c r="CF278" s="434" t="str">
        <f t="shared" si="206"/>
        <v/>
      </c>
      <c r="CG278" s="434" t="str">
        <f t="shared" si="220"/>
        <v/>
      </c>
      <c r="CH278" s="434" t="str">
        <f t="shared" si="207"/>
        <v/>
      </c>
      <c r="CI278" s="434" t="str">
        <f t="shared" si="208"/>
        <v/>
      </c>
      <c r="CJ278" s="436"/>
      <c r="CK278" s="434" t="str">
        <f t="shared" si="209"/>
        <v/>
      </c>
      <c r="CL278" s="434" t="str">
        <f t="shared" si="210"/>
        <v/>
      </c>
      <c r="CO278" s="436"/>
      <c r="CP278" s="436"/>
      <c r="CQ278" s="436"/>
      <c r="CR278" s="436"/>
      <c r="CS278" s="436"/>
      <c r="CT278" s="435">
        <f t="shared" si="213"/>
        <v>0</v>
      </c>
      <c r="CU278" s="435">
        <f t="shared" si="221"/>
        <v>0</v>
      </c>
      <c r="CV278" s="435">
        <f t="shared" si="214"/>
        <v>0</v>
      </c>
      <c r="CW278" s="435">
        <f t="shared" si="215"/>
        <v>0</v>
      </c>
      <c r="CX278" s="436"/>
      <c r="CY278" s="435">
        <f t="shared" si="216"/>
        <v>0</v>
      </c>
      <c r="CZ278" s="435">
        <f t="shared" si="217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19"/>
        <v>0</v>
      </c>
      <c r="E279" s="3897">
        <f t="shared" si="201"/>
        <v>0</v>
      </c>
      <c r="F279" s="3915">
        <f t="shared" si="202"/>
        <v>0</v>
      </c>
      <c r="G279" s="3906">
        <v>0</v>
      </c>
      <c r="H279" s="3905">
        <v>0</v>
      </c>
      <c r="I279" s="3906">
        <v>0</v>
      </c>
      <c r="J279" s="3905">
        <v>0</v>
      </c>
      <c r="K279" s="3906">
        <v>0</v>
      </c>
      <c r="L279" s="3905">
        <v>0</v>
      </c>
      <c r="M279" s="3906">
        <v>0</v>
      </c>
      <c r="N279" s="3905">
        <v>0</v>
      </c>
      <c r="O279" s="3906">
        <v>0</v>
      </c>
      <c r="P279" s="3905">
        <v>0</v>
      </c>
      <c r="Q279" s="3906">
        <v>0</v>
      </c>
      <c r="R279" s="3905">
        <v>0</v>
      </c>
      <c r="S279" s="3906">
        <v>0</v>
      </c>
      <c r="T279" s="2677">
        <v>0</v>
      </c>
      <c r="U279" s="3906">
        <v>0</v>
      </c>
      <c r="V279" s="2677">
        <v>0</v>
      </c>
      <c r="W279" s="3900">
        <v>0</v>
      </c>
      <c r="X279" s="835">
        <v>0</v>
      </c>
      <c r="Y279" s="3900">
        <v>0</v>
      </c>
      <c r="Z279" s="835">
        <v>0</v>
      </c>
      <c r="AA279" s="3900">
        <v>0</v>
      </c>
      <c r="AB279" s="835">
        <v>0</v>
      </c>
      <c r="AC279" s="3900">
        <v>0</v>
      </c>
      <c r="AD279" s="835">
        <v>0</v>
      </c>
      <c r="AE279" s="3900">
        <v>0</v>
      </c>
      <c r="AF279" s="835">
        <v>0</v>
      </c>
      <c r="AG279" s="3900">
        <v>0</v>
      </c>
      <c r="AH279" s="835">
        <v>0</v>
      </c>
      <c r="AI279" s="3900">
        <v>0</v>
      </c>
      <c r="AJ279" s="835">
        <v>0</v>
      </c>
      <c r="AK279" s="3900">
        <v>0</v>
      </c>
      <c r="AL279" s="5058">
        <v>0</v>
      </c>
      <c r="AM279" s="3900">
        <v>0</v>
      </c>
      <c r="AN279" s="835">
        <v>0</v>
      </c>
      <c r="AO279" s="3882"/>
      <c r="AP279" s="3883"/>
      <c r="AQ279" s="3903"/>
      <c r="AR279" s="3900">
        <v>0</v>
      </c>
      <c r="AS279" s="3900"/>
      <c r="AT279" s="3898">
        <v>0</v>
      </c>
      <c r="AU279" s="835">
        <v>0</v>
      </c>
      <c r="AV279" s="835">
        <v>0</v>
      </c>
      <c r="AW279" s="3898">
        <v>0</v>
      </c>
      <c r="AX279" s="835">
        <v>0</v>
      </c>
      <c r="AY279" t="str">
        <f t="shared" si="203"/>
        <v/>
      </c>
      <c r="CA279" s="436"/>
      <c r="CB279" s="436"/>
      <c r="CC279" s="436"/>
      <c r="CD279" s="436"/>
      <c r="CE279" s="436"/>
      <c r="CF279" s="434" t="str">
        <f t="shared" si="206"/>
        <v/>
      </c>
      <c r="CG279" s="434" t="str">
        <f t="shared" si="220"/>
        <v/>
      </c>
      <c r="CH279" s="434" t="str">
        <f t="shared" si="207"/>
        <v/>
      </c>
      <c r="CI279" s="434" t="str">
        <f t="shared" si="208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09"/>
        <v/>
      </c>
      <c r="CL279" s="434" t="str">
        <f t="shared" si="210"/>
        <v/>
      </c>
      <c r="CO279" s="436"/>
      <c r="CP279" s="436"/>
      <c r="CQ279" s="436"/>
      <c r="CR279" s="436"/>
      <c r="CS279" s="436"/>
      <c r="CT279" s="435">
        <f t="shared" si="213"/>
        <v>0</v>
      </c>
      <c r="CU279" s="435">
        <f t="shared" si="221"/>
        <v>0</v>
      </c>
      <c r="CV279" s="435">
        <f t="shared" si="214"/>
        <v>0</v>
      </c>
      <c r="CW279" s="435">
        <f t="shared" si="215"/>
        <v>0</v>
      </c>
      <c r="CX279" s="435">
        <f>IF(AND($D279&gt;0,AV279=""),1,IF(AV279&gt;$D279,1,0))</f>
        <v>0</v>
      </c>
      <c r="CY279" s="435">
        <f t="shared" si="216"/>
        <v>0</v>
      </c>
      <c r="CZ279" s="435">
        <f t="shared" si="217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19"/>
        <v>0</v>
      </c>
      <c r="E280" s="3897">
        <f t="shared" si="201"/>
        <v>0</v>
      </c>
      <c r="F280" s="3683">
        <f t="shared" si="202"/>
        <v>0</v>
      </c>
      <c r="G280" s="3904">
        <v>0</v>
      </c>
      <c r="H280" s="3905">
        <v>0</v>
      </c>
      <c r="I280" s="3906">
        <v>0</v>
      </c>
      <c r="J280" s="3905">
        <v>0</v>
      </c>
      <c r="K280" s="3906">
        <v>0</v>
      </c>
      <c r="L280" s="3905">
        <v>0</v>
      </c>
      <c r="M280" s="3906">
        <v>0</v>
      </c>
      <c r="N280" s="3905">
        <v>0</v>
      </c>
      <c r="O280" s="3906">
        <v>0</v>
      </c>
      <c r="P280" s="3905">
        <v>0</v>
      </c>
      <c r="Q280" s="3906">
        <v>0</v>
      </c>
      <c r="R280" s="3905">
        <v>0</v>
      </c>
      <c r="S280" s="3906">
        <v>0</v>
      </c>
      <c r="T280" s="2677">
        <v>0</v>
      </c>
      <c r="U280" s="3906">
        <v>0</v>
      </c>
      <c r="V280" s="2677">
        <v>0</v>
      </c>
      <c r="W280" s="3900">
        <v>0</v>
      </c>
      <c r="X280" s="835">
        <v>0</v>
      </c>
      <c r="Y280" s="3900">
        <v>0</v>
      </c>
      <c r="Z280" s="835">
        <v>0</v>
      </c>
      <c r="AA280" s="3900">
        <v>0</v>
      </c>
      <c r="AB280" s="835">
        <v>0</v>
      </c>
      <c r="AC280" s="3900">
        <v>0</v>
      </c>
      <c r="AD280" s="835">
        <v>0</v>
      </c>
      <c r="AE280" s="3900">
        <v>0</v>
      </c>
      <c r="AF280" s="835">
        <v>0</v>
      </c>
      <c r="AG280" s="3900">
        <v>0</v>
      </c>
      <c r="AH280" s="835">
        <v>0</v>
      </c>
      <c r="AI280" s="3900">
        <v>0</v>
      </c>
      <c r="AJ280" s="835">
        <v>0</v>
      </c>
      <c r="AK280" s="3900">
        <v>0</v>
      </c>
      <c r="AL280" s="5058">
        <v>0</v>
      </c>
      <c r="AM280" s="3900">
        <v>0</v>
      </c>
      <c r="AN280" s="835">
        <v>0</v>
      </c>
      <c r="AO280" s="3882"/>
      <c r="AP280" s="3883"/>
      <c r="AQ280" s="3910"/>
      <c r="AR280" s="3900">
        <v>0</v>
      </c>
      <c r="AS280" s="3900"/>
      <c r="AT280" s="3898">
        <v>0</v>
      </c>
      <c r="AU280" s="835">
        <v>0</v>
      </c>
      <c r="AV280" s="3909"/>
      <c r="AW280" s="3898">
        <v>0</v>
      </c>
      <c r="AX280" s="835">
        <v>0</v>
      </c>
      <c r="AY280" t="str">
        <f t="shared" si="203"/>
        <v/>
      </c>
      <c r="CA280" s="436"/>
      <c r="CB280" s="436"/>
      <c r="CC280" s="436"/>
      <c r="CD280" s="436"/>
      <c r="CE280" s="436"/>
      <c r="CF280" s="434" t="str">
        <f t="shared" si="206"/>
        <v/>
      </c>
      <c r="CG280" s="434" t="str">
        <f t="shared" si="220"/>
        <v/>
      </c>
      <c r="CH280" s="434" t="str">
        <f t="shared" si="207"/>
        <v/>
      </c>
      <c r="CI280" s="434" t="str">
        <f t="shared" si="208"/>
        <v/>
      </c>
      <c r="CJ280" s="436"/>
      <c r="CK280" s="434" t="str">
        <f t="shared" si="209"/>
        <v/>
      </c>
      <c r="CL280" s="434" t="str">
        <f t="shared" si="210"/>
        <v/>
      </c>
      <c r="CO280" s="436"/>
      <c r="CP280" s="436"/>
      <c r="CQ280" s="436"/>
      <c r="CR280" s="436"/>
      <c r="CS280" s="436"/>
      <c r="CT280" s="435">
        <f t="shared" si="213"/>
        <v>0</v>
      </c>
      <c r="CU280" s="435">
        <f t="shared" si="221"/>
        <v>0</v>
      </c>
      <c r="CV280" s="435">
        <f t="shared" si="214"/>
        <v>0</v>
      </c>
      <c r="CW280" s="435">
        <f t="shared" si="215"/>
        <v>0</v>
      </c>
      <c r="CX280" s="436"/>
      <c r="CY280" s="435">
        <f t="shared" si="216"/>
        <v>0</v>
      </c>
      <c r="CZ280" s="435">
        <f t="shared" si="217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19"/>
        <v>0</v>
      </c>
      <c r="E281" s="3648">
        <f t="shared" si="201"/>
        <v>0</v>
      </c>
      <c r="F281" s="3601">
        <f t="shared" si="202"/>
        <v>0</v>
      </c>
      <c r="G281" s="3887">
        <v>0</v>
      </c>
      <c r="H281" s="3888">
        <v>0</v>
      </c>
      <c r="I281" s="3889">
        <v>0</v>
      </c>
      <c r="J281" s="3888">
        <v>0</v>
      </c>
      <c r="K281" s="3889">
        <v>0</v>
      </c>
      <c r="L281" s="3888">
        <v>0</v>
      </c>
      <c r="M281" s="3889">
        <v>0</v>
      </c>
      <c r="N281" s="3888">
        <v>0</v>
      </c>
      <c r="O281" s="3889">
        <v>0</v>
      </c>
      <c r="P281" s="3888">
        <v>0</v>
      </c>
      <c r="Q281" s="3889">
        <v>0</v>
      </c>
      <c r="R281" s="3888">
        <v>0</v>
      </c>
      <c r="S281" s="3889">
        <v>0</v>
      </c>
      <c r="T281" s="838">
        <v>0</v>
      </c>
      <c r="U281" s="3889">
        <v>0</v>
      </c>
      <c r="V281" s="838">
        <v>0</v>
      </c>
      <c r="W281" s="3889">
        <v>0</v>
      </c>
      <c r="X281" s="838">
        <v>0</v>
      </c>
      <c r="Y281" s="3889">
        <v>0</v>
      </c>
      <c r="Z281" s="838">
        <v>0</v>
      </c>
      <c r="AA281" s="3920">
        <v>0</v>
      </c>
      <c r="AB281" s="3921">
        <v>0</v>
      </c>
      <c r="AC281" s="3920">
        <v>0</v>
      </c>
      <c r="AD281" s="3921">
        <v>0</v>
      </c>
      <c r="AE281" s="3920">
        <v>0</v>
      </c>
      <c r="AF281" s="3921">
        <v>0</v>
      </c>
      <c r="AG281" s="3920">
        <v>0</v>
      </c>
      <c r="AH281" s="3921">
        <v>0</v>
      </c>
      <c r="AI281" s="3920">
        <v>0</v>
      </c>
      <c r="AJ281" s="3921">
        <v>0</v>
      </c>
      <c r="AK281" s="3920">
        <v>0</v>
      </c>
      <c r="AL281" s="5614">
        <v>0</v>
      </c>
      <c r="AM281" s="3920">
        <v>0</v>
      </c>
      <c r="AN281" s="3921">
        <v>0</v>
      </c>
      <c r="AO281" s="3922"/>
      <c r="AP281" s="3923"/>
      <c r="AQ281" s="3912"/>
      <c r="AR281" s="3920">
        <v>0</v>
      </c>
      <c r="AS281" s="3920"/>
      <c r="AT281" s="3924">
        <v>0</v>
      </c>
      <c r="AU281" s="3921">
        <v>0</v>
      </c>
      <c r="AV281" s="3891"/>
      <c r="AW281" s="3924">
        <v>0</v>
      </c>
      <c r="AX281" s="3921">
        <v>0</v>
      </c>
      <c r="AY281" t="str">
        <f t="shared" si="203"/>
        <v/>
      </c>
      <c r="CA281" s="436"/>
      <c r="CB281" s="436"/>
      <c r="CC281" s="436"/>
      <c r="CD281" s="436"/>
      <c r="CE281" s="436"/>
      <c r="CF281" s="434" t="str">
        <f t="shared" si="206"/>
        <v/>
      </c>
      <c r="CG281" s="434" t="str">
        <f t="shared" si="220"/>
        <v/>
      </c>
      <c r="CH281" s="434" t="str">
        <f t="shared" si="207"/>
        <v/>
      </c>
      <c r="CI281" s="434" t="str">
        <f t="shared" si="208"/>
        <v/>
      </c>
      <c r="CJ281" s="436"/>
      <c r="CK281" s="434" t="str">
        <f t="shared" si="209"/>
        <v/>
      </c>
      <c r="CL281" s="434" t="str">
        <f t="shared" si="210"/>
        <v/>
      </c>
      <c r="CO281" s="436"/>
      <c r="CP281" s="436"/>
      <c r="CQ281" s="436"/>
      <c r="CR281" s="436"/>
      <c r="CS281" s="436"/>
      <c r="CT281" s="435">
        <f t="shared" si="213"/>
        <v>0</v>
      </c>
      <c r="CU281" s="435">
        <f t="shared" si="221"/>
        <v>0</v>
      </c>
      <c r="CV281" s="435">
        <f t="shared" si="214"/>
        <v>0</v>
      </c>
      <c r="CW281" s="435">
        <f t="shared" si="215"/>
        <v>0</v>
      </c>
      <c r="CX281" s="436"/>
      <c r="CY281" s="435">
        <f t="shared" si="216"/>
        <v>0</v>
      </c>
      <c r="CZ281" s="435">
        <f t="shared" si="217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19"/>
        <v>0</v>
      </c>
      <c r="E282" s="3913">
        <f t="shared" si="201"/>
        <v>0</v>
      </c>
      <c r="F282" s="3925">
        <f t="shared" si="202"/>
        <v>0</v>
      </c>
      <c r="G282" s="3895">
        <v>0</v>
      </c>
      <c r="H282" s="3893">
        <v>0</v>
      </c>
      <c r="I282" s="3894">
        <v>0</v>
      </c>
      <c r="J282" s="3893">
        <v>0</v>
      </c>
      <c r="K282" s="3894">
        <v>0</v>
      </c>
      <c r="L282" s="3893">
        <v>0</v>
      </c>
      <c r="M282" s="3894">
        <v>0</v>
      </c>
      <c r="N282" s="3893">
        <v>0</v>
      </c>
      <c r="O282" s="3894">
        <v>0</v>
      </c>
      <c r="P282" s="3893">
        <v>0</v>
      </c>
      <c r="Q282" s="3894">
        <v>0</v>
      </c>
      <c r="R282" s="3893">
        <v>0</v>
      </c>
      <c r="S282" s="3894">
        <v>0</v>
      </c>
      <c r="T282" s="2691">
        <v>0</v>
      </c>
      <c r="U282" s="3894">
        <v>0</v>
      </c>
      <c r="V282" s="2691">
        <v>0</v>
      </c>
      <c r="W282" s="3894">
        <v>0</v>
      </c>
      <c r="X282" s="2691">
        <v>0</v>
      </c>
      <c r="Y282" s="3894">
        <v>0</v>
      </c>
      <c r="Z282" s="2691">
        <v>0</v>
      </c>
      <c r="AA282" s="3894">
        <v>0</v>
      </c>
      <c r="AB282" s="2691">
        <v>0</v>
      </c>
      <c r="AC282" s="3894">
        <v>0</v>
      </c>
      <c r="AD282" s="2691">
        <v>0</v>
      </c>
      <c r="AE282" s="3894">
        <v>0</v>
      </c>
      <c r="AF282" s="2691">
        <v>0</v>
      </c>
      <c r="AG282" s="3894">
        <v>0</v>
      </c>
      <c r="AH282" s="2691">
        <v>0</v>
      </c>
      <c r="AI282" s="3894">
        <v>0</v>
      </c>
      <c r="AJ282" s="2691">
        <v>0</v>
      </c>
      <c r="AK282" s="3894">
        <v>0</v>
      </c>
      <c r="AL282" s="2691">
        <v>0</v>
      </c>
      <c r="AM282" s="2689">
        <v>0</v>
      </c>
      <c r="AN282" s="3892">
        <v>0</v>
      </c>
      <c r="AO282" s="3895">
        <v>0</v>
      </c>
      <c r="AP282" s="3893">
        <v>0</v>
      </c>
      <c r="AQ282" s="3880">
        <v>0</v>
      </c>
      <c r="AR282" s="3894">
        <v>0</v>
      </c>
      <c r="AS282" s="3883"/>
      <c r="AT282" s="3895">
        <v>0</v>
      </c>
      <c r="AU282" s="2691">
        <v>0</v>
      </c>
      <c r="AV282" s="3883"/>
      <c r="AW282" s="3895">
        <v>0</v>
      </c>
      <c r="AX282" s="2691">
        <v>0</v>
      </c>
      <c r="AY282" t="str">
        <f t="shared" si="203"/>
        <v/>
      </c>
      <c r="CA282" s="434" t="str">
        <f t="shared" si="204"/>
        <v/>
      </c>
      <c r="CB282" s="434" t="str">
        <f t="shared" si="205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06"/>
        <v/>
      </c>
      <c r="CG282" s="436"/>
      <c r="CH282" s="434" t="str">
        <f t="shared" si="207"/>
        <v/>
      </c>
      <c r="CI282" s="434" t="str">
        <f t="shared" si="208"/>
        <v/>
      </c>
      <c r="CJ282" s="436"/>
      <c r="CK282" s="434" t="str">
        <f t="shared" si="209"/>
        <v/>
      </c>
      <c r="CL282" s="434" t="str">
        <f t="shared" si="210"/>
        <v/>
      </c>
      <c r="CO282" s="435">
        <f t="shared" si="211"/>
        <v>0</v>
      </c>
      <c r="CP282" s="435">
        <f t="shared" si="212"/>
        <v>0</v>
      </c>
      <c r="CQ282" s="435">
        <f>IF(AND($D282&gt;0,AO282=""),1,IF(AO282&gt;$D282,1,0))</f>
        <v>0</v>
      </c>
      <c r="CR282" s="435">
        <f>IF(AND($D282&gt;0,AP282=""),1,IF(AP282&gt;$D282,1,0))</f>
        <v>0</v>
      </c>
      <c r="CS282" s="435">
        <f>IF(AND($D282&gt;0,AQ282=""),1,IF(AQ282&gt;$D282,1,0))</f>
        <v>0</v>
      </c>
      <c r="CT282" s="435">
        <f t="shared" si="213"/>
        <v>0</v>
      </c>
      <c r="CU282" s="436"/>
      <c r="CV282" s="435">
        <f t="shared" si="214"/>
        <v>0</v>
      </c>
      <c r="CW282" s="435">
        <f t="shared" si="215"/>
        <v>0</v>
      </c>
      <c r="CX282" s="436"/>
      <c r="CY282" s="435">
        <f t="shared" si="216"/>
        <v>0</v>
      </c>
      <c r="CZ282" s="435">
        <f t="shared" si="217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19"/>
        <v>0</v>
      </c>
      <c r="E283" s="3897">
        <f t="shared" si="201"/>
        <v>0</v>
      </c>
      <c r="F283" s="3915">
        <f t="shared" si="202"/>
        <v>0</v>
      </c>
      <c r="G283" s="3900">
        <v>0</v>
      </c>
      <c r="H283" s="3899">
        <v>0</v>
      </c>
      <c r="I283" s="3900">
        <v>0</v>
      </c>
      <c r="J283" s="3899">
        <v>0</v>
      </c>
      <c r="K283" s="3900">
        <v>0</v>
      </c>
      <c r="L283" s="3899">
        <v>0</v>
      </c>
      <c r="M283" s="3900">
        <v>0</v>
      </c>
      <c r="N283" s="3899">
        <v>0</v>
      </c>
      <c r="O283" s="3900">
        <v>0</v>
      </c>
      <c r="P283" s="3899">
        <v>0</v>
      </c>
      <c r="Q283" s="3900">
        <v>0</v>
      </c>
      <c r="R283" s="3899">
        <v>0</v>
      </c>
      <c r="S283" s="3900">
        <v>0</v>
      </c>
      <c r="T283" s="835">
        <v>0</v>
      </c>
      <c r="U283" s="3900">
        <v>0</v>
      </c>
      <c r="V283" s="835">
        <v>0</v>
      </c>
      <c r="W283" s="3900">
        <v>0</v>
      </c>
      <c r="X283" s="835">
        <v>0</v>
      </c>
      <c r="Y283" s="3900">
        <v>0</v>
      </c>
      <c r="Z283" s="835">
        <v>0</v>
      </c>
      <c r="AA283" s="3900">
        <v>0</v>
      </c>
      <c r="AB283" s="835">
        <v>0</v>
      </c>
      <c r="AC283" s="3900">
        <v>0</v>
      </c>
      <c r="AD283" s="835">
        <v>0</v>
      </c>
      <c r="AE283" s="3900">
        <v>0</v>
      </c>
      <c r="AF283" s="835">
        <v>0</v>
      </c>
      <c r="AG283" s="3900">
        <v>0</v>
      </c>
      <c r="AH283" s="835">
        <v>0</v>
      </c>
      <c r="AI283" s="3900">
        <v>0</v>
      </c>
      <c r="AJ283" s="835">
        <v>0</v>
      </c>
      <c r="AK283" s="3900">
        <v>0</v>
      </c>
      <c r="AL283" s="835">
        <v>0</v>
      </c>
      <c r="AM283" s="3901">
        <v>0</v>
      </c>
      <c r="AN283" s="3902">
        <v>0</v>
      </c>
      <c r="AO283" s="3882"/>
      <c r="AP283" s="3883"/>
      <c r="AQ283" s="3894">
        <v>0</v>
      </c>
      <c r="AR283" s="3900">
        <v>0</v>
      </c>
      <c r="AS283" s="3883"/>
      <c r="AT283" s="3898">
        <v>0</v>
      </c>
      <c r="AU283" s="835">
        <v>0</v>
      </c>
      <c r="AV283" s="3883"/>
      <c r="AW283" s="3898">
        <v>0</v>
      </c>
      <c r="AX283" s="835">
        <v>0</v>
      </c>
      <c r="AY283" t="str">
        <f t="shared" si="203"/>
        <v/>
      </c>
      <c r="CA283" s="434" t="str">
        <f t="shared" si="204"/>
        <v/>
      </c>
      <c r="CB283" s="434" t="str">
        <f t="shared" si="205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06"/>
        <v/>
      </c>
      <c r="CG283" s="436"/>
      <c r="CH283" s="434" t="str">
        <f t="shared" si="207"/>
        <v/>
      </c>
      <c r="CI283" s="434" t="str">
        <f t="shared" si="208"/>
        <v/>
      </c>
      <c r="CJ283" s="436"/>
      <c r="CK283" s="434" t="str">
        <f t="shared" si="209"/>
        <v/>
      </c>
      <c r="CL283" s="434" t="str">
        <f t="shared" si="210"/>
        <v/>
      </c>
      <c r="CO283" s="435">
        <f t="shared" si="211"/>
        <v>0</v>
      </c>
      <c r="CP283" s="435">
        <f t="shared" si="212"/>
        <v>0</v>
      </c>
      <c r="CQ283" s="436"/>
      <c r="CR283" s="436"/>
      <c r="CS283" s="435">
        <f>IF(AND($D283&gt;0,AQ283=""),1,IF(AQ283&gt;$D283,1,0))</f>
        <v>0</v>
      </c>
      <c r="CT283" s="435">
        <f t="shared" si="213"/>
        <v>0</v>
      </c>
      <c r="CU283" s="436"/>
      <c r="CV283" s="435">
        <f t="shared" si="214"/>
        <v>0</v>
      </c>
      <c r="CW283" s="435">
        <f t="shared" si="215"/>
        <v>0</v>
      </c>
      <c r="CX283" s="436"/>
      <c r="CY283" s="435">
        <f t="shared" si="216"/>
        <v>0</v>
      </c>
      <c r="CZ283" s="435">
        <f t="shared" si="217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19"/>
        <v>0</v>
      </c>
      <c r="E284" s="3897">
        <f t="shared" si="201"/>
        <v>0</v>
      </c>
      <c r="F284" s="3915">
        <f t="shared" si="202"/>
        <v>0</v>
      </c>
      <c r="G284" s="3900">
        <v>0</v>
      </c>
      <c r="H284" s="3899">
        <v>0</v>
      </c>
      <c r="I284" s="3900">
        <v>0</v>
      </c>
      <c r="J284" s="3899">
        <v>0</v>
      </c>
      <c r="K284" s="3900">
        <v>0</v>
      </c>
      <c r="L284" s="3899">
        <v>0</v>
      </c>
      <c r="M284" s="3900">
        <v>0</v>
      </c>
      <c r="N284" s="3899">
        <v>0</v>
      </c>
      <c r="O284" s="3900">
        <v>0</v>
      </c>
      <c r="P284" s="3899">
        <v>0</v>
      </c>
      <c r="Q284" s="3900">
        <v>0</v>
      </c>
      <c r="R284" s="3899">
        <v>0</v>
      </c>
      <c r="S284" s="3900">
        <v>0</v>
      </c>
      <c r="T284" s="835">
        <v>0</v>
      </c>
      <c r="U284" s="3900">
        <v>0</v>
      </c>
      <c r="V284" s="835">
        <v>0</v>
      </c>
      <c r="W284" s="3900">
        <v>0</v>
      </c>
      <c r="X284" s="835">
        <v>0</v>
      </c>
      <c r="Y284" s="3900">
        <v>0</v>
      </c>
      <c r="Z284" s="835">
        <v>0</v>
      </c>
      <c r="AA284" s="3900">
        <v>0</v>
      </c>
      <c r="AB284" s="835">
        <v>0</v>
      </c>
      <c r="AC284" s="3900">
        <v>0</v>
      </c>
      <c r="AD284" s="835">
        <v>0</v>
      </c>
      <c r="AE284" s="3900">
        <v>0</v>
      </c>
      <c r="AF284" s="835">
        <v>0</v>
      </c>
      <c r="AG284" s="3900">
        <v>0</v>
      </c>
      <c r="AH284" s="835">
        <v>0</v>
      </c>
      <c r="AI284" s="3900">
        <v>0</v>
      </c>
      <c r="AJ284" s="835">
        <v>0</v>
      </c>
      <c r="AK284" s="3900">
        <v>0</v>
      </c>
      <c r="AL284" s="835">
        <v>0</v>
      </c>
      <c r="AM284" s="3901">
        <v>0</v>
      </c>
      <c r="AN284" s="3902">
        <v>0</v>
      </c>
      <c r="AO284" s="3882"/>
      <c r="AP284" s="3883"/>
      <c r="AQ284" s="3903"/>
      <c r="AR284" s="3900">
        <v>0</v>
      </c>
      <c r="AS284" s="3883"/>
      <c r="AT284" s="3898">
        <v>0</v>
      </c>
      <c r="AU284" s="835">
        <v>0</v>
      </c>
      <c r="AV284" s="3883"/>
      <c r="AW284" s="3898">
        <v>0</v>
      </c>
      <c r="AX284" s="835">
        <v>0</v>
      </c>
      <c r="AY284" t="str">
        <f t="shared" si="203"/>
        <v/>
      </c>
      <c r="CA284" s="434" t="str">
        <f t="shared" si="204"/>
        <v/>
      </c>
      <c r="CB284" s="434" t="str">
        <f t="shared" si="205"/>
        <v/>
      </c>
      <c r="CC284" s="436"/>
      <c r="CD284" s="436"/>
      <c r="CE284" s="436"/>
      <c r="CF284" s="434" t="str">
        <f t="shared" si="206"/>
        <v/>
      </c>
      <c r="CG284" s="436"/>
      <c r="CH284" s="434" t="str">
        <f t="shared" si="207"/>
        <v/>
      </c>
      <c r="CI284" s="434" t="str">
        <f t="shared" si="208"/>
        <v/>
      </c>
      <c r="CJ284" s="436"/>
      <c r="CK284" s="434" t="str">
        <f t="shared" si="209"/>
        <v/>
      </c>
      <c r="CL284" s="434" t="str">
        <f t="shared" si="210"/>
        <v/>
      </c>
      <c r="CO284" s="435">
        <f t="shared" si="211"/>
        <v>0</v>
      </c>
      <c r="CP284" s="435">
        <f t="shared" si="212"/>
        <v>0</v>
      </c>
      <c r="CQ284" s="436"/>
      <c r="CR284" s="436"/>
      <c r="CS284" s="436"/>
      <c r="CT284" s="435">
        <f t="shared" si="213"/>
        <v>0</v>
      </c>
      <c r="CU284" s="436"/>
      <c r="CV284" s="435">
        <f t="shared" si="214"/>
        <v>0</v>
      </c>
      <c r="CW284" s="435">
        <f t="shared" si="215"/>
        <v>0</v>
      </c>
      <c r="CX284" s="436"/>
      <c r="CY284" s="435">
        <f t="shared" si="216"/>
        <v>0</v>
      </c>
      <c r="CZ284" s="435">
        <f t="shared" si="217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19"/>
        <v>0</v>
      </c>
      <c r="E285" s="3916">
        <f t="shared" si="201"/>
        <v>0</v>
      </c>
      <c r="F285" s="3919">
        <f>SUM(H285++J285+L285+N285+P285+R285+T285+V285+X285+Z285+AB285+AD285+AF285+AH285+AJ285+AL285)</f>
        <v>0</v>
      </c>
      <c r="G285" s="3906">
        <v>0</v>
      </c>
      <c r="H285" s="3905">
        <v>0</v>
      </c>
      <c r="I285" s="3906">
        <v>0</v>
      </c>
      <c r="J285" s="3905">
        <v>0</v>
      </c>
      <c r="K285" s="3906">
        <v>0</v>
      </c>
      <c r="L285" s="3905">
        <v>0</v>
      </c>
      <c r="M285" s="3906">
        <v>0</v>
      </c>
      <c r="N285" s="3905">
        <v>0</v>
      </c>
      <c r="O285" s="3906">
        <v>0</v>
      </c>
      <c r="P285" s="3905">
        <v>0</v>
      </c>
      <c r="Q285" s="3906">
        <v>0</v>
      </c>
      <c r="R285" s="3905">
        <v>0</v>
      </c>
      <c r="S285" s="3906">
        <v>0</v>
      </c>
      <c r="T285" s="2677">
        <v>0</v>
      </c>
      <c r="U285" s="3906">
        <v>0</v>
      </c>
      <c r="V285" s="2677">
        <v>0</v>
      </c>
      <c r="W285" s="3906">
        <v>0</v>
      </c>
      <c r="X285" s="2677">
        <v>0</v>
      </c>
      <c r="Y285" s="3906">
        <v>0</v>
      </c>
      <c r="Z285" s="2677">
        <v>0</v>
      </c>
      <c r="AA285" s="3906">
        <v>0</v>
      </c>
      <c r="AB285" s="2677">
        <v>0</v>
      </c>
      <c r="AC285" s="3906">
        <v>0</v>
      </c>
      <c r="AD285" s="2677">
        <v>0</v>
      </c>
      <c r="AE285" s="3906">
        <v>0</v>
      </c>
      <c r="AF285" s="2677">
        <v>0</v>
      </c>
      <c r="AG285" s="3906">
        <v>0</v>
      </c>
      <c r="AH285" s="2677">
        <v>0</v>
      </c>
      <c r="AI285" s="3906">
        <v>0</v>
      </c>
      <c r="AJ285" s="2677">
        <v>0</v>
      </c>
      <c r="AK285" s="3906">
        <v>0</v>
      </c>
      <c r="AL285" s="2677">
        <v>0</v>
      </c>
      <c r="AM285" s="2675">
        <v>0</v>
      </c>
      <c r="AN285" s="3907">
        <v>0</v>
      </c>
      <c r="AO285" s="3908"/>
      <c r="AP285" s="3909"/>
      <c r="AQ285" s="3903"/>
      <c r="AR285" s="3906">
        <v>0</v>
      </c>
      <c r="AS285" s="3883"/>
      <c r="AT285" s="3904">
        <v>0</v>
      </c>
      <c r="AU285" s="2677">
        <v>0</v>
      </c>
      <c r="AV285" s="835">
        <v>0</v>
      </c>
      <c r="AW285" s="3904">
        <v>0</v>
      </c>
      <c r="AX285" s="2677">
        <v>0</v>
      </c>
      <c r="AY285" t="str">
        <f t="shared" si="203"/>
        <v/>
      </c>
      <c r="CA285" s="434" t="str">
        <f t="shared" si="204"/>
        <v/>
      </c>
      <c r="CB285" s="434" t="str">
        <f t="shared" si="205"/>
        <v/>
      </c>
      <c r="CC285" s="436"/>
      <c r="CD285" s="436"/>
      <c r="CE285" s="436"/>
      <c r="CF285" s="434" t="str">
        <f t="shared" si="206"/>
        <v/>
      </c>
      <c r="CG285" s="436"/>
      <c r="CH285" s="434" t="str">
        <f t="shared" si="207"/>
        <v/>
      </c>
      <c r="CI285" s="434" t="str">
        <f t="shared" si="208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09"/>
        <v/>
      </c>
      <c r="CL285" s="434" t="str">
        <f t="shared" si="210"/>
        <v/>
      </c>
      <c r="CO285" s="435">
        <f t="shared" si="211"/>
        <v>0</v>
      </c>
      <c r="CP285" s="435">
        <f t="shared" si="212"/>
        <v>0</v>
      </c>
      <c r="CQ285" s="436"/>
      <c r="CR285" s="436"/>
      <c r="CS285" s="436"/>
      <c r="CT285" s="435">
        <f t="shared" si="213"/>
        <v>0</v>
      </c>
      <c r="CU285" s="436"/>
      <c r="CV285" s="435">
        <f t="shared" si="214"/>
        <v>0</v>
      </c>
      <c r="CW285" s="435">
        <f t="shared" si="215"/>
        <v>0</v>
      </c>
      <c r="CX285" s="435">
        <f>IF(AND($D285&gt;0,AV285=""),1,IF(AV285&gt;$D285,1,0))</f>
        <v>0</v>
      </c>
      <c r="CY285" s="435">
        <f t="shared" si="216"/>
        <v>0</v>
      </c>
      <c r="CZ285" s="435">
        <f t="shared" si="217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19"/>
        <v>0</v>
      </c>
      <c r="E286" s="3897">
        <f t="shared" si="201"/>
        <v>0</v>
      </c>
      <c r="F286" s="3915">
        <f t="shared" si="202"/>
        <v>0</v>
      </c>
      <c r="G286" s="3906">
        <v>0</v>
      </c>
      <c r="H286" s="3905">
        <v>0</v>
      </c>
      <c r="I286" s="3906">
        <v>0</v>
      </c>
      <c r="J286" s="3905">
        <v>0</v>
      </c>
      <c r="K286" s="3906">
        <v>0</v>
      </c>
      <c r="L286" s="3905">
        <v>0</v>
      </c>
      <c r="M286" s="3906">
        <v>0</v>
      </c>
      <c r="N286" s="3905">
        <v>0</v>
      </c>
      <c r="O286" s="3906">
        <v>0</v>
      </c>
      <c r="P286" s="3905">
        <v>0</v>
      </c>
      <c r="Q286" s="3906">
        <v>0</v>
      </c>
      <c r="R286" s="3905">
        <v>0</v>
      </c>
      <c r="S286" s="3906">
        <v>0</v>
      </c>
      <c r="T286" s="2677">
        <v>0</v>
      </c>
      <c r="U286" s="3906">
        <v>0</v>
      </c>
      <c r="V286" s="2677">
        <v>0</v>
      </c>
      <c r="W286" s="3906">
        <v>0</v>
      </c>
      <c r="X286" s="2677">
        <v>0</v>
      </c>
      <c r="Y286" s="3906">
        <v>0</v>
      </c>
      <c r="Z286" s="2677">
        <v>0</v>
      </c>
      <c r="AA286" s="3906">
        <v>0</v>
      </c>
      <c r="AB286" s="2677">
        <v>0</v>
      </c>
      <c r="AC286" s="3906">
        <v>0</v>
      </c>
      <c r="AD286" s="2677">
        <v>0</v>
      </c>
      <c r="AE286" s="3906">
        <v>0</v>
      </c>
      <c r="AF286" s="2677">
        <v>0</v>
      </c>
      <c r="AG286" s="3906">
        <v>0</v>
      </c>
      <c r="AH286" s="2677">
        <v>0</v>
      </c>
      <c r="AI286" s="3906">
        <v>0</v>
      </c>
      <c r="AJ286" s="2677">
        <v>0</v>
      </c>
      <c r="AK286" s="3906">
        <v>0</v>
      </c>
      <c r="AL286" s="2677">
        <v>0</v>
      </c>
      <c r="AM286" s="2675">
        <v>0</v>
      </c>
      <c r="AN286" s="3907">
        <v>0</v>
      </c>
      <c r="AO286" s="3908"/>
      <c r="AP286" s="3909"/>
      <c r="AQ286" s="3910"/>
      <c r="AR286" s="3906">
        <v>0</v>
      </c>
      <c r="AS286" s="3909"/>
      <c r="AT286" s="3904">
        <v>0</v>
      </c>
      <c r="AU286" s="2677">
        <v>0</v>
      </c>
      <c r="AV286" s="3909"/>
      <c r="AW286" s="3904">
        <v>0</v>
      </c>
      <c r="AX286" s="2677">
        <v>0</v>
      </c>
      <c r="AY286" t="str">
        <f t="shared" si="203"/>
        <v/>
      </c>
      <c r="CA286" s="434" t="str">
        <f t="shared" si="204"/>
        <v/>
      </c>
      <c r="CB286" s="434" t="str">
        <f t="shared" si="205"/>
        <v/>
      </c>
      <c r="CC286" s="436"/>
      <c r="CD286" s="436"/>
      <c r="CE286" s="436"/>
      <c r="CF286" s="434" t="str">
        <f t="shared" si="206"/>
        <v/>
      </c>
      <c r="CG286" s="436"/>
      <c r="CH286" s="434" t="str">
        <f t="shared" si="207"/>
        <v/>
      </c>
      <c r="CI286" s="434" t="str">
        <f t="shared" si="208"/>
        <v/>
      </c>
      <c r="CJ286" s="436"/>
      <c r="CK286" s="434" t="str">
        <f t="shared" si="209"/>
        <v/>
      </c>
      <c r="CL286" s="434" t="str">
        <f t="shared" si="210"/>
        <v/>
      </c>
      <c r="CO286" s="435">
        <f t="shared" si="211"/>
        <v>0</v>
      </c>
      <c r="CP286" s="435">
        <f t="shared" si="212"/>
        <v>0</v>
      </c>
      <c r="CQ286" s="436"/>
      <c r="CR286" s="436"/>
      <c r="CS286" s="436"/>
      <c r="CT286" s="435">
        <f t="shared" si="213"/>
        <v>0</v>
      </c>
      <c r="CU286" s="436"/>
      <c r="CV286" s="435">
        <f t="shared" si="214"/>
        <v>0</v>
      </c>
      <c r="CW286" s="435">
        <f t="shared" si="215"/>
        <v>0</v>
      </c>
      <c r="CX286" s="436"/>
      <c r="CY286" s="435">
        <f t="shared" si="216"/>
        <v>0</v>
      </c>
      <c r="CZ286" s="435">
        <f t="shared" si="217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19"/>
        <v>0</v>
      </c>
      <c r="E287" s="3648">
        <f t="shared" si="201"/>
        <v>0</v>
      </c>
      <c r="F287" s="3601">
        <f t="shared" si="202"/>
        <v>0</v>
      </c>
      <c r="G287" s="3904">
        <v>0</v>
      </c>
      <c r="H287" s="3905">
        <v>0</v>
      </c>
      <c r="I287" s="3906">
        <v>0</v>
      </c>
      <c r="J287" s="3905">
        <v>0</v>
      </c>
      <c r="K287" s="3906">
        <v>0</v>
      </c>
      <c r="L287" s="3905">
        <v>0</v>
      </c>
      <c r="M287" s="3906">
        <v>0</v>
      </c>
      <c r="N287" s="3905">
        <v>0</v>
      </c>
      <c r="O287" s="3906">
        <v>0</v>
      </c>
      <c r="P287" s="3905">
        <v>0</v>
      </c>
      <c r="Q287" s="3906">
        <v>0</v>
      </c>
      <c r="R287" s="3905">
        <v>0</v>
      </c>
      <c r="S287" s="3906">
        <v>0</v>
      </c>
      <c r="T287" s="2677">
        <v>0</v>
      </c>
      <c r="U287" s="3906">
        <v>0</v>
      </c>
      <c r="V287" s="2677">
        <v>0</v>
      </c>
      <c r="W287" s="3906">
        <v>0</v>
      </c>
      <c r="X287" s="2677">
        <v>0</v>
      </c>
      <c r="Y287" s="3906">
        <v>0</v>
      </c>
      <c r="Z287" s="2677">
        <v>0</v>
      </c>
      <c r="AA287" s="3906">
        <v>0</v>
      </c>
      <c r="AB287" s="2677">
        <v>0</v>
      </c>
      <c r="AC287" s="3906">
        <v>0</v>
      </c>
      <c r="AD287" s="2677">
        <v>0</v>
      </c>
      <c r="AE287" s="3906">
        <v>0</v>
      </c>
      <c r="AF287" s="2677">
        <v>0</v>
      </c>
      <c r="AG287" s="3906">
        <v>0</v>
      </c>
      <c r="AH287" s="2677">
        <v>0</v>
      </c>
      <c r="AI287" s="3906">
        <v>0</v>
      </c>
      <c r="AJ287" s="2677">
        <v>0</v>
      </c>
      <c r="AK287" s="3906">
        <v>0</v>
      </c>
      <c r="AL287" s="2677">
        <v>0</v>
      </c>
      <c r="AM287" s="837">
        <v>0</v>
      </c>
      <c r="AN287" s="3890">
        <v>0</v>
      </c>
      <c r="AO287" s="3911"/>
      <c r="AP287" s="3891"/>
      <c r="AQ287" s="3912"/>
      <c r="AR287" s="3889">
        <v>0</v>
      </c>
      <c r="AS287" s="3891"/>
      <c r="AT287" s="3887">
        <v>0</v>
      </c>
      <c r="AU287" s="838">
        <v>0</v>
      </c>
      <c r="AV287" s="3891"/>
      <c r="AW287" s="3887">
        <v>0</v>
      </c>
      <c r="AX287" s="838">
        <v>0</v>
      </c>
      <c r="AY287" t="str">
        <f t="shared" si="203"/>
        <v/>
      </c>
      <c r="CA287" s="434" t="str">
        <f t="shared" si="204"/>
        <v/>
      </c>
      <c r="CB287" s="434" t="str">
        <f t="shared" si="205"/>
        <v/>
      </c>
      <c r="CC287" s="436"/>
      <c r="CD287" s="436"/>
      <c r="CE287" s="436"/>
      <c r="CF287" s="434" t="str">
        <f t="shared" si="206"/>
        <v/>
      </c>
      <c r="CG287" s="436"/>
      <c r="CH287" s="434" t="str">
        <f t="shared" si="207"/>
        <v/>
      </c>
      <c r="CI287" s="434" t="str">
        <f t="shared" si="208"/>
        <v/>
      </c>
      <c r="CJ287" s="436"/>
      <c r="CK287" s="434" t="str">
        <f t="shared" si="209"/>
        <v/>
      </c>
      <c r="CL287" s="434" t="str">
        <f t="shared" si="210"/>
        <v/>
      </c>
      <c r="CO287" s="435">
        <f t="shared" si="211"/>
        <v>0</v>
      </c>
      <c r="CP287" s="435">
        <f t="shared" si="212"/>
        <v>0</v>
      </c>
      <c r="CQ287" s="436"/>
      <c r="CR287" s="436"/>
      <c r="CS287" s="436"/>
      <c r="CT287" s="435">
        <f t="shared" si="213"/>
        <v>0</v>
      </c>
      <c r="CU287" s="436"/>
      <c r="CV287" s="435">
        <f t="shared" si="214"/>
        <v>0</v>
      </c>
      <c r="CW287" s="435">
        <f t="shared" si="215"/>
        <v>0</v>
      </c>
      <c r="CX287" s="436"/>
      <c r="CY287" s="435">
        <f t="shared" si="216"/>
        <v>0</v>
      </c>
      <c r="CZ287" s="435">
        <f t="shared" si="217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19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>
        <v>0</v>
      </c>
      <c r="X288" s="826">
        <v>0</v>
      </c>
      <c r="Y288" s="3880">
        <v>0</v>
      </c>
      <c r="Z288" s="826">
        <v>0</v>
      </c>
      <c r="AA288" s="3880">
        <v>0</v>
      </c>
      <c r="AB288" s="826">
        <v>0</v>
      </c>
      <c r="AC288" s="3880">
        <v>0</v>
      </c>
      <c r="AD288" s="826">
        <v>0</v>
      </c>
      <c r="AE288" s="3880">
        <v>0</v>
      </c>
      <c r="AF288" s="826">
        <v>0</v>
      </c>
      <c r="AG288" s="3880">
        <v>0</v>
      </c>
      <c r="AH288" s="826">
        <v>0</v>
      </c>
      <c r="AI288" s="3880">
        <v>0</v>
      </c>
      <c r="AJ288" s="826">
        <v>0</v>
      </c>
      <c r="AK288" s="3880">
        <v>0</v>
      </c>
      <c r="AL288" s="826">
        <v>0</v>
      </c>
      <c r="AM288" s="2689">
        <v>0</v>
      </c>
      <c r="AN288" s="3892">
        <v>0</v>
      </c>
      <c r="AO288" s="3879">
        <v>0</v>
      </c>
      <c r="AP288" s="3893">
        <v>0</v>
      </c>
      <c r="AQ288" s="3880">
        <v>0</v>
      </c>
      <c r="AR288" s="3894">
        <v>0</v>
      </c>
      <c r="AS288" s="3883"/>
      <c r="AT288" s="3895">
        <v>0</v>
      </c>
      <c r="AU288" s="2691">
        <v>0</v>
      </c>
      <c r="AV288" s="3883"/>
      <c r="AW288" s="3895">
        <v>0</v>
      </c>
      <c r="AX288" s="2691">
        <v>0</v>
      </c>
      <c r="AY288" t="str">
        <f t="shared" si="203"/>
        <v/>
      </c>
      <c r="CA288" s="434" t="str">
        <f t="shared" si="204"/>
        <v/>
      </c>
      <c r="CB288" s="434" t="str">
        <f t="shared" si="205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06"/>
        <v/>
      </c>
      <c r="CG288" s="436"/>
      <c r="CH288" s="434" t="str">
        <f t="shared" si="207"/>
        <v/>
      </c>
      <c r="CI288" s="434" t="str">
        <f t="shared" si="208"/>
        <v/>
      </c>
      <c r="CJ288" s="436"/>
      <c r="CK288" s="434" t="str">
        <f t="shared" si="209"/>
        <v/>
      </c>
      <c r="CL288" s="434" t="str">
        <f t="shared" si="210"/>
        <v/>
      </c>
      <c r="CO288" s="435">
        <f t="shared" si="211"/>
        <v>0</v>
      </c>
      <c r="CP288" s="435">
        <f t="shared" si="212"/>
        <v>0</v>
      </c>
      <c r="CQ288" s="435">
        <f>IF(AND($D288&gt;0,AO288=""),1,IF(AO288&gt;$D288,1,0))</f>
        <v>0</v>
      </c>
      <c r="CR288" s="435">
        <f>IF(AND($D288&gt;0,AP288=""),1,IF(AP288&gt;$D288,1,0))</f>
        <v>0</v>
      </c>
      <c r="CS288" s="435">
        <f>IF(AND($D288&gt;0,AQ288=""),1,IF(AQ288&gt;$D288,1,0))</f>
        <v>0</v>
      </c>
      <c r="CT288" s="435">
        <f t="shared" si="213"/>
        <v>0</v>
      </c>
      <c r="CU288" s="436"/>
      <c r="CV288" s="435">
        <f t="shared" si="214"/>
        <v>0</v>
      </c>
      <c r="CW288" s="435">
        <f t="shared" si="215"/>
        <v>0</v>
      </c>
      <c r="CX288" s="436"/>
      <c r="CY288" s="435">
        <f t="shared" si="216"/>
        <v>0</v>
      </c>
      <c r="CZ288" s="435">
        <f t="shared" si="217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19"/>
        <v>0</v>
      </c>
      <c r="E289" s="3897">
        <f t="shared" ref="E289:F293" si="222">SUM(W289+Y289+AA289+AC289+AE289+AG289+AI289+AK289)</f>
        <v>0</v>
      </c>
      <c r="F289" s="3915">
        <f t="shared" si="222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>
        <v>0</v>
      </c>
      <c r="X289" s="835">
        <v>0</v>
      </c>
      <c r="Y289" s="3900">
        <v>0</v>
      </c>
      <c r="Z289" s="835">
        <v>0</v>
      </c>
      <c r="AA289" s="3900">
        <v>0</v>
      </c>
      <c r="AB289" s="835">
        <v>0</v>
      </c>
      <c r="AC289" s="3900">
        <v>0</v>
      </c>
      <c r="AD289" s="835">
        <v>0</v>
      </c>
      <c r="AE289" s="3900">
        <v>0</v>
      </c>
      <c r="AF289" s="835">
        <v>0</v>
      </c>
      <c r="AG289" s="3900">
        <v>0</v>
      </c>
      <c r="AH289" s="835">
        <v>0</v>
      </c>
      <c r="AI289" s="3900">
        <v>0</v>
      </c>
      <c r="AJ289" s="835">
        <v>0</v>
      </c>
      <c r="AK289" s="3900">
        <v>0</v>
      </c>
      <c r="AL289" s="835">
        <v>0</v>
      </c>
      <c r="AM289" s="3901">
        <v>0</v>
      </c>
      <c r="AN289" s="3902">
        <v>0</v>
      </c>
      <c r="AO289" s="3882"/>
      <c r="AP289" s="3883"/>
      <c r="AQ289" s="3894">
        <v>0</v>
      </c>
      <c r="AR289" s="3900">
        <v>0</v>
      </c>
      <c r="AS289" s="3883"/>
      <c r="AT289" s="3898">
        <v>0</v>
      </c>
      <c r="AU289" s="835">
        <v>0</v>
      </c>
      <c r="AV289" s="3883"/>
      <c r="AW289" s="3898">
        <v>0</v>
      </c>
      <c r="AX289" s="835">
        <v>0</v>
      </c>
      <c r="AY289" t="str">
        <f t="shared" si="203"/>
        <v/>
      </c>
      <c r="CA289" s="434" t="str">
        <f t="shared" si="204"/>
        <v/>
      </c>
      <c r="CB289" s="434" t="str">
        <f t="shared" si="205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06"/>
        <v/>
      </c>
      <c r="CG289" s="436"/>
      <c r="CH289" s="434" t="str">
        <f t="shared" si="207"/>
        <v/>
      </c>
      <c r="CI289" s="434" t="str">
        <f t="shared" si="208"/>
        <v/>
      </c>
      <c r="CJ289" s="436"/>
      <c r="CK289" s="434" t="str">
        <f t="shared" si="209"/>
        <v/>
      </c>
      <c r="CL289" s="434" t="str">
        <f t="shared" si="210"/>
        <v/>
      </c>
      <c r="CO289" s="435">
        <f t="shared" si="211"/>
        <v>0</v>
      </c>
      <c r="CP289" s="435">
        <f t="shared" si="212"/>
        <v>0</v>
      </c>
      <c r="CQ289" s="436"/>
      <c r="CR289" s="436"/>
      <c r="CS289" s="435">
        <f>IF(AND($D289&gt;0,AQ289=""),1,IF(AQ289&gt;$D289,1,0))</f>
        <v>0</v>
      </c>
      <c r="CT289" s="435">
        <f t="shared" si="213"/>
        <v>0</v>
      </c>
      <c r="CU289" s="436"/>
      <c r="CV289" s="435">
        <f t="shared" si="214"/>
        <v>0</v>
      </c>
      <c r="CW289" s="435">
        <f t="shared" si="215"/>
        <v>0</v>
      </c>
      <c r="CX289" s="436"/>
      <c r="CY289" s="435">
        <f t="shared" si="216"/>
        <v>0</v>
      </c>
      <c r="CZ289" s="435">
        <f t="shared" si="217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19"/>
        <v>0</v>
      </c>
      <c r="E290" s="3897">
        <f t="shared" si="222"/>
        <v>0</v>
      </c>
      <c r="F290" s="3915">
        <f t="shared" si="222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>
        <v>0</v>
      </c>
      <c r="X290" s="835">
        <v>0</v>
      </c>
      <c r="Y290" s="3900">
        <v>0</v>
      </c>
      <c r="Z290" s="835">
        <v>0</v>
      </c>
      <c r="AA290" s="3900">
        <v>0</v>
      </c>
      <c r="AB290" s="835">
        <v>0</v>
      </c>
      <c r="AC290" s="3900">
        <v>0</v>
      </c>
      <c r="AD290" s="835">
        <v>0</v>
      </c>
      <c r="AE290" s="3900">
        <v>0</v>
      </c>
      <c r="AF290" s="835">
        <v>0</v>
      </c>
      <c r="AG290" s="3900">
        <v>0</v>
      </c>
      <c r="AH290" s="835">
        <v>0</v>
      </c>
      <c r="AI290" s="3900">
        <v>0</v>
      </c>
      <c r="AJ290" s="835">
        <v>0</v>
      </c>
      <c r="AK290" s="3900">
        <v>0</v>
      </c>
      <c r="AL290" s="835">
        <v>0</v>
      </c>
      <c r="AM290" s="3901">
        <v>0</v>
      </c>
      <c r="AN290" s="3902">
        <v>0</v>
      </c>
      <c r="AO290" s="3882"/>
      <c r="AP290" s="3883"/>
      <c r="AQ290" s="3903"/>
      <c r="AR290" s="3900">
        <v>0</v>
      </c>
      <c r="AS290" s="3883"/>
      <c r="AT290" s="3898">
        <v>0</v>
      </c>
      <c r="AU290" s="835">
        <v>0</v>
      </c>
      <c r="AV290" s="3883"/>
      <c r="AW290" s="3898">
        <v>0</v>
      </c>
      <c r="AX290" s="835">
        <v>0</v>
      </c>
      <c r="AY290" t="str">
        <f t="shared" si="203"/>
        <v/>
      </c>
      <c r="CA290" s="434" t="str">
        <f t="shared" si="204"/>
        <v/>
      </c>
      <c r="CB290" s="434" t="str">
        <f t="shared" si="205"/>
        <v/>
      </c>
      <c r="CC290" s="436"/>
      <c r="CD290" s="436"/>
      <c r="CE290" s="436"/>
      <c r="CF290" s="434" t="str">
        <f t="shared" si="206"/>
        <v/>
      </c>
      <c r="CG290" s="436"/>
      <c r="CH290" s="434" t="str">
        <f t="shared" si="207"/>
        <v/>
      </c>
      <c r="CI290" s="434" t="str">
        <f t="shared" si="208"/>
        <v/>
      </c>
      <c r="CJ290" s="436"/>
      <c r="CK290" s="434" t="str">
        <f t="shared" si="209"/>
        <v/>
      </c>
      <c r="CL290" s="434" t="str">
        <f t="shared" si="210"/>
        <v/>
      </c>
      <c r="CO290" s="435">
        <f t="shared" si="211"/>
        <v>0</v>
      </c>
      <c r="CP290" s="435">
        <f t="shared" si="212"/>
        <v>0</v>
      </c>
      <c r="CQ290" s="436"/>
      <c r="CR290" s="436"/>
      <c r="CS290" s="436"/>
      <c r="CT290" s="435">
        <f t="shared" si="213"/>
        <v>0</v>
      </c>
      <c r="CU290" s="436"/>
      <c r="CV290" s="435">
        <f t="shared" si="214"/>
        <v>0</v>
      </c>
      <c r="CW290" s="435">
        <f t="shared" si="215"/>
        <v>0</v>
      </c>
      <c r="CX290" s="436"/>
      <c r="CY290" s="435">
        <f t="shared" si="216"/>
        <v>0</v>
      </c>
      <c r="CZ290" s="435">
        <f t="shared" si="217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19"/>
        <v>0</v>
      </c>
      <c r="E291" s="3897">
        <f t="shared" si="222"/>
        <v>0</v>
      </c>
      <c r="F291" s="3915">
        <f t="shared" si="222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>
        <v>0</v>
      </c>
      <c r="X291" s="2677">
        <v>0</v>
      </c>
      <c r="Y291" s="3906">
        <v>0</v>
      </c>
      <c r="Z291" s="2677">
        <v>0</v>
      </c>
      <c r="AA291" s="3906">
        <v>0</v>
      </c>
      <c r="AB291" s="2677">
        <v>0</v>
      </c>
      <c r="AC291" s="3906">
        <v>0</v>
      </c>
      <c r="AD291" s="2677">
        <v>0</v>
      </c>
      <c r="AE291" s="3906">
        <v>0</v>
      </c>
      <c r="AF291" s="2677">
        <v>0</v>
      </c>
      <c r="AG291" s="3906">
        <v>0</v>
      </c>
      <c r="AH291" s="2677">
        <v>0</v>
      </c>
      <c r="AI291" s="3906">
        <v>0</v>
      </c>
      <c r="AJ291" s="2677">
        <v>0</v>
      </c>
      <c r="AK291" s="3906">
        <v>0</v>
      </c>
      <c r="AL291" s="2677">
        <v>0</v>
      </c>
      <c r="AM291" s="2675">
        <v>0</v>
      </c>
      <c r="AN291" s="3907">
        <v>0</v>
      </c>
      <c r="AO291" s="3882"/>
      <c r="AP291" s="3883"/>
      <c r="AQ291" s="3903"/>
      <c r="AR291" s="3906">
        <v>0</v>
      </c>
      <c r="AS291" s="3883"/>
      <c r="AT291" s="3904">
        <v>0</v>
      </c>
      <c r="AU291" s="2677">
        <v>0</v>
      </c>
      <c r="AV291" s="835">
        <v>0</v>
      </c>
      <c r="AW291" s="3904">
        <v>0</v>
      </c>
      <c r="AX291" s="2677">
        <v>0</v>
      </c>
      <c r="AY291" t="str">
        <f t="shared" si="203"/>
        <v/>
      </c>
      <c r="CA291" s="434" t="str">
        <f t="shared" si="204"/>
        <v/>
      </c>
      <c r="CB291" s="434" t="str">
        <f t="shared" si="205"/>
        <v/>
      </c>
      <c r="CC291" s="436"/>
      <c r="CD291" s="436"/>
      <c r="CE291" s="436"/>
      <c r="CF291" s="434" t="str">
        <f t="shared" si="206"/>
        <v/>
      </c>
      <c r="CG291" s="436"/>
      <c r="CH291" s="434" t="str">
        <f t="shared" si="207"/>
        <v/>
      </c>
      <c r="CI291" s="434" t="str">
        <f t="shared" si="208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09"/>
        <v/>
      </c>
      <c r="CL291" s="434" t="str">
        <f t="shared" si="210"/>
        <v/>
      </c>
      <c r="CO291" s="435">
        <f t="shared" si="211"/>
        <v>0</v>
      </c>
      <c r="CP291" s="435">
        <f t="shared" si="212"/>
        <v>0</v>
      </c>
      <c r="CQ291" s="436"/>
      <c r="CR291" s="436"/>
      <c r="CS291" s="436"/>
      <c r="CT291" s="435">
        <f t="shared" si="213"/>
        <v>0</v>
      </c>
      <c r="CU291" s="436"/>
      <c r="CV291" s="435">
        <f t="shared" si="214"/>
        <v>0</v>
      </c>
      <c r="CW291" s="435">
        <f t="shared" si="215"/>
        <v>0</v>
      </c>
      <c r="CX291" s="435">
        <f>IF(AND($D291&gt;0,AV291=""),1,IF(AV291&gt;$D291,1,0))</f>
        <v>0</v>
      </c>
      <c r="CY291" s="435">
        <f t="shared" si="216"/>
        <v>0</v>
      </c>
      <c r="CZ291" s="435">
        <f t="shared" si="217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19"/>
        <v>0</v>
      </c>
      <c r="E292" s="3897">
        <f t="shared" si="222"/>
        <v>0</v>
      </c>
      <c r="F292" s="3915">
        <f t="shared" si="222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>
        <v>0</v>
      </c>
      <c r="X292" s="2677">
        <v>0</v>
      </c>
      <c r="Y292" s="3906">
        <v>0</v>
      </c>
      <c r="Z292" s="2677">
        <v>0</v>
      </c>
      <c r="AA292" s="3906">
        <v>0</v>
      </c>
      <c r="AB292" s="2677">
        <v>0</v>
      </c>
      <c r="AC292" s="3906">
        <v>0</v>
      </c>
      <c r="AD292" s="2677">
        <v>0</v>
      </c>
      <c r="AE292" s="3906">
        <v>0</v>
      </c>
      <c r="AF292" s="2677">
        <v>0</v>
      </c>
      <c r="AG292" s="3906">
        <v>0</v>
      </c>
      <c r="AH292" s="2677">
        <v>0</v>
      </c>
      <c r="AI292" s="3906">
        <v>0</v>
      </c>
      <c r="AJ292" s="2677">
        <v>0</v>
      </c>
      <c r="AK292" s="3906">
        <v>0</v>
      </c>
      <c r="AL292" s="2677">
        <v>0</v>
      </c>
      <c r="AM292" s="2675">
        <v>0</v>
      </c>
      <c r="AN292" s="3907">
        <v>0</v>
      </c>
      <c r="AO292" s="3908"/>
      <c r="AP292" s="3909"/>
      <c r="AQ292" s="3910"/>
      <c r="AR292" s="3906">
        <v>0</v>
      </c>
      <c r="AS292" s="3909"/>
      <c r="AT292" s="3904">
        <v>0</v>
      </c>
      <c r="AU292" s="2677">
        <v>0</v>
      </c>
      <c r="AV292" s="3909"/>
      <c r="AW292" s="3904">
        <v>0</v>
      </c>
      <c r="AX292" s="2677">
        <v>0</v>
      </c>
      <c r="AY292" t="str">
        <f t="shared" si="203"/>
        <v/>
      </c>
      <c r="CA292" s="434" t="str">
        <f t="shared" si="204"/>
        <v/>
      </c>
      <c r="CB292" s="434" t="str">
        <f t="shared" si="205"/>
        <v/>
      </c>
      <c r="CC292" s="436"/>
      <c r="CD292" s="436"/>
      <c r="CE292" s="436"/>
      <c r="CF292" s="434" t="str">
        <f t="shared" si="206"/>
        <v/>
      </c>
      <c r="CG292" s="436"/>
      <c r="CH292" s="434" t="str">
        <f t="shared" si="207"/>
        <v/>
      </c>
      <c r="CI292" s="434" t="str">
        <f t="shared" si="208"/>
        <v/>
      </c>
      <c r="CJ292" s="436"/>
      <c r="CK292" s="434" t="str">
        <f t="shared" si="209"/>
        <v/>
      </c>
      <c r="CL292" s="434" t="str">
        <f t="shared" si="210"/>
        <v/>
      </c>
      <c r="CO292" s="435">
        <f t="shared" si="211"/>
        <v>0</v>
      </c>
      <c r="CP292" s="435">
        <f t="shared" si="212"/>
        <v>0</v>
      </c>
      <c r="CQ292" s="436"/>
      <c r="CR292" s="436"/>
      <c r="CS292" s="436"/>
      <c r="CT292" s="435">
        <f t="shared" si="213"/>
        <v>0</v>
      </c>
      <c r="CU292" s="436"/>
      <c r="CV292" s="435">
        <f t="shared" si="214"/>
        <v>0</v>
      </c>
      <c r="CW292" s="435">
        <f t="shared" si="215"/>
        <v>0</v>
      </c>
      <c r="CX292" s="436"/>
      <c r="CY292" s="435">
        <f t="shared" si="216"/>
        <v>0</v>
      </c>
      <c r="CZ292" s="435">
        <f t="shared" si="217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19"/>
        <v>0</v>
      </c>
      <c r="E293" s="3648">
        <f t="shared" si="222"/>
        <v>0</v>
      </c>
      <c r="F293" s="3601">
        <f t="shared" si="222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>
        <v>0</v>
      </c>
      <c r="X293" s="838">
        <v>0</v>
      </c>
      <c r="Y293" s="3889">
        <v>0</v>
      </c>
      <c r="Z293" s="838">
        <v>0</v>
      </c>
      <c r="AA293" s="3889">
        <v>0</v>
      </c>
      <c r="AB293" s="838">
        <v>0</v>
      </c>
      <c r="AC293" s="3889">
        <v>0</v>
      </c>
      <c r="AD293" s="838">
        <v>0</v>
      </c>
      <c r="AE293" s="3889">
        <v>0</v>
      </c>
      <c r="AF293" s="838">
        <v>0</v>
      </c>
      <c r="AG293" s="3889">
        <v>0</v>
      </c>
      <c r="AH293" s="838">
        <v>0</v>
      </c>
      <c r="AI293" s="3889">
        <v>0</v>
      </c>
      <c r="AJ293" s="838">
        <v>0</v>
      </c>
      <c r="AK293" s="3889">
        <v>0</v>
      </c>
      <c r="AL293" s="838">
        <v>0</v>
      </c>
      <c r="AM293" s="837">
        <v>0</v>
      </c>
      <c r="AN293" s="3890">
        <v>0</v>
      </c>
      <c r="AO293" s="3911"/>
      <c r="AP293" s="3891"/>
      <c r="AQ293" s="3912"/>
      <c r="AR293" s="3889">
        <v>0</v>
      </c>
      <c r="AS293" s="3891"/>
      <c r="AT293" s="3887">
        <v>0</v>
      </c>
      <c r="AU293" s="838">
        <v>0</v>
      </c>
      <c r="AV293" s="3891"/>
      <c r="AW293" s="3887">
        <v>0</v>
      </c>
      <c r="AX293" s="838">
        <v>0</v>
      </c>
      <c r="AY293" t="str">
        <f t="shared" si="203"/>
        <v/>
      </c>
      <c r="CA293" s="434" t="str">
        <f t="shared" si="204"/>
        <v/>
      </c>
      <c r="CB293" s="434" t="str">
        <f t="shared" si="205"/>
        <v/>
      </c>
      <c r="CC293" s="436"/>
      <c r="CD293" s="436"/>
      <c r="CE293" s="436"/>
      <c r="CF293" s="434" t="str">
        <f t="shared" si="206"/>
        <v/>
      </c>
      <c r="CG293" s="436"/>
      <c r="CH293" s="434" t="str">
        <f t="shared" si="207"/>
        <v/>
      </c>
      <c r="CI293" s="434" t="str">
        <f t="shared" si="208"/>
        <v/>
      </c>
      <c r="CJ293" s="436"/>
      <c r="CK293" s="434" t="str">
        <f t="shared" si="209"/>
        <v/>
      </c>
      <c r="CL293" s="434" t="str">
        <f t="shared" si="210"/>
        <v/>
      </c>
      <c r="CO293" s="435">
        <f t="shared" si="211"/>
        <v>0</v>
      </c>
      <c r="CP293" s="435">
        <f t="shared" si="212"/>
        <v>0</v>
      </c>
      <c r="CQ293" s="436"/>
      <c r="CR293" s="436"/>
      <c r="CS293" s="436"/>
      <c r="CT293" s="435">
        <f t="shared" si="213"/>
        <v>0</v>
      </c>
      <c r="CU293" s="436"/>
      <c r="CV293" s="435">
        <f t="shared" si="214"/>
        <v>0</v>
      </c>
      <c r="CW293" s="435">
        <f t="shared" si="215"/>
        <v>0</v>
      </c>
      <c r="CX293" s="436"/>
      <c r="CY293" s="435">
        <f t="shared" si="216"/>
        <v>0</v>
      </c>
      <c r="CZ293" s="435">
        <f t="shared" si="217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19"/>
        <v>0</v>
      </c>
      <c r="E294" s="3677">
        <f t="shared" ref="E294:F296" si="223">SUM(O294+Q294+S294+U294+W294+Y294+AA294+AC294+AE294+AG294+AI294+AK294)</f>
        <v>0</v>
      </c>
      <c r="F294" s="3591">
        <f t="shared" si="223"/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>
        <v>0</v>
      </c>
      <c r="P294" s="3893">
        <v>0</v>
      </c>
      <c r="Q294" s="3894">
        <v>0</v>
      </c>
      <c r="R294" s="3893">
        <v>0</v>
      </c>
      <c r="S294" s="3894">
        <v>0</v>
      </c>
      <c r="T294" s="2691">
        <v>0</v>
      </c>
      <c r="U294" s="3894">
        <v>0</v>
      </c>
      <c r="V294" s="2691">
        <v>0</v>
      </c>
      <c r="W294" s="3894">
        <v>0</v>
      </c>
      <c r="X294" s="2691">
        <v>0</v>
      </c>
      <c r="Y294" s="3894">
        <v>0</v>
      </c>
      <c r="Z294" s="2691">
        <v>0</v>
      </c>
      <c r="AA294" s="3894">
        <v>0</v>
      </c>
      <c r="AB294" s="2691">
        <v>0</v>
      </c>
      <c r="AC294" s="3894">
        <v>0</v>
      </c>
      <c r="AD294" s="2691">
        <v>0</v>
      </c>
      <c r="AE294" s="3894">
        <v>0</v>
      </c>
      <c r="AF294" s="2691">
        <v>0</v>
      </c>
      <c r="AG294" s="3894">
        <v>0</v>
      </c>
      <c r="AH294" s="2691">
        <v>0</v>
      </c>
      <c r="AI294" s="3894">
        <v>0</v>
      </c>
      <c r="AJ294" s="2691">
        <v>0</v>
      </c>
      <c r="AK294" s="3894">
        <v>0</v>
      </c>
      <c r="AL294" s="2691">
        <v>0</v>
      </c>
      <c r="AM294" s="2689">
        <v>0</v>
      </c>
      <c r="AN294" s="3892">
        <v>0</v>
      </c>
      <c r="AO294" s="3895">
        <v>0</v>
      </c>
      <c r="AP294" s="3893">
        <v>0</v>
      </c>
      <c r="AQ294" s="3880">
        <v>0</v>
      </c>
      <c r="AR294" s="3894">
        <v>0</v>
      </c>
      <c r="AS294" s="3883"/>
      <c r="AT294" s="3895">
        <v>0</v>
      </c>
      <c r="AU294" s="2691">
        <v>0</v>
      </c>
      <c r="AV294" s="3883"/>
      <c r="AW294" s="3895">
        <v>0</v>
      </c>
      <c r="AX294" s="2691">
        <v>0</v>
      </c>
      <c r="AY294" t="str">
        <f t="shared" si="203"/>
        <v/>
      </c>
      <c r="CA294" s="434" t="str">
        <f t="shared" si="204"/>
        <v/>
      </c>
      <c r="CB294" s="434" t="str">
        <f t="shared" si="205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06"/>
        <v/>
      </c>
      <c r="CG294" s="436"/>
      <c r="CH294" s="434" t="str">
        <f t="shared" si="207"/>
        <v/>
      </c>
      <c r="CI294" s="434" t="str">
        <f t="shared" si="208"/>
        <v/>
      </c>
      <c r="CJ294" s="436"/>
      <c r="CK294" s="434" t="str">
        <f t="shared" si="209"/>
        <v/>
      </c>
      <c r="CL294" s="434" t="str">
        <f t="shared" si="210"/>
        <v/>
      </c>
      <c r="CO294" s="435">
        <f t="shared" si="211"/>
        <v>0</v>
      </c>
      <c r="CP294" s="435">
        <f t="shared" si="212"/>
        <v>0</v>
      </c>
      <c r="CQ294" s="435">
        <f>IF(AND($D294&gt;0,AO294=""),1,IF(AO294&gt;$D294,1,0))</f>
        <v>0</v>
      </c>
      <c r="CR294" s="435">
        <f>IF(AND($D294&gt;0,AP294=""),1,IF(AP294&gt;$D294,1,0))</f>
        <v>0</v>
      </c>
      <c r="CS294" s="435">
        <f>IF(AND($D294&gt;0,AQ294=""),1,IF(AQ294&gt;$D294,1,0))</f>
        <v>0</v>
      </c>
      <c r="CT294" s="435">
        <f t="shared" si="213"/>
        <v>0</v>
      </c>
      <c r="CU294" s="436"/>
      <c r="CV294" s="435">
        <f t="shared" si="214"/>
        <v>0</v>
      </c>
      <c r="CW294" s="435">
        <f t="shared" si="215"/>
        <v>0</v>
      </c>
      <c r="CX294" s="436"/>
      <c r="CY294" s="435">
        <f t="shared" si="216"/>
        <v>0</v>
      </c>
      <c r="CZ294" s="435">
        <f t="shared" si="217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19"/>
        <v>0</v>
      </c>
      <c r="E295" s="3897">
        <f t="shared" si="223"/>
        <v>0</v>
      </c>
      <c r="F295" s="3683">
        <f t="shared" si="223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>
        <v>0</v>
      </c>
      <c r="P295" s="3899">
        <v>0</v>
      </c>
      <c r="Q295" s="3900">
        <v>0</v>
      </c>
      <c r="R295" s="3899">
        <v>0</v>
      </c>
      <c r="S295" s="3900">
        <v>0</v>
      </c>
      <c r="T295" s="835">
        <v>0</v>
      </c>
      <c r="U295" s="3900">
        <v>0</v>
      </c>
      <c r="V295" s="835">
        <v>0</v>
      </c>
      <c r="W295" s="3900">
        <v>0</v>
      </c>
      <c r="X295" s="835">
        <v>0</v>
      </c>
      <c r="Y295" s="3900">
        <v>0</v>
      </c>
      <c r="Z295" s="835">
        <v>0</v>
      </c>
      <c r="AA295" s="3900">
        <v>0</v>
      </c>
      <c r="AB295" s="835">
        <v>0</v>
      </c>
      <c r="AC295" s="3900">
        <v>0</v>
      </c>
      <c r="AD295" s="835">
        <v>0</v>
      </c>
      <c r="AE295" s="3900">
        <v>0</v>
      </c>
      <c r="AF295" s="835">
        <v>0</v>
      </c>
      <c r="AG295" s="3900">
        <v>0</v>
      </c>
      <c r="AH295" s="835">
        <v>0</v>
      </c>
      <c r="AI295" s="3900">
        <v>0</v>
      </c>
      <c r="AJ295" s="835">
        <v>0</v>
      </c>
      <c r="AK295" s="3900">
        <v>0</v>
      </c>
      <c r="AL295" s="835">
        <v>0</v>
      </c>
      <c r="AM295" s="3901">
        <v>0</v>
      </c>
      <c r="AN295" s="3902">
        <v>0</v>
      </c>
      <c r="AO295" s="3882"/>
      <c r="AP295" s="3883"/>
      <c r="AQ295" s="3894">
        <v>0</v>
      </c>
      <c r="AR295" s="3900">
        <v>0</v>
      </c>
      <c r="AS295" s="3883"/>
      <c r="AT295" s="3898">
        <v>0</v>
      </c>
      <c r="AU295" s="835">
        <v>0</v>
      </c>
      <c r="AV295" s="3883"/>
      <c r="AW295" s="3898">
        <v>0</v>
      </c>
      <c r="AX295" s="835">
        <v>0</v>
      </c>
      <c r="AY295" t="str">
        <f t="shared" si="203"/>
        <v/>
      </c>
      <c r="CA295" s="434" t="str">
        <f t="shared" si="204"/>
        <v/>
      </c>
      <c r="CB295" s="434" t="str">
        <f t="shared" si="205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06"/>
        <v/>
      </c>
      <c r="CG295" s="436"/>
      <c r="CH295" s="434" t="str">
        <f t="shared" si="207"/>
        <v/>
      </c>
      <c r="CI295" s="434" t="str">
        <f t="shared" si="208"/>
        <v/>
      </c>
      <c r="CJ295" s="436"/>
      <c r="CK295" s="434" t="str">
        <f t="shared" si="209"/>
        <v/>
      </c>
      <c r="CL295" s="434" t="str">
        <f t="shared" si="210"/>
        <v/>
      </c>
      <c r="CO295" s="435">
        <f t="shared" si="211"/>
        <v>0</v>
      </c>
      <c r="CP295" s="435">
        <f t="shared" si="212"/>
        <v>0</v>
      </c>
      <c r="CQ295" s="436"/>
      <c r="CR295" s="436"/>
      <c r="CS295" s="435">
        <f>IF(AND($D295&gt;0,AQ295=""),1,IF(AQ295&gt;$D295,1,0))</f>
        <v>0</v>
      </c>
      <c r="CT295" s="435">
        <f t="shared" si="213"/>
        <v>0</v>
      </c>
      <c r="CU295" s="436"/>
      <c r="CV295" s="435">
        <f t="shared" si="214"/>
        <v>0</v>
      </c>
      <c r="CW295" s="435">
        <f t="shared" si="215"/>
        <v>0</v>
      </c>
      <c r="CX295" s="436"/>
      <c r="CY295" s="435">
        <f t="shared" si="216"/>
        <v>0</v>
      </c>
      <c r="CZ295" s="435">
        <f t="shared" si="217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19"/>
        <v>0</v>
      </c>
      <c r="E296" s="3897">
        <f t="shared" si="223"/>
        <v>0</v>
      </c>
      <c r="F296" s="3683">
        <f t="shared" si="223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>
        <v>0</v>
      </c>
      <c r="P296" s="3899">
        <v>0</v>
      </c>
      <c r="Q296" s="3900">
        <v>0</v>
      </c>
      <c r="R296" s="3899">
        <v>0</v>
      </c>
      <c r="S296" s="3900">
        <v>0</v>
      </c>
      <c r="T296" s="835">
        <v>0</v>
      </c>
      <c r="U296" s="3900">
        <v>0</v>
      </c>
      <c r="V296" s="835">
        <v>0</v>
      </c>
      <c r="W296" s="3900">
        <v>0</v>
      </c>
      <c r="X296" s="835">
        <v>0</v>
      </c>
      <c r="Y296" s="3900">
        <v>0</v>
      </c>
      <c r="Z296" s="835">
        <v>0</v>
      </c>
      <c r="AA296" s="3900">
        <v>0</v>
      </c>
      <c r="AB296" s="835">
        <v>0</v>
      </c>
      <c r="AC296" s="3900">
        <v>0</v>
      </c>
      <c r="AD296" s="835">
        <v>0</v>
      </c>
      <c r="AE296" s="3900">
        <v>0</v>
      </c>
      <c r="AF296" s="835">
        <v>0</v>
      </c>
      <c r="AG296" s="3900">
        <v>0</v>
      </c>
      <c r="AH296" s="835">
        <v>0</v>
      </c>
      <c r="AI296" s="3900">
        <v>0</v>
      </c>
      <c r="AJ296" s="835">
        <v>0</v>
      </c>
      <c r="AK296" s="3900">
        <v>0</v>
      </c>
      <c r="AL296" s="835">
        <v>0</v>
      </c>
      <c r="AM296" s="3901">
        <v>0</v>
      </c>
      <c r="AN296" s="3902">
        <v>0</v>
      </c>
      <c r="AO296" s="3882"/>
      <c r="AP296" s="3883"/>
      <c r="AQ296" s="3903"/>
      <c r="AR296" s="3900">
        <v>0</v>
      </c>
      <c r="AS296" s="3883"/>
      <c r="AT296" s="3898">
        <v>0</v>
      </c>
      <c r="AU296" s="835">
        <v>0</v>
      </c>
      <c r="AV296" s="3883"/>
      <c r="AW296" s="3898">
        <v>0</v>
      </c>
      <c r="AX296" s="835">
        <v>0</v>
      </c>
      <c r="AY296" t="str">
        <f t="shared" si="203"/>
        <v/>
      </c>
      <c r="CA296" s="434" t="str">
        <f t="shared" si="204"/>
        <v/>
      </c>
      <c r="CB296" s="434" t="str">
        <f t="shared" si="205"/>
        <v/>
      </c>
      <c r="CC296" s="436"/>
      <c r="CD296" s="436"/>
      <c r="CE296" s="436"/>
      <c r="CF296" s="434" t="str">
        <f t="shared" si="206"/>
        <v/>
      </c>
      <c r="CG296" s="436"/>
      <c r="CH296" s="434" t="str">
        <f t="shared" si="207"/>
        <v/>
      </c>
      <c r="CI296" s="434" t="str">
        <f t="shared" si="208"/>
        <v/>
      </c>
      <c r="CJ296" s="436"/>
      <c r="CK296" s="434" t="str">
        <f t="shared" si="209"/>
        <v/>
      </c>
      <c r="CL296" s="434" t="str">
        <f t="shared" si="210"/>
        <v/>
      </c>
      <c r="CO296" s="435">
        <f t="shared" si="211"/>
        <v>0</v>
      </c>
      <c r="CP296" s="435">
        <f t="shared" si="212"/>
        <v>0</v>
      </c>
      <c r="CQ296" s="436"/>
      <c r="CR296" s="436"/>
      <c r="CS296" s="436"/>
      <c r="CT296" s="435">
        <f t="shared" si="213"/>
        <v>0</v>
      </c>
      <c r="CU296" s="436"/>
      <c r="CV296" s="435">
        <f t="shared" si="214"/>
        <v>0</v>
      </c>
      <c r="CW296" s="435">
        <f t="shared" si="215"/>
        <v>0</v>
      </c>
      <c r="CX296" s="436"/>
      <c r="CY296" s="435">
        <f t="shared" si="216"/>
        <v>0</v>
      </c>
      <c r="CZ296" s="435">
        <f t="shared" si="217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19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>
        <v>0</v>
      </c>
      <c r="P297" s="3905">
        <v>0</v>
      </c>
      <c r="Q297" s="3906">
        <v>0</v>
      </c>
      <c r="R297" s="3905">
        <v>0</v>
      </c>
      <c r="S297" s="3906">
        <v>0</v>
      </c>
      <c r="T297" s="2677">
        <v>0</v>
      </c>
      <c r="U297" s="3906">
        <v>0</v>
      </c>
      <c r="V297" s="2677">
        <v>0</v>
      </c>
      <c r="W297" s="3906">
        <v>0</v>
      </c>
      <c r="X297" s="2677">
        <v>0</v>
      </c>
      <c r="Y297" s="3906">
        <v>0</v>
      </c>
      <c r="Z297" s="2677">
        <v>0</v>
      </c>
      <c r="AA297" s="3906">
        <v>0</v>
      </c>
      <c r="AB297" s="2677">
        <v>0</v>
      </c>
      <c r="AC297" s="3906">
        <v>0</v>
      </c>
      <c r="AD297" s="2677">
        <v>0</v>
      </c>
      <c r="AE297" s="3906">
        <v>0</v>
      </c>
      <c r="AF297" s="2677">
        <v>0</v>
      </c>
      <c r="AG297" s="3906">
        <v>0</v>
      </c>
      <c r="AH297" s="2677">
        <v>0</v>
      </c>
      <c r="AI297" s="3906">
        <v>0</v>
      </c>
      <c r="AJ297" s="2677">
        <v>0</v>
      </c>
      <c r="AK297" s="3906">
        <v>0</v>
      </c>
      <c r="AL297" s="2677">
        <v>0</v>
      </c>
      <c r="AM297" s="2675">
        <v>0</v>
      </c>
      <c r="AN297" s="3907">
        <v>0</v>
      </c>
      <c r="AO297" s="3882"/>
      <c r="AP297" s="3883"/>
      <c r="AQ297" s="3903"/>
      <c r="AR297" s="3906">
        <v>0</v>
      </c>
      <c r="AS297" s="3883"/>
      <c r="AT297" s="3904">
        <v>0</v>
      </c>
      <c r="AU297" s="2677">
        <v>0</v>
      </c>
      <c r="AV297" s="835">
        <v>0</v>
      </c>
      <c r="AW297" s="3904">
        <v>0</v>
      </c>
      <c r="AX297" s="2677">
        <v>0</v>
      </c>
      <c r="AY297" t="str">
        <f t="shared" si="203"/>
        <v/>
      </c>
      <c r="CA297" s="434" t="str">
        <f t="shared" si="204"/>
        <v/>
      </c>
      <c r="CB297" s="434" t="str">
        <f t="shared" si="205"/>
        <v/>
      </c>
      <c r="CC297" s="436"/>
      <c r="CD297" s="436"/>
      <c r="CE297" s="436"/>
      <c r="CF297" s="434" t="str">
        <f t="shared" si="206"/>
        <v/>
      </c>
      <c r="CG297" s="436"/>
      <c r="CH297" s="434" t="str">
        <f t="shared" si="207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09"/>
        <v/>
      </c>
      <c r="CL297" s="434" t="str">
        <f t="shared" si="210"/>
        <v/>
      </c>
      <c r="CO297" s="435">
        <f t="shared" si="211"/>
        <v>0</v>
      </c>
      <c r="CP297" s="435">
        <f t="shared" si="212"/>
        <v>0</v>
      </c>
      <c r="CQ297" s="436"/>
      <c r="CR297" s="436"/>
      <c r="CS297" s="436"/>
      <c r="CT297" s="435">
        <f t="shared" si="213"/>
        <v>0</v>
      </c>
      <c r="CU297" s="436"/>
      <c r="CV297" s="435">
        <f t="shared" si="214"/>
        <v>0</v>
      </c>
      <c r="CW297" s="435">
        <f t="shared" si="215"/>
        <v>0</v>
      </c>
      <c r="CX297" s="435">
        <f>IF(AND($D297&gt;0,AV297=""),1,IF(AV297&gt;$D297,1,0))</f>
        <v>0</v>
      </c>
      <c r="CY297" s="435">
        <f t="shared" si="216"/>
        <v>0</v>
      </c>
      <c r="CZ297" s="435">
        <f t="shared" si="217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19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>
        <v>0</v>
      </c>
      <c r="P298" s="3905">
        <v>0</v>
      </c>
      <c r="Q298" s="3906">
        <v>0</v>
      </c>
      <c r="R298" s="3905">
        <v>0</v>
      </c>
      <c r="S298" s="3906">
        <v>0</v>
      </c>
      <c r="T298" s="2677">
        <v>0</v>
      </c>
      <c r="U298" s="3906">
        <v>0</v>
      </c>
      <c r="V298" s="2677">
        <v>0</v>
      </c>
      <c r="W298" s="3906">
        <v>0</v>
      </c>
      <c r="X298" s="2677">
        <v>0</v>
      </c>
      <c r="Y298" s="3906">
        <v>0</v>
      </c>
      <c r="Z298" s="2677">
        <v>0</v>
      </c>
      <c r="AA298" s="3906">
        <v>0</v>
      </c>
      <c r="AB298" s="2677">
        <v>0</v>
      </c>
      <c r="AC298" s="3906">
        <v>0</v>
      </c>
      <c r="AD298" s="2677">
        <v>0</v>
      </c>
      <c r="AE298" s="3906">
        <v>0</v>
      </c>
      <c r="AF298" s="2677">
        <v>0</v>
      </c>
      <c r="AG298" s="3906">
        <v>0</v>
      </c>
      <c r="AH298" s="2677">
        <v>0</v>
      </c>
      <c r="AI298" s="3906">
        <v>0</v>
      </c>
      <c r="AJ298" s="2677">
        <v>0</v>
      </c>
      <c r="AK298" s="3906">
        <v>0</v>
      </c>
      <c r="AL298" s="2677">
        <v>0</v>
      </c>
      <c r="AM298" s="2675">
        <v>0</v>
      </c>
      <c r="AN298" s="3907">
        <v>0</v>
      </c>
      <c r="AO298" s="3908"/>
      <c r="AP298" s="3909"/>
      <c r="AQ298" s="3910"/>
      <c r="AR298" s="3906">
        <v>0</v>
      </c>
      <c r="AS298" s="3909"/>
      <c r="AT298" s="3904">
        <v>0</v>
      </c>
      <c r="AU298" s="2677">
        <v>0</v>
      </c>
      <c r="AV298" s="3909"/>
      <c r="AW298" s="3904">
        <v>0</v>
      </c>
      <c r="AX298" s="2677">
        <v>0</v>
      </c>
      <c r="AY298" t="str">
        <f t="shared" si="203"/>
        <v/>
      </c>
      <c r="CA298" s="434" t="str">
        <f t="shared" si="204"/>
        <v/>
      </c>
      <c r="CB298" s="434" t="str">
        <f t="shared" si="205"/>
        <v/>
      </c>
      <c r="CC298" s="436"/>
      <c r="CD298" s="436"/>
      <c r="CE298" s="436"/>
      <c r="CF298" s="434" t="str">
        <f t="shared" si="206"/>
        <v/>
      </c>
      <c r="CG298" s="436"/>
      <c r="CH298" s="434" t="str">
        <f t="shared" si="207"/>
        <v/>
      </c>
      <c r="CI298" s="434" t="str">
        <f t="shared" si="208"/>
        <v/>
      </c>
      <c r="CJ298" s="436"/>
      <c r="CK298" s="434" t="str">
        <f t="shared" si="209"/>
        <v/>
      </c>
      <c r="CL298" s="434" t="str">
        <f t="shared" si="210"/>
        <v/>
      </c>
      <c r="CO298" s="435">
        <f t="shared" si="211"/>
        <v>0</v>
      </c>
      <c r="CP298" s="435">
        <f t="shared" si="212"/>
        <v>0</v>
      </c>
      <c r="CQ298" s="436"/>
      <c r="CR298" s="436"/>
      <c r="CS298" s="436"/>
      <c r="CT298" s="435">
        <f t="shared" si="213"/>
        <v>0</v>
      </c>
      <c r="CU298" s="436"/>
      <c r="CV298" s="435">
        <f t="shared" si="214"/>
        <v>0</v>
      </c>
      <c r="CW298" s="435">
        <f t="shared" si="215"/>
        <v>0</v>
      </c>
      <c r="CX298" s="436"/>
      <c r="CY298" s="435">
        <f t="shared" si="216"/>
        <v>0</v>
      </c>
      <c r="CZ298" s="435">
        <f t="shared" si="217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19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>
        <v>0</v>
      </c>
      <c r="P299" s="3905">
        <v>0</v>
      </c>
      <c r="Q299" s="3906">
        <v>0</v>
      </c>
      <c r="R299" s="3905">
        <v>0</v>
      </c>
      <c r="S299" s="3906">
        <v>0</v>
      </c>
      <c r="T299" s="2677">
        <v>0</v>
      </c>
      <c r="U299" s="3906">
        <v>0</v>
      </c>
      <c r="V299" s="2677">
        <v>0</v>
      </c>
      <c r="W299" s="3889">
        <v>0</v>
      </c>
      <c r="X299" s="838">
        <v>0</v>
      </c>
      <c r="Y299" s="3889">
        <v>0</v>
      </c>
      <c r="Z299" s="838">
        <v>0</v>
      </c>
      <c r="AA299" s="3889">
        <v>0</v>
      </c>
      <c r="AB299" s="838">
        <v>0</v>
      </c>
      <c r="AC299" s="3889">
        <v>0</v>
      </c>
      <c r="AD299" s="838">
        <v>0</v>
      </c>
      <c r="AE299" s="3889">
        <v>0</v>
      </c>
      <c r="AF299" s="838">
        <v>0</v>
      </c>
      <c r="AG299" s="3889">
        <v>0</v>
      </c>
      <c r="AH299" s="838">
        <v>0</v>
      </c>
      <c r="AI299" s="3889">
        <v>0</v>
      </c>
      <c r="AJ299" s="838">
        <v>0</v>
      </c>
      <c r="AK299" s="3889">
        <v>0</v>
      </c>
      <c r="AL299" s="838">
        <v>0</v>
      </c>
      <c r="AM299" s="837">
        <v>0</v>
      </c>
      <c r="AN299" s="3890">
        <v>0</v>
      </c>
      <c r="AO299" s="3911"/>
      <c r="AP299" s="3891"/>
      <c r="AQ299" s="3912"/>
      <c r="AR299" s="3889">
        <v>0</v>
      </c>
      <c r="AS299" s="3891"/>
      <c r="AT299" s="3887">
        <v>0</v>
      </c>
      <c r="AU299" s="838">
        <v>0</v>
      </c>
      <c r="AV299" s="3891"/>
      <c r="AW299" s="3887">
        <v>0</v>
      </c>
      <c r="AX299" s="838">
        <v>0</v>
      </c>
      <c r="AY299" t="str">
        <f t="shared" si="203"/>
        <v/>
      </c>
      <c r="CA299" s="434" t="str">
        <f t="shared" si="204"/>
        <v/>
      </c>
      <c r="CB299" s="434" t="str">
        <f t="shared" si="205"/>
        <v/>
      </c>
      <c r="CC299" s="436"/>
      <c r="CD299" s="436"/>
      <c r="CE299" s="436"/>
      <c r="CF299" s="434" t="str">
        <f t="shared" si="206"/>
        <v/>
      </c>
      <c r="CG299" s="436"/>
      <c r="CH299" s="434" t="str">
        <f t="shared" si="207"/>
        <v/>
      </c>
      <c r="CI299" s="434" t="str">
        <f t="shared" si="208"/>
        <v/>
      </c>
      <c r="CJ299" s="436"/>
      <c r="CK299" s="434" t="str">
        <f t="shared" si="209"/>
        <v/>
      </c>
      <c r="CL299" s="434" t="str">
        <f t="shared" si="210"/>
        <v/>
      </c>
      <c r="CO299" s="435">
        <f t="shared" si="211"/>
        <v>0</v>
      </c>
      <c r="CP299" s="435">
        <f t="shared" si="212"/>
        <v>0</v>
      </c>
      <c r="CQ299" s="436"/>
      <c r="CR299" s="436"/>
      <c r="CS299" s="436"/>
      <c r="CT299" s="435">
        <f t="shared" si="213"/>
        <v>0</v>
      </c>
      <c r="CU299" s="436"/>
      <c r="CV299" s="435">
        <f t="shared" si="214"/>
        <v>0</v>
      </c>
      <c r="CW299" s="435">
        <f t="shared" si="215"/>
        <v>0</v>
      </c>
      <c r="CX299" s="436"/>
      <c r="CY299" s="435">
        <f t="shared" si="216"/>
        <v>0</v>
      </c>
      <c r="CZ299" s="435">
        <f t="shared" si="217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19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>
        <v>0</v>
      </c>
      <c r="X300" s="2691">
        <v>0</v>
      </c>
      <c r="Y300" s="3894">
        <v>0</v>
      </c>
      <c r="Z300" s="2691">
        <v>0</v>
      </c>
      <c r="AA300" s="3894">
        <v>0</v>
      </c>
      <c r="AB300" s="2691">
        <v>0</v>
      </c>
      <c r="AC300" s="3894">
        <v>0</v>
      </c>
      <c r="AD300" s="2691">
        <v>0</v>
      </c>
      <c r="AE300" s="3894">
        <v>0</v>
      </c>
      <c r="AF300" s="2691">
        <v>0</v>
      </c>
      <c r="AG300" s="3894">
        <v>0</v>
      </c>
      <c r="AH300" s="2691">
        <v>0</v>
      </c>
      <c r="AI300" s="3894">
        <v>0</v>
      </c>
      <c r="AJ300" s="2691">
        <v>0</v>
      </c>
      <c r="AK300" s="3894">
        <v>0</v>
      </c>
      <c r="AL300" s="2691">
        <v>0</v>
      </c>
      <c r="AM300" s="2689">
        <v>0</v>
      </c>
      <c r="AN300" s="3892">
        <v>0</v>
      </c>
      <c r="AO300" s="3895">
        <v>0</v>
      </c>
      <c r="AP300" s="3893">
        <v>0</v>
      </c>
      <c r="AQ300" s="3880">
        <v>0</v>
      </c>
      <c r="AR300" s="3894">
        <v>0</v>
      </c>
      <c r="AS300" s="3883"/>
      <c r="AT300" s="3895">
        <v>0</v>
      </c>
      <c r="AU300" s="2691">
        <v>0</v>
      </c>
      <c r="AV300" s="3883"/>
      <c r="AW300" s="3895">
        <v>0</v>
      </c>
      <c r="AX300" s="2691">
        <v>0</v>
      </c>
      <c r="AY300" t="str">
        <f t="shared" si="203"/>
        <v/>
      </c>
      <c r="CA300" s="434" t="str">
        <f t="shared" si="204"/>
        <v/>
      </c>
      <c r="CB300" s="434" t="str">
        <f t="shared" si="205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06"/>
        <v/>
      </c>
      <c r="CG300" s="436"/>
      <c r="CH300" s="434" t="str">
        <f t="shared" si="207"/>
        <v/>
      </c>
      <c r="CI300" s="434" t="str">
        <f t="shared" si="208"/>
        <v/>
      </c>
      <c r="CJ300" s="436"/>
      <c r="CK300" s="434" t="str">
        <f t="shared" si="209"/>
        <v/>
      </c>
      <c r="CL300" s="434" t="str">
        <f t="shared" si="210"/>
        <v/>
      </c>
      <c r="CO300" s="435">
        <f t="shared" si="211"/>
        <v>0</v>
      </c>
      <c r="CP300" s="435">
        <f t="shared" si="212"/>
        <v>0</v>
      </c>
      <c r="CQ300" s="435">
        <f>IF(AND($D300&gt;0,AO300=""),1,IF(AO300&gt;$D300,1,0))</f>
        <v>0</v>
      </c>
      <c r="CR300" s="435">
        <f>IF(AND($D300&gt;0,AP300=""),1,IF(AP300&gt;$D300,1,0))</f>
        <v>0</v>
      </c>
      <c r="CS300" s="435">
        <f>IF(AND($D300&gt;0,AQ300=""),1,IF(AQ300&gt;$D300,1,0))</f>
        <v>0</v>
      </c>
      <c r="CT300" s="435">
        <f t="shared" si="213"/>
        <v>0</v>
      </c>
      <c r="CU300" s="436"/>
      <c r="CV300" s="435">
        <f t="shared" si="214"/>
        <v>0</v>
      </c>
      <c r="CW300" s="435">
        <f t="shared" si="215"/>
        <v>0</v>
      </c>
      <c r="CX300" s="436"/>
      <c r="CY300" s="435">
        <f t="shared" si="216"/>
        <v>0</v>
      </c>
      <c r="CZ300" s="435">
        <f t="shared" si="217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19"/>
        <v>0</v>
      </c>
      <c r="E301" s="3897">
        <f t="shared" ref="E301:E311" si="224">SUM(W301+Y301+AA301+AC301+AE301+AG301+AI301+AK301)</f>
        <v>0</v>
      </c>
      <c r="F301" s="3915">
        <f t="shared" ref="F301:F311" si="225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>
        <v>0</v>
      </c>
      <c r="X301" s="835">
        <v>0</v>
      </c>
      <c r="Y301" s="3900">
        <v>0</v>
      </c>
      <c r="Z301" s="835">
        <v>0</v>
      </c>
      <c r="AA301" s="3900">
        <v>0</v>
      </c>
      <c r="AB301" s="835">
        <v>0</v>
      </c>
      <c r="AC301" s="3900">
        <v>0</v>
      </c>
      <c r="AD301" s="835">
        <v>0</v>
      </c>
      <c r="AE301" s="3900">
        <v>0</v>
      </c>
      <c r="AF301" s="835">
        <v>0</v>
      </c>
      <c r="AG301" s="3900">
        <v>0</v>
      </c>
      <c r="AH301" s="835">
        <v>0</v>
      </c>
      <c r="AI301" s="3900">
        <v>0</v>
      </c>
      <c r="AJ301" s="835">
        <v>0</v>
      </c>
      <c r="AK301" s="3900">
        <v>0</v>
      </c>
      <c r="AL301" s="835">
        <v>0</v>
      </c>
      <c r="AM301" s="3901">
        <v>0</v>
      </c>
      <c r="AN301" s="3902">
        <v>0</v>
      </c>
      <c r="AO301" s="3882"/>
      <c r="AP301" s="3883"/>
      <c r="AQ301" s="3894">
        <v>0</v>
      </c>
      <c r="AR301" s="3900">
        <v>0</v>
      </c>
      <c r="AS301" s="3883"/>
      <c r="AT301" s="3898">
        <v>0</v>
      </c>
      <c r="AU301" s="835">
        <v>0</v>
      </c>
      <c r="AV301" s="3883"/>
      <c r="AW301" s="3898">
        <v>0</v>
      </c>
      <c r="AX301" s="835">
        <v>0</v>
      </c>
      <c r="AY301" t="str">
        <f t="shared" si="203"/>
        <v/>
      </c>
      <c r="CA301" s="434" t="str">
        <f t="shared" si="204"/>
        <v/>
      </c>
      <c r="CB301" s="434" t="str">
        <f t="shared" si="205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06"/>
        <v/>
      </c>
      <c r="CG301" s="436"/>
      <c r="CH301" s="434" t="str">
        <f t="shared" si="207"/>
        <v/>
      </c>
      <c r="CI301" s="434" t="str">
        <f t="shared" si="208"/>
        <v/>
      </c>
      <c r="CJ301" s="436"/>
      <c r="CK301" s="434" t="str">
        <f t="shared" si="209"/>
        <v/>
      </c>
      <c r="CL301" s="434" t="str">
        <f t="shared" si="210"/>
        <v/>
      </c>
      <c r="CO301" s="435">
        <f t="shared" si="211"/>
        <v>0</v>
      </c>
      <c r="CP301" s="435">
        <f t="shared" si="212"/>
        <v>0</v>
      </c>
      <c r="CQ301" s="436"/>
      <c r="CR301" s="436"/>
      <c r="CS301" s="435">
        <f>IF(AND($D301&gt;0,AQ301=""),1,IF(AQ301&gt;$D301,1,0))</f>
        <v>0</v>
      </c>
      <c r="CT301" s="435">
        <f t="shared" si="213"/>
        <v>0</v>
      </c>
      <c r="CU301" s="436"/>
      <c r="CV301" s="435">
        <f t="shared" si="214"/>
        <v>0</v>
      </c>
      <c r="CW301" s="435">
        <f t="shared" si="215"/>
        <v>0</v>
      </c>
      <c r="CX301" s="436"/>
      <c r="CY301" s="435">
        <f t="shared" si="216"/>
        <v>0</v>
      </c>
      <c r="CZ301" s="435">
        <f t="shared" si="217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19"/>
        <v>0</v>
      </c>
      <c r="E302" s="3897">
        <f t="shared" si="224"/>
        <v>0</v>
      </c>
      <c r="F302" s="3683">
        <f t="shared" si="225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>
        <v>0</v>
      </c>
      <c r="X302" s="835">
        <v>0</v>
      </c>
      <c r="Y302" s="3900">
        <v>0</v>
      </c>
      <c r="Z302" s="835">
        <v>0</v>
      </c>
      <c r="AA302" s="3900">
        <v>0</v>
      </c>
      <c r="AB302" s="835">
        <v>0</v>
      </c>
      <c r="AC302" s="3900">
        <v>0</v>
      </c>
      <c r="AD302" s="835">
        <v>0</v>
      </c>
      <c r="AE302" s="3900">
        <v>0</v>
      </c>
      <c r="AF302" s="835">
        <v>0</v>
      </c>
      <c r="AG302" s="3900">
        <v>0</v>
      </c>
      <c r="AH302" s="835">
        <v>0</v>
      </c>
      <c r="AI302" s="3900">
        <v>0</v>
      </c>
      <c r="AJ302" s="835">
        <v>0</v>
      </c>
      <c r="AK302" s="3900">
        <v>0</v>
      </c>
      <c r="AL302" s="835">
        <v>0</v>
      </c>
      <c r="AM302" s="3901">
        <v>0</v>
      </c>
      <c r="AN302" s="3902">
        <v>0</v>
      </c>
      <c r="AO302" s="3882"/>
      <c r="AP302" s="3883"/>
      <c r="AQ302" s="3903"/>
      <c r="AR302" s="3900">
        <v>0</v>
      </c>
      <c r="AS302" s="3883"/>
      <c r="AT302" s="3898">
        <v>0</v>
      </c>
      <c r="AU302" s="835">
        <v>0</v>
      </c>
      <c r="AV302" s="3883"/>
      <c r="AW302" s="3898">
        <v>0</v>
      </c>
      <c r="AX302" s="835">
        <v>0</v>
      </c>
      <c r="AY302" t="str">
        <f t="shared" si="203"/>
        <v/>
      </c>
      <c r="CA302" s="434" t="str">
        <f t="shared" si="204"/>
        <v/>
      </c>
      <c r="CB302" s="434" t="str">
        <f t="shared" si="205"/>
        <v/>
      </c>
      <c r="CC302" s="436"/>
      <c r="CD302" s="436"/>
      <c r="CE302" s="436"/>
      <c r="CF302" s="434" t="str">
        <f t="shared" si="206"/>
        <v/>
      </c>
      <c r="CG302" s="436"/>
      <c r="CH302" s="434" t="str">
        <f t="shared" si="207"/>
        <v/>
      </c>
      <c r="CI302" s="434" t="str">
        <f t="shared" si="208"/>
        <v/>
      </c>
      <c r="CJ302" s="436"/>
      <c r="CK302" s="434" t="str">
        <f t="shared" si="209"/>
        <v/>
      </c>
      <c r="CL302" s="434" t="str">
        <f t="shared" si="210"/>
        <v/>
      </c>
      <c r="CO302" s="435">
        <f t="shared" si="211"/>
        <v>0</v>
      </c>
      <c r="CP302" s="435">
        <f t="shared" si="212"/>
        <v>0</v>
      </c>
      <c r="CQ302" s="436"/>
      <c r="CR302" s="436"/>
      <c r="CS302" s="436"/>
      <c r="CT302" s="435">
        <f t="shared" si="213"/>
        <v>0</v>
      </c>
      <c r="CU302" s="436"/>
      <c r="CV302" s="435">
        <f t="shared" si="214"/>
        <v>0</v>
      </c>
      <c r="CW302" s="435">
        <f t="shared" si="215"/>
        <v>0</v>
      </c>
      <c r="CX302" s="436"/>
      <c r="CY302" s="435">
        <f t="shared" si="216"/>
        <v>0</v>
      </c>
      <c r="CZ302" s="435">
        <f t="shared" si="217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19"/>
        <v>0</v>
      </c>
      <c r="E303" s="3897">
        <f t="shared" si="224"/>
        <v>0</v>
      </c>
      <c r="F303" s="3683">
        <f t="shared" si="225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>
        <v>0</v>
      </c>
      <c r="X303" s="835">
        <v>0</v>
      </c>
      <c r="Y303" s="3900">
        <v>0</v>
      </c>
      <c r="Z303" s="835">
        <v>0</v>
      </c>
      <c r="AA303" s="3900">
        <v>0</v>
      </c>
      <c r="AB303" s="835">
        <v>0</v>
      </c>
      <c r="AC303" s="3900">
        <v>0</v>
      </c>
      <c r="AD303" s="835">
        <v>0</v>
      </c>
      <c r="AE303" s="3900">
        <v>0</v>
      </c>
      <c r="AF303" s="835">
        <v>0</v>
      </c>
      <c r="AG303" s="3900">
        <v>0</v>
      </c>
      <c r="AH303" s="835">
        <v>0</v>
      </c>
      <c r="AI303" s="3900">
        <v>0</v>
      </c>
      <c r="AJ303" s="835">
        <v>0</v>
      </c>
      <c r="AK303" s="3900">
        <v>0</v>
      </c>
      <c r="AL303" s="835">
        <v>0</v>
      </c>
      <c r="AM303" s="2675">
        <v>0</v>
      </c>
      <c r="AN303" s="3907">
        <v>0</v>
      </c>
      <c r="AO303" s="3882"/>
      <c r="AP303" s="3883"/>
      <c r="AQ303" s="3903"/>
      <c r="AR303" s="3906">
        <v>0</v>
      </c>
      <c r="AS303" s="3883"/>
      <c r="AT303" s="3904">
        <v>0</v>
      </c>
      <c r="AU303" s="2677">
        <v>0</v>
      </c>
      <c r="AV303" s="835">
        <v>0</v>
      </c>
      <c r="AW303" s="3904">
        <v>0</v>
      </c>
      <c r="AX303" s="2677">
        <v>0</v>
      </c>
      <c r="AY303" t="str">
        <f t="shared" si="203"/>
        <v/>
      </c>
      <c r="CA303" s="434" t="str">
        <f t="shared" si="204"/>
        <v/>
      </c>
      <c r="CB303" s="434" t="str">
        <f t="shared" si="205"/>
        <v/>
      </c>
      <c r="CC303" s="436"/>
      <c r="CD303" s="436"/>
      <c r="CE303" s="436"/>
      <c r="CF303" s="434" t="str">
        <f t="shared" si="206"/>
        <v/>
      </c>
      <c r="CG303" s="436"/>
      <c r="CH303" s="434" t="str">
        <f t="shared" si="207"/>
        <v/>
      </c>
      <c r="CI303" s="434" t="str">
        <f t="shared" si="208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09"/>
        <v/>
      </c>
      <c r="CL303" s="434" t="str">
        <f t="shared" si="210"/>
        <v/>
      </c>
      <c r="CO303" s="435">
        <f t="shared" si="211"/>
        <v>0</v>
      </c>
      <c r="CP303" s="435">
        <f t="shared" si="212"/>
        <v>0</v>
      </c>
      <c r="CQ303" s="436"/>
      <c r="CR303" s="436"/>
      <c r="CS303" s="436"/>
      <c r="CT303" s="435">
        <f t="shared" si="213"/>
        <v>0</v>
      </c>
      <c r="CU303" s="436"/>
      <c r="CV303" s="435">
        <f t="shared" si="214"/>
        <v>0</v>
      </c>
      <c r="CW303" s="435">
        <f t="shared" si="215"/>
        <v>0</v>
      </c>
      <c r="CX303" s="435">
        <f>IF(AND($D303&gt;0,AV303=""),1,IF(AV303&gt;$D303,1,0))</f>
        <v>0</v>
      </c>
      <c r="CY303" s="435">
        <f t="shared" si="216"/>
        <v>0</v>
      </c>
      <c r="CZ303" s="435">
        <f t="shared" si="217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19"/>
        <v>0</v>
      </c>
      <c r="E304" s="3897">
        <f t="shared" si="224"/>
        <v>0</v>
      </c>
      <c r="F304" s="3683">
        <f t="shared" si="225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>
        <v>0</v>
      </c>
      <c r="X304" s="2677">
        <v>0</v>
      </c>
      <c r="Y304" s="3906">
        <v>0</v>
      </c>
      <c r="Z304" s="2677">
        <v>0</v>
      </c>
      <c r="AA304" s="3906">
        <v>0</v>
      </c>
      <c r="AB304" s="2677">
        <v>0</v>
      </c>
      <c r="AC304" s="3906">
        <v>0</v>
      </c>
      <c r="AD304" s="2677">
        <v>0</v>
      </c>
      <c r="AE304" s="3906">
        <v>0</v>
      </c>
      <c r="AF304" s="2677">
        <v>0</v>
      </c>
      <c r="AG304" s="3906">
        <v>0</v>
      </c>
      <c r="AH304" s="2677">
        <v>0</v>
      </c>
      <c r="AI304" s="3906">
        <v>0</v>
      </c>
      <c r="AJ304" s="2677">
        <v>0</v>
      </c>
      <c r="AK304" s="3906">
        <v>0</v>
      </c>
      <c r="AL304" s="2677">
        <v>0</v>
      </c>
      <c r="AM304" s="2675">
        <v>0</v>
      </c>
      <c r="AN304" s="3907">
        <v>0</v>
      </c>
      <c r="AO304" s="3908"/>
      <c r="AP304" s="3909"/>
      <c r="AQ304" s="3910"/>
      <c r="AR304" s="3906">
        <v>0</v>
      </c>
      <c r="AS304" s="3909"/>
      <c r="AT304" s="3904">
        <v>0</v>
      </c>
      <c r="AU304" s="2677">
        <v>0</v>
      </c>
      <c r="AV304" s="3909"/>
      <c r="AW304" s="3904">
        <v>0</v>
      </c>
      <c r="AX304" s="2677">
        <v>0</v>
      </c>
      <c r="AY304" t="str">
        <f t="shared" si="203"/>
        <v/>
      </c>
      <c r="CA304" s="434" t="str">
        <f t="shared" si="204"/>
        <v/>
      </c>
      <c r="CB304" s="434" t="str">
        <f t="shared" si="205"/>
        <v/>
      </c>
      <c r="CC304" s="436"/>
      <c r="CD304" s="436"/>
      <c r="CE304" s="436"/>
      <c r="CF304" s="434" t="str">
        <f t="shared" si="206"/>
        <v/>
      </c>
      <c r="CG304" s="436"/>
      <c r="CH304" s="434" t="str">
        <f t="shared" si="207"/>
        <v/>
      </c>
      <c r="CI304" s="434" t="str">
        <f t="shared" si="208"/>
        <v/>
      </c>
      <c r="CJ304" s="436"/>
      <c r="CK304" s="434" t="str">
        <f t="shared" si="209"/>
        <v/>
      </c>
      <c r="CL304" s="434" t="str">
        <f t="shared" si="210"/>
        <v/>
      </c>
      <c r="CO304" s="435">
        <f t="shared" si="211"/>
        <v>0</v>
      </c>
      <c r="CP304" s="435">
        <f t="shared" si="212"/>
        <v>0</v>
      </c>
      <c r="CQ304" s="436"/>
      <c r="CR304" s="436"/>
      <c r="CS304" s="436"/>
      <c r="CT304" s="435">
        <f t="shared" si="213"/>
        <v>0</v>
      </c>
      <c r="CU304" s="436"/>
      <c r="CV304" s="435">
        <f t="shared" si="214"/>
        <v>0</v>
      </c>
      <c r="CW304" s="435">
        <f t="shared" si="215"/>
        <v>0</v>
      </c>
      <c r="CX304" s="436"/>
      <c r="CY304" s="435">
        <f t="shared" si="216"/>
        <v>0</v>
      </c>
      <c r="CZ304" s="435">
        <f t="shared" si="217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19"/>
        <v>0</v>
      </c>
      <c r="E305" s="3648">
        <f t="shared" si="224"/>
        <v>0</v>
      </c>
      <c r="F305" s="3601">
        <f t="shared" si="225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>
        <v>0</v>
      </c>
      <c r="X305" s="838">
        <v>0</v>
      </c>
      <c r="Y305" s="3889">
        <v>0</v>
      </c>
      <c r="Z305" s="838">
        <v>0</v>
      </c>
      <c r="AA305" s="3889">
        <v>0</v>
      </c>
      <c r="AB305" s="838">
        <v>0</v>
      </c>
      <c r="AC305" s="3889">
        <v>0</v>
      </c>
      <c r="AD305" s="838">
        <v>0</v>
      </c>
      <c r="AE305" s="3889">
        <v>0</v>
      </c>
      <c r="AF305" s="838">
        <v>0</v>
      </c>
      <c r="AG305" s="3889">
        <v>0</v>
      </c>
      <c r="AH305" s="838">
        <v>0</v>
      </c>
      <c r="AI305" s="3889">
        <v>0</v>
      </c>
      <c r="AJ305" s="838">
        <v>0</v>
      </c>
      <c r="AK305" s="3889">
        <v>0</v>
      </c>
      <c r="AL305" s="838">
        <v>0</v>
      </c>
      <c r="AM305" s="837">
        <v>0</v>
      </c>
      <c r="AN305" s="3890">
        <v>0</v>
      </c>
      <c r="AO305" s="3911"/>
      <c r="AP305" s="3891"/>
      <c r="AQ305" s="3912"/>
      <c r="AR305" s="3889">
        <v>0</v>
      </c>
      <c r="AS305" s="3891"/>
      <c r="AT305" s="3887">
        <v>0</v>
      </c>
      <c r="AU305" s="838">
        <v>0</v>
      </c>
      <c r="AV305" s="3891"/>
      <c r="AW305" s="3887">
        <v>0</v>
      </c>
      <c r="AX305" s="838">
        <v>0</v>
      </c>
      <c r="AY305" t="str">
        <f t="shared" si="203"/>
        <v/>
      </c>
      <c r="CA305" s="434" t="str">
        <f t="shared" si="204"/>
        <v/>
      </c>
      <c r="CB305" s="434" t="str">
        <f t="shared" si="205"/>
        <v/>
      </c>
      <c r="CC305" s="436"/>
      <c r="CD305" s="436"/>
      <c r="CE305" s="436"/>
      <c r="CF305" s="434" t="str">
        <f t="shared" si="206"/>
        <v/>
      </c>
      <c r="CG305" s="436"/>
      <c r="CH305" s="434" t="str">
        <f t="shared" si="207"/>
        <v/>
      </c>
      <c r="CI305" s="434" t="str">
        <f t="shared" si="208"/>
        <v/>
      </c>
      <c r="CJ305" s="436"/>
      <c r="CK305" s="434" t="str">
        <f t="shared" si="209"/>
        <v/>
      </c>
      <c r="CL305" s="434" t="str">
        <f t="shared" si="210"/>
        <v/>
      </c>
      <c r="CO305" s="435">
        <f t="shared" si="211"/>
        <v>0</v>
      </c>
      <c r="CP305" s="435">
        <f t="shared" si="212"/>
        <v>0</v>
      </c>
      <c r="CQ305" s="436"/>
      <c r="CR305" s="436"/>
      <c r="CS305" s="436"/>
      <c r="CT305" s="435">
        <f t="shared" si="213"/>
        <v>0</v>
      </c>
      <c r="CU305" s="436"/>
      <c r="CV305" s="435">
        <f t="shared" si="214"/>
        <v>0</v>
      </c>
      <c r="CW305" s="435">
        <f t="shared" si="215"/>
        <v>0</v>
      </c>
      <c r="CX305" s="436"/>
      <c r="CY305" s="435">
        <f t="shared" si="216"/>
        <v>0</v>
      </c>
      <c r="CZ305" s="435">
        <f t="shared" si="217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19"/>
        <v>0</v>
      </c>
      <c r="E306" s="3677">
        <f t="shared" si="224"/>
        <v>0</v>
      </c>
      <c r="F306" s="3591">
        <f t="shared" si="225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>
        <v>0</v>
      </c>
      <c r="X306" s="2691">
        <v>0</v>
      </c>
      <c r="Y306" s="3894">
        <v>0</v>
      </c>
      <c r="Z306" s="2691">
        <v>0</v>
      </c>
      <c r="AA306" s="3894">
        <v>0</v>
      </c>
      <c r="AB306" s="2691">
        <v>0</v>
      </c>
      <c r="AC306" s="3894">
        <v>0</v>
      </c>
      <c r="AD306" s="2691">
        <v>0</v>
      </c>
      <c r="AE306" s="3894">
        <v>0</v>
      </c>
      <c r="AF306" s="2691">
        <v>0</v>
      </c>
      <c r="AG306" s="3894">
        <v>0</v>
      </c>
      <c r="AH306" s="2691">
        <v>0</v>
      </c>
      <c r="AI306" s="3894">
        <v>0</v>
      </c>
      <c r="AJ306" s="2691">
        <v>0</v>
      </c>
      <c r="AK306" s="3894">
        <v>0</v>
      </c>
      <c r="AL306" s="2691">
        <v>0</v>
      </c>
      <c r="AM306" s="2689">
        <v>0</v>
      </c>
      <c r="AN306" s="3892">
        <v>0</v>
      </c>
      <c r="AO306" s="3895">
        <v>0</v>
      </c>
      <c r="AP306" s="3893">
        <v>0</v>
      </c>
      <c r="AQ306" s="3880">
        <v>0</v>
      </c>
      <c r="AR306" s="3894">
        <v>0</v>
      </c>
      <c r="AS306" s="3883"/>
      <c r="AT306" s="3895">
        <v>0</v>
      </c>
      <c r="AU306" s="2691">
        <v>0</v>
      </c>
      <c r="AV306" s="3883"/>
      <c r="AW306" s="3895">
        <v>0</v>
      </c>
      <c r="AX306" s="2691">
        <v>0</v>
      </c>
      <c r="AY306" t="str">
        <f t="shared" si="203"/>
        <v/>
      </c>
      <c r="CA306" s="434" t="str">
        <f t="shared" si="204"/>
        <v/>
      </c>
      <c r="CB306" s="434" t="str">
        <f t="shared" si="205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06"/>
        <v/>
      </c>
      <c r="CG306" s="436"/>
      <c r="CH306" s="434" t="str">
        <f t="shared" si="207"/>
        <v/>
      </c>
      <c r="CI306" s="434" t="str">
        <f t="shared" si="208"/>
        <v/>
      </c>
      <c r="CJ306" s="436"/>
      <c r="CK306" s="434" t="str">
        <f t="shared" si="209"/>
        <v/>
      </c>
      <c r="CL306" s="434" t="str">
        <f t="shared" si="210"/>
        <v/>
      </c>
      <c r="CO306" s="435">
        <f t="shared" si="211"/>
        <v>0</v>
      </c>
      <c r="CP306" s="435">
        <f t="shared" si="212"/>
        <v>0</v>
      </c>
      <c r="CQ306" s="435">
        <f>IF(AND($D306&gt;0,AO306=""),1,IF(AO306&gt;$D306,1,0))</f>
        <v>0</v>
      </c>
      <c r="CR306" s="435">
        <f>IF(AND($D306&gt;0,AP306=""),1,IF(AP306&gt;$D306,1,0))</f>
        <v>0</v>
      </c>
      <c r="CS306" s="435">
        <f>IF(AND($D306&gt;0,AQ306=""),1,IF(AQ306&gt;$D306,1,0))</f>
        <v>0</v>
      </c>
      <c r="CT306" s="435">
        <f t="shared" si="213"/>
        <v>0</v>
      </c>
      <c r="CU306" s="436"/>
      <c r="CV306" s="435">
        <f t="shared" si="214"/>
        <v>0</v>
      </c>
      <c r="CW306" s="435">
        <f t="shared" si="215"/>
        <v>0</v>
      </c>
      <c r="CX306" s="436"/>
      <c r="CY306" s="435">
        <f t="shared" si="216"/>
        <v>0</v>
      </c>
      <c r="CZ306" s="435">
        <f t="shared" si="217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19"/>
        <v>0</v>
      </c>
      <c r="E307" s="3897">
        <f>SUM(W307+Y307+AA307+AC307+AE307+AG307+AI307+AK307)</f>
        <v>0</v>
      </c>
      <c r="F307" s="3683">
        <f t="shared" si="225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>
        <v>0</v>
      </c>
      <c r="X307" s="835">
        <v>0</v>
      </c>
      <c r="Y307" s="3900">
        <v>0</v>
      </c>
      <c r="Z307" s="835">
        <v>0</v>
      </c>
      <c r="AA307" s="3900">
        <v>0</v>
      </c>
      <c r="AB307" s="835">
        <v>0</v>
      </c>
      <c r="AC307" s="3900">
        <v>0</v>
      </c>
      <c r="AD307" s="835">
        <v>0</v>
      </c>
      <c r="AE307" s="3900">
        <v>0</v>
      </c>
      <c r="AF307" s="835">
        <v>0</v>
      </c>
      <c r="AG307" s="3900">
        <v>0</v>
      </c>
      <c r="AH307" s="835">
        <v>0</v>
      </c>
      <c r="AI307" s="3900">
        <v>0</v>
      </c>
      <c r="AJ307" s="835">
        <v>0</v>
      </c>
      <c r="AK307" s="3900">
        <v>0</v>
      </c>
      <c r="AL307" s="835">
        <v>0</v>
      </c>
      <c r="AM307" s="3901">
        <v>0</v>
      </c>
      <c r="AN307" s="3902">
        <v>0</v>
      </c>
      <c r="AO307" s="3882"/>
      <c r="AP307" s="3883"/>
      <c r="AQ307" s="3894">
        <v>0</v>
      </c>
      <c r="AR307" s="3900">
        <v>0</v>
      </c>
      <c r="AS307" s="3883"/>
      <c r="AT307" s="3898">
        <v>0</v>
      </c>
      <c r="AU307" s="835">
        <v>0</v>
      </c>
      <c r="AV307" s="3883"/>
      <c r="AW307" s="3898">
        <v>0</v>
      </c>
      <c r="AX307" s="835">
        <v>0</v>
      </c>
      <c r="AY307" t="str">
        <f t="shared" si="203"/>
        <v/>
      </c>
      <c r="CA307" s="434" t="str">
        <f t="shared" si="204"/>
        <v/>
      </c>
      <c r="CB307" s="434" t="str">
        <f t="shared" si="205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06"/>
        <v/>
      </c>
      <c r="CG307" s="436"/>
      <c r="CH307" s="434" t="str">
        <f t="shared" si="207"/>
        <v/>
      </c>
      <c r="CI307" s="434" t="str">
        <f t="shared" si="208"/>
        <v/>
      </c>
      <c r="CJ307" s="436"/>
      <c r="CK307" s="434" t="str">
        <f t="shared" si="209"/>
        <v/>
      </c>
      <c r="CL307" s="434" t="str">
        <f t="shared" si="210"/>
        <v/>
      </c>
      <c r="CO307" s="435">
        <f t="shared" si="211"/>
        <v>0</v>
      </c>
      <c r="CP307" s="435">
        <f t="shared" si="212"/>
        <v>0</v>
      </c>
      <c r="CQ307" s="436"/>
      <c r="CR307" s="436"/>
      <c r="CS307" s="435">
        <f>IF(AND($D307&gt;0,AQ307=""),1,IF(AQ307&gt;$D307,1,0))</f>
        <v>0</v>
      </c>
      <c r="CT307" s="435">
        <f t="shared" si="213"/>
        <v>0</v>
      </c>
      <c r="CU307" s="436"/>
      <c r="CV307" s="435">
        <f t="shared" si="214"/>
        <v>0</v>
      </c>
      <c r="CW307" s="435">
        <f t="shared" si="215"/>
        <v>0</v>
      </c>
      <c r="CX307" s="436"/>
      <c r="CY307" s="435">
        <f t="shared" si="216"/>
        <v>0</v>
      </c>
      <c r="CZ307" s="435">
        <f t="shared" si="217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19"/>
        <v>0</v>
      </c>
      <c r="E308" s="3897">
        <f t="shared" si="224"/>
        <v>0</v>
      </c>
      <c r="F308" s="3683">
        <f t="shared" si="225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>
        <v>0</v>
      </c>
      <c r="X308" s="835">
        <v>0</v>
      </c>
      <c r="Y308" s="3900">
        <v>0</v>
      </c>
      <c r="Z308" s="835">
        <v>0</v>
      </c>
      <c r="AA308" s="3900">
        <v>0</v>
      </c>
      <c r="AB308" s="835">
        <v>0</v>
      </c>
      <c r="AC308" s="3900">
        <v>0</v>
      </c>
      <c r="AD308" s="835">
        <v>0</v>
      </c>
      <c r="AE308" s="3900">
        <v>0</v>
      </c>
      <c r="AF308" s="835">
        <v>0</v>
      </c>
      <c r="AG308" s="3900">
        <v>0</v>
      </c>
      <c r="AH308" s="835">
        <v>0</v>
      </c>
      <c r="AI308" s="3900">
        <v>0</v>
      </c>
      <c r="AJ308" s="835">
        <v>0</v>
      </c>
      <c r="AK308" s="3900">
        <v>0</v>
      </c>
      <c r="AL308" s="835">
        <v>0</v>
      </c>
      <c r="AM308" s="3901">
        <v>0</v>
      </c>
      <c r="AN308" s="3902">
        <v>0</v>
      </c>
      <c r="AO308" s="3882"/>
      <c r="AP308" s="3883"/>
      <c r="AQ308" s="3903"/>
      <c r="AR308" s="3900">
        <v>0</v>
      </c>
      <c r="AS308" s="3883"/>
      <c r="AT308" s="3898">
        <v>0</v>
      </c>
      <c r="AU308" s="835">
        <v>0</v>
      </c>
      <c r="AV308" s="3883"/>
      <c r="AW308" s="3898">
        <v>0</v>
      </c>
      <c r="AX308" s="835">
        <v>0</v>
      </c>
      <c r="AY308" t="str">
        <f t="shared" si="203"/>
        <v/>
      </c>
      <c r="CA308" s="434" t="str">
        <f t="shared" si="204"/>
        <v/>
      </c>
      <c r="CB308" s="434" t="str">
        <f t="shared" si="205"/>
        <v/>
      </c>
      <c r="CC308" s="436"/>
      <c r="CD308" s="436"/>
      <c r="CE308" s="436"/>
      <c r="CF308" s="434" t="str">
        <f t="shared" si="206"/>
        <v/>
      </c>
      <c r="CG308" s="436"/>
      <c r="CH308" s="434" t="str">
        <f t="shared" si="207"/>
        <v/>
      </c>
      <c r="CI308" s="434" t="str">
        <f t="shared" si="208"/>
        <v/>
      </c>
      <c r="CJ308" s="436"/>
      <c r="CK308" s="434" t="str">
        <f t="shared" si="209"/>
        <v/>
      </c>
      <c r="CL308" s="434" t="str">
        <f t="shared" si="210"/>
        <v/>
      </c>
      <c r="CO308" s="435">
        <f t="shared" si="211"/>
        <v>0</v>
      </c>
      <c r="CP308" s="435">
        <f t="shared" si="212"/>
        <v>0</v>
      </c>
      <c r="CQ308" s="436"/>
      <c r="CR308" s="436"/>
      <c r="CS308" s="436"/>
      <c r="CT308" s="435">
        <f t="shared" si="213"/>
        <v>0</v>
      </c>
      <c r="CU308" s="436"/>
      <c r="CV308" s="435">
        <f t="shared" si="214"/>
        <v>0</v>
      </c>
      <c r="CW308" s="435">
        <f t="shared" si="215"/>
        <v>0</v>
      </c>
      <c r="CX308" s="436"/>
      <c r="CY308" s="435">
        <f t="shared" si="216"/>
        <v>0</v>
      </c>
      <c r="CZ308" s="435">
        <f t="shared" si="217"/>
        <v>0</v>
      </c>
    </row>
    <row r="309" spans="1:104" x14ac:dyDescent="0.25">
      <c r="A309" s="5730"/>
      <c r="B309" s="6694" t="s">
        <v>1831</v>
      </c>
      <c r="C309" s="6696"/>
      <c r="D309" s="3896">
        <f t="shared" si="219"/>
        <v>0</v>
      </c>
      <c r="E309" s="3897">
        <f t="shared" si="224"/>
        <v>0</v>
      </c>
      <c r="F309" s="3683">
        <f t="shared" si="225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>
        <v>0</v>
      </c>
      <c r="X309" s="2677">
        <v>0</v>
      </c>
      <c r="Y309" s="3906">
        <v>0</v>
      </c>
      <c r="Z309" s="2677">
        <v>0</v>
      </c>
      <c r="AA309" s="3906">
        <v>0</v>
      </c>
      <c r="AB309" s="2677">
        <v>0</v>
      </c>
      <c r="AC309" s="3906">
        <v>0</v>
      </c>
      <c r="AD309" s="2677">
        <v>0</v>
      </c>
      <c r="AE309" s="3906">
        <v>0</v>
      </c>
      <c r="AF309" s="2677">
        <v>0</v>
      </c>
      <c r="AG309" s="3906">
        <v>0</v>
      </c>
      <c r="AH309" s="2677">
        <v>0</v>
      </c>
      <c r="AI309" s="3906">
        <v>0</v>
      </c>
      <c r="AJ309" s="2677">
        <v>0</v>
      </c>
      <c r="AK309" s="3906">
        <v>0</v>
      </c>
      <c r="AL309" s="2677">
        <v>0</v>
      </c>
      <c r="AM309" s="2675">
        <v>0</v>
      </c>
      <c r="AN309" s="3907">
        <v>0</v>
      </c>
      <c r="AO309" s="3882"/>
      <c r="AP309" s="3883"/>
      <c r="AQ309" s="3903"/>
      <c r="AR309" s="3906">
        <v>0</v>
      </c>
      <c r="AS309" s="3883"/>
      <c r="AT309" s="3904">
        <v>0</v>
      </c>
      <c r="AU309" s="2677">
        <v>0</v>
      </c>
      <c r="AV309" s="835">
        <v>0</v>
      </c>
      <c r="AW309" s="3904">
        <v>0</v>
      </c>
      <c r="AX309" s="2677">
        <v>0</v>
      </c>
      <c r="AY309" t="str">
        <f t="shared" si="203"/>
        <v/>
      </c>
      <c r="CA309" s="434" t="str">
        <f t="shared" si="204"/>
        <v/>
      </c>
      <c r="CB309" s="434" t="str">
        <f t="shared" si="205"/>
        <v/>
      </c>
      <c r="CC309" s="436"/>
      <c r="CD309" s="436"/>
      <c r="CE309" s="436"/>
      <c r="CF309" s="434" t="str">
        <f t="shared" si="206"/>
        <v/>
      </c>
      <c r="CG309" s="436"/>
      <c r="CH309" s="434" t="str">
        <f t="shared" si="207"/>
        <v/>
      </c>
      <c r="CI309" s="434" t="str">
        <f t="shared" si="208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09"/>
        <v/>
      </c>
      <c r="CL309" s="434" t="str">
        <f t="shared" si="210"/>
        <v/>
      </c>
      <c r="CO309" s="435">
        <f t="shared" si="211"/>
        <v>0</v>
      </c>
      <c r="CP309" s="435">
        <f t="shared" si="212"/>
        <v>0</v>
      </c>
      <c r="CQ309" s="436"/>
      <c r="CR309" s="436"/>
      <c r="CS309" s="436"/>
      <c r="CT309" s="435">
        <f t="shared" si="213"/>
        <v>0</v>
      </c>
      <c r="CU309" s="436"/>
      <c r="CV309" s="435">
        <f t="shared" si="214"/>
        <v>0</v>
      </c>
      <c r="CW309" s="435">
        <f t="shared" si="215"/>
        <v>0</v>
      </c>
      <c r="CX309" s="435">
        <f t="shared" si="215"/>
        <v>0</v>
      </c>
      <c r="CY309" s="435">
        <f t="shared" si="216"/>
        <v>0</v>
      </c>
      <c r="CZ309" s="435">
        <f t="shared" si="217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19"/>
        <v>0</v>
      </c>
      <c r="E310" s="3897">
        <f t="shared" si="224"/>
        <v>0</v>
      </c>
      <c r="F310" s="3683">
        <f t="shared" si="225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>
        <v>0</v>
      </c>
      <c r="X310" s="2677">
        <v>0</v>
      </c>
      <c r="Y310" s="3906">
        <v>0</v>
      </c>
      <c r="Z310" s="2677">
        <v>0</v>
      </c>
      <c r="AA310" s="3906">
        <v>0</v>
      </c>
      <c r="AB310" s="2677">
        <v>0</v>
      </c>
      <c r="AC310" s="3906">
        <v>0</v>
      </c>
      <c r="AD310" s="2677">
        <v>0</v>
      </c>
      <c r="AE310" s="3906">
        <v>0</v>
      </c>
      <c r="AF310" s="2677">
        <v>0</v>
      </c>
      <c r="AG310" s="3906">
        <v>0</v>
      </c>
      <c r="AH310" s="2677">
        <v>0</v>
      </c>
      <c r="AI310" s="3906">
        <v>0</v>
      </c>
      <c r="AJ310" s="2677">
        <v>0</v>
      </c>
      <c r="AK310" s="3906">
        <v>0</v>
      </c>
      <c r="AL310" s="2677">
        <v>0</v>
      </c>
      <c r="AM310" s="2675">
        <v>0</v>
      </c>
      <c r="AN310" s="3907">
        <v>0</v>
      </c>
      <c r="AO310" s="3908"/>
      <c r="AP310" s="3909"/>
      <c r="AQ310" s="3903"/>
      <c r="AR310" s="3906">
        <v>0</v>
      </c>
      <c r="AS310" s="3909"/>
      <c r="AT310" s="3904">
        <v>0</v>
      </c>
      <c r="AU310" s="2677">
        <v>0</v>
      </c>
      <c r="AV310" s="3909"/>
      <c r="AW310" s="3904">
        <v>0</v>
      </c>
      <c r="AX310" s="2677">
        <v>0</v>
      </c>
      <c r="AY310" t="str">
        <f t="shared" si="203"/>
        <v/>
      </c>
      <c r="CA310" s="434" t="str">
        <f t="shared" si="204"/>
        <v/>
      </c>
      <c r="CB310" s="434" t="str">
        <f t="shared" si="205"/>
        <v/>
      </c>
      <c r="CC310" s="436"/>
      <c r="CD310" s="436"/>
      <c r="CE310" s="436"/>
      <c r="CF310" s="434" t="str">
        <f t="shared" si="206"/>
        <v/>
      </c>
      <c r="CG310" s="436"/>
      <c r="CH310" s="434" t="str">
        <f t="shared" si="207"/>
        <v/>
      </c>
      <c r="CI310" s="434" t="str">
        <f t="shared" si="208"/>
        <v/>
      </c>
      <c r="CJ310" s="436"/>
      <c r="CK310" s="434" t="str">
        <f t="shared" si="209"/>
        <v/>
      </c>
      <c r="CL310" s="434" t="str">
        <f t="shared" si="210"/>
        <v/>
      </c>
      <c r="CO310" s="435">
        <f t="shared" si="211"/>
        <v>0</v>
      </c>
      <c r="CP310" s="435">
        <f t="shared" si="212"/>
        <v>0</v>
      </c>
      <c r="CQ310" s="436"/>
      <c r="CR310" s="436"/>
      <c r="CS310" s="436"/>
      <c r="CT310" s="435">
        <f t="shared" si="213"/>
        <v>0</v>
      </c>
      <c r="CU310" s="436"/>
      <c r="CV310" s="435">
        <f t="shared" si="214"/>
        <v>0</v>
      </c>
      <c r="CW310" s="435">
        <f t="shared" si="215"/>
        <v>0</v>
      </c>
      <c r="CX310" s="436"/>
      <c r="CY310" s="435">
        <f t="shared" si="216"/>
        <v>0</v>
      </c>
      <c r="CZ310" s="435">
        <f t="shared" si="217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19"/>
        <v>0</v>
      </c>
      <c r="E311" s="3648">
        <f t="shared" si="224"/>
        <v>0</v>
      </c>
      <c r="F311" s="3601">
        <f t="shared" si="225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>
        <v>0</v>
      </c>
      <c r="X311" s="838">
        <v>0</v>
      </c>
      <c r="Y311" s="3889">
        <v>0</v>
      </c>
      <c r="Z311" s="838">
        <v>0</v>
      </c>
      <c r="AA311" s="3889">
        <v>0</v>
      </c>
      <c r="AB311" s="838">
        <v>0</v>
      </c>
      <c r="AC311" s="3889">
        <v>0</v>
      </c>
      <c r="AD311" s="838">
        <v>0</v>
      </c>
      <c r="AE311" s="3889">
        <v>0</v>
      </c>
      <c r="AF311" s="838">
        <v>0</v>
      </c>
      <c r="AG311" s="3889">
        <v>0</v>
      </c>
      <c r="AH311" s="838">
        <v>0</v>
      </c>
      <c r="AI311" s="3889">
        <v>0</v>
      </c>
      <c r="AJ311" s="838">
        <v>0</v>
      </c>
      <c r="AK311" s="3889">
        <v>0</v>
      </c>
      <c r="AL311" s="838">
        <v>0</v>
      </c>
      <c r="AM311" s="837">
        <v>0</v>
      </c>
      <c r="AN311" s="3890">
        <v>0</v>
      </c>
      <c r="AO311" s="3911"/>
      <c r="AP311" s="3891"/>
      <c r="AQ311" s="3903"/>
      <c r="AR311" s="3889">
        <v>0</v>
      </c>
      <c r="AS311" s="3891"/>
      <c r="AT311" s="3887">
        <v>0</v>
      </c>
      <c r="AU311" s="838">
        <v>0</v>
      </c>
      <c r="AV311" s="3891"/>
      <c r="AW311" s="3887">
        <v>0</v>
      </c>
      <c r="AX311" s="838">
        <v>0</v>
      </c>
      <c r="AY311" t="str">
        <f t="shared" si="203"/>
        <v/>
      </c>
      <c r="CA311" s="434" t="str">
        <f t="shared" si="204"/>
        <v/>
      </c>
      <c r="CB311" s="434" t="str">
        <f t="shared" si="205"/>
        <v/>
      </c>
      <c r="CC311" s="436"/>
      <c r="CD311" s="436"/>
      <c r="CE311" s="436"/>
      <c r="CF311" s="434" t="str">
        <f t="shared" si="206"/>
        <v/>
      </c>
      <c r="CG311" s="436"/>
      <c r="CH311" s="434" t="str">
        <f t="shared" si="207"/>
        <v/>
      </c>
      <c r="CI311" s="434" t="str">
        <f t="shared" si="208"/>
        <v/>
      </c>
      <c r="CJ311" s="436"/>
      <c r="CK311" s="434" t="str">
        <f t="shared" si="209"/>
        <v/>
      </c>
      <c r="CL311" s="434" t="str">
        <f t="shared" si="210"/>
        <v/>
      </c>
      <c r="CO311" s="435">
        <f t="shared" si="211"/>
        <v>0</v>
      </c>
      <c r="CP311" s="435">
        <f t="shared" si="212"/>
        <v>0</v>
      </c>
      <c r="CQ311" s="436"/>
      <c r="CR311" s="436"/>
      <c r="CS311" s="436"/>
      <c r="CT311" s="435">
        <f t="shared" si="213"/>
        <v>0</v>
      </c>
      <c r="CU311" s="436"/>
      <c r="CV311" s="435">
        <f t="shared" si="214"/>
        <v>0</v>
      </c>
      <c r="CW311" s="435">
        <f t="shared" si="215"/>
        <v>0</v>
      </c>
      <c r="CX311" s="436"/>
      <c r="CY311" s="435">
        <f t="shared" si="216"/>
        <v>0</v>
      </c>
      <c r="CZ311" s="435">
        <f t="shared" si="217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19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>
        <v>0</v>
      </c>
      <c r="H312" s="3893">
        <v>0</v>
      </c>
      <c r="I312" s="3894">
        <v>0</v>
      </c>
      <c r="J312" s="3893">
        <v>0</v>
      </c>
      <c r="K312" s="3894">
        <v>0</v>
      </c>
      <c r="L312" s="3893">
        <v>0</v>
      </c>
      <c r="M312" s="3894">
        <v>0</v>
      </c>
      <c r="N312" s="3893">
        <v>0</v>
      </c>
      <c r="O312" s="3894">
        <v>0</v>
      </c>
      <c r="P312" s="3893">
        <v>0</v>
      </c>
      <c r="Q312" s="3894">
        <v>0</v>
      </c>
      <c r="R312" s="3893">
        <v>0</v>
      </c>
      <c r="S312" s="3894">
        <v>0</v>
      </c>
      <c r="T312" s="2691">
        <v>0</v>
      </c>
      <c r="U312" s="3894">
        <v>0</v>
      </c>
      <c r="V312" s="2691">
        <v>0</v>
      </c>
      <c r="W312" s="3894">
        <v>0</v>
      </c>
      <c r="X312" s="2691">
        <v>0</v>
      </c>
      <c r="Y312" s="3894">
        <v>0</v>
      </c>
      <c r="Z312" s="2691">
        <v>0</v>
      </c>
      <c r="AA312" s="3894">
        <v>0</v>
      </c>
      <c r="AB312" s="2691">
        <v>0</v>
      </c>
      <c r="AC312" s="3894">
        <v>0</v>
      </c>
      <c r="AD312" s="2691">
        <v>0</v>
      </c>
      <c r="AE312" s="3894">
        <v>0</v>
      </c>
      <c r="AF312" s="2691">
        <v>0</v>
      </c>
      <c r="AG312" s="3894">
        <v>0</v>
      </c>
      <c r="AH312" s="2691">
        <v>0</v>
      </c>
      <c r="AI312" s="3894">
        <v>0</v>
      </c>
      <c r="AJ312" s="2691">
        <v>0</v>
      </c>
      <c r="AK312" s="3894">
        <v>0</v>
      </c>
      <c r="AL312" s="2691">
        <v>0</v>
      </c>
      <c r="AM312" s="2689">
        <v>0</v>
      </c>
      <c r="AN312" s="3892">
        <v>0</v>
      </c>
      <c r="AO312" s="3895">
        <v>0</v>
      </c>
      <c r="AP312" s="3893">
        <v>0</v>
      </c>
      <c r="AQ312" s="3880">
        <v>0</v>
      </c>
      <c r="AR312" s="3894">
        <v>0</v>
      </c>
      <c r="AS312" s="3883"/>
      <c r="AT312" s="3895">
        <v>0</v>
      </c>
      <c r="AU312" s="2691">
        <v>0</v>
      </c>
      <c r="AV312" s="3883"/>
      <c r="AW312" s="3895">
        <v>0</v>
      </c>
      <c r="AX312" s="2691">
        <v>0</v>
      </c>
      <c r="AY312" t="str">
        <f t="shared" si="203"/>
        <v/>
      </c>
      <c r="CA312" s="434" t="str">
        <f t="shared" si="204"/>
        <v/>
      </c>
      <c r="CB312" s="434" t="str">
        <f t="shared" si="205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06"/>
        <v/>
      </c>
      <c r="CG312" s="436"/>
      <c r="CH312" s="434" t="str">
        <f t="shared" si="207"/>
        <v/>
      </c>
      <c r="CI312" s="434" t="str">
        <f t="shared" si="208"/>
        <v/>
      </c>
      <c r="CJ312" s="436"/>
      <c r="CK312" s="434" t="str">
        <f t="shared" si="209"/>
        <v/>
      </c>
      <c r="CL312" s="434" t="str">
        <f t="shared" si="210"/>
        <v/>
      </c>
      <c r="CO312" s="435">
        <f t="shared" si="211"/>
        <v>0</v>
      </c>
      <c r="CP312" s="435">
        <f t="shared" si="212"/>
        <v>0</v>
      </c>
      <c r="CQ312" s="435">
        <f>IF(AND($D312&gt;0,AO312=""),1,IF(AO312&gt;$D312,1,0))</f>
        <v>0</v>
      </c>
      <c r="CR312" s="435">
        <f>IF(AND($D312&gt;0,AP312=""),1,IF(AP312&gt;$D312,1,0))</f>
        <v>0</v>
      </c>
      <c r="CS312" s="435">
        <f>IF(AND($D312&gt;0,AQ312=""),1,IF(AQ312&gt;$D312,1,0))</f>
        <v>0</v>
      </c>
      <c r="CT312" s="435">
        <f t="shared" si="213"/>
        <v>0</v>
      </c>
      <c r="CU312" s="436"/>
      <c r="CV312" s="435">
        <f t="shared" si="214"/>
        <v>0</v>
      </c>
      <c r="CW312" s="435">
        <f t="shared" si="215"/>
        <v>0</v>
      </c>
      <c r="CX312" s="436"/>
      <c r="CY312" s="435">
        <f t="shared" si="216"/>
        <v>0</v>
      </c>
      <c r="CZ312" s="435">
        <f t="shared" si="217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19"/>
        <v>0</v>
      </c>
      <c r="E313" s="3897">
        <f t="shared" ref="E313:E323" si="226">SUM(G313++I313+K313+M313+O313+Q313+S313+U313+W313+Y313+AA313+AC313+AE313+AG313+AI313+AK313)</f>
        <v>0</v>
      </c>
      <c r="F313" s="3683">
        <f t="shared" ref="F313:F329" si="227">SUM(H313++J313+L313+N313+P313+R313+T313+V313+X313+Z313+AB313+AD313+AF313+AH313+AJ313+AL313)</f>
        <v>0</v>
      </c>
      <c r="G313" s="3898">
        <v>0</v>
      </c>
      <c r="H313" s="3899">
        <v>0</v>
      </c>
      <c r="I313" s="3900">
        <v>0</v>
      </c>
      <c r="J313" s="3899">
        <v>0</v>
      </c>
      <c r="K313" s="3900">
        <v>0</v>
      </c>
      <c r="L313" s="3899">
        <v>0</v>
      </c>
      <c r="M313" s="3900">
        <v>0</v>
      </c>
      <c r="N313" s="3899">
        <v>0</v>
      </c>
      <c r="O313" s="3900">
        <v>0</v>
      </c>
      <c r="P313" s="3899">
        <v>0</v>
      </c>
      <c r="Q313" s="3900">
        <v>0</v>
      </c>
      <c r="R313" s="3899">
        <v>0</v>
      </c>
      <c r="S313" s="3900">
        <v>0</v>
      </c>
      <c r="T313" s="835">
        <v>0</v>
      </c>
      <c r="U313" s="3900">
        <v>0</v>
      </c>
      <c r="V313" s="835">
        <v>0</v>
      </c>
      <c r="W313" s="3900">
        <v>0</v>
      </c>
      <c r="X313" s="835">
        <v>0</v>
      </c>
      <c r="Y313" s="3900">
        <v>0</v>
      </c>
      <c r="Z313" s="835">
        <v>0</v>
      </c>
      <c r="AA313" s="3900">
        <v>0</v>
      </c>
      <c r="AB313" s="835">
        <v>0</v>
      </c>
      <c r="AC313" s="3900">
        <v>0</v>
      </c>
      <c r="AD313" s="835">
        <v>0</v>
      </c>
      <c r="AE313" s="3900">
        <v>0</v>
      </c>
      <c r="AF313" s="835">
        <v>0</v>
      </c>
      <c r="AG313" s="3900">
        <v>0</v>
      </c>
      <c r="AH313" s="835">
        <v>0</v>
      </c>
      <c r="AI313" s="3900">
        <v>0</v>
      </c>
      <c r="AJ313" s="835">
        <v>0</v>
      </c>
      <c r="AK313" s="3900">
        <v>0</v>
      </c>
      <c r="AL313" s="835">
        <v>0</v>
      </c>
      <c r="AM313" s="3901">
        <v>0</v>
      </c>
      <c r="AN313" s="3902">
        <v>0</v>
      </c>
      <c r="AO313" s="3882"/>
      <c r="AP313" s="3883"/>
      <c r="AQ313" s="3894">
        <v>0</v>
      </c>
      <c r="AR313" s="3900">
        <v>0</v>
      </c>
      <c r="AS313" s="3883"/>
      <c r="AT313" s="3898">
        <v>0</v>
      </c>
      <c r="AU313" s="835">
        <v>0</v>
      </c>
      <c r="AV313" s="3883"/>
      <c r="AW313" s="3898">
        <v>0</v>
      </c>
      <c r="AX313" s="835">
        <v>0</v>
      </c>
      <c r="AY313" t="str">
        <f t="shared" si="203"/>
        <v/>
      </c>
      <c r="CA313" s="434" t="str">
        <f t="shared" si="204"/>
        <v/>
      </c>
      <c r="CB313" s="434" t="str">
        <f t="shared" si="205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06"/>
        <v/>
      </c>
      <c r="CG313" s="436"/>
      <c r="CH313" s="434" t="str">
        <f t="shared" si="207"/>
        <v/>
      </c>
      <c r="CI313" s="434" t="str">
        <f t="shared" si="208"/>
        <v/>
      </c>
      <c r="CJ313" s="436"/>
      <c r="CK313" s="434" t="str">
        <f t="shared" si="209"/>
        <v/>
      </c>
      <c r="CL313" s="434" t="str">
        <f t="shared" si="210"/>
        <v/>
      </c>
      <c r="CO313" s="435">
        <f t="shared" si="211"/>
        <v>0</v>
      </c>
      <c r="CP313" s="435">
        <f t="shared" si="212"/>
        <v>0</v>
      </c>
      <c r="CQ313" s="436"/>
      <c r="CR313" s="436"/>
      <c r="CS313" s="435">
        <f>IF(AND($D313&gt;0,AQ313=""),1,IF(AQ313&gt;$D313,1,0))</f>
        <v>0</v>
      </c>
      <c r="CT313" s="435">
        <f t="shared" si="213"/>
        <v>0</v>
      </c>
      <c r="CU313" s="436"/>
      <c r="CV313" s="435">
        <f t="shared" si="214"/>
        <v>0</v>
      </c>
      <c r="CW313" s="435">
        <f t="shared" si="215"/>
        <v>0</v>
      </c>
      <c r="CX313" s="436"/>
      <c r="CY313" s="435">
        <f t="shared" si="216"/>
        <v>0</v>
      </c>
      <c r="CZ313" s="435">
        <f t="shared" si="217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19"/>
        <v>0</v>
      </c>
      <c r="E314" s="3897">
        <f t="shared" si="226"/>
        <v>0</v>
      </c>
      <c r="F314" s="3915">
        <f t="shared" si="227"/>
        <v>0</v>
      </c>
      <c r="G314" s="3900">
        <v>0</v>
      </c>
      <c r="H314" s="3899">
        <v>0</v>
      </c>
      <c r="I314" s="3900">
        <v>0</v>
      </c>
      <c r="J314" s="3899">
        <v>0</v>
      </c>
      <c r="K314" s="3900">
        <v>0</v>
      </c>
      <c r="L314" s="3899">
        <v>0</v>
      </c>
      <c r="M314" s="3900">
        <v>0</v>
      </c>
      <c r="N314" s="3899">
        <v>0</v>
      </c>
      <c r="O314" s="3900">
        <v>0</v>
      </c>
      <c r="P314" s="3899">
        <v>0</v>
      </c>
      <c r="Q314" s="3900">
        <v>0</v>
      </c>
      <c r="R314" s="3899">
        <v>0</v>
      </c>
      <c r="S314" s="3900">
        <v>0</v>
      </c>
      <c r="T314" s="835">
        <v>0</v>
      </c>
      <c r="U314" s="3900">
        <v>0</v>
      </c>
      <c r="V314" s="835">
        <v>0</v>
      </c>
      <c r="W314" s="3900">
        <v>0</v>
      </c>
      <c r="X314" s="835">
        <v>0</v>
      </c>
      <c r="Y314" s="3900">
        <v>0</v>
      </c>
      <c r="Z314" s="835">
        <v>0</v>
      </c>
      <c r="AA314" s="3900">
        <v>0</v>
      </c>
      <c r="AB314" s="835">
        <v>0</v>
      </c>
      <c r="AC314" s="3900">
        <v>0</v>
      </c>
      <c r="AD314" s="835">
        <v>0</v>
      </c>
      <c r="AE314" s="3900">
        <v>0</v>
      </c>
      <c r="AF314" s="835">
        <v>0</v>
      </c>
      <c r="AG314" s="3900">
        <v>0</v>
      </c>
      <c r="AH314" s="835">
        <v>0</v>
      </c>
      <c r="AI314" s="3900">
        <v>0</v>
      </c>
      <c r="AJ314" s="835">
        <v>0</v>
      </c>
      <c r="AK314" s="3900">
        <v>0</v>
      </c>
      <c r="AL314" s="835">
        <v>0</v>
      </c>
      <c r="AM314" s="3901">
        <v>0</v>
      </c>
      <c r="AN314" s="3902">
        <v>0</v>
      </c>
      <c r="AO314" s="3882"/>
      <c r="AP314" s="3883"/>
      <c r="AQ314" s="3903"/>
      <c r="AR314" s="3900">
        <v>0</v>
      </c>
      <c r="AS314" s="3883"/>
      <c r="AT314" s="3898">
        <v>0</v>
      </c>
      <c r="AU314" s="835">
        <v>0</v>
      </c>
      <c r="AV314" s="3883"/>
      <c r="AW314" s="3898">
        <v>0</v>
      </c>
      <c r="AX314" s="835">
        <v>0</v>
      </c>
      <c r="AY314" t="str">
        <f t="shared" si="203"/>
        <v/>
      </c>
      <c r="CA314" s="434" t="str">
        <f t="shared" si="204"/>
        <v/>
      </c>
      <c r="CB314" s="434" t="str">
        <f t="shared" si="205"/>
        <v/>
      </c>
      <c r="CC314" s="436"/>
      <c r="CD314" s="436"/>
      <c r="CE314" s="436"/>
      <c r="CF314" s="434" t="str">
        <f t="shared" si="206"/>
        <v/>
      </c>
      <c r="CG314" s="436"/>
      <c r="CH314" s="434" t="str">
        <f t="shared" si="207"/>
        <v/>
      </c>
      <c r="CI314" s="434" t="str">
        <f t="shared" si="208"/>
        <v/>
      </c>
      <c r="CJ314" s="436"/>
      <c r="CK314" s="434" t="str">
        <f t="shared" si="209"/>
        <v/>
      </c>
      <c r="CL314" s="434" t="str">
        <f t="shared" si="210"/>
        <v/>
      </c>
      <c r="CO314" s="435">
        <f t="shared" si="211"/>
        <v>0</v>
      </c>
      <c r="CP314" s="435">
        <f t="shared" si="212"/>
        <v>0</v>
      </c>
      <c r="CQ314" s="436"/>
      <c r="CR314" s="436"/>
      <c r="CS314" s="436"/>
      <c r="CT314" s="435">
        <f t="shared" si="213"/>
        <v>0</v>
      </c>
      <c r="CU314" s="436"/>
      <c r="CV314" s="435">
        <f t="shared" si="214"/>
        <v>0</v>
      </c>
      <c r="CW314" s="435">
        <f t="shared" si="215"/>
        <v>0</v>
      </c>
      <c r="CX314" s="436"/>
      <c r="CY314" s="435">
        <f t="shared" si="216"/>
        <v>0</v>
      </c>
      <c r="CZ314" s="435">
        <f t="shared" si="217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19"/>
        <v>0</v>
      </c>
      <c r="E315" s="3897">
        <f t="shared" si="226"/>
        <v>0</v>
      </c>
      <c r="F315" s="3915">
        <f t="shared" si="227"/>
        <v>0</v>
      </c>
      <c r="G315" s="3906">
        <v>0</v>
      </c>
      <c r="H315" s="3905">
        <v>0</v>
      </c>
      <c r="I315" s="3906">
        <v>0</v>
      </c>
      <c r="J315" s="3905">
        <v>0</v>
      </c>
      <c r="K315" s="3906">
        <v>0</v>
      </c>
      <c r="L315" s="3905">
        <v>0</v>
      </c>
      <c r="M315" s="3906">
        <v>0</v>
      </c>
      <c r="N315" s="3905">
        <v>0</v>
      </c>
      <c r="O315" s="3906">
        <v>0</v>
      </c>
      <c r="P315" s="3905">
        <v>0</v>
      </c>
      <c r="Q315" s="3906">
        <v>0</v>
      </c>
      <c r="R315" s="3905">
        <v>0</v>
      </c>
      <c r="S315" s="3906">
        <v>0</v>
      </c>
      <c r="T315" s="2677">
        <v>0</v>
      </c>
      <c r="U315" s="3906">
        <v>0</v>
      </c>
      <c r="V315" s="2677">
        <v>0</v>
      </c>
      <c r="W315" s="3906">
        <v>0</v>
      </c>
      <c r="X315" s="2677">
        <v>0</v>
      </c>
      <c r="Y315" s="3906">
        <v>0</v>
      </c>
      <c r="Z315" s="2677">
        <v>0</v>
      </c>
      <c r="AA315" s="3906">
        <v>0</v>
      </c>
      <c r="AB315" s="2677">
        <v>0</v>
      </c>
      <c r="AC315" s="3906">
        <v>0</v>
      </c>
      <c r="AD315" s="2677">
        <v>0</v>
      </c>
      <c r="AE315" s="3906">
        <v>0</v>
      </c>
      <c r="AF315" s="2677">
        <v>0</v>
      </c>
      <c r="AG315" s="3906">
        <v>0</v>
      </c>
      <c r="AH315" s="2677">
        <v>0</v>
      </c>
      <c r="AI315" s="3906">
        <v>0</v>
      </c>
      <c r="AJ315" s="2677">
        <v>0</v>
      </c>
      <c r="AK315" s="3906">
        <v>0</v>
      </c>
      <c r="AL315" s="2677">
        <v>0</v>
      </c>
      <c r="AM315" s="2675">
        <v>0</v>
      </c>
      <c r="AN315" s="3907">
        <v>0</v>
      </c>
      <c r="AO315" s="3882"/>
      <c r="AP315" s="3883"/>
      <c r="AQ315" s="3903"/>
      <c r="AR315" s="3906">
        <v>0</v>
      </c>
      <c r="AS315" s="3883"/>
      <c r="AT315" s="3904">
        <v>0</v>
      </c>
      <c r="AU315" s="2677">
        <v>0</v>
      </c>
      <c r="AV315" s="835">
        <v>0</v>
      </c>
      <c r="AW315" s="3904">
        <v>0</v>
      </c>
      <c r="AX315" s="2677">
        <v>0</v>
      </c>
      <c r="AY315" t="str">
        <f t="shared" ref="AY315:AY328" si="228">CA315&amp;CB315&amp;CC315&amp;CD315&amp;CE315&amp;CF315&amp;CG315&amp;CH315&amp;CI315&amp;CJ315&amp;CK315&amp;CL315</f>
        <v/>
      </c>
      <c r="CA315" s="434" t="str">
        <f t="shared" ref="CA315:CA329" si="229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30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31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232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233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234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235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236">IF(AND($F315&gt;0,AM315=""),1,IF(AM315&gt;$F315,1,0))</f>
        <v>0</v>
      </c>
      <c r="CP315" s="435">
        <f t="shared" ref="CP315:CP329" si="237">IF(AND(AG315+AH315&gt;0,AN315=""),1,IF(AN315&gt;AG315+AH315,1,0))</f>
        <v>0</v>
      </c>
      <c r="CQ315" s="436"/>
      <c r="CR315" s="436"/>
      <c r="CS315" s="436"/>
      <c r="CT315" s="435">
        <f t="shared" ref="CT315:CT329" si="238">IF(AND($D315&gt;0,AR315=""),1,IF(AR315&gt;$D315,1,0))</f>
        <v>0</v>
      </c>
      <c r="CU315" s="436"/>
      <c r="CV315" s="435">
        <f t="shared" ref="CV315:CV329" si="239">IF(AND($D315&gt;0,AT315=""),1,IF(AT315&gt;$D315,1,0))</f>
        <v>0</v>
      </c>
      <c r="CW315" s="435">
        <f t="shared" ref="CW315:CW329" si="240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241">IF(AND($D315&gt;0,AW315=""),1,IF(AW315&gt;$D315,1,0))</f>
        <v>0</v>
      </c>
      <c r="CZ315" s="435">
        <f t="shared" ref="CZ315:CZ329" si="242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19"/>
        <v>0</v>
      </c>
      <c r="E316" s="3897">
        <f t="shared" si="226"/>
        <v>0</v>
      </c>
      <c r="F316" s="3915">
        <f t="shared" si="227"/>
        <v>0</v>
      </c>
      <c r="G316" s="3906">
        <v>0</v>
      </c>
      <c r="H316" s="3905">
        <v>0</v>
      </c>
      <c r="I316" s="3906">
        <v>0</v>
      </c>
      <c r="J316" s="3905">
        <v>0</v>
      </c>
      <c r="K316" s="3906">
        <v>0</v>
      </c>
      <c r="L316" s="3905">
        <v>0</v>
      </c>
      <c r="M316" s="3906">
        <v>0</v>
      </c>
      <c r="N316" s="3905">
        <v>0</v>
      </c>
      <c r="O316" s="3906">
        <v>0</v>
      </c>
      <c r="P316" s="3905">
        <v>0</v>
      </c>
      <c r="Q316" s="3906">
        <v>0</v>
      </c>
      <c r="R316" s="3905">
        <v>0</v>
      </c>
      <c r="S316" s="3906">
        <v>0</v>
      </c>
      <c r="T316" s="2677">
        <v>0</v>
      </c>
      <c r="U316" s="3906">
        <v>0</v>
      </c>
      <c r="V316" s="2677">
        <v>0</v>
      </c>
      <c r="W316" s="3906">
        <v>0</v>
      </c>
      <c r="X316" s="2677">
        <v>0</v>
      </c>
      <c r="Y316" s="3906">
        <v>0</v>
      </c>
      <c r="Z316" s="2677">
        <v>0</v>
      </c>
      <c r="AA316" s="3906">
        <v>0</v>
      </c>
      <c r="AB316" s="2677">
        <v>0</v>
      </c>
      <c r="AC316" s="3906">
        <v>0</v>
      </c>
      <c r="AD316" s="2677">
        <v>0</v>
      </c>
      <c r="AE316" s="3906">
        <v>0</v>
      </c>
      <c r="AF316" s="2677">
        <v>0</v>
      </c>
      <c r="AG316" s="3906">
        <v>0</v>
      </c>
      <c r="AH316" s="2677">
        <v>0</v>
      </c>
      <c r="AI316" s="3906">
        <v>0</v>
      </c>
      <c r="AJ316" s="2677">
        <v>0</v>
      </c>
      <c r="AK316" s="3906">
        <v>0</v>
      </c>
      <c r="AL316" s="2677">
        <v>0</v>
      </c>
      <c r="AM316" s="2675">
        <v>0</v>
      </c>
      <c r="AN316" s="3907">
        <v>0</v>
      </c>
      <c r="AO316" s="3908"/>
      <c r="AP316" s="3909"/>
      <c r="AQ316" s="3910"/>
      <c r="AR316" s="3906">
        <v>0</v>
      </c>
      <c r="AS316" s="3909"/>
      <c r="AT316" s="3904">
        <v>0</v>
      </c>
      <c r="AU316" s="2677">
        <v>0</v>
      </c>
      <c r="AV316" s="3909"/>
      <c r="AW316" s="3904">
        <v>0</v>
      </c>
      <c r="AX316" s="2677">
        <v>0</v>
      </c>
      <c r="AY316" t="str">
        <f t="shared" si="228"/>
        <v/>
      </c>
      <c r="CA316" s="434" t="str">
        <f t="shared" si="229"/>
        <v/>
      </c>
      <c r="CB316" s="434" t="str">
        <f t="shared" si="230"/>
        <v/>
      </c>
      <c r="CC316" s="436"/>
      <c r="CD316" s="436"/>
      <c r="CE316" s="436"/>
      <c r="CF316" s="434" t="str">
        <f t="shared" si="231"/>
        <v/>
      </c>
      <c r="CG316" s="436"/>
      <c r="CH316" s="434" t="str">
        <f t="shared" si="232"/>
        <v/>
      </c>
      <c r="CI316" s="434" t="str">
        <f t="shared" si="233"/>
        <v/>
      </c>
      <c r="CJ316" s="436"/>
      <c r="CK316" s="434" t="str">
        <f t="shared" si="234"/>
        <v/>
      </c>
      <c r="CL316" s="434" t="str">
        <f t="shared" si="235"/>
        <v/>
      </c>
      <c r="CO316" s="435">
        <f t="shared" si="236"/>
        <v>0</v>
      </c>
      <c r="CP316" s="435">
        <f t="shared" si="237"/>
        <v>0</v>
      </c>
      <c r="CQ316" s="436"/>
      <c r="CR316" s="436"/>
      <c r="CS316" s="436"/>
      <c r="CT316" s="435">
        <f t="shared" si="238"/>
        <v>0</v>
      </c>
      <c r="CU316" s="436"/>
      <c r="CV316" s="435">
        <f t="shared" si="239"/>
        <v>0</v>
      </c>
      <c r="CW316" s="435">
        <f t="shared" si="240"/>
        <v>0</v>
      </c>
      <c r="CX316" s="436"/>
      <c r="CY316" s="435">
        <f t="shared" si="241"/>
        <v>0</v>
      </c>
      <c r="CZ316" s="435">
        <f t="shared" si="242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19"/>
        <v>0</v>
      </c>
      <c r="E317" s="3648">
        <f t="shared" si="226"/>
        <v>0</v>
      </c>
      <c r="F317" s="3601">
        <f t="shared" si="227"/>
        <v>0</v>
      </c>
      <c r="G317" s="3887">
        <v>0</v>
      </c>
      <c r="H317" s="3888">
        <v>0</v>
      </c>
      <c r="I317" s="3889">
        <v>0</v>
      </c>
      <c r="J317" s="3888">
        <v>0</v>
      </c>
      <c r="K317" s="3889">
        <v>0</v>
      </c>
      <c r="L317" s="3888">
        <v>0</v>
      </c>
      <c r="M317" s="3889">
        <v>0</v>
      </c>
      <c r="N317" s="3888">
        <v>0</v>
      </c>
      <c r="O317" s="3889">
        <v>0</v>
      </c>
      <c r="P317" s="3888">
        <v>0</v>
      </c>
      <c r="Q317" s="3889">
        <v>0</v>
      </c>
      <c r="R317" s="3888">
        <v>0</v>
      </c>
      <c r="S317" s="3889">
        <v>0</v>
      </c>
      <c r="T317" s="838">
        <v>0</v>
      </c>
      <c r="U317" s="3889">
        <v>0</v>
      </c>
      <c r="V317" s="838">
        <v>0</v>
      </c>
      <c r="W317" s="3889">
        <v>0</v>
      </c>
      <c r="X317" s="838">
        <v>0</v>
      </c>
      <c r="Y317" s="3889">
        <v>0</v>
      </c>
      <c r="Z317" s="838">
        <v>0</v>
      </c>
      <c r="AA317" s="3889">
        <v>0</v>
      </c>
      <c r="AB317" s="838">
        <v>0</v>
      </c>
      <c r="AC317" s="3889">
        <v>0</v>
      </c>
      <c r="AD317" s="838">
        <v>0</v>
      </c>
      <c r="AE317" s="3889">
        <v>0</v>
      </c>
      <c r="AF317" s="838">
        <v>0</v>
      </c>
      <c r="AG317" s="3889">
        <v>0</v>
      </c>
      <c r="AH317" s="838">
        <v>0</v>
      </c>
      <c r="AI317" s="3889">
        <v>0</v>
      </c>
      <c r="AJ317" s="838">
        <v>0</v>
      </c>
      <c r="AK317" s="3889">
        <v>0</v>
      </c>
      <c r="AL317" s="838">
        <v>0</v>
      </c>
      <c r="AM317" s="837">
        <v>0</v>
      </c>
      <c r="AN317" s="3890">
        <v>0</v>
      </c>
      <c r="AO317" s="3911"/>
      <c r="AP317" s="3891"/>
      <c r="AQ317" s="3912"/>
      <c r="AR317" s="3889">
        <v>0</v>
      </c>
      <c r="AS317" s="3891"/>
      <c r="AT317" s="3887">
        <v>0</v>
      </c>
      <c r="AU317" s="838">
        <v>0</v>
      </c>
      <c r="AV317" s="3891"/>
      <c r="AW317" s="3887">
        <v>0</v>
      </c>
      <c r="AX317" s="838">
        <v>0</v>
      </c>
      <c r="AY317" t="str">
        <f t="shared" si="228"/>
        <v/>
      </c>
      <c r="CA317" s="434" t="str">
        <f t="shared" si="229"/>
        <v/>
      </c>
      <c r="CB317" s="434" t="str">
        <f t="shared" si="230"/>
        <v/>
      </c>
      <c r="CC317" s="436"/>
      <c r="CD317" s="436"/>
      <c r="CE317" s="436"/>
      <c r="CF317" s="434" t="str">
        <f t="shared" si="231"/>
        <v/>
      </c>
      <c r="CG317" s="436"/>
      <c r="CH317" s="434" t="str">
        <f t="shared" si="232"/>
        <v/>
      </c>
      <c r="CI317" s="434" t="str">
        <f t="shared" si="233"/>
        <v/>
      </c>
      <c r="CJ317" s="436"/>
      <c r="CK317" s="434" t="str">
        <f t="shared" si="234"/>
        <v/>
      </c>
      <c r="CL317" s="434" t="str">
        <f t="shared" si="235"/>
        <v/>
      </c>
      <c r="CO317" s="435">
        <f t="shared" si="236"/>
        <v>0</v>
      </c>
      <c r="CP317" s="435">
        <f t="shared" si="237"/>
        <v>0</v>
      </c>
      <c r="CQ317" s="436"/>
      <c r="CR317" s="436"/>
      <c r="CS317" s="436"/>
      <c r="CT317" s="435">
        <f t="shared" si="238"/>
        <v>0</v>
      </c>
      <c r="CU317" s="436"/>
      <c r="CV317" s="435">
        <f t="shared" si="239"/>
        <v>0</v>
      </c>
      <c r="CW317" s="435">
        <f t="shared" si="240"/>
        <v>0</v>
      </c>
      <c r="CX317" s="436"/>
      <c r="CY317" s="435">
        <f t="shared" si="241"/>
        <v>0</v>
      </c>
      <c r="CZ317" s="435">
        <f t="shared" si="242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19"/>
        <v>0</v>
      </c>
      <c r="E318" s="3677">
        <f t="shared" si="226"/>
        <v>0</v>
      </c>
      <c r="F318" s="3591">
        <f t="shared" si="227"/>
        <v>0</v>
      </c>
      <c r="G318" s="3950">
        <v>0</v>
      </c>
      <c r="H318" s="3951">
        <v>0</v>
      </c>
      <c r="I318" s="3952">
        <v>0</v>
      </c>
      <c r="J318" s="3951">
        <v>0</v>
      </c>
      <c r="K318" s="3952">
        <v>0</v>
      </c>
      <c r="L318" s="3951">
        <v>0</v>
      </c>
      <c r="M318" s="3952">
        <v>0</v>
      </c>
      <c r="N318" s="3951">
        <v>0</v>
      </c>
      <c r="O318" s="3952">
        <v>0</v>
      </c>
      <c r="P318" s="3951">
        <v>0</v>
      </c>
      <c r="Q318" s="3952">
        <v>0</v>
      </c>
      <c r="R318" s="3951">
        <v>0</v>
      </c>
      <c r="S318" s="3952">
        <v>0</v>
      </c>
      <c r="T318" s="3953">
        <v>0</v>
      </c>
      <c r="U318" s="3952">
        <v>0</v>
      </c>
      <c r="V318" s="3953">
        <v>0</v>
      </c>
      <c r="W318" s="3952">
        <v>0</v>
      </c>
      <c r="X318" s="3953">
        <v>0</v>
      </c>
      <c r="Y318" s="3952">
        <v>0</v>
      </c>
      <c r="Z318" s="3953">
        <v>0</v>
      </c>
      <c r="AA318" s="3952">
        <v>0</v>
      </c>
      <c r="AB318" s="3953">
        <v>0</v>
      </c>
      <c r="AC318" s="3952">
        <v>0</v>
      </c>
      <c r="AD318" s="3953">
        <v>0</v>
      </c>
      <c r="AE318" s="3952">
        <v>0</v>
      </c>
      <c r="AF318" s="3953">
        <v>0</v>
      </c>
      <c r="AG318" s="3952">
        <v>0</v>
      </c>
      <c r="AH318" s="3953">
        <v>0</v>
      </c>
      <c r="AI318" s="3952">
        <v>0</v>
      </c>
      <c r="AJ318" s="3953">
        <v>0</v>
      </c>
      <c r="AK318" s="3950">
        <v>0</v>
      </c>
      <c r="AL318" s="3954">
        <v>0</v>
      </c>
      <c r="AM318" s="3952">
        <v>0</v>
      </c>
      <c r="AN318" s="3955">
        <v>0</v>
      </c>
      <c r="AO318" s="3950">
        <v>0</v>
      </c>
      <c r="AP318" s="3956">
        <v>0</v>
      </c>
      <c r="AQ318" s="3880">
        <v>0</v>
      </c>
      <c r="AR318" s="3880">
        <v>0</v>
      </c>
      <c r="AS318" s="3883"/>
      <c r="AT318" s="3879">
        <v>0</v>
      </c>
      <c r="AU318" s="826">
        <v>0</v>
      </c>
      <c r="AV318" s="3883"/>
      <c r="AW318" s="3879">
        <v>0</v>
      </c>
      <c r="AX318" s="826">
        <v>0</v>
      </c>
      <c r="AY318" t="str">
        <f t="shared" si="228"/>
        <v/>
      </c>
      <c r="CA318" s="434" t="str">
        <f t="shared" si="229"/>
        <v/>
      </c>
      <c r="CB318" s="434" t="str">
        <f t="shared" si="230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31"/>
        <v/>
      </c>
      <c r="CG318" s="436"/>
      <c r="CH318" s="434" t="str">
        <f t="shared" si="232"/>
        <v/>
      </c>
      <c r="CI318" s="434" t="str">
        <f t="shared" si="233"/>
        <v/>
      </c>
      <c r="CJ318" s="436"/>
      <c r="CK318" s="434" t="str">
        <f t="shared" si="234"/>
        <v/>
      </c>
      <c r="CL318" s="434" t="str">
        <f t="shared" si="235"/>
        <v/>
      </c>
      <c r="CO318" s="435">
        <f t="shared" si="236"/>
        <v>0</v>
      </c>
      <c r="CP318" s="435">
        <f t="shared" si="237"/>
        <v>0</v>
      </c>
      <c r="CQ318" s="435">
        <f>IF(AND($D318&gt;0,AO318=""),1,IF(AO318&gt;$D318,1,0))</f>
        <v>0</v>
      </c>
      <c r="CR318" s="435">
        <f>IF(AND($D318&gt;0,AP318=""),1,IF(AP318&gt;$D318,1,0))</f>
        <v>0</v>
      </c>
      <c r="CS318" s="435">
        <f>IF(AND($D318&gt;0,AQ318=""),1,IF(AQ318&gt;$D318,1,0))</f>
        <v>0</v>
      </c>
      <c r="CT318" s="435">
        <f t="shared" si="238"/>
        <v>0</v>
      </c>
      <c r="CU318" s="436"/>
      <c r="CV318" s="435">
        <f t="shared" si="239"/>
        <v>0</v>
      </c>
      <c r="CW318" s="435">
        <f t="shared" si="240"/>
        <v>0</v>
      </c>
      <c r="CX318" s="436"/>
      <c r="CY318" s="435">
        <f t="shared" si="241"/>
        <v>0</v>
      </c>
      <c r="CZ318" s="435">
        <f t="shared" si="242"/>
        <v>0</v>
      </c>
    </row>
    <row r="319" spans="1:104" x14ac:dyDescent="0.25">
      <c r="A319" s="6295"/>
      <c r="B319" s="6706" t="s">
        <v>1829</v>
      </c>
      <c r="C319" s="6706"/>
      <c r="D319" s="3957">
        <f t="shared" si="219"/>
        <v>0</v>
      </c>
      <c r="E319" s="3897">
        <f t="shared" si="226"/>
        <v>0</v>
      </c>
      <c r="F319" s="3683">
        <f t="shared" si="227"/>
        <v>0</v>
      </c>
      <c r="G319" s="3958">
        <v>0</v>
      </c>
      <c r="H319" s="3959">
        <v>0</v>
      </c>
      <c r="I319" s="3960">
        <v>0</v>
      </c>
      <c r="J319" s="3959">
        <v>0</v>
      </c>
      <c r="K319" s="3960">
        <v>0</v>
      </c>
      <c r="L319" s="3959">
        <v>0</v>
      </c>
      <c r="M319" s="3960">
        <v>0</v>
      </c>
      <c r="N319" s="3959">
        <v>0</v>
      </c>
      <c r="O319" s="3960">
        <v>0</v>
      </c>
      <c r="P319" s="3959">
        <v>0</v>
      </c>
      <c r="Q319" s="3960">
        <v>0</v>
      </c>
      <c r="R319" s="3959">
        <v>0</v>
      </c>
      <c r="S319" s="3960">
        <v>0</v>
      </c>
      <c r="T319" s="3961">
        <v>0</v>
      </c>
      <c r="U319" s="3960">
        <v>0</v>
      </c>
      <c r="V319" s="3961">
        <v>0</v>
      </c>
      <c r="W319" s="3960">
        <v>0</v>
      </c>
      <c r="X319" s="3961">
        <v>0</v>
      </c>
      <c r="Y319" s="3960">
        <v>0</v>
      </c>
      <c r="Z319" s="3961">
        <v>0</v>
      </c>
      <c r="AA319" s="3960">
        <v>0</v>
      </c>
      <c r="AB319" s="3961">
        <v>0</v>
      </c>
      <c r="AC319" s="3960">
        <v>0</v>
      </c>
      <c r="AD319" s="3961">
        <v>0</v>
      </c>
      <c r="AE319" s="3960">
        <v>0</v>
      </c>
      <c r="AF319" s="3961">
        <v>0</v>
      </c>
      <c r="AG319" s="3960">
        <v>0</v>
      </c>
      <c r="AH319" s="3961">
        <v>0</v>
      </c>
      <c r="AI319" s="3960">
        <v>0</v>
      </c>
      <c r="AJ319" s="3961">
        <v>0</v>
      </c>
      <c r="AK319" s="3958">
        <v>0</v>
      </c>
      <c r="AL319" s="3962">
        <v>0</v>
      </c>
      <c r="AM319" s="3960">
        <v>0</v>
      </c>
      <c r="AN319" s="3963">
        <v>0</v>
      </c>
      <c r="AO319" s="3882"/>
      <c r="AP319" s="3883"/>
      <c r="AQ319" s="3894">
        <v>0</v>
      </c>
      <c r="AR319" s="3900">
        <v>0</v>
      </c>
      <c r="AS319" s="3883"/>
      <c r="AT319" s="3898">
        <v>0</v>
      </c>
      <c r="AU319" s="835">
        <v>0</v>
      </c>
      <c r="AV319" s="3883"/>
      <c r="AW319" s="3898">
        <v>0</v>
      </c>
      <c r="AX319" s="835">
        <v>0</v>
      </c>
      <c r="AY319" t="str">
        <f t="shared" si="228"/>
        <v/>
      </c>
      <c r="CA319" s="434" t="str">
        <f t="shared" si="229"/>
        <v/>
      </c>
      <c r="CB319" s="434" t="str">
        <f t="shared" si="230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31"/>
        <v/>
      </c>
      <c r="CG319" s="436"/>
      <c r="CH319" s="434" t="str">
        <f t="shared" si="232"/>
        <v/>
      </c>
      <c r="CI319" s="434" t="str">
        <f t="shared" si="233"/>
        <v/>
      </c>
      <c r="CJ319" s="436"/>
      <c r="CK319" s="434" t="str">
        <f t="shared" si="234"/>
        <v/>
      </c>
      <c r="CL319" s="434" t="str">
        <f t="shared" si="235"/>
        <v/>
      </c>
      <c r="CO319" s="435">
        <f t="shared" si="236"/>
        <v>0</v>
      </c>
      <c r="CP319" s="435">
        <f t="shared" si="237"/>
        <v>0</v>
      </c>
      <c r="CQ319" s="436"/>
      <c r="CR319" s="436"/>
      <c r="CS319" s="435">
        <f>IF(AND($D319&gt;0,AQ319=""),1,IF(AQ319&gt;$D319,1,0))</f>
        <v>0</v>
      </c>
      <c r="CT319" s="435">
        <f t="shared" si="238"/>
        <v>0</v>
      </c>
      <c r="CU319" s="436"/>
      <c r="CV319" s="435">
        <f t="shared" si="239"/>
        <v>0</v>
      </c>
      <c r="CW319" s="435">
        <f t="shared" si="240"/>
        <v>0</v>
      </c>
      <c r="CX319" s="436"/>
      <c r="CY319" s="435">
        <f t="shared" si="241"/>
        <v>0</v>
      </c>
      <c r="CZ319" s="435">
        <f t="shared" si="242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19"/>
        <v>0</v>
      </c>
      <c r="E320" s="3897">
        <f t="shared" si="226"/>
        <v>0</v>
      </c>
      <c r="F320" s="3683">
        <f t="shared" si="227"/>
        <v>0</v>
      </c>
      <c r="G320" s="3958">
        <v>0</v>
      </c>
      <c r="H320" s="3959">
        <v>0</v>
      </c>
      <c r="I320" s="3960">
        <v>0</v>
      </c>
      <c r="J320" s="3959">
        <v>0</v>
      </c>
      <c r="K320" s="3960">
        <v>0</v>
      </c>
      <c r="L320" s="3959">
        <v>0</v>
      </c>
      <c r="M320" s="3960">
        <v>0</v>
      </c>
      <c r="N320" s="3959">
        <v>0</v>
      </c>
      <c r="O320" s="3960">
        <v>0</v>
      </c>
      <c r="P320" s="3959">
        <v>0</v>
      </c>
      <c r="Q320" s="3960">
        <v>0</v>
      </c>
      <c r="R320" s="3959">
        <v>0</v>
      </c>
      <c r="S320" s="3960">
        <v>0</v>
      </c>
      <c r="T320" s="3961">
        <v>0</v>
      </c>
      <c r="U320" s="3960">
        <v>0</v>
      </c>
      <c r="V320" s="3961">
        <v>0</v>
      </c>
      <c r="W320" s="3960">
        <v>0</v>
      </c>
      <c r="X320" s="3961">
        <v>0</v>
      </c>
      <c r="Y320" s="3960">
        <v>0</v>
      </c>
      <c r="Z320" s="3961">
        <v>0</v>
      </c>
      <c r="AA320" s="3960">
        <v>0</v>
      </c>
      <c r="AB320" s="3961">
        <v>0</v>
      </c>
      <c r="AC320" s="3960">
        <v>0</v>
      </c>
      <c r="AD320" s="3961">
        <v>0</v>
      </c>
      <c r="AE320" s="3960">
        <v>0</v>
      </c>
      <c r="AF320" s="3961">
        <v>0</v>
      </c>
      <c r="AG320" s="3960">
        <v>0</v>
      </c>
      <c r="AH320" s="3961">
        <v>0</v>
      </c>
      <c r="AI320" s="3960">
        <v>0</v>
      </c>
      <c r="AJ320" s="3961">
        <v>0</v>
      </c>
      <c r="AK320" s="3958">
        <v>0</v>
      </c>
      <c r="AL320" s="3962">
        <v>0</v>
      </c>
      <c r="AM320" s="3960">
        <v>0</v>
      </c>
      <c r="AN320" s="3963">
        <v>0</v>
      </c>
      <c r="AO320" s="3882"/>
      <c r="AP320" s="3883"/>
      <c r="AQ320" s="3903"/>
      <c r="AR320" s="3900">
        <v>0</v>
      </c>
      <c r="AS320" s="3883"/>
      <c r="AT320" s="3898">
        <v>0</v>
      </c>
      <c r="AU320" s="835">
        <v>0</v>
      </c>
      <c r="AV320" s="3883"/>
      <c r="AW320" s="3898">
        <v>0</v>
      </c>
      <c r="AX320" s="835">
        <v>0</v>
      </c>
      <c r="AY320" t="str">
        <f t="shared" si="228"/>
        <v/>
      </c>
      <c r="CA320" s="434" t="str">
        <f t="shared" si="229"/>
        <v/>
      </c>
      <c r="CB320" s="434" t="str">
        <f t="shared" si="230"/>
        <v/>
      </c>
      <c r="CC320" s="436"/>
      <c r="CD320" s="436"/>
      <c r="CE320" s="436"/>
      <c r="CF320" s="434" t="str">
        <f t="shared" si="231"/>
        <v/>
      </c>
      <c r="CG320" s="436"/>
      <c r="CH320" s="434" t="str">
        <f t="shared" si="232"/>
        <v/>
      </c>
      <c r="CI320" s="434" t="str">
        <f t="shared" si="233"/>
        <v/>
      </c>
      <c r="CJ320" s="436"/>
      <c r="CK320" s="434" t="str">
        <f t="shared" si="234"/>
        <v/>
      </c>
      <c r="CL320" s="434" t="str">
        <f t="shared" si="235"/>
        <v/>
      </c>
      <c r="CO320" s="435">
        <f t="shared" si="236"/>
        <v>0</v>
      </c>
      <c r="CP320" s="435">
        <f t="shared" si="237"/>
        <v>0</v>
      </c>
      <c r="CQ320" s="436"/>
      <c r="CR320" s="436"/>
      <c r="CS320" s="436"/>
      <c r="CT320" s="435">
        <f t="shared" si="238"/>
        <v>0</v>
      </c>
      <c r="CU320" s="436"/>
      <c r="CV320" s="435">
        <f t="shared" si="239"/>
        <v>0</v>
      </c>
      <c r="CW320" s="435">
        <f t="shared" si="240"/>
        <v>0</v>
      </c>
      <c r="CX320" s="436"/>
      <c r="CY320" s="435">
        <f t="shared" si="241"/>
        <v>0</v>
      </c>
      <c r="CZ320" s="435">
        <f t="shared" si="242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19"/>
        <v>0</v>
      </c>
      <c r="E321" s="3897">
        <f t="shared" si="226"/>
        <v>0</v>
      </c>
      <c r="F321" s="3683">
        <f t="shared" si="227"/>
        <v>0</v>
      </c>
      <c r="G321" s="3964">
        <v>0</v>
      </c>
      <c r="H321" s="3965">
        <v>0</v>
      </c>
      <c r="I321" s="3966">
        <v>0</v>
      </c>
      <c r="J321" s="3965">
        <v>0</v>
      </c>
      <c r="K321" s="3966">
        <v>0</v>
      </c>
      <c r="L321" s="3965">
        <v>0</v>
      </c>
      <c r="M321" s="3966">
        <v>0</v>
      </c>
      <c r="N321" s="3965">
        <v>0</v>
      </c>
      <c r="O321" s="3966">
        <v>0</v>
      </c>
      <c r="P321" s="3965">
        <v>0</v>
      </c>
      <c r="Q321" s="3966">
        <v>0</v>
      </c>
      <c r="R321" s="3965">
        <v>0</v>
      </c>
      <c r="S321" s="3966">
        <v>0</v>
      </c>
      <c r="T321" s="3965">
        <v>0</v>
      </c>
      <c r="U321" s="3966">
        <v>0</v>
      </c>
      <c r="V321" s="3965">
        <v>0</v>
      </c>
      <c r="W321" s="3966">
        <v>0</v>
      </c>
      <c r="X321" s="3965">
        <v>0</v>
      </c>
      <c r="Y321" s="3966">
        <v>0</v>
      </c>
      <c r="Z321" s="3965">
        <v>0</v>
      </c>
      <c r="AA321" s="3966">
        <v>0</v>
      </c>
      <c r="AB321" s="3965">
        <v>0</v>
      </c>
      <c r="AC321" s="3966">
        <v>0</v>
      </c>
      <c r="AD321" s="3965">
        <v>0</v>
      </c>
      <c r="AE321" s="3966">
        <v>0</v>
      </c>
      <c r="AF321" s="3965">
        <v>0</v>
      </c>
      <c r="AG321" s="3966">
        <v>0</v>
      </c>
      <c r="AH321" s="3965">
        <v>0</v>
      </c>
      <c r="AI321" s="3966">
        <v>0</v>
      </c>
      <c r="AJ321" s="3965">
        <v>0</v>
      </c>
      <c r="AK321" s="3964">
        <v>0</v>
      </c>
      <c r="AL321" s="3967">
        <v>0</v>
      </c>
      <c r="AM321" s="3968">
        <v>0</v>
      </c>
      <c r="AN321" s="3969">
        <v>0</v>
      </c>
      <c r="AO321" s="3882"/>
      <c r="AP321" s="3883"/>
      <c r="AQ321" s="3903"/>
      <c r="AR321" s="3968">
        <v>0</v>
      </c>
      <c r="AS321" s="3883"/>
      <c r="AT321" s="3970">
        <v>0</v>
      </c>
      <c r="AU321" s="3971">
        <v>0</v>
      </c>
      <c r="AV321" s="835">
        <v>0</v>
      </c>
      <c r="AW321" s="3970">
        <v>0</v>
      </c>
      <c r="AX321" s="3971">
        <v>0</v>
      </c>
      <c r="AY321" t="str">
        <f t="shared" si="228"/>
        <v/>
      </c>
      <c r="CA321" s="434" t="str">
        <f t="shared" si="229"/>
        <v/>
      </c>
      <c r="CB321" s="434" t="str">
        <f t="shared" si="230"/>
        <v/>
      </c>
      <c r="CC321" s="436"/>
      <c r="CD321" s="436"/>
      <c r="CE321" s="436"/>
      <c r="CF321" s="434" t="str">
        <f t="shared" si="231"/>
        <v/>
      </c>
      <c r="CG321" s="436"/>
      <c r="CH321" s="434" t="str">
        <f t="shared" si="232"/>
        <v/>
      </c>
      <c r="CI321" s="434" t="str">
        <f t="shared" si="233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234"/>
        <v/>
      </c>
      <c r="CL321" s="434" t="str">
        <f t="shared" si="235"/>
        <v/>
      </c>
      <c r="CO321" s="435">
        <f t="shared" si="236"/>
        <v>0</v>
      </c>
      <c r="CP321" s="435">
        <f t="shared" si="237"/>
        <v>0</v>
      </c>
      <c r="CQ321" s="436"/>
      <c r="CR321" s="436"/>
      <c r="CS321" s="436"/>
      <c r="CT321" s="435">
        <f t="shared" si="238"/>
        <v>0</v>
      </c>
      <c r="CU321" s="436"/>
      <c r="CV321" s="435">
        <f t="shared" si="239"/>
        <v>0</v>
      </c>
      <c r="CW321" s="435">
        <f t="shared" si="240"/>
        <v>0</v>
      </c>
      <c r="CX321" s="435">
        <f>IF(AND($D321&gt;0,AV321=""),1,IF(AV321&gt;$D321,1,0))</f>
        <v>0</v>
      </c>
      <c r="CY321" s="435">
        <f t="shared" si="241"/>
        <v>0</v>
      </c>
      <c r="CZ321" s="435">
        <f t="shared" si="242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19"/>
        <v>0</v>
      </c>
      <c r="E322" s="3897">
        <f t="shared" si="226"/>
        <v>0</v>
      </c>
      <c r="F322" s="3683">
        <f t="shared" si="227"/>
        <v>0</v>
      </c>
      <c r="G322" s="3964">
        <v>0</v>
      </c>
      <c r="H322" s="3965">
        <v>0</v>
      </c>
      <c r="I322" s="3966">
        <v>0</v>
      </c>
      <c r="J322" s="3965">
        <v>0</v>
      </c>
      <c r="K322" s="3966">
        <v>0</v>
      </c>
      <c r="L322" s="3965">
        <v>0</v>
      </c>
      <c r="M322" s="3966">
        <v>0</v>
      </c>
      <c r="N322" s="3965">
        <v>0</v>
      </c>
      <c r="O322" s="3966">
        <v>0</v>
      </c>
      <c r="P322" s="3965">
        <v>0</v>
      </c>
      <c r="Q322" s="3966">
        <v>0</v>
      </c>
      <c r="R322" s="3965">
        <v>0</v>
      </c>
      <c r="S322" s="3966">
        <v>0</v>
      </c>
      <c r="T322" s="3965">
        <v>0</v>
      </c>
      <c r="U322" s="3966">
        <v>0</v>
      </c>
      <c r="V322" s="3965">
        <v>0</v>
      </c>
      <c r="W322" s="3966">
        <v>0</v>
      </c>
      <c r="X322" s="3965">
        <v>0</v>
      </c>
      <c r="Y322" s="3966">
        <v>0</v>
      </c>
      <c r="Z322" s="3965">
        <v>0</v>
      </c>
      <c r="AA322" s="3966">
        <v>0</v>
      </c>
      <c r="AB322" s="3965">
        <v>0</v>
      </c>
      <c r="AC322" s="3966">
        <v>0</v>
      </c>
      <c r="AD322" s="3965">
        <v>0</v>
      </c>
      <c r="AE322" s="3966">
        <v>0</v>
      </c>
      <c r="AF322" s="3965">
        <v>0</v>
      </c>
      <c r="AG322" s="3966">
        <v>0</v>
      </c>
      <c r="AH322" s="3965">
        <v>0</v>
      </c>
      <c r="AI322" s="3966">
        <v>0</v>
      </c>
      <c r="AJ322" s="3965">
        <v>0</v>
      </c>
      <c r="AK322" s="3964">
        <v>0</v>
      </c>
      <c r="AL322" s="3967">
        <v>0</v>
      </c>
      <c r="AM322" s="3972">
        <v>0</v>
      </c>
      <c r="AN322" s="3973">
        <v>0</v>
      </c>
      <c r="AO322" s="3908"/>
      <c r="AP322" s="3909"/>
      <c r="AQ322" s="3910"/>
      <c r="AR322" s="3972">
        <v>0</v>
      </c>
      <c r="AS322" s="3909"/>
      <c r="AT322" s="3974">
        <v>0</v>
      </c>
      <c r="AU322" s="3975">
        <v>0</v>
      </c>
      <c r="AV322" s="3909"/>
      <c r="AW322" s="3974">
        <v>0</v>
      </c>
      <c r="AX322" s="3975">
        <v>0</v>
      </c>
      <c r="AY322" t="str">
        <f t="shared" si="228"/>
        <v/>
      </c>
      <c r="CA322" s="434" t="str">
        <f t="shared" si="229"/>
        <v/>
      </c>
      <c r="CB322" s="434" t="str">
        <f t="shared" si="230"/>
        <v/>
      </c>
      <c r="CC322" s="436"/>
      <c r="CD322" s="436"/>
      <c r="CE322" s="436"/>
      <c r="CF322" s="434" t="str">
        <f t="shared" si="231"/>
        <v/>
      </c>
      <c r="CG322" s="436"/>
      <c r="CH322" s="434" t="str">
        <f t="shared" si="232"/>
        <v/>
      </c>
      <c r="CI322" s="434" t="str">
        <f t="shared" si="233"/>
        <v/>
      </c>
      <c r="CJ322" s="436"/>
      <c r="CK322" s="434" t="str">
        <f t="shared" si="234"/>
        <v/>
      </c>
      <c r="CL322" s="434" t="str">
        <f t="shared" si="235"/>
        <v/>
      </c>
      <c r="CO322" s="435">
        <f t="shared" si="236"/>
        <v>0</v>
      </c>
      <c r="CP322" s="435">
        <f t="shared" si="237"/>
        <v>0</v>
      </c>
      <c r="CQ322" s="436"/>
      <c r="CR322" s="436"/>
      <c r="CS322" s="436"/>
      <c r="CT322" s="435">
        <f t="shared" si="238"/>
        <v>0</v>
      </c>
      <c r="CU322" s="436"/>
      <c r="CV322" s="435">
        <f t="shared" si="239"/>
        <v>0</v>
      </c>
      <c r="CW322" s="435">
        <f t="shared" si="240"/>
        <v>0</v>
      </c>
      <c r="CX322" s="436"/>
      <c r="CY322" s="435">
        <f t="shared" si="241"/>
        <v>0</v>
      </c>
      <c r="CZ322" s="435">
        <f t="shared" si="242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19"/>
        <v>0</v>
      </c>
      <c r="E323" s="3664">
        <f t="shared" si="226"/>
        <v>0</v>
      </c>
      <c r="F323" s="2961">
        <f t="shared" si="227"/>
        <v>0</v>
      </c>
      <c r="G323" s="3976">
        <v>0</v>
      </c>
      <c r="H323" s="3977">
        <v>0</v>
      </c>
      <c r="I323" s="3978">
        <v>0</v>
      </c>
      <c r="J323" s="3977">
        <v>0</v>
      </c>
      <c r="K323" s="3978">
        <v>0</v>
      </c>
      <c r="L323" s="3977">
        <v>0</v>
      </c>
      <c r="M323" s="3978">
        <v>0</v>
      </c>
      <c r="N323" s="3977">
        <v>0</v>
      </c>
      <c r="O323" s="3978">
        <v>0</v>
      </c>
      <c r="P323" s="3977">
        <v>0</v>
      </c>
      <c r="Q323" s="3978">
        <v>0</v>
      </c>
      <c r="R323" s="3977">
        <v>0</v>
      </c>
      <c r="S323" s="3976">
        <v>0</v>
      </c>
      <c r="T323" s="3977">
        <v>0</v>
      </c>
      <c r="U323" s="3976">
        <v>0</v>
      </c>
      <c r="V323" s="3977">
        <v>0</v>
      </c>
      <c r="W323" s="3976">
        <v>0</v>
      </c>
      <c r="X323" s="3977">
        <v>0</v>
      </c>
      <c r="Y323" s="3976">
        <v>0</v>
      </c>
      <c r="Z323" s="3977">
        <v>0</v>
      </c>
      <c r="AA323" s="3976">
        <v>0</v>
      </c>
      <c r="AB323" s="3977">
        <v>0</v>
      </c>
      <c r="AC323" s="3976">
        <v>0</v>
      </c>
      <c r="AD323" s="3977">
        <v>0</v>
      </c>
      <c r="AE323" s="3976">
        <v>0</v>
      </c>
      <c r="AF323" s="3977">
        <v>0</v>
      </c>
      <c r="AG323" s="3976">
        <v>0</v>
      </c>
      <c r="AH323" s="3977">
        <v>0</v>
      </c>
      <c r="AI323" s="3976">
        <v>0</v>
      </c>
      <c r="AJ323" s="3977">
        <v>0</v>
      </c>
      <c r="AK323" s="3976">
        <v>0</v>
      </c>
      <c r="AL323" s="3979">
        <v>0</v>
      </c>
      <c r="AM323" s="3889">
        <v>0</v>
      </c>
      <c r="AN323" s="3890">
        <v>0</v>
      </c>
      <c r="AO323" s="3911"/>
      <c r="AP323" s="3891"/>
      <c r="AQ323" s="3912"/>
      <c r="AR323" s="3889">
        <v>0</v>
      </c>
      <c r="AS323" s="3891"/>
      <c r="AT323" s="3887">
        <v>0</v>
      </c>
      <c r="AU323" s="838">
        <v>0</v>
      </c>
      <c r="AV323" s="3891"/>
      <c r="AW323" s="3887">
        <v>0</v>
      </c>
      <c r="AX323" s="838">
        <v>0</v>
      </c>
      <c r="AY323" t="str">
        <f t="shared" si="228"/>
        <v/>
      </c>
      <c r="CA323" s="434" t="str">
        <f t="shared" si="229"/>
        <v/>
      </c>
      <c r="CB323" s="434" t="str">
        <f t="shared" si="230"/>
        <v/>
      </c>
      <c r="CC323" s="436"/>
      <c r="CD323" s="436"/>
      <c r="CE323" s="436"/>
      <c r="CF323" s="434" t="str">
        <f t="shared" si="231"/>
        <v/>
      </c>
      <c r="CG323" s="436"/>
      <c r="CH323" s="434" t="str">
        <f t="shared" si="232"/>
        <v/>
      </c>
      <c r="CI323" s="434" t="str">
        <f t="shared" si="233"/>
        <v/>
      </c>
      <c r="CJ323" s="436"/>
      <c r="CK323" s="434" t="str">
        <f t="shared" si="234"/>
        <v/>
      </c>
      <c r="CL323" s="434" t="str">
        <f t="shared" si="235"/>
        <v/>
      </c>
      <c r="CO323" s="435">
        <f t="shared" si="236"/>
        <v>0</v>
      </c>
      <c r="CP323" s="435">
        <f t="shared" si="237"/>
        <v>0</v>
      </c>
      <c r="CQ323" s="436"/>
      <c r="CR323" s="436"/>
      <c r="CS323" s="436"/>
      <c r="CT323" s="435">
        <f t="shared" si="238"/>
        <v>0</v>
      </c>
      <c r="CU323" s="436"/>
      <c r="CV323" s="435">
        <f t="shared" si="239"/>
        <v>0</v>
      </c>
      <c r="CW323" s="435">
        <f t="shared" si="240"/>
        <v>0</v>
      </c>
      <c r="CX323" s="436"/>
      <c r="CY323" s="435">
        <f t="shared" si="241"/>
        <v>0</v>
      </c>
      <c r="CZ323" s="435">
        <f t="shared" si="242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19"/>
        <v>0</v>
      </c>
      <c r="E324" s="3677">
        <f t="shared" ref="E324:E330" si="243">SUM(G324++I324+K324+M324+O324+Q324+S324+U324+W324+Y324+AA324+AC324+AE324+AG324+AI324+AK324)</f>
        <v>0</v>
      </c>
      <c r="F324" s="3591">
        <f t="shared" si="227"/>
        <v>0</v>
      </c>
      <c r="G324" s="3950">
        <v>0</v>
      </c>
      <c r="H324" s="3951">
        <v>0</v>
      </c>
      <c r="I324" s="3952">
        <v>0</v>
      </c>
      <c r="J324" s="3951">
        <v>0</v>
      </c>
      <c r="K324" s="3952">
        <v>0</v>
      </c>
      <c r="L324" s="3951">
        <v>0</v>
      </c>
      <c r="M324" s="3952">
        <v>0</v>
      </c>
      <c r="N324" s="3951">
        <v>0</v>
      </c>
      <c r="O324" s="3952">
        <v>0</v>
      </c>
      <c r="P324" s="3951">
        <v>0</v>
      </c>
      <c r="Q324" s="3952">
        <v>0</v>
      </c>
      <c r="R324" s="3951">
        <v>0</v>
      </c>
      <c r="S324" s="3952">
        <v>0</v>
      </c>
      <c r="T324" s="3953">
        <v>0</v>
      </c>
      <c r="U324" s="3952">
        <v>0</v>
      </c>
      <c r="V324" s="3953">
        <v>0</v>
      </c>
      <c r="W324" s="3952">
        <v>0</v>
      </c>
      <c r="X324" s="3953">
        <v>0</v>
      </c>
      <c r="Y324" s="3952">
        <v>0</v>
      </c>
      <c r="Z324" s="3953">
        <v>0</v>
      </c>
      <c r="AA324" s="3952">
        <v>0</v>
      </c>
      <c r="AB324" s="3953">
        <v>0</v>
      </c>
      <c r="AC324" s="3952">
        <v>0</v>
      </c>
      <c r="AD324" s="3953">
        <v>0</v>
      </c>
      <c r="AE324" s="3952">
        <v>0</v>
      </c>
      <c r="AF324" s="3953">
        <v>0</v>
      </c>
      <c r="AG324" s="3952">
        <v>0</v>
      </c>
      <c r="AH324" s="3953">
        <v>0</v>
      </c>
      <c r="AI324" s="3952">
        <v>0</v>
      </c>
      <c r="AJ324" s="3953">
        <v>0</v>
      </c>
      <c r="AK324" s="3950">
        <v>0</v>
      </c>
      <c r="AL324" s="3954">
        <v>0</v>
      </c>
      <c r="AM324" s="3952">
        <v>0</v>
      </c>
      <c r="AN324" s="3951">
        <v>0</v>
      </c>
      <c r="AO324" s="3894">
        <v>0</v>
      </c>
      <c r="AP324" s="859">
        <v>0</v>
      </c>
      <c r="AQ324" s="3894">
        <v>0</v>
      </c>
      <c r="AR324" s="3880">
        <v>0</v>
      </c>
      <c r="AS324" s="3883"/>
      <c r="AT324" s="3879">
        <v>0</v>
      </c>
      <c r="AU324" s="826">
        <v>0</v>
      </c>
      <c r="AV324" s="3883"/>
      <c r="AW324" s="3879">
        <v>0</v>
      </c>
      <c r="AX324" s="826">
        <v>0</v>
      </c>
      <c r="AY324" t="str">
        <f>CA324&amp;CB324&amp;CC324&amp;CD324&amp;CE324&amp;CF324&amp;CG324&amp;CH324&amp;CI324&amp;CJ324&amp;CK324&amp;CL324</f>
        <v/>
      </c>
      <c r="CA324" s="434" t="str">
        <f t="shared" si="229"/>
        <v/>
      </c>
      <c r="CB324" s="434" t="str">
        <f t="shared" si="230"/>
        <v/>
      </c>
      <c r="CC324" s="434" t="str">
        <f t="shared" ref="CC324:CC329" si="244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 t="shared" ref="CD324:CD329" si="245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 t="shared" ref="CE324:CE329" si="246"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31"/>
        <v/>
      </c>
      <c r="CG324" s="436"/>
      <c r="CH324" s="434" t="str">
        <f t="shared" si="232"/>
        <v/>
      </c>
      <c r="CI324" s="434" t="str">
        <f t="shared" si="233"/>
        <v/>
      </c>
      <c r="CJ324" s="436"/>
      <c r="CK324" s="434" t="str">
        <f t="shared" si="234"/>
        <v/>
      </c>
      <c r="CL324" s="434" t="str">
        <f t="shared" si="235"/>
        <v/>
      </c>
      <c r="CO324" s="435">
        <f t="shared" si="236"/>
        <v>0</v>
      </c>
      <c r="CP324" s="435">
        <f t="shared" si="237"/>
        <v>0</v>
      </c>
      <c r="CQ324" s="435">
        <f t="shared" ref="CQ324:CS329" si="247">IF(AND($D324&gt;0,AO324=""),1,IF(AO324&gt;$D324,1,0))</f>
        <v>0</v>
      </c>
      <c r="CR324" s="435">
        <f t="shared" si="247"/>
        <v>0</v>
      </c>
      <c r="CS324" s="435">
        <f t="shared" si="247"/>
        <v>0</v>
      </c>
      <c r="CT324" s="435">
        <f t="shared" si="238"/>
        <v>0</v>
      </c>
      <c r="CU324" s="436"/>
      <c r="CV324" s="435">
        <f t="shared" si="239"/>
        <v>0</v>
      </c>
      <c r="CW324" s="435">
        <f t="shared" si="240"/>
        <v>0</v>
      </c>
      <c r="CX324" s="436"/>
      <c r="CY324" s="435">
        <f t="shared" si="241"/>
        <v>0</v>
      </c>
      <c r="CZ324" s="435">
        <f t="shared" si="242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19"/>
        <v>0</v>
      </c>
      <c r="E325" s="3897">
        <f t="shared" si="243"/>
        <v>0</v>
      </c>
      <c r="F325" s="3683">
        <f t="shared" si="227"/>
        <v>0</v>
      </c>
      <c r="G325" s="3958">
        <v>0</v>
      </c>
      <c r="H325" s="3959">
        <v>0</v>
      </c>
      <c r="I325" s="3960">
        <v>0</v>
      </c>
      <c r="J325" s="3959">
        <v>0</v>
      </c>
      <c r="K325" s="3960">
        <v>0</v>
      </c>
      <c r="L325" s="3959">
        <v>0</v>
      </c>
      <c r="M325" s="3960">
        <v>0</v>
      </c>
      <c r="N325" s="3959">
        <v>0</v>
      </c>
      <c r="O325" s="3960">
        <v>0</v>
      </c>
      <c r="P325" s="3959">
        <v>0</v>
      </c>
      <c r="Q325" s="3960">
        <v>0</v>
      </c>
      <c r="R325" s="3959">
        <v>0</v>
      </c>
      <c r="S325" s="3960">
        <v>0</v>
      </c>
      <c r="T325" s="3961">
        <v>0</v>
      </c>
      <c r="U325" s="3960">
        <v>0</v>
      </c>
      <c r="V325" s="3961">
        <v>0</v>
      </c>
      <c r="W325" s="3960">
        <v>0</v>
      </c>
      <c r="X325" s="3961">
        <v>0</v>
      </c>
      <c r="Y325" s="3960">
        <v>0</v>
      </c>
      <c r="Z325" s="3961">
        <v>0</v>
      </c>
      <c r="AA325" s="3960">
        <v>0</v>
      </c>
      <c r="AB325" s="3961">
        <v>0</v>
      </c>
      <c r="AC325" s="3960">
        <v>0</v>
      </c>
      <c r="AD325" s="3961">
        <v>0</v>
      </c>
      <c r="AE325" s="3960">
        <v>0</v>
      </c>
      <c r="AF325" s="3961">
        <v>0</v>
      </c>
      <c r="AG325" s="3960">
        <v>0</v>
      </c>
      <c r="AH325" s="3961">
        <v>0</v>
      </c>
      <c r="AI325" s="3960">
        <v>0</v>
      </c>
      <c r="AJ325" s="3961">
        <v>0</v>
      </c>
      <c r="AK325" s="3958">
        <v>0</v>
      </c>
      <c r="AL325" s="3962">
        <v>0</v>
      </c>
      <c r="AM325" s="3960">
        <v>0</v>
      </c>
      <c r="AN325" s="3959">
        <v>0</v>
      </c>
      <c r="AO325" s="3900">
        <v>0</v>
      </c>
      <c r="AP325" s="3899">
        <v>0</v>
      </c>
      <c r="AQ325" s="3900">
        <v>0</v>
      </c>
      <c r="AR325" s="3900">
        <v>0</v>
      </c>
      <c r="AS325" s="3883"/>
      <c r="AT325" s="3898">
        <v>0</v>
      </c>
      <c r="AU325" s="835">
        <v>0</v>
      </c>
      <c r="AV325" s="3883"/>
      <c r="AW325" s="3898">
        <v>0</v>
      </c>
      <c r="AX325" s="835">
        <v>0</v>
      </c>
      <c r="AY325" t="str">
        <f t="shared" si="228"/>
        <v/>
      </c>
      <c r="CA325" s="434" t="str">
        <f t="shared" si="229"/>
        <v/>
      </c>
      <c r="CB325" s="434" t="str">
        <f t="shared" si="230"/>
        <v/>
      </c>
      <c r="CC325" s="434" t="str">
        <f t="shared" si="244"/>
        <v/>
      </c>
      <c r="CD325" s="434" t="str">
        <f t="shared" si="245"/>
        <v/>
      </c>
      <c r="CE325" s="434" t="str">
        <f t="shared" si="246"/>
        <v/>
      </c>
      <c r="CF325" s="434" t="str">
        <f t="shared" si="231"/>
        <v/>
      </c>
      <c r="CG325" s="436"/>
      <c r="CH325" s="434" t="str">
        <f t="shared" si="232"/>
        <v/>
      </c>
      <c r="CI325" s="434" t="str">
        <f t="shared" si="233"/>
        <v/>
      </c>
      <c r="CJ325" s="436"/>
      <c r="CK325" s="434" t="str">
        <f t="shared" si="234"/>
        <v/>
      </c>
      <c r="CL325" s="434" t="str">
        <f t="shared" si="235"/>
        <v/>
      </c>
      <c r="CO325" s="435">
        <f t="shared" si="236"/>
        <v>0</v>
      </c>
      <c r="CP325" s="435">
        <f t="shared" si="237"/>
        <v>0</v>
      </c>
      <c r="CQ325" s="435">
        <f t="shared" si="247"/>
        <v>0</v>
      </c>
      <c r="CR325" s="435">
        <f t="shared" si="247"/>
        <v>0</v>
      </c>
      <c r="CS325" s="435">
        <f t="shared" si="247"/>
        <v>0</v>
      </c>
      <c r="CT325" s="435">
        <f t="shared" si="238"/>
        <v>0</v>
      </c>
      <c r="CU325" s="436"/>
      <c r="CV325" s="435">
        <f t="shared" si="239"/>
        <v>0</v>
      </c>
      <c r="CW325" s="435">
        <f t="shared" si="240"/>
        <v>0</v>
      </c>
      <c r="CX325" s="436"/>
      <c r="CY325" s="435">
        <f t="shared" si="241"/>
        <v>0</v>
      </c>
      <c r="CZ325" s="435">
        <f t="shared" si="242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19"/>
        <v>0</v>
      </c>
      <c r="E326" s="3897">
        <f t="shared" si="243"/>
        <v>0</v>
      </c>
      <c r="F326" s="3683">
        <f t="shared" si="227"/>
        <v>0</v>
      </c>
      <c r="G326" s="3958">
        <v>0</v>
      </c>
      <c r="H326" s="3959">
        <v>0</v>
      </c>
      <c r="I326" s="3960">
        <v>0</v>
      </c>
      <c r="J326" s="3959">
        <v>0</v>
      </c>
      <c r="K326" s="3960">
        <v>0</v>
      </c>
      <c r="L326" s="3959">
        <v>0</v>
      </c>
      <c r="M326" s="3960">
        <v>0</v>
      </c>
      <c r="N326" s="3959">
        <v>0</v>
      </c>
      <c r="O326" s="3960">
        <v>0</v>
      </c>
      <c r="P326" s="3959">
        <v>0</v>
      </c>
      <c r="Q326" s="3960">
        <v>0</v>
      </c>
      <c r="R326" s="3959">
        <v>0</v>
      </c>
      <c r="S326" s="3960">
        <v>0</v>
      </c>
      <c r="T326" s="3961">
        <v>0</v>
      </c>
      <c r="U326" s="3960">
        <v>0</v>
      </c>
      <c r="V326" s="3961">
        <v>0</v>
      </c>
      <c r="W326" s="3960">
        <v>0</v>
      </c>
      <c r="X326" s="3961">
        <v>0</v>
      </c>
      <c r="Y326" s="3960">
        <v>0</v>
      </c>
      <c r="Z326" s="3961">
        <v>0</v>
      </c>
      <c r="AA326" s="3960">
        <v>0</v>
      </c>
      <c r="AB326" s="3961">
        <v>0</v>
      </c>
      <c r="AC326" s="3960">
        <v>0</v>
      </c>
      <c r="AD326" s="3961">
        <v>0</v>
      </c>
      <c r="AE326" s="3960">
        <v>0</v>
      </c>
      <c r="AF326" s="3961">
        <v>0</v>
      </c>
      <c r="AG326" s="3960">
        <v>0</v>
      </c>
      <c r="AH326" s="3961">
        <v>0</v>
      </c>
      <c r="AI326" s="3960">
        <v>0</v>
      </c>
      <c r="AJ326" s="3961">
        <v>0</v>
      </c>
      <c r="AK326" s="3958">
        <v>0</v>
      </c>
      <c r="AL326" s="3962">
        <v>0</v>
      </c>
      <c r="AM326" s="3960">
        <v>0</v>
      </c>
      <c r="AN326" s="3959">
        <v>0</v>
      </c>
      <c r="AO326" s="3900">
        <v>0</v>
      </c>
      <c r="AP326" s="3899">
        <v>0</v>
      </c>
      <c r="AQ326" s="3900">
        <v>0</v>
      </c>
      <c r="AR326" s="3900">
        <v>0</v>
      </c>
      <c r="AS326" s="3883"/>
      <c r="AT326" s="3898">
        <v>0</v>
      </c>
      <c r="AU326" s="835">
        <v>0</v>
      </c>
      <c r="AV326" s="3883"/>
      <c r="AW326" s="3898">
        <v>0</v>
      </c>
      <c r="AX326" s="835">
        <v>0</v>
      </c>
      <c r="AY326" t="str">
        <f t="shared" si="228"/>
        <v/>
      </c>
      <c r="CA326" s="434" t="str">
        <f t="shared" si="229"/>
        <v/>
      </c>
      <c r="CB326" s="434" t="str">
        <f t="shared" si="230"/>
        <v/>
      </c>
      <c r="CC326" s="434" t="str">
        <f t="shared" si="244"/>
        <v/>
      </c>
      <c r="CD326" s="434" t="str">
        <f t="shared" si="245"/>
        <v/>
      </c>
      <c r="CE326" s="434" t="str">
        <f t="shared" si="246"/>
        <v/>
      </c>
      <c r="CF326" s="434" t="str">
        <f t="shared" si="231"/>
        <v/>
      </c>
      <c r="CG326" s="436"/>
      <c r="CH326" s="434" t="str">
        <f t="shared" si="232"/>
        <v/>
      </c>
      <c r="CI326" s="434" t="str">
        <f t="shared" si="233"/>
        <v/>
      </c>
      <c r="CJ326" s="436"/>
      <c r="CK326" s="434" t="str">
        <f t="shared" si="234"/>
        <v/>
      </c>
      <c r="CL326" s="434" t="str">
        <f t="shared" si="235"/>
        <v/>
      </c>
      <c r="CO326" s="435">
        <f t="shared" si="236"/>
        <v>0</v>
      </c>
      <c r="CP326" s="435">
        <f t="shared" si="237"/>
        <v>0</v>
      </c>
      <c r="CQ326" s="435">
        <f t="shared" si="247"/>
        <v>0</v>
      </c>
      <c r="CR326" s="435">
        <f t="shared" si="247"/>
        <v>0</v>
      </c>
      <c r="CS326" s="435">
        <f t="shared" si="247"/>
        <v>0</v>
      </c>
      <c r="CT326" s="435">
        <f t="shared" si="238"/>
        <v>0</v>
      </c>
      <c r="CU326" s="436"/>
      <c r="CV326" s="435">
        <f t="shared" si="239"/>
        <v>0</v>
      </c>
      <c r="CW326" s="435">
        <f t="shared" si="240"/>
        <v>0</v>
      </c>
      <c r="CX326" s="436"/>
      <c r="CY326" s="435">
        <f t="shared" si="241"/>
        <v>0</v>
      </c>
      <c r="CZ326" s="435">
        <f t="shared" si="242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19"/>
        <v>0</v>
      </c>
      <c r="E327" s="3897">
        <f t="shared" si="243"/>
        <v>0</v>
      </c>
      <c r="F327" s="3683">
        <f t="shared" si="227"/>
        <v>0</v>
      </c>
      <c r="G327" s="3964">
        <v>0</v>
      </c>
      <c r="H327" s="3965">
        <v>0</v>
      </c>
      <c r="I327" s="3966">
        <v>0</v>
      </c>
      <c r="J327" s="3965">
        <v>0</v>
      </c>
      <c r="K327" s="3966">
        <v>0</v>
      </c>
      <c r="L327" s="3965">
        <v>0</v>
      </c>
      <c r="M327" s="3966">
        <v>0</v>
      </c>
      <c r="N327" s="3965">
        <v>0</v>
      </c>
      <c r="O327" s="3966">
        <v>0</v>
      </c>
      <c r="P327" s="3965">
        <v>0</v>
      </c>
      <c r="Q327" s="3966">
        <v>0</v>
      </c>
      <c r="R327" s="3965">
        <v>0</v>
      </c>
      <c r="S327" s="3966">
        <v>0</v>
      </c>
      <c r="T327" s="3965">
        <v>0</v>
      </c>
      <c r="U327" s="3966">
        <v>0</v>
      </c>
      <c r="V327" s="3965">
        <v>0</v>
      </c>
      <c r="W327" s="3966">
        <v>0</v>
      </c>
      <c r="X327" s="3965">
        <v>0</v>
      </c>
      <c r="Y327" s="3966">
        <v>0</v>
      </c>
      <c r="Z327" s="3965">
        <v>0</v>
      </c>
      <c r="AA327" s="3966">
        <v>0</v>
      </c>
      <c r="AB327" s="3965">
        <v>0</v>
      </c>
      <c r="AC327" s="3966">
        <v>0</v>
      </c>
      <c r="AD327" s="3965">
        <v>0</v>
      </c>
      <c r="AE327" s="3966">
        <v>0</v>
      </c>
      <c r="AF327" s="3965">
        <v>0</v>
      </c>
      <c r="AG327" s="3966">
        <v>0</v>
      </c>
      <c r="AH327" s="3965">
        <v>0</v>
      </c>
      <c r="AI327" s="3966">
        <v>0</v>
      </c>
      <c r="AJ327" s="3965">
        <v>0</v>
      </c>
      <c r="AK327" s="3964">
        <v>0</v>
      </c>
      <c r="AL327" s="3967">
        <v>0</v>
      </c>
      <c r="AM327" s="3968">
        <v>0</v>
      </c>
      <c r="AN327" s="3980">
        <v>0</v>
      </c>
      <c r="AO327" s="3906">
        <v>0</v>
      </c>
      <c r="AP327" s="3905">
        <v>0</v>
      </c>
      <c r="AQ327" s="3906">
        <v>0</v>
      </c>
      <c r="AR327" s="3968">
        <v>0</v>
      </c>
      <c r="AS327" s="3883"/>
      <c r="AT327" s="3970">
        <v>0</v>
      </c>
      <c r="AU327" s="3971">
        <v>0</v>
      </c>
      <c r="AV327" s="835">
        <v>0</v>
      </c>
      <c r="AW327" s="3970">
        <v>0</v>
      </c>
      <c r="AX327" s="3971">
        <v>0</v>
      </c>
      <c r="AY327" t="str">
        <f t="shared" si="228"/>
        <v/>
      </c>
      <c r="CA327" s="434" t="str">
        <f t="shared" si="229"/>
        <v/>
      </c>
      <c r="CB327" s="434" t="str">
        <f t="shared" si="230"/>
        <v/>
      </c>
      <c r="CC327" s="434" t="str">
        <f t="shared" si="244"/>
        <v/>
      </c>
      <c r="CD327" s="434" t="str">
        <f t="shared" si="245"/>
        <v/>
      </c>
      <c r="CE327" s="434" t="str">
        <f t="shared" si="246"/>
        <v/>
      </c>
      <c r="CF327" s="434" t="str">
        <f t="shared" si="231"/>
        <v/>
      </c>
      <c r="CG327" s="436"/>
      <c r="CH327" s="434" t="str">
        <f t="shared" si="232"/>
        <v/>
      </c>
      <c r="CI327" s="434" t="str">
        <f t="shared" si="233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234"/>
        <v/>
      </c>
      <c r="CL327" s="434" t="str">
        <f t="shared" si="235"/>
        <v/>
      </c>
      <c r="CO327" s="435">
        <f t="shared" si="236"/>
        <v>0</v>
      </c>
      <c r="CP327" s="435">
        <f t="shared" si="237"/>
        <v>0</v>
      </c>
      <c r="CQ327" s="435">
        <f t="shared" si="247"/>
        <v>0</v>
      </c>
      <c r="CR327" s="435">
        <f t="shared" si="247"/>
        <v>0</v>
      </c>
      <c r="CS327" s="435">
        <f t="shared" si="247"/>
        <v>0</v>
      </c>
      <c r="CT327" s="435">
        <f t="shared" si="238"/>
        <v>0</v>
      </c>
      <c r="CU327" s="436"/>
      <c r="CV327" s="435">
        <f t="shared" si="239"/>
        <v>0</v>
      </c>
      <c r="CW327" s="435">
        <f t="shared" si="240"/>
        <v>0</v>
      </c>
      <c r="CX327" s="435">
        <f>IF(AND($D327&gt;0,AV327=""),1,IF(AV327&gt;$D327,1,0))</f>
        <v>0</v>
      </c>
      <c r="CY327" s="435">
        <f t="shared" si="241"/>
        <v>0</v>
      </c>
      <c r="CZ327" s="435">
        <f t="shared" si="242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19"/>
        <v>0</v>
      </c>
      <c r="E328" s="3897">
        <f t="shared" si="243"/>
        <v>0</v>
      </c>
      <c r="F328" s="3683">
        <f t="shared" si="227"/>
        <v>0</v>
      </c>
      <c r="G328" s="3964">
        <v>0</v>
      </c>
      <c r="H328" s="3965">
        <v>0</v>
      </c>
      <c r="I328" s="3966">
        <v>0</v>
      </c>
      <c r="J328" s="3965">
        <v>0</v>
      </c>
      <c r="K328" s="3966">
        <v>0</v>
      </c>
      <c r="L328" s="3965">
        <v>0</v>
      </c>
      <c r="M328" s="3966">
        <v>0</v>
      </c>
      <c r="N328" s="3965">
        <v>0</v>
      </c>
      <c r="O328" s="3966">
        <v>0</v>
      </c>
      <c r="P328" s="3965">
        <v>0</v>
      </c>
      <c r="Q328" s="3966">
        <v>0</v>
      </c>
      <c r="R328" s="3965">
        <v>0</v>
      </c>
      <c r="S328" s="3966">
        <v>0</v>
      </c>
      <c r="T328" s="3965">
        <v>0</v>
      </c>
      <c r="U328" s="3966">
        <v>0</v>
      </c>
      <c r="V328" s="3965">
        <v>0</v>
      </c>
      <c r="W328" s="3966">
        <v>0</v>
      </c>
      <c r="X328" s="3965">
        <v>0</v>
      </c>
      <c r="Y328" s="3966">
        <v>0</v>
      </c>
      <c r="Z328" s="3965">
        <v>0</v>
      </c>
      <c r="AA328" s="3966">
        <v>0</v>
      </c>
      <c r="AB328" s="3965">
        <v>0</v>
      </c>
      <c r="AC328" s="3966">
        <v>0</v>
      </c>
      <c r="AD328" s="3965">
        <v>0</v>
      </c>
      <c r="AE328" s="3966">
        <v>0</v>
      </c>
      <c r="AF328" s="3965">
        <v>0</v>
      </c>
      <c r="AG328" s="3966">
        <v>0</v>
      </c>
      <c r="AH328" s="3965">
        <v>0</v>
      </c>
      <c r="AI328" s="3966">
        <v>0</v>
      </c>
      <c r="AJ328" s="3965">
        <v>0</v>
      </c>
      <c r="AK328" s="3964">
        <v>0</v>
      </c>
      <c r="AL328" s="3967">
        <v>0</v>
      </c>
      <c r="AM328" s="3972">
        <v>0</v>
      </c>
      <c r="AN328" s="3981">
        <v>0</v>
      </c>
      <c r="AO328" s="3906">
        <v>0</v>
      </c>
      <c r="AP328" s="3905">
        <v>0</v>
      </c>
      <c r="AQ328" s="3906">
        <v>0</v>
      </c>
      <c r="AR328" s="3972">
        <v>0</v>
      </c>
      <c r="AS328" s="3909"/>
      <c r="AT328" s="3974">
        <v>0</v>
      </c>
      <c r="AU328" s="3975">
        <v>0</v>
      </c>
      <c r="AV328" s="3909"/>
      <c r="AW328" s="3974">
        <v>0</v>
      </c>
      <c r="AX328" s="3975">
        <v>0</v>
      </c>
      <c r="AY328" t="str">
        <f t="shared" si="228"/>
        <v/>
      </c>
      <c r="CA328" s="434" t="str">
        <f t="shared" si="229"/>
        <v/>
      </c>
      <c r="CB328" s="434" t="str">
        <f t="shared" si="230"/>
        <v/>
      </c>
      <c r="CC328" s="434" t="str">
        <f t="shared" si="244"/>
        <v/>
      </c>
      <c r="CD328" s="434" t="str">
        <f t="shared" si="245"/>
        <v/>
      </c>
      <c r="CE328" s="434" t="str">
        <f t="shared" si="246"/>
        <v/>
      </c>
      <c r="CF328" s="434" t="str">
        <f t="shared" si="231"/>
        <v/>
      </c>
      <c r="CG328" s="436"/>
      <c r="CH328" s="434" t="str">
        <f t="shared" si="232"/>
        <v/>
      </c>
      <c r="CI328" s="434" t="str">
        <f t="shared" si="233"/>
        <v/>
      </c>
      <c r="CJ328" s="436"/>
      <c r="CK328" s="434" t="str">
        <f t="shared" si="234"/>
        <v/>
      </c>
      <c r="CL328" s="434" t="str">
        <f t="shared" si="235"/>
        <v/>
      </c>
      <c r="CO328" s="435">
        <f t="shared" si="236"/>
        <v>0</v>
      </c>
      <c r="CP328" s="435">
        <f t="shared" si="237"/>
        <v>0</v>
      </c>
      <c r="CQ328" s="435">
        <f t="shared" si="247"/>
        <v>0</v>
      </c>
      <c r="CR328" s="435">
        <f t="shared" si="247"/>
        <v>0</v>
      </c>
      <c r="CS328" s="435">
        <f t="shared" si="247"/>
        <v>0</v>
      </c>
      <c r="CT328" s="435">
        <f t="shared" si="238"/>
        <v>0</v>
      </c>
      <c r="CU328" s="436"/>
      <c r="CV328" s="435">
        <f t="shared" si="239"/>
        <v>0</v>
      </c>
      <c r="CW328" s="435">
        <f t="shared" si="240"/>
        <v>0</v>
      </c>
      <c r="CX328" s="436"/>
      <c r="CY328" s="435">
        <f t="shared" si="241"/>
        <v>0</v>
      </c>
      <c r="CZ328" s="435">
        <f t="shared" si="242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19"/>
        <v>0</v>
      </c>
      <c r="E329" s="3664">
        <f t="shared" si="243"/>
        <v>0</v>
      </c>
      <c r="F329" s="2961">
        <f t="shared" si="227"/>
        <v>0</v>
      </c>
      <c r="G329" s="3976">
        <v>0</v>
      </c>
      <c r="H329" s="3977">
        <v>0</v>
      </c>
      <c r="I329" s="3978">
        <v>0</v>
      </c>
      <c r="J329" s="3977">
        <v>0</v>
      </c>
      <c r="K329" s="3978">
        <v>0</v>
      </c>
      <c r="L329" s="3977">
        <v>0</v>
      </c>
      <c r="M329" s="3978">
        <v>0</v>
      </c>
      <c r="N329" s="3977">
        <v>0</v>
      </c>
      <c r="O329" s="3978">
        <v>0</v>
      </c>
      <c r="P329" s="3977">
        <v>0</v>
      </c>
      <c r="Q329" s="3978">
        <v>0</v>
      </c>
      <c r="R329" s="3977">
        <v>0</v>
      </c>
      <c r="S329" s="3976">
        <v>0</v>
      </c>
      <c r="T329" s="3977">
        <v>0</v>
      </c>
      <c r="U329" s="3976">
        <v>0</v>
      </c>
      <c r="V329" s="3977">
        <v>0</v>
      </c>
      <c r="W329" s="3976">
        <v>0</v>
      </c>
      <c r="X329" s="3977">
        <v>0</v>
      </c>
      <c r="Y329" s="3976">
        <v>0</v>
      </c>
      <c r="Z329" s="3977">
        <v>0</v>
      </c>
      <c r="AA329" s="3976">
        <v>0</v>
      </c>
      <c r="AB329" s="3977">
        <v>0</v>
      </c>
      <c r="AC329" s="3976">
        <v>0</v>
      </c>
      <c r="AD329" s="3977">
        <v>0</v>
      </c>
      <c r="AE329" s="3976">
        <v>0</v>
      </c>
      <c r="AF329" s="3977">
        <v>0</v>
      </c>
      <c r="AG329" s="3976">
        <v>0</v>
      </c>
      <c r="AH329" s="3977">
        <v>0</v>
      </c>
      <c r="AI329" s="3976">
        <v>0</v>
      </c>
      <c r="AJ329" s="3977">
        <v>0</v>
      </c>
      <c r="AK329" s="3976">
        <v>0</v>
      </c>
      <c r="AL329" s="3979">
        <v>0</v>
      </c>
      <c r="AM329" s="3889">
        <v>0</v>
      </c>
      <c r="AN329" s="3888">
        <v>0</v>
      </c>
      <c r="AO329" s="3889">
        <v>0</v>
      </c>
      <c r="AP329" s="3888">
        <v>0</v>
      </c>
      <c r="AQ329" s="3889">
        <v>0</v>
      </c>
      <c r="AR329" s="3889">
        <v>0</v>
      </c>
      <c r="AS329" s="3891"/>
      <c r="AT329" s="3887">
        <v>0</v>
      </c>
      <c r="AU329" s="838">
        <v>0</v>
      </c>
      <c r="AV329" s="3891"/>
      <c r="AW329" s="3887">
        <v>0</v>
      </c>
      <c r="AX329" s="838">
        <v>0</v>
      </c>
      <c r="AY329" t="str">
        <f>CA329&amp;CB329&amp;CC329&amp;CD329&amp;CE329&amp;CF329&amp;CG329&amp;CH329&amp;CI329&amp;CJ329&amp;CK329&amp;CL329</f>
        <v/>
      </c>
      <c r="CA329" s="434" t="str">
        <f t="shared" si="229"/>
        <v/>
      </c>
      <c r="CB329" s="434" t="str">
        <f t="shared" si="230"/>
        <v/>
      </c>
      <c r="CC329" s="434" t="str">
        <f t="shared" si="244"/>
        <v/>
      </c>
      <c r="CD329" s="434" t="str">
        <f t="shared" si="245"/>
        <v/>
      </c>
      <c r="CE329" s="434" t="str">
        <f t="shared" si="246"/>
        <v/>
      </c>
      <c r="CF329" s="434" t="str">
        <f t="shared" si="231"/>
        <v/>
      </c>
      <c r="CG329" s="436"/>
      <c r="CH329" s="434" t="str">
        <f t="shared" si="232"/>
        <v/>
      </c>
      <c r="CI329" s="434" t="str">
        <f t="shared" si="233"/>
        <v/>
      </c>
      <c r="CJ329" s="436"/>
      <c r="CK329" s="434" t="str">
        <f t="shared" si="234"/>
        <v/>
      </c>
      <c r="CL329" s="434" t="str">
        <f t="shared" si="235"/>
        <v/>
      </c>
      <c r="CO329" s="435">
        <f t="shared" si="236"/>
        <v>0</v>
      </c>
      <c r="CP329" s="435">
        <f t="shared" si="237"/>
        <v>0</v>
      </c>
      <c r="CQ329" s="435">
        <f t="shared" si="247"/>
        <v>0</v>
      </c>
      <c r="CR329" s="435">
        <f t="shared" si="247"/>
        <v>0</v>
      </c>
      <c r="CS329" s="435">
        <f t="shared" si="247"/>
        <v>0</v>
      </c>
      <c r="CT329" s="435">
        <f t="shared" si="238"/>
        <v>0</v>
      </c>
      <c r="CU329" s="436"/>
      <c r="CV329" s="435">
        <f t="shared" si="239"/>
        <v>0</v>
      </c>
      <c r="CW329" s="435">
        <f t="shared" si="240"/>
        <v>0</v>
      </c>
      <c r="CX329" s="436"/>
      <c r="CY329" s="435">
        <f t="shared" si="241"/>
        <v>0</v>
      </c>
      <c r="CZ329" s="435">
        <f t="shared" si="242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 t="shared" ref="D330:D335" si="248">SUM(E330+F330)</f>
        <v>13</v>
      </c>
      <c r="E330" s="3982">
        <f t="shared" si="243"/>
        <v>9</v>
      </c>
      <c r="F330" s="3762">
        <f>SUM(H330++J330+L330+N330+P330+R330+T330+V330+X330+Z330+AB330+AD330+AF330+AH330+AJ330+AL330)</f>
        <v>4</v>
      </c>
      <c r="G330" s="3843">
        <f>G252+G264+G270+G276+G282+G312+G318+G324</f>
        <v>2</v>
      </c>
      <c r="H330" s="3814">
        <f t="shared" ref="H330:N334" si="249">H252+H258+H264+H270+H276+H282+H306+H312+H318+H324</f>
        <v>2</v>
      </c>
      <c r="I330" s="3843">
        <f t="shared" si="249"/>
        <v>0</v>
      </c>
      <c r="J330" s="3814">
        <f t="shared" si="249"/>
        <v>0</v>
      </c>
      <c r="K330" s="3843">
        <f t="shared" si="249"/>
        <v>2</v>
      </c>
      <c r="L330" s="3814">
        <f>L252+L258+L264+L270+L276+L282+L306+L312+L318+L324</f>
        <v>1</v>
      </c>
      <c r="M330" s="3843">
        <f t="shared" si="249"/>
        <v>2</v>
      </c>
      <c r="N330" s="3814">
        <f t="shared" si="249"/>
        <v>1</v>
      </c>
      <c r="O330" s="3843">
        <f t="shared" ref="O330:V334" si="250">O252+O258+O264+O270+O276+O282+O294+O312+O318+O324</f>
        <v>1</v>
      </c>
      <c r="P330" s="3788">
        <f t="shared" si="250"/>
        <v>0</v>
      </c>
      <c r="Q330" s="3843">
        <f t="shared" si="250"/>
        <v>0</v>
      </c>
      <c r="R330" s="3788">
        <f t="shared" si="250"/>
        <v>0</v>
      </c>
      <c r="S330" s="3843">
        <f t="shared" si="250"/>
        <v>1</v>
      </c>
      <c r="T330" s="3788">
        <f t="shared" si="250"/>
        <v>0</v>
      </c>
      <c r="U330" s="3843">
        <f t="shared" si="250"/>
        <v>1</v>
      </c>
      <c r="V330" s="3832">
        <f t="shared" si="250"/>
        <v>0</v>
      </c>
      <c r="W330" s="5677">
        <f>W252+W258+W264+W270+W276+W282+W288+W294+W300+W306+W312+W318+W324</f>
        <v>0</v>
      </c>
      <c r="X330" s="5674">
        <f t="shared" ref="X330:AN330" si="251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251"/>
        <v>0</v>
      </c>
      <c r="AA330" s="5677">
        <f t="shared" si="251"/>
        <v>0</v>
      </c>
      <c r="AB330" s="5674">
        <f t="shared" si="251"/>
        <v>0</v>
      </c>
      <c r="AC330" s="5677">
        <f t="shared" si="251"/>
        <v>0</v>
      </c>
      <c r="AD330" s="5674">
        <f t="shared" si="251"/>
        <v>0</v>
      </c>
      <c r="AE330" s="5677">
        <f t="shared" si="251"/>
        <v>0</v>
      </c>
      <c r="AF330" s="5674">
        <f t="shared" si="251"/>
        <v>0</v>
      </c>
      <c r="AG330" s="5677">
        <f t="shared" si="251"/>
        <v>0</v>
      </c>
      <c r="AH330" s="5674">
        <f t="shared" si="251"/>
        <v>0</v>
      </c>
      <c r="AI330" s="5677">
        <f t="shared" si="251"/>
        <v>0</v>
      </c>
      <c r="AJ330" s="5674">
        <f t="shared" si="251"/>
        <v>0</v>
      </c>
      <c r="AK330" s="5677">
        <f t="shared" si="251"/>
        <v>0</v>
      </c>
      <c r="AL330" s="5678">
        <f t="shared" si="251"/>
        <v>0</v>
      </c>
      <c r="AM330" s="5674">
        <f t="shared" si="251"/>
        <v>0</v>
      </c>
      <c r="AN330" s="5674">
        <f t="shared" si="251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>AQ252+AQ258+AQ264+AQ270+AQ276+AQ282+AQ288+AQ294+AQ300+AQ306+AQ312+AQ318+AQ324</f>
        <v>0</v>
      </c>
      <c r="AR330" s="3814">
        <f>AR252+AR258+AR264+AR270+AR276+AR282+AR288+AR294+AR300+AR306+AR312+AR318+AR324</f>
        <v>0</v>
      </c>
      <c r="AS330" s="3762">
        <f>SUM(AS264,AS276)</f>
        <v>0</v>
      </c>
      <c r="AT330" s="3843">
        <f t="shared" ref="AT330:AX331" si="252">AT252+AT258+AT264+AT270+AT276+AT282+AT288+AT294+AT300+AT306+AT312+AT318+AT324</f>
        <v>0</v>
      </c>
      <c r="AU330" s="3832">
        <f t="shared" si="252"/>
        <v>0</v>
      </c>
      <c r="AV330" s="3789"/>
      <c r="AW330" s="3843">
        <f t="shared" si="252"/>
        <v>0</v>
      </c>
      <c r="AX330" s="3832">
        <f t="shared" si="252"/>
        <v>0</v>
      </c>
    </row>
    <row r="331" spans="1:104" x14ac:dyDescent="0.25">
      <c r="A331" s="6702"/>
      <c r="B331" s="6706" t="s">
        <v>1829</v>
      </c>
      <c r="C331" s="6706"/>
      <c r="D331" s="359">
        <f t="shared" si="248"/>
        <v>34</v>
      </c>
      <c r="E331" s="3983">
        <f t="shared" ref="E331:F335" si="253">SUM(G331++I331+K331+M331+O331+Q331+S331+U331+W331+Y331+AA331+AC331+AE331+AG331+AI331+AK331)</f>
        <v>18</v>
      </c>
      <c r="F331" s="3984">
        <f t="shared" si="253"/>
        <v>16</v>
      </c>
      <c r="G331" s="3896">
        <f>G253+G265+G271+G277+G283+G313+G319+G325</f>
        <v>4</v>
      </c>
      <c r="H331" s="3985">
        <f t="shared" si="249"/>
        <v>4</v>
      </c>
      <c r="I331" s="3896">
        <f t="shared" si="249"/>
        <v>1</v>
      </c>
      <c r="J331" s="3985">
        <f t="shared" si="249"/>
        <v>1</v>
      </c>
      <c r="K331" s="3896">
        <f>K253+K259+K265+K271+K277+K283+K307+K313+K319+K325</f>
        <v>1</v>
      </c>
      <c r="L331" s="3985">
        <f t="shared" si="249"/>
        <v>7</v>
      </c>
      <c r="M331" s="3896">
        <f t="shared" si="249"/>
        <v>3</v>
      </c>
      <c r="N331" s="3985">
        <f t="shared" si="249"/>
        <v>0</v>
      </c>
      <c r="O331" s="359">
        <f>O253+O259+O265+O271+O277+O283+O295+O313+O319+O325</f>
        <v>5</v>
      </c>
      <c r="P331" s="3814">
        <f t="shared" si="250"/>
        <v>0</v>
      </c>
      <c r="Q331" s="359">
        <f t="shared" si="250"/>
        <v>1</v>
      </c>
      <c r="R331" s="3814">
        <f t="shared" si="250"/>
        <v>1</v>
      </c>
      <c r="S331" s="359">
        <f t="shared" si="250"/>
        <v>2</v>
      </c>
      <c r="T331" s="3814">
        <f t="shared" si="250"/>
        <v>2</v>
      </c>
      <c r="U331" s="359">
        <f t="shared" si="250"/>
        <v>1</v>
      </c>
      <c r="V331" s="3835">
        <f t="shared" si="250"/>
        <v>0</v>
      </c>
      <c r="W331" s="1173">
        <f>W253+W259+W265+W271+W277+W283+W289+W295+W301+W307+W313+W319+W325</f>
        <v>0</v>
      </c>
      <c r="X331" s="5675">
        <f t="shared" ref="X331:AN331" si="254">X253+X259+X265+X271+X277+X283+X289+X295+X301+X307+X313+X319+X325</f>
        <v>1</v>
      </c>
      <c r="Y331" s="1173">
        <f t="shared" si="254"/>
        <v>0</v>
      </c>
      <c r="Z331" s="5675">
        <f t="shared" si="254"/>
        <v>0</v>
      </c>
      <c r="AA331" s="1173">
        <f t="shared" si="254"/>
        <v>0</v>
      </c>
      <c r="AB331" s="5675">
        <f t="shared" si="254"/>
        <v>0</v>
      </c>
      <c r="AC331" s="1173">
        <f t="shared" si="254"/>
        <v>0</v>
      </c>
      <c r="AD331" s="5675">
        <f t="shared" si="254"/>
        <v>0</v>
      </c>
      <c r="AE331" s="1173">
        <f t="shared" si="254"/>
        <v>0</v>
      </c>
      <c r="AF331" s="5675">
        <f t="shared" si="254"/>
        <v>0</v>
      </c>
      <c r="AG331" s="1173">
        <f t="shared" si="254"/>
        <v>0</v>
      </c>
      <c r="AH331" s="5675">
        <f t="shared" si="254"/>
        <v>0</v>
      </c>
      <c r="AI331" s="1173">
        <f t="shared" si="254"/>
        <v>0</v>
      </c>
      <c r="AJ331" s="5675">
        <f t="shared" si="254"/>
        <v>0</v>
      </c>
      <c r="AK331" s="1173">
        <f t="shared" si="254"/>
        <v>0</v>
      </c>
      <c r="AL331" s="5679">
        <f t="shared" si="254"/>
        <v>0</v>
      </c>
      <c r="AM331" s="5675">
        <f t="shared" si="254"/>
        <v>0</v>
      </c>
      <c r="AN331" s="5675">
        <f t="shared" si="254"/>
        <v>0</v>
      </c>
      <c r="AO331" s="3986"/>
      <c r="AP331" s="3987"/>
      <c r="AQ331" s="3793">
        <f>AQ253+AQ259+AQ265+AQ271+AQ277+AQ283+AQ289+AQ295+AQ301+AQ307+AQ313+AQ319+AQ325</f>
        <v>0</v>
      </c>
      <c r="AR331" s="3793">
        <f>AR253+AR259+AR265+AR271+AR277+AR283+AR289+AR295+AR301+AR307+AR313+AR319+AR325</f>
        <v>0</v>
      </c>
      <c r="AS331" s="3988">
        <f>SUM(AS277+ AS265)</f>
        <v>0</v>
      </c>
      <c r="AT331" s="3896">
        <f t="shared" si="252"/>
        <v>0</v>
      </c>
      <c r="AU331" s="3783">
        <f t="shared" si="252"/>
        <v>0</v>
      </c>
      <c r="AV331" s="3440"/>
      <c r="AW331" s="3896">
        <f t="shared" si="252"/>
        <v>0</v>
      </c>
      <c r="AX331" s="3783">
        <f t="shared" si="252"/>
        <v>0</v>
      </c>
    </row>
    <row r="332" spans="1:104" x14ac:dyDescent="0.25">
      <c r="A332" s="6702"/>
      <c r="B332" s="6706" t="s">
        <v>1830</v>
      </c>
      <c r="C332" s="6706"/>
      <c r="D332" s="359">
        <f t="shared" si="248"/>
        <v>13</v>
      </c>
      <c r="E332" s="3983">
        <f t="shared" si="253"/>
        <v>9</v>
      </c>
      <c r="F332" s="3984">
        <f t="shared" si="253"/>
        <v>4</v>
      </c>
      <c r="G332" s="3896">
        <f>G254+G266+G272+G278+G284+G314+G320+G326</f>
        <v>2</v>
      </c>
      <c r="H332" s="3985">
        <f t="shared" si="249"/>
        <v>2</v>
      </c>
      <c r="I332" s="3896">
        <f t="shared" si="249"/>
        <v>0</v>
      </c>
      <c r="J332" s="3985">
        <f t="shared" si="249"/>
        <v>0</v>
      </c>
      <c r="K332" s="3896">
        <f t="shared" si="249"/>
        <v>2</v>
      </c>
      <c r="L332" s="3985">
        <f t="shared" si="249"/>
        <v>1</v>
      </c>
      <c r="M332" s="3896">
        <f t="shared" si="249"/>
        <v>2</v>
      </c>
      <c r="N332" s="3985">
        <f t="shared" si="249"/>
        <v>1</v>
      </c>
      <c r="O332" s="359">
        <f t="shared" si="250"/>
        <v>1</v>
      </c>
      <c r="P332" s="3814">
        <f t="shared" si="250"/>
        <v>0</v>
      </c>
      <c r="Q332" s="359">
        <f t="shared" si="250"/>
        <v>0</v>
      </c>
      <c r="R332" s="3814">
        <f t="shared" si="250"/>
        <v>0</v>
      </c>
      <c r="S332" s="359">
        <f t="shared" si="250"/>
        <v>1</v>
      </c>
      <c r="T332" s="3814">
        <f t="shared" si="250"/>
        <v>0</v>
      </c>
      <c r="U332" s="359">
        <f t="shared" si="250"/>
        <v>1</v>
      </c>
      <c r="V332" s="3835">
        <f t="shared" si="250"/>
        <v>0</v>
      </c>
      <c r="W332" s="1173">
        <f>W254+W260+W266+W272+W278+W284+W290+W296+W302+W308+W314+W320+W326</f>
        <v>0</v>
      </c>
      <c r="X332" s="5675">
        <f t="shared" ref="X332:AN332" si="255">X254+X260+X266+X272+X278+X284+X290+X296+X302+X308+X314+X320+X326</f>
        <v>0</v>
      </c>
      <c r="Y332" s="1173">
        <f t="shared" si="255"/>
        <v>0</v>
      </c>
      <c r="Z332" s="5675">
        <f t="shared" si="255"/>
        <v>0</v>
      </c>
      <c r="AA332" s="1173">
        <f t="shared" si="255"/>
        <v>0</v>
      </c>
      <c r="AB332" s="5675">
        <f t="shared" si="255"/>
        <v>0</v>
      </c>
      <c r="AC332" s="1173">
        <f t="shared" si="255"/>
        <v>0</v>
      </c>
      <c r="AD332" s="5675">
        <f t="shared" si="255"/>
        <v>0</v>
      </c>
      <c r="AE332" s="1173">
        <f t="shared" si="255"/>
        <v>0</v>
      </c>
      <c r="AF332" s="5675">
        <f t="shared" si="255"/>
        <v>0</v>
      </c>
      <c r="AG332" s="1173">
        <f t="shared" si="255"/>
        <v>0</v>
      </c>
      <c r="AH332" s="5675">
        <f t="shared" si="255"/>
        <v>0</v>
      </c>
      <c r="AI332" s="1173">
        <f t="shared" si="255"/>
        <v>0</v>
      </c>
      <c r="AJ332" s="5675">
        <f t="shared" si="255"/>
        <v>0</v>
      </c>
      <c r="AK332" s="1173">
        <f t="shared" si="255"/>
        <v>0</v>
      </c>
      <c r="AL332" s="5679">
        <f t="shared" si="255"/>
        <v>0</v>
      </c>
      <c r="AM332" s="5675">
        <f t="shared" si="255"/>
        <v>0</v>
      </c>
      <c r="AN332" s="5675">
        <f t="shared" si="255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>SUM(AT254+AT260+AT266+AT272+AT278+AT284+AT290+AT296+AT302+AT308+AT314+AT320+AT326)</f>
        <v>0</v>
      </c>
      <c r="AU332" s="3783">
        <f>SUM(AU254+AU260+AU266+AU272+AU278+AU284+AU290+AU296+AU302+AU308+AU314+AU320+AU326)</f>
        <v>0</v>
      </c>
      <c r="AV332" s="3440"/>
      <c r="AW332" s="3896">
        <f>SUM(AW254+AW260+AW266+AW272+AW278+AW284+AW290+AW296+AW302+AW308+AW314+AW320+AW326)</f>
        <v>0</v>
      </c>
      <c r="AX332" s="3783">
        <f>SUM(AX254+AX260+AX266+AX272+AX278+AX284+AX290+AX296+AX302+AX308+AX314+AX320+AX326)</f>
        <v>0</v>
      </c>
    </row>
    <row r="333" spans="1:104" x14ac:dyDescent="0.25">
      <c r="A333" s="6702"/>
      <c r="B333" s="6694" t="s">
        <v>1831</v>
      </c>
      <c r="C333" s="6696"/>
      <c r="D333" s="359">
        <f t="shared" si="248"/>
        <v>9</v>
      </c>
      <c r="E333" s="3983">
        <f t="shared" si="253"/>
        <v>4</v>
      </c>
      <c r="F333" s="3984">
        <f t="shared" si="253"/>
        <v>5</v>
      </c>
      <c r="G333" s="3896">
        <f>G255+G267+G273+G279+G285+G315+G321+G327</f>
        <v>2</v>
      </c>
      <c r="H333" s="3985">
        <f t="shared" si="249"/>
        <v>2</v>
      </c>
      <c r="I333" s="3896">
        <f t="shared" si="249"/>
        <v>1</v>
      </c>
      <c r="J333" s="3985">
        <f t="shared" si="249"/>
        <v>0</v>
      </c>
      <c r="K333" s="3896">
        <f t="shared" si="249"/>
        <v>0</v>
      </c>
      <c r="L333" s="3985">
        <f t="shared" si="249"/>
        <v>1</v>
      </c>
      <c r="M333" s="3896">
        <f t="shared" si="249"/>
        <v>0</v>
      </c>
      <c r="N333" s="3985">
        <f t="shared" si="249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250"/>
        <v>0</v>
      </c>
      <c r="R333" s="3814">
        <f t="shared" si="250"/>
        <v>0</v>
      </c>
      <c r="S333" s="359">
        <f t="shared" si="250"/>
        <v>1</v>
      </c>
      <c r="T333" s="3814">
        <f t="shared" si="250"/>
        <v>2</v>
      </c>
      <c r="U333" s="359">
        <f t="shared" si="250"/>
        <v>0</v>
      </c>
      <c r="V333" s="3835">
        <f t="shared" si="250"/>
        <v>0</v>
      </c>
      <c r="W333" s="1173">
        <f>W255+W261+W267+W273+W279+W285+W291+W297+W303+W309+W315+W321+W327</f>
        <v>0</v>
      </c>
      <c r="X333" s="5675">
        <f t="shared" ref="X333:AN333" si="256">X255+X261+X267+X273+X279+X285+X291+X297+X303+X309+X315+X321+X327</f>
        <v>0</v>
      </c>
      <c r="Y333" s="1173">
        <f t="shared" si="256"/>
        <v>0</v>
      </c>
      <c r="Z333" s="5675">
        <f t="shared" si="256"/>
        <v>0</v>
      </c>
      <c r="AA333" s="1173">
        <f t="shared" si="256"/>
        <v>0</v>
      </c>
      <c r="AB333" s="5675">
        <f t="shared" si="256"/>
        <v>0</v>
      </c>
      <c r="AC333" s="1173">
        <f t="shared" si="256"/>
        <v>0</v>
      </c>
      <c r="AD333" s="5675">
        <f t="shared" si="256"/>
        <v>0</v>
      </c>
      <c r="AE333" s="1173">
        <f t="shared" si="256"/>
        <v>0</v>
      </c>
      <c r="AF333" s="5675">
        <f t="shared" si="256"/>
        <v>0</v>
      </c>
      <c r="AG333" s="1173">
        <f t="shared" si="256"/>
        <v>0</v>
      </c>
      <c r="AH333" s="5675">
        <f t="shared" si="256"/>
        <v>0</v>
      </c>
      <c r="AI333" s="1173">
        <f t="shared" si="256"/>
        <v>0</v>
      </c>
      <c r="AJ333" s="5675">
        <f t="shared" si="256"/>
        <v>0</v>
      </c>
      <c r="AK333" s="1173">
        <f t="shared" si="256"/>
        <v>0</v>
      </c>
      <c r="AL333" s="5679">
        <f t="shared" si="256"/>
        <v>0</v>
      </c>
      <c r="AM333" s="5675">
        <f t="shared" si="256"/>
        <v>0</v>
      </c>
      <c r="AN333" s="5675">
        <f t="shared" si="256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>AT255+AT261+AT267+AT273+AT279+AT285+AT291+AT297+AT303+AT309+AT315+AT321+AT327</f>
        <v>0</v>
      </c>
      <c r="AU333" s="3783">
        <f>AU255+AU261+AU267+AU273+AU279+AU285+AU291+AU297+AU303+AU309+AU315+AU321+AU327</f>
        <v>0</v>
      </c>
      <c r="AV333" s="3783">
        <f>AV255+AV261+AV267+AV273+AV279+AV285+AV291+AV297+AV303+AV309+AV315+AV321+AV327</f>
        <v>0</v>
      </c>
      <c r="AW333" s="3896">
        <f>AW255+AW261+AW267+AW273+AW279+AW285+AW291+AW297+AW303+AW309+AW315+AW321+AW327</f>
        <v>0</v>
      </c>
      <c r="AX333" s="3783">
        <f>AX255+AX261+AX267+AX273+AX279+AX285+AX291+AX297+AX303+AX309+AX315+AX321+AX327</f>
        <v>0</v>
      </c>
    </row>
    <row r="334" spans="1:104" x14ac:dyDescent="0.25">
      <c r="A334" s="6702"/>
      <c r="B334" s="6694" t="s">
        <v>1832</v>
      </c>
      <c r="C334" s="6696"/>
      <c r="D334" s="359">
        <f t="shared" si="248"/>
        <v>0</v>
      </c>
      <c r="E334" s="3983">
        <f t="shared" si="253"/>
        <v>0</v>
      </c>
      <c r="F334" s="3984">
        <f t="shared" si="253"/>
        <v>0</v>
      </c>
      <c r="G334" s="3896">
        <f>G256+G268+G274+G280+G286+G316+G322+G328</f>
        <v>0</v>
      </c>
      <c r="H334" s="3985">
        <f t="shared" si="249"/>
        <v>0</v>
      </c>
      <c r="I334" s="3896">
        <f t="shared" si="249"/>
        <v>0</v>
      </c>
      <c r="J334" s="3985">
        <f t="shared" si="249"/>
        <v>0</v>
      </c>
      <c r="K334" s="3896">
        <f t="shared" si="249"/>
        <v>0</v>
      </c>
      <c r="L334" s="3985">
        <f t="shared" si="249"/>
        <v>0</v>
      </c>
      <c r="M334" s="3896">
        <f t="shared" si="249"/>
        <v>0</v>
      </c>
      <c r="N334" s="3985">
        <f t="shared" si="249"/>
        <v>0</v>
      </c>
      <c r="O334" s="359">
        <f>O256+O262+O268+O274+O280+O286+O298+O316+O322+O328</f>
        <v>0</v>
      </c>
      <c r="P334" s="3814">
        <f t="shared" si="250"/>
        <v>0</v>
      </c>
      <c r="Q334" s="359">
        <f t="shared" si="250"/>
        <v>0</v>
      </c>
      <c r="R334" s="3814">
        <f t="shared" si="250"/>
        <v>0</v>
      </c>
      <c r="S334" s="359">
        <f t="shared" si="250"/>
        <v>0</v>
      </c>
      <c r="T334" s="3814">
        <f t="shared" si="250"/>
        <v>0</v>
      </c>
      <c r="U334" s="359">
        <f t="shared" si="250"/>
        <v>0</v>
      </c>
      <c r="V334" s="3835">
        <f t="shared" si="250"/>
        <v>0</v>
      </c>
      <c r="W334" s="1173">
        <f>W256+W262+W268+W274+W280+W286+W292+W298+W304+W310+W316+W322+W328</f>
        <v>0</v>
      </c>
      <c r="X334" s="5675">
        <f t="shared" ref="X334:AN334" si="257">X256+X262+X268+X274+X280+X286+X292+X298+X304+X310+X316+X322+X328</f>
        <v>0</v>
      </c>
      <c r="Y334" s="1173">
        <f t="shared" si="257"/>
        <v>0</v>
      </c>
      <c r="Z334" s="5675">
        <f t="shared" si="257"/>
        <v>0</v>
      </c>
      <c r="AA334" s="1173">
        <f t="shared" si="257"/>
        <v>0</v>
      </c>
      <c r="AB334" s="5675">
        <f t="shared" si="257"/>
        <v>0</v>
      </c>
      <c r="AC334" s="1173">
        <f t="shared" si="257"/>
        <v>0</v>
      </c>
      <c r="AD334" s="5675">
        <f t="shared" si="257"/>
        <v>0</v>
      </c>
      <c r="AE334" s="1173">
        <f t="shared" si="257"/>
        <v>0</v>
      </c>
      <c r="AF334" s="5675">
        <f t="shared" si="257"/>
        <v>0</v>
      </c>
      <c r="AG334" s="1173">
        <f t="shared" si="257"/>
        <v>0</v>
      </c>
      <c r="AH334" s="5675">
        <f t="shared" si="257"/>
        <v>0</v>
      </c>
      <c r="AI334" s="1173">
        <f t="shared" si="257"/>
        <v>0</v>
      </c>
      <c r="AJ334" s="5675">
        <f t="shared" si="257"/>
        <v>0</v>
      </c>
      <c r="AK334" s="1173">
        <f t="shared" si="257"/>
        <v>0</v>
      </c>
      <c r="AL334" s="5679">
        <f t="shared" si="257"/>
        <v>0</v>
      </c>
      <c r="AM334" s="5675">
        <f t="shared" si="257"/>
        <v>0</v>
      </c>
      <c r="AN334" s="5675">
        <f t="shared" si="257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>SUM(AT256+AT262+AT268+AT274+AT280+AT286+AT304+AT298+AT292+AT310+AT316+AT322+AT328)</f>
        <v>0</v>
      </c>
      <c r="AU334" s="3783">
        <f>SUM(AU256+AU262+AU268+AU274+AU280+AU286+AU304+AU298+AU292+AU310+AU316+AU322+AU328)</f>
        <v>0</v>
      </c>
      <c r="AV334" s="3440"/>
      <c r="AW334" s="3896">
        <f>SUM(AW256+AW262+AW268+AW274+AW280+AW286+AW304+AW298+AW292+AW310+AW316+AW322+AW328)</f>
        <v>0</v>
      </c>
      <c r="AX334" s="3783">
        <f>SUM(AX256+AX262+AX268+AX274+AX280+AX286+AX304+AX298+AX292+AX310+AX316+AX322+AX328)</f>
        <v>0</v>
      </c>
    </row>
    <row r="335" spans="1:104" x14ac:dyDescent="0.25">
      <c r="A335" s="6703"/>
      <c r="B335" s="6707" t="s">
        <v>1833</v>
      </c>
      <c r="C335" s="6707"/>
      <c r="D335" s="3846">
        <f t="shared" si="248"/>
        <v>0</v>
      </c>
      <c r="E335" s="3989">
        <f t="shared" si="253"/>
        <v>0</v>
      </c>
      <c r="F335" s="3990">
        <f t="shared" si="253"/>
        <v>0</v>
      </c>
      <c r="G335" s="3516">
        <f>G275+G281+G287+G317+G323+G329</f>
        <v>0</v>
      </c>
      <c r="H335" s="3819">
        <f>H275+H281+H287+H317+H323+H329</f>
        <v>0</v>
      </c>
      <c r="I335" s="3516">
        <f t="shared" ref="I335:N335" si="258">I257+I269+I275+I281+I287+I317+I323+I329</f>
        <v>0</v>
      </c>
      <c r="J335" s="3819">
        <f t="shared" si="258"/>
        <v>0</v>
      </c>
      <c r="K335" s="3516">
        <f t="shared" si="258"/>
        <v>0</v>
      </c>
      <c r="L335" s="3819">
        <f t="shared" si="258"/>
        <v>0</v>
      </c>
      <c r="M335" s="3516">
        <f t="shared" si="258"/>
        <v>0</v>
      </c>
      <c r="N335" s="3819">
        <f t="shared" si="258"/>
        <v>0</v>
      </c>
      <c r="O335" s="3846">
        <f>O257+O269+O275+O281+O287+O299+O317+O323+O329</f>
        <v>0</v>
      </c>
      <c r="P335" s="3795">
        <f t="shared" ref="P335:V335" si="259">P257+P269+P275+P281+P287+P299+P317+P323+P329</f>
        <v>0</v>
      </c>
      <c r="Q335" s="3846">
        <f t="shared" si="259"/>
        <v>0</v>
      </c>
      <c r="R335" s="3795">
        <f t="shared" si="259"/>
        <v>0</v>
      </c>
      <c r="S335" s="3846">
        <f t="shared" si="259"/>
        <v>0</v>
      </c>
      <c r="T335" s="3795">
        <f t="shared" si="259"/>
        <v>0</v>
      </c>
      <c r="U335" s="3846">
        <f t="shared" si="259"/>
        <v>0</v>
      </c>
      <c r="V335" s="3991">
        <f t="shared" si="259"/>
        <v>0</v>
      </c>
      <c r="W335" s="1165">
        <f>W257+W263+W269+W275+W281+W287+W293+W305+W311+W299+W317+W323+W329</f>
        <v>0</v>
      </c>
      <c r="X335" s="5676">
        <f t="shared" ref="X335:AN335" si="260">X257+X263+X269+X275+X281+X287+X293+X305+X311+X299+X317+X323+X329</f>
        <v>0</v>
      </c>
      <c r="Y335" s="1165">
        <f t="shared" si="260"/>
        <v>0</v>
      </c>
      <c r="Z335" s="5676">
        <f t="shared" si="260"/>
        <v>0</v>
      </c>
      <c r="AA335" s="1165">
        <f t="shared" si="260"/>
        <v>0</v>
      </c>
      <c r="AB335" s="5676">
        <f t="shared" si="260"/>
        <v>0</v>
      </c>
      <c r="AC335" s="1165">
        <f t="shared" si="260"/>
        <v>0</v>
      </c>
      <c r="AD335" s="5676">
        <f t="shared" si="260"/>
        <v>0</v>
      </c>
      <c r="AE335" s="1165">
        <f t="shared" si="260"/>
        <v>0</v>
      </c>
      <c r="AF335" s="5676">
        <f t="shared" si="260"/>
        <v>0</v>
      </c>
      <c r="AG335" s="1165">
        <f t="shared" si="260"/>
        <v>0</v>
      </c>
      <c r="AH335" s="5676">
        <f t="shared" si="260"/>
        <v>0</v>
      </c>
      <c r="AI335" s="1165">
        <f t="shared" si="260"/>
        <v>0</v>
      </c>
      <c r="AJ335" s="5676">
        <f t="shared" si="260"/>
        <v>0</v>
      </c>
      <c r="AK335" s="1165">
        <f t="shared" si="260"/>
        <v>0</v>
      </c>
      <c r="AL335" s="5680">
        <f t="shared" si="260"/>
        <v>0</v>
      </c>
      <c r="AM335" s="5676">
        <f t="shared" si="260"/>
        <v>0</v>
      </c>
      <c r="AN335" s="5676">
        <f t="shared" si="260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>SUM(AT257+AT263+AT269+AT275+AT281+AT287+AT293+AT299+AT305+AT311+AT317+AT323+AT329)</f>
        <v>0</v>
      </c>
      <c r="AU335" s="3819">
        <f>SUM(AU257+AU263+AU269+AU275+AU281+AU287+AU293+AU299+AU305+AU311+AU317+AU323+AU329)</f>
        <v>0</v>
      </c>
      <c r="AV335" s="3993"/>
      <c r="AW335" s="3516">
        <f>SUM(AW257+AW263+AW269+AW275+AW281+AW287+AW293+AW299+AW305+AW311+AW317+AW323+AW329)</f>
        <v>0</v>
      </c>
      <c r="AX335" s="3784">
        <f>SUM(AX257+AX263+AX269+AX275+AX281+AX287+AX293+AX299+AX305+AX311+AX317+AX323+AX329)</f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>
        <v>0</v>
      </c>
      <c r="H340" s="771">
        <v>0</v>
      </c>
      <c r="I340" s="3347">
        <v>0</v>
      </c>
      <c r="J340" s="771">
        <v>0</v>
      </c>
      <c r="K340" s="3347">
        <v>0</v>
      </c>
      <c r="L340" s="771">
        <v>0</v>
      </c>
      <c r="M340" s="3347">
        <v>0</v>
      </c>
      <c r="N340" s="771">
        <v>0</v>
      </c>
      <c r="O340" s="3347">
        <v>0</v>
      </c>
      <c r="P340" s="771">
        <v>0</v>
      </c>
      <c r="Q340" s="3347">
        <v>0</v>
      </c>
      <c r="R340" s="771">
        <v>0</v>
      </c>
      <c r="S340" s="3347">
        <v>0</v>
      </c>
      <c r="T340" s="771">
        <v>0</v>
      </c>
      <c r="U340" s="3347">
        <v>0</v>
      </c>
      <c r="V340" s="771">
        <v>0</v>
      </c>
      <c r="W340" s="3347">
        <v>0</v>
      </c>
      <c r="X340" s="771">
        <v>0</v>
      </c>
      <c r="Y340" s="3347">
        <v>0</v>
      </c>
      <c r="Z340" s="771">
        <v>0</v>
      </c>
      <c r="AA340" s="3347">
        <v>0</v>
      </c>
      <c r="AB340" s="771">
        <v>0</v>
      </c>
      <c r="AC340" s="3347">
        <v>0</v>
      </c>
      <c r="AD340" s="771">
        <v>0</v>
      </c>
      <c r="AE340" s="3347">
        <v>0</v>
      </c>
      <c r="AF340" s="771">
        <v>0</v>
      </c>
      <c r="AG340" s="3347">
        <v>0</v>
      </c>
      <c r="AH340" s="771">
        <v>0</v>
      </c>
      <c r="AI340" s="3347">
        <v>0</v>
      </c>
      <c r="AJ340" s="771">
        <v>0</v>
      </c>
      <c r="AK340" s="3347">
        <v>0</v>
      </c>
      <c r="AL340" s="771">
        <v>0</v>
      </c>
      <c r="AM340" s="3347">
        <v>0</v>
      </c>
      <c r="AN340" s="771">
        <v>0</v>
      </c>
      <c r="AO340" s="3347">
        <v>0</v>
      </c>
      <c r="AP340" s="759">
        <v>0</v>
      </c>
      <c r="AQ340" s="74">
        <v>0</v>
      </c>
      <c r="AR340" s="42">
        <v>0</v>
      </c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261">SUM(G341+I341+K341+M341+O341+Q341+S341+U341+W341+Y341+AA341+AC341+AE341+AG341+AI341+AK341+AM341+AO341)</f>
        <v>0</v>
      </c>
      <c r="F341" s="480">
        <f t="shared" si="261"/>
        <v>0</v>
      </c>
      <c r="G341" s="3996">
        <v>0</v>
      </c>
      <c r="H341" s="3997">
        <v>0</v>
      </c>
      <c r="I341" s="3996">
        <v>0</v>
      </c>
      <c r="J341" s="3997">
        <v>0</v>
      </c>
      <c r="K341" s="3996">
        <v>0</v>
      </c>
      <c r="L341" s="3997">
        <v>0</v>
      </c>
      <c r="M341" s="3996">
        <v>0</v>
      </c>
      <c r="N341" s="3997">
        <v>0</v>
      </c>
      <c r="O341" s="3996">
        <v>0</v>
      </c>
      <c r="P341" s="3997">
        <v>0</v>
      </c>
      <c r="Q341" s="3996">
        <v>0</v>
      </c>
      <c r="R341" s="3997">
        <v>0</v>
      </c>
      <c r="S341" s="3996">
        <v>0</v>
      </c>
      <c r="T341" s="3997">
        <v>0</v>
      </c>
      <c r="U341" s="3996">
        <v>0</v>
      </c>
      <c r="V341" s="3997">
        <v>0</v>
      </c>
      <c r="W341" s="3996">
        <v>0</v>
      </c>
      <c r="X341" s="3997">
        <v>0</v>
      </c>
      <c r="Y341" s="3996">
        <v>0</v>
      </c>
      <c r="Z341" s="3997">
        <v>0</v>
      </c>
      <c r="AA341" s="3996">
        <v>0</v>
      </c>
      <c r="AB341" s="3997">
        <v>0</v>
      </c>
      <c r="AC341" s="3996">
        <v>0</v>
      </c>
      <c r="AD341" s="3997">
        <v>0</v>
      </c>
      <c r="AE341" s="3996">
        <v>0</v>
      </c>
      <c r="AF341" s="3997">
        <v>0</v>
      </c>
      <c r="AG341" s="3996">
        <v>0</v>
      </c>
      <c r="AH341" s="3997">
        <v>0</v>
      </c>
      <c r="AI341" s="3996">
        <v>0</v>
      </c>
      <c r="AJ341" s="3997">
        <v>0</v>
      </c>
      <c r="AK341" s="3996">
        <v>0</v>
      </c>
      <c r="AL341" s="3997">
        <v>0</v>
      </c>
      <c r="AM341" s="3996">
        <v>0</v>
      </c>
      <c r="AN341" s="3997">
        <v>0</v>
      </c>
      <c r="AO341" s="3996">
        <v>0</v>
      </c>
      <c r="AP341" s="352">
        <v>0</v>
      </c>
      <c r="AQ341" s="430">
        <v>0</v>
      </c>
      <c r="AR341" s="347">
        <v>0</v>
      </c>
      <c r="AS341" t="str">
        <f>CA341&amp;CB341</f>
        <v/>
      </c>
      <c r="CA341" s="434" t="str">
        <f>IF(AND($F341&gt;0,AQ341="")," * No olvide digitar la variable Gestante. Digite cero si no tiene.",IF(AQ341&gt;$F341," * La variable Gestante no puede superar el Total Mujeres.",""))</f>
        <v/>
      </c>
      <c r="CB341" s="434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>IF(AND($F341&gt;0,AQ341=""),1,IF(AQ341&gt;$F341,1,0))</f>
        <v>0</v>
      </c>
      <c r="CP341" s="435">
        <f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261"/>
        <v>0</v>
      </c>
      <c r="F342" s="480">
        <f t="shared" si="261"/>
        <v>0</v>
      </c>
      <c r="G342" s="3996">
        <v>0</v>
      </c>
      <c r="H342" s="3997">
        <v>0</v>
      </c>
      <c r="I342" s="3996">
        <v>0</v>
      </c>
      <c r="J342" s="3997">
        <v>0</v>
      </c>
      <c r="K342" s="3996">
        <v>0</v>
      </c>
      <c r="L342" s="3997">
        <v>0</v>
      </c>
      <c r="M342" s="3996">
        <v>0</v>
      </c>
      <c r="N342" s="3997">
        <v>0</v>
      </c>
      <c r="O342" s="3996">
        <v>0</v>
      </c>
      <c r="P342" s="3997">
        <v>0</v>
      </c>
      <c r="Q342" s="3996">
        <v>0</v>
      </c>
      <c r="R342" s="3997">
        <v>0</v>
      </c>
      <c r="S342" s="3996">
        <v>0</v>
      </c>
      <c r="T342" s="3997">
        <v>0</v>
      </c>
      <c r="U342" s="3996">
        <v>0</v>
      </c>
      <c r="V342" s="3997">
        <v>0</v>
      </c>
      <c r="W342" s="3996">
        <v>0</v>
      </c>
      <c r="X342" s="3997">
        <v>0</v>
      </c>
      <c r="Y342" s="3996">
        <v>0</v>
      </c>
      <c r="Z342" s="3997">
        <v>0</v>
      </c>
      <c r="AA342" s="3996">
        <v>0</v>
      </c>
      <c r="AB342" s="3997">
        <v>0</v>
      </c>
      <c r="AC342" s="3996">
        <v>0</v>
      </c>
      <c r="AD342" s="3997">
        <v>0</v>
      </c>
      <c r="AE342" s="3996">
        <v>0</v>
      </c>
      <c r="AF342" s="3997">
        <v>0</v>
      </c>
      <c r="AG342" s="3996">
        <v>0</v>
      </c>
      <c r="AH342" s="3997">
        <v>0</v>
      </c>
      <c r="AI342" s="3996">
        <v>0</v>
      </c>
      <c r="AJ342" s="3997">
        <v>0</v>
      </c>
      <c r="AK342" s="3996">
        <v>0</v>
      </c>
      <c r="AL342" s="3997">
        <v>0</v>
      </c>
      <c r="AM342" s="3996">
        <v>0</v>
      </c>
      <c r="AN342" s="3997">
        <v>0</v>
      </c>
      <c r="AO342" s="3996">
        <v>0</v>
      </c>
      <c r="AP342" s="352">
        <v>0</v>
      </c>
      <c r="AQ342" s="430">
        <v>0</v>
      </c>
      <c r="AR342" s="347">
        <v>0</v>
      </c>
      <c r="AS342" t="str">
        <f>CA342&amp;CB342</f>
        <v/>
      </c>
      <c r="CA342" s="434" t="str">
        <f>IF(AND($F342&gt;0,AQ342="")," * No olvide digitar la variable Gestante. Digite cero si no tiene.",IF(AQ342&gt;$F342," * La variable Gestante no puede superar el Total Mujeres.",""))</f>
        <v/>
      </c>
      <c r="CB342" s="434" t="str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435">
        <f>IF(AND($F342&gt;0,AQ342=""),1,IF(AQ342&gt;$F342,1,0))</f>
        <v>0</v>
      </c>
      <c r="CP342" s="435">
        <f>IF(AND(AK342+AL342&gt;0,AR342=""),1,IF(AR342&gt;AK342+AL342,1,0))</f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261"/>
        <v>0</v>
      </c>
      <c r="F343" s="480">
        <f t="shared" si="261"/>
        <v>0</v>
      </c>
      <c r="G343" s="3996">
        <v>0</v>
      </c>
      <c r="H343" s="3997">
        <v>0</v>
      </c>
      <c r="I343" s="3996">
        <v>0</v>
      </c>
      <c r="J343" s="3997">
        <v>0</v>
      </c>
      <c r="K343" s="3996">
        <v>0</v>
      </c>
      <c r="L343" s="3997">
        <v>0</v>
      </c>
      <c r="M343" s="3996">
        <v>0</v>
      </c>
      <c r="N343" s="3997">
        <v>0</v>
      </c>
      <c r="O343" s="3996">
        <v>0</v>
      </c>
      <c r="P343" s="3997">
        <v>0</v>
      </c>
      <c r="Q343" s="3996">
        <v>0</v>
      </c>
      <c r="R343" s="3997">
        <v>0</v>
      </c>
      <c r="S343" s="3996">
        <v>0</v>
      </c>
      <c r="T343" s="3997">
        <v>0</v>
      </c>
      <c r="U343" s="3996">
        <v>0</v>
      </c>
      <c r="V343" s="3997">
        <v>0</v>
      </c>
      <c r="W343" s="3996">
        <v>0</v>
      </c>
      <c r="X343" s="3997">
        <v>0</v>
      </c>
      <c r="Y343" s="3996">
        <v>0</v>
      </c>
      <c r="Z343" s="3997">
        <v>0</v>
      </c>
      <c r="AA343" s="3996">
        <v>0</v>
      </c>
      <c r="AB343" s="3997">
        <v>0</v>
      </c>
      <c r="AC343" s="3996">
        <v>0</v>
      </c>
      <c r="AD343" s="3997">
        <v>0</v>
      </c>
      <c r="AE343" s="3996">
        <v>0</v>
      </c>
      <c r="AF343" s="3997">
        <v>0</v>
      </c>
      <c r="AG343" s="3996">
        <v>0</v>
      </c>
      <c r="AH343" s="3997">
        <v>0</v>
      </c>
      <c r="AI343" s="3996">
        <v>0</v>
      </c>
      <c r="AJ343" s="3997">
        <v>0</v>
      </c>
      <c r="AK343" s="3996">
        <v>0</v>
      </c>
      <c r="AL343" s="3997">
        <v>0</v>
      </c>
      <c r="AM343" s="3996">
        <v>0</v>
      </c>
      <c r="AN343" s="3997">
        <v>0</v>
      </c>
      <c r="AO343" s="3996">
        <v>0</v>
      </c>
      <c r="AP343" s="352">
        <v>0</v>
      </c>
      <c r="AQ343" s="377">
        <v>0</v>
      </c>
      <c r="AR343" s="2">
        <v>0</v>
      </c>
      <c r="AS343" t="str">
        <f>CA343&amp;CB343</f>
        <v/>
      </c>
      <c r="CA343" s="434" t="str">
        <f>IF(AND($F343&gt;0,AQ343="")," * No olvide digitar la variable Gestante. Digite cero si no tiene.",IF(AQ343&gt;$F343," * La variable Gestante no puede superar el Total Mujeres.",""))</f>
        <v/>
      </c>
      <c r="CB343" s="434" t="str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435">
        <f>IF(AND($F343&gt;0,AQ343=""),1,IF(AQ343&gt;$F343,1,0))</f>
        <v>0</v>
      </c>
      <c r="CP343" s="435">
        <f>IF(AND(AK343+AL343&gt;0,AR343=""),1,IF(AR343&gt;AK343+AL343,1,0))</f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30</v>
      </c>
      <c r="E344" s="3711">
        <f t="shared" si="261"/>
        <v>12</v>
      </c>
      <c r="F344" s="485">
        <f t="shared" si="261"/>
        <v>18</v>
      </c>
      <c r="G344" s="429">
        <v>0</v>
      </c>
      <c r="H344" s="389">
        <v>0</v>
      </c>
      <c r="I344" s="429">
        <v>0</v>
      </c>
      <c r="J344" s="389">
        <v>0</v>
      </c>
      <c r="K344" s="429">
        <v>0</v>
      </c>
      <c r="L344" s="389">
        <v>0</v>
      </c>
      <c r="M344" s="429">
        <v>0</v>
      </c>
      <c r="N344" s="389">
        <v>0</v>
      </c>
      <c r="O344" s="429">
        <v>0</v>
      </c>
      <c r="P344" s="389">
        <v>0</v>
      </c>
      <c r="Q344" s="429">
        <v>0</v>
      </c>
      <c r="R344" s="389">
        <v>0</v>
      </c>
      <c r="S344" s="429">
        <v>0</v>
      </c>
      <c r="T344" s="389">
        <v>0</v>
      </c>
      <c r="U344" s="429">
        <v>1</v>
      </c>
      <c r="V344" s="389">
        <v>3</v>
      </c>
      <c r="W344" s="429">
        <v>0</v>
      </c>
      <c r="X344" s="389">
        <v>1</v>
      </c>
      <c r="Y344" s="429">
        <v>2</v>
      </c>
      <c r="Z344" s="389">
        <v>0</v>
      </c>
      <c r="AA344" s="429">
        <v>2</v>
      </c>
      <c r="AB344" s="389">
        <v>0</v>
      </c>
      <c r="AC344" s="429">
        <v>5</v>
      </c>
      <c r="AD344" s="389">
        <v>4</v>
      </c>
      <c r="AE344" s="429">
        <v>1</v>
      </c>
      <c r="AF344" s="389">
        <v>0</v>
      </c>
      <c r="AG344" s="429">
        <v>0</v>
      </c>
      <c r="AH344" s="389">
        <v>5</v>
      </c>
      <c r="AI344" s="429">
        <v>1</v>
      </c>
      <c r="AJ344" s="389">
        <v>3</v>
      </c>
      <c r="AK344" s="429">
        <v>0</v>
      </c>
      <c r="AL344" s="389">
        <v>0</v>
      </c>
      <c r="AM344" s="429">
        <v>0</v>
      </c>
      <c r="AN344" s="389">
        <v>0</v>
      </c>
      <c r="AO344" s="429">
        <v>0</v>
      </c>
      <c r="AP344" s="390">
        <v>2</v>
      </c>
      <c r="AQ344" s="379">
        <v>0</v>
      </c>
      <c r="AR344" s="388">
        <v>0</v>
      </c>
      <c r="AS344" t="str">
        <f>CA344&amp;CB344</f>
        <v/>
      </c>
      <c r="CA344" s="434" t="str">
        <f>IF(AND($F344&gt;0,AQ344="")," * No olvide digitar la variable Gestante. Digite cero si no tiene.",IF(AQ344&gt;$F344," * La variable Gestante no puede superar el Total Mujeres.",""))</f>
        <v/>
      </c>
      <c r="CB344" s="434" t="str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435">
        <f>IF(AND($F344&gt;0,AQ344=""),1,IF(AQ344&gt;$F344,1,0))</f>
        <v>0</v>
      </c>
      <c r="CP344" s="435">
        <f>IF(AND(AK344+AL344&gt;0,AR344=""),1,IF(AR344&gt;AK344+AL344,1,0))</f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>
        <v>0</v>
      </c>
      <c r="D347" s="773">
        <v>0</v>
      </c>
      <c r="E347" s="576">
        <v>0</v>
      </c>
    </row>
    <row r="348" spans="1:94" x14ac:dyDescent="0.25">
      <c r="A348" s="6684" t="s">
        <v>1852</v>
      </c>
      <c r="B348" s="6685"/>
      <c r="C348" s="346">
        <v>0</v>
      </c>
      <c r="D348" s="369">
        <v>0</v>
      </c>
      <c r="E348" s="347">
        <v>0</v>
      </c>
    </row>
    <row r="349" spans="1:94" x14ac:dyDescent="0.25">
      <c r="A349" s="5875" t="s">
        <v>1853</v>
      </c>
      <c r="B349" s="5876"/>
      <c r="C349" s="346">
        <v>0</v>
      </c>
      <c r="D349" s="369">
        <v>0</v>
      </c>
      <c r="E349" s="347">
        <v>0</v>
      </c>
    </row>
    <row r="350" spans="1:94" x14ac:dyDescent="0.25">
      <c r="A350" s="6684" t="s">
        <v>1646</v>
      </c>
      <c r="B350" s="6685"/>
      <c r="C350" s="346">
        <v>40</v>
      </c>
      <c r="D350" s="369">
        <v>0</v>
      </c>
      <c r="E350" s="347">
        <v>40</v>
      </c>
    </row>
    <row r="351" spans="1:94" x14ac:dyDescent="0.25">
      <c r="A351" s="6684" t="s">
        <v>1648</v>
      </c>
      <c r="B351" s="6685"/>
      <c r="C351" s="346">
        <v>0</v>
      </c>
      <c r="D351" s="369">
        <v>0</v>
      </c>
      <c r="E351" s="347">
        <v>0</v>
      </c>
    </row>
    <row r="352" spans="1:94" x14ac:dyDescent="0.25">
      <c r="A352" s="6684" t="s">
        <v>1854</v>
      </c>
      <c r="B352" s="6685"/>
      <c r="C352" s="346">
        <v>0</v>
      </c>
      <c r="D352" s="369">
        <v>0</v>
      </c>
      <c r="E352" s="347">
        <v>0</v>
      </c>
    </row>
    <row r="353" spans="1:5" x14ac:dyDescent="0.25">
      <c r="A353" s="6684" t="s">
        <v>1645</v>
      </c>
      <c r="B353" s="6685"/>
      <c r="C353" s="346">
        <v>0</v>
      </c>
      <c r="D353" s="369">
        <v>0</v>
      </c>
      <c r="E353" s="347">
        <v>0</v>
      </c>
    </row>
    <row r="354" spans="1:5" ht="21" customHeight="1" x14ac:dyDescent="0.25">
      <c r="A354" s="6686" t="s">
        <v>1855</v>
      </c>
      <c r="B354" s="6687"/>
      <c r="C354" s="346">
        <v>0</v>
      </c>
      <c r="D354" s="369">
        <v>0</v>
      </c>
      <c r="E354" s="347">
        <v>0</v>
      </c>
    </row>
    <row r="355" spans="1:5" x14ac:dyDescent="0.25">
      <c r="A355" s="6686" t="s">
        <v>1649</v>
      </c>
      <c r="B355" s="6687"/>
      <c r="C355" s="346">
        <v>0</v>
      </c>
      <c r="D355" s="369">
        <v>0</v>
      </c>
      <c r="E355" s="347">
        <v>0</v>
      </c>
    </row>
    <row r="356" spans="1:5" x14ac:dyDescent="0.25">
      <c r="A356" s="6686" t="s">
        <v>1650</v>
      </c>
      <c r="B356" s="6687"/>
      <c r="C356" s="346">
        <v>0</v>
      </c>
      <c r="D356" s="369">
        <v>0</v>
      </c>
      <c r="E356" s="347">
        <v>0</v>
      </c>
    </row>
    <row r="357" spans="1:5" x14ac:dyDescent="0.25">
      <c r="A357" s="6682" t="s">
        <v>1856</v>
      </c>
      <c r="B357" s="6683"/>
      <c r="C357" s="380">
        <v>0</v>
      </c>
      <c r="D357" s="2911">
        <v>0</v>
      </c>
      <c r="E357" s="388">
        <v>0</v>
      </c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2678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2" zoomScale="106" zoomScaleNormal="106" workbookViewId="0">
      <selection activeCell="AF255" sqref="A255:XFD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 t="shared" ref="B50:C52" si="119">+D50+F50+H50+J50+L50+N50+P50+R50+T50+V50+X50+Z50+AB50+AD50+AF50+AH50+AJ50+AL50+AN50+AP50</f>
        <v>0</v>
      </c>
      <c r="C50" s="345">
        <f t="shared" si="119"/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 t="shared" si="119"/>
        <v>0</v>
      </c>
      <c r="C51" s="345">
        <f t="shared" si="119"/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si="119"/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>IF(B52&lt;&gt;(AS52+AR52)," * La suma de las columnas "&amp;AR$10&amp;""&amp;" DEBE SER IGUAL a los Exámenes Procesados. ","")</f>
        <v/>
      </c>
      <c r="CB52" s="1899" t="str">
        <f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>IF(P52&lt;Q52,CONCATENATE("* El total de Procesados debe ser mayor o igual al total de Reactivos en el grupo de edad ",$P$11),"")</f>
        <v/>
      </c>
      <c r="CL52" s="1899" t="str">
        <f>IF(R52&lt;S52,CONCATENATE("* El total de Procesados debe ser mayor o igual al total de Reactivos en el grupo de edad ",$R$11),"")</f>
        <v/>
      </c>
      <c r="CM52" s="1899" t="str">
        <f>IF($T52&lt;$U52,CONCATENATE("* El total de Procesados debe ser mayor o igual al total de Reactivos en el grupo de edad ",$T$11),"")</f>
        <v/>
      </c>
      <c r="CN52" s="1899" t="str">
        <f>IF(V52&lt;W52,CONCATENATE("* El total de Procesados debe ser mayor o igual al total de Reactivos en el grupo de edad ",$V$11),"")</f>
        <v/>
      </c>
      <c r="CO52" s="1899" t="str">
        <f>IF(X52&lt;Y52,CONCATENATE("* El total de Procesados debe ser mayor o igual al total de Reactivos en el grupo de edad ",$X$11),"")</f>
        <v/>
      </c>
      <c r="CP52" s="1899" t="str">
        <f>IF(Z52&lt;AA52,CONCATENATE("* El total de Procesados debe ser mayor o igual al total de Reactivos en el grupo de edad ",$Z$11),"")</f>
        <v/>
      </c>
      <c r="CQ52" s="1899" t="str">
        <f>IF(AB52&lt;AC52,CONCATENATE("* El total de Procesados debe ser mayor o igual al total de Reactivos en el grupo de edad ",$AB$11),"")</f>
        <v/>
      </c>
      <c r="CR52" s="1899" t="str">
        <f>IF(AD52&lt;AE52,CONCATENATE("* El total de Procesados debe ser mayor o igual al total de Reactivos en el grupo de edad ",$AD$11),"")</f>
        <v/>
      </c>
      <c r="CS52" s="1899" t="str">
        <f>IF(AF52&lt;AG52,CONCATENATE("* El total de Procesados debe ser mayor o igual al total de Reactivos en el grupo de edad ",$AF$11),"")</f>
        <v/>
      </c>
      <c r="CT52" s="1899" t="str">
        <f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>IF(B52&lt;&gt;(AS52+AR52),1,0)</f>
        <v>0</v>
      </c>
      <c r="DG52" s="4027">
        <f>IF(AND($B52&gt;0,AND(AT52="",AU52="")),1,IF((AT52+AU52)&gt;$B52,1,0))</f>
        <v>0</v>
      </c>
      <c r="DH52" s="4027">
        <f>IF(AND($B52&gt;0,AV52=""),1,IF(AV52&gt;$B52,1,0))</f>
        <v>0</v>
      </c>
      <c r="DI52" s="4027">
        <f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>IF(P52&lt;Q52,1,0)</f>
        <v>0</v>
      </c>
      <c r="DQ52" s="4027">
        <f>IF(R52&lt;S52,1,0)</f>
        <v>0</v>
      </c>
      <c r="DR52" s="4027">
        <f>IF($T52&lt;$U52,1,0)</f>
        <v>0</v>
      </c>
      <c r="DS52" s="4027">
        <f>IF(V52&lt;W52,1,0)</f>
        <v>0</v>
      </c>
      <c r="DT52" s="4027">
        <f>IF(X52&lt;Y52,1,0)</f>
        <v>0</v>
      </c>
      <c r="DU52" s="4027">
        <f>IF(Z52&lt;AA52,1,0)</f>
        <v>0</v>
      </c>
      <c r="DV52" s="4027">
        <f>IF(AB52&lt;AC52,1,0)</f>
        <v>0</v>
      </c>
      <c r="DW52" s="4027">
        <f>IF(AD52&lt;AE52,1,0)</f>
        <v>0</v>
      </c>
      <c r="DX52" s="4027">
        <f>IF(AF52&lt;AG52,1,0)</f>
        <v>0</v>
      </c>
      <c r="DY52" s="4027">
        <f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20">+N57+P57+R57+T57+V57+X57+Z57+AB57+AD57+AF57+AH57+AJ57+AL57+AN57+AP57</f>
        <v>0</v>
      </c>
      <c r="C57" s="4021">
        <f t="shared" si="120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21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22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23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24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25">IF(N57&lt;O57,CONCATENATE("* El total de Procesados debe ser mayor o igual al total de Reactivos en el grupo de edad ",$N$11),"")</f>
        <v/>
      </c>
      <c r="CK57" s="1899" t="str">
        <f t="shared" ref="CK57:CK65" si="126">IF(P57&lt;Q57,CONCATENATE("* El total de Procesados debe ser mayor o igual al total de Reactivos en el grupo de edad ",$P$11),"")</f>
        <v/>
      </c>
      <c r="CL57" s="1899" t="str">
        <f t="shared" ref="CL57:CL65" si="127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28">IF(V57&lt;W57,CONCATENATE("* El total de Procesados debe ser mayor o igual al total de Reactivos en el grupo de edad ",$V$11),"")</f>
        <v/>
      </c>
      <c r="CO57" s="1899" t="str">
        <f t="shared" ref="CO57:CO65" si="129">IF(X57&lt;Y57,CONCATENATE("* El total de Procesados debe ser mayor o igual al total de Reactivos en el grupo de edad ",$X$11),"")</f>
        <v/>
      </c>
      <c r="CP57" s="1899" t="str">
        <f t="shared" ref="CP57:CP65" si="130">IF(Z57&lt;AA57,CONCATENATE("* El total de Procesados debe ser mayor o igual al total de Reactivos en el grupo de edad ",$Z$11),"")</f>
        <v/>
      </c>
      <c r="CQ57" s="1899" t="str">
        <f t="shared" ref="CQ57:CQ65" si="131">IF(AB57&lt;AC57,CONCATENATE("* El total de Procesados debe ser mayor o igual al total de Reactivos en el grupo de edad ",$AB$11),"")</f>
        <v/>
      </c>
      <c r="CR57" s="1899" t="str">
        <f t="shared" ref="CR57:CR65" si="132">IF(AD57&lt;AE57,CONCATENATE("* El total de Procesados debe ser mayor o igual al total de Reactivos en el grupo de edad ",$AD$11),"")</f>
        <v/>
      </c>
      <c r="CS57" s="1899" t="str">
        <f t="shared" ref="CS57:CS65" si="133">IF(AF57&lt;AG57,CONCATENATE("* El total de Procesados debe ser mayor o igual al total de Reactivos en el grupo de edad ",$AF$11),"")</f>
        <v/>
      </c>
      <c r="CT57" s="1899" t="str">
        <f t="shared" ref="CT57:CT65" si="134">IF(AH57&lt;AI57,CONCATENATE("* El total de Procesados debe ser mayor o igual al total de Reactivos en el grupo de edad ",$AH$11),"")</f>
        <v/>
      </c>
      <c r="CU57" s="1899" t="str">
        <f t="shared" ref="CU57:CU65" si="135">IF(AJ57&lt;AK57,CONCATENATE("* El total de Procesados debe ser mayor o igual al total de Reactivos en el grupo de edad ",$AJ$11),"")</f>
        <v/>
      </c>
      <c r="CV57" s="1899" t="str">
        <f t="shared" ref="CV57:CV65" si="136">IF(AL57&lt;AM57,CONCATENATE("* El total de Procesados debe ser mayor o igual al total de Reactivos en el grupo de edad ",$AL$11),"")</f>
        <v/>
      </c>
      <c r="CW57" s="1899" t="str">
        <f t="shared" ref="CW57:CW65" si="137">IF(AN57&lt;AO57,CONCATENATE("* El total de Procesados debe ser mayor o igual al total de Reactivos en el grupo de edad ",$AN$11),"")</f>
        <v/>
      </c>
      <c r="CX57" s="1899" t="str">
        <f t="shared" ref="CX57:CX65" si="138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39">IF(AND($B57&gt;0,AND(AT57="",AU57="")),1,IF((AT57+AU57)&gt;$B57,1,0))</f>
        <v>0</v>
      </c>
      <c r="DH57" s="4027">
        <f t="shared" ref="DH57:DH74" si="140">IF(AND($B57&gt;0,AV57=""),1,IF(AV57&gt;$B57,1,0))</f>
        <v>0</v>
      </c>
      <c r="DI57" s="4027">
        <f t="shared" ref="DI57:DI74" si="141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42">IF(N57&lt;O57,1,0)</f>
        <v>0</v>
      </c>
      <c r="DP57" s="4027">
        <f t="shared" ref="DP57:DP65" si="143">IF(P57&lt;Q57,1,0)</f>
        <v>0</v>
      </c>
      <c r="DQ57" s="4027">
        <f t="shared" ref="DQ57:DQ65" si="144">IF(R57&lt;S57,1,0)</f>
        <v>0</v>
      </c>
      <c r="DR57" s="4027">
        <f>IF($T57&lt;$U57,1,0)</f>
        <v>0</v>
      </c>
      <c r="DS57" s="4027">
        <f t="shared" ref="DS57:DS65" si="145">IF(V57&lt;W57,1,0)</f>
        <v>0</v>
      </c>
      <c r="DT57" s="4027">
        <f t="shared" ref="DT57:DT65" si="146">IF(X57&lt;Y57,1,0)</f>
        <v>0</v>
      </c>
      <c r="DU57" s="4027">
        <f t="shared" ref="DU57:DU65" si="147">IF(Z57&lt;AA57,1,0)</f>
        <v>0</v>
      </c>
      <c r="DV57" s="4027">
        <f>IF(AB57&lt;AC57,1,0)</f>
        <v>0</v>
      </c>
      <c r="DW57" s="4027">
        <f t="shared" ref="DW57:DW65" si="148">IF(AD57&lt;AE57,1,0)</f>
        <v>0</v>
      </c>
      <c r="DX57" s="4027">
        <f t="shared" ref="DX57:DX65" si="149">IF(AF57&lt;AG57,1,0)</f>
        <v>0</v>
      </c>
      <c r="DY57" s="4027">
        <f t="shared" ref="DY57:DY65" si="150">IF(AH57&lt;AI57,1,0)</f>
        <v>0</v>
      </c>
      <c r="DZ57" s="4027">
        <f t="shared" ref="DZ57:DZ65" si="151">IF(AJ57&lt;AK57,1,0)</f>
        <v>0</v>
      </c>
      <c r="EA57" s="4027">
        <f t="shared" ref="EA57:EA65" si="152">IF(AL57&lt;AM57,1,0)</f>
        <v>0</v>
      </c>
      <c r="EB57" s="4027">
        <f t="shared" ref="EB57:EB65" si="153">IF(AN57&lt;AO57,1,0)</f>
        <v>0</v>
      </c>
      <c r="EC57" s="4027">
        <f t="shared" ref="EC57:EC65" si="154">IF(AP57&lt;AQ57,1,0)</f>
        <v>0</v>
      </c>
    </row>
    <row r="58" spans="1:133" x14ac:dyDescent="0.25">
      <c r="A58" s="4044" t="s">
        <v>1867</v>
      </c>
      <c r="B58" s="4029">
        <f t="shared" si="120"/>
        <v>0</v>
      </c>
      <c r="C58" s="345">
        <f t="shared" si="120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21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22"/>
        <v/>
      </c>
      <c r="CC58" s="1899" t="str">
        <f t="shared" si="123"/>
        <v/>
      </c>
      <c r="CD58" s="1899" t="str">
        <f t="shared" si="124"/>
        <v/>
      </c>
      <c r="CE58" s="1900"/>
      <c r="CF58" s="1900"/>
      <c r="CG58" s="1900"/>
      <c r="CH58" s="1900"/>
      <c r="CI58" s="1900"/>
      <c r="CJ58" s="1899" t="str">
        <f t="shared" si="125"/>
        <v/>
      </c>
      <c r="CK58" s="1899" t="str">
        <f t="shared" si="126"/>
        <v/>
      </c>
      <c r="CL58" s="1899" t="str">
        <f t="shared" si="127"/>
        <v/>
      </c>
      <c r="CM58" s="1899" t="str">
        <f t="shared" ref="CM58:CM74" si="155">IF($T58&lt;$U58,CONCATENATE("* El total de Procesados debe ser mayor o igual al total de Reactivos en el grupo de edad ",$T$11),"")</f>
        <v/>
      </c>
      <c r="CN58" s="1899" t="str">
        <f t="shared" si="128"/>
        <v/>
      </c>
      <c r="CO58" s="1899" t="str">
        <f t="shared" si="129"/>
        <v/>
      </c>
      <c r="CP58" s="1899" t="str">
        <f t="shared" si="130"/>
        <v/>
      </c>
      <c r="CQ58" s="1899" t="str">
        <f t="shared" si="131"/>
        <v/>
      </c>
      <c r="CR58" s="1899" t="str">
        <f t="shared" si="132"/>
        <v/>
      </c>
      <c r="CS58" s="1899" t="str">
        <f t="shared" si="133"/>
        <v/>
      </c>
      <c r="CT58" s="1899" t="str">
        <f t="shared" si="134"/>
        <v/>
      </c>
      <c r="CU58" s="1899" t="str">
        <f t="shared" si="135"/>
        <v/>
      </c>
      <c r="CV58" s="1899" t="str">
        <f t="shared" si="136"/>
        <v/>
      </c>
      <c r="CW58" s="1899" t="str">
        <f t="shared" si="137"/>
        <v/>
      </c>
      <c r="CX58" s="1899" t="str">
        <f t="shared" si="138"/>
        <v/>
      </c>
      <c r="DE58" s="1970"/>
      <c r="DF58" s="4043">
        <f>IF(B58&lt;&gt;(AS58),1,0)</f>
        <v>0</v>
      </c>
      <c r="DG58" s="4027">
        <f t="shared" si="139"/>
        <v>0</v>
      </c>
      <c r="DH58" s="4027">
        <f t="shared" si="140"/>
        <v>0</v>
      </c>
      <c r="DI58" s="4027">
        <f t="shared" si="141"/>
        <v>0</v>
      </c>
      <c r="DJ58" s="1900"/>
      <c r="DK58" s="1900"/>
      <c r="DL58" s="1900"/>
      <c r="DM58" s="1900"/>
      <c r="DN58" s="1900"/>
      <c r="DO58" s="4027">
        <f t="shared" si="142"/>
        <v>0</v>
      </c>
      <c r="DP58" s="4027">
        <f t="shared" si="143"/>
        <v>0</v>
      </c>
      <c r="DQ58" s="4027">
        <f t="shared" si="144"/>
        <v>0</v>
      </c>
      <c r="DR58" s="4027">
        <f t="shared" ref="DR58:DR74" si="156">IF($T58&lt;$U58,1,0)</f>
        <v>0</v>
      </c>
      <c r="DS58" s="4027">
        <f t="shared" si="145"/>
        <v>0</v>
      </c>
      <c r="DT58" s="4027">
        <f t="shared" si="146"/>
        <v>0</v>
      </c>
      <c r="DU58" s="4027">
        <f t="shared" si="147"/>
        <v>0</v>
      </c>
      <c r="DV58" s="4027">
        <f t="shared" ref="DV58:DV74" si="157">IF(AB58&lt;AC58,1,0)</f>
        <v>0</v>
      </c>
      <c r="DW58" s="4027">
        <f t="shared" si="148"/>
        <v>0</v>
      </c>
      <c r="DX58" s="4027">
        <f t="shared" si="149"/>
        <v>0</v>
      </c>
      <c r="DY58" s="4027">
        <f t="shared" si="150"/>
        <v>0</v>
      </c>
      <c r="DZ58" s="4027">
        <f t="shared" si="151"/>
        <v>0</v>
      </c>
      <c r="EA58" s="4027">
        <f t="shared" si="152"/>
        <v>0</v>
      </c>
      <c r="EB58" s="4027">
        <f t="shared" si="153"/>
        <v>0</v>
      </c>
      <c r="EC58" s="4027">
        <f t="shared" si="154"/>
        <v>0</v>
      </c>
    </row>
    <row r="59" spans="1:133" x14ac:dyDescent="0.25">
      <c r="A59" s="4044" t="s">
        <v>1868</v>
      </c>
      <c r="B59" s="4029">
        <f t="shared" si="120"/>
        <v>0</v>
      </c>
      <c r="C59" s="345">
        <f t="shared" si="120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21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22"/>
        <v/>
      </c>
      <c r="CC59" s="1899" t="str">
        <f t="shared" si="123"/>
        <v/>
      </c>
      <c r="CD59" s="1899" t="str">
        <f t="shared" si="124"/>
        <v/>
      </c>
      <c r="CE59" s="1900"/>
      <c r="CF59" s="1900"/>
      <c r="CG59" s="1900"/>
      <c r="CH59" s="1900"/>
      <c r="CI59" s="1900"/>
      <c r="CJ59" s="1899" t="str">
        <f t="shared" si="125"/>
        <v/>
      </c>
      <c r="CK59" s="1899" t="str">
        <f t="shared" si="126"/>
        <v/>
      </c>
      <c r="CL59" s="1899" t="str">
        <f t="shared" si="127"/>
        <v/>
      </c>
      <c r="CM59" s="1899" t="str">
        <f t="shared" si="155"/>
        <v/>
      </c>
      <c r="CN59" s="1899" t="str">
        <f t="shared" si="128"/>
        <v/>
      </c>
      <c r="CO59" s="1899" t="str">
        <f t="shared" si="129"/>
        <v/>
      </c>
      <c r="CP59" s="1899" t="str">
        <f t="shared" si="130"/>
        <v/>
      </c>
      <c r="CQ59" s="1899" t="str">
        <f t="shared" si="131"/>
        <v/>
      </c>
      <c r="CR59" s="1899" t="str">
        <f t="shared" si="132"/>
        <v/>
      </c>
      <c r="CS59" s="1899" t="str">
        <f t="shared" si="133"/>
        <v/>
      </c>
      <c r="CT59" s="1899" t="str">
        <f t="shared" si="134"/>
        <v/>
      </c>
      <c r="CU59" s="1899" t="str">
        <f t="shared" si="135"/>
        <v/>
      </c>
      <c r="CV59" s="1899" t="str">
        <f t="shared" si="136"/>
        <v/>
      </c>
      <c r="CW59" s="1899" t="str">
        <f t="shared" si="137"/>
        <v/>
      </c>
      <c r="CX59" s="1899" t="str">
        <f t="shared" si="138"/>
        <v/>
      </c>
      <c r="DE59" s="1970"/>
      <c r="DF59" s="4043">
        <f>IF(B59&lt;&gt;(AS59),1,0)</f>
        <v>0</v>
      </c>
      <c r="DG59" s="4027">
        <f t="shared" si="139"/>
        <v>0</v>
      </c>
      <c r="DH59" s="4027">
        <f t="shared" si="140"/>
        <v>0</v>
      </c>
      <c r="DI59" s="4027">
        <f t="shared" si="141"/>
        <v>0</v>
      </c>
      <c r="DJ59" s="1900"/>
      <c r="DK59" s="1900"/>
      <c r="DL59" s="1900"/>
      <c r="DM59" s="1900"/>
      <c r="DN59" s="1900"/>
      <c r="DO59" s="4027">
        <f t="shared" si="142"/>
        <v>0</v>
      </c>
      <c r="DP59" s="4027">
        <f t="shared" si="143"/>
        <v>0</v>
      </c>
      <c r="DQ59" s="4027">
        <f t="shared" si="144"/>
        <v>0</v>
      </c>
      <c r="DR59" s="4027">
        <f t="shared" si="156"/>
        <v>0</v>
      </c>
      <c r="DS59" s="4027">
        <f t="shared" si="145"/>
        <v>0</v>
      </c>
      <c r="DT59" s="4027">
        <f t="shared" si="146"/>
        <v>0</v>
      </c>
      <c r="DU59" s="4027">
        <f t="shared" si="147"/>
        <v>0</v>
      </c>
      <c r="DV59" s="4027">
        <f t="shared" si="157"/>
        <v>0</v>
      </c>
      <c r="DW59" s="4027">
        <f t="shared" si="148"/>
        <v>0</v>
      </c>
      <c r="DX59" s="4027">
        <f t="shared" si="149"/>
        <v>0</v>
      </c>
      <c r="DY59" s="4027">
        <f t="shared" si="150"/>
        <v>0</v>
      </c>
      <c r="DZ59" s="4027">
        <f t="shared" si="151"/>
        <v>0</v>
      </c>
      <c r="EA59" s="4027">
        <f t="shared" si="152"/>
        <v>0</v>
      </c>
      <c r="EB59" s="4027">
        <f t="shared" si="153"/>
        <v>0</v>
      </c>
      <c r="EC59" s="4027">
        <f t="shared" si="154"/>
        <v>0</v>
      </c>
    </row>
    <row r="60" spans="1:133" x14ac:dyDescent="0.25">
      <c r="A60" s="4044" t="s">
        <v>1869</v>
      </c>
      <c r="B60" s="4029">
        <f t="shared" si="120"/>
        <v>0</v>
      </c>
      <c r="C60" s="345">
        <f t="shared" si="120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21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22"/>
        <v/>
      </c>
      <c r="CC60" s="1899" t="str">
        <f t="shared" si="123"/>
        <v/>
      </c>
      <c r="CD60" s="1899" t="str">
        <f t="shared" si="124"/>
        <v/>
      </c>
      <c r="CE60" s="1900"/>
      <c r="CF60" s="1900"/>
      <c r="CG60" s="1900"/>
      <c r="CH60" s="1900"/>
      <c r="CI60" s="1900"/>
      <c r="CJ60" s="1899" t="str">
        <f t="shared" si="125"/>
        <v/>
      </c>
      <c r="CK60" s="1899" t="str">
        <f t="shared" si="126"/>
        <v/>
      </c>
      <c r="CL60" s="1899" t="str">
        <f t="shared" si="127"/>
        <v/>
      </c>
      <c r="CM60" s="1899" t="str">
        <f t="shared" si="155"/>
        <v/>
      </c>
      <c r="CN60" s="1899" t="str">
        <f t="shared" si="128"/>
        <v/>
      </c>
      <c r="CO60" s="1899" t="str">
        <f t="shared" si="129"/>
        <v/>
      </c>
      <c r="CP60" s="1899" t="str">
        <f t="shared" si="130"/>
        <v/>
      </c>
      <c r="CQ60" s="1899" t="str">
        <f t="shared" si="131"/>
        <v/>
      </c>
      <c r="CR60" s="1899" t="str">
        <f t="shared" si="132"/>
        <v/>
      </c>
      <c r="CS60" s="1899" t="str">
        <f t="shared" si="133"/>
        <v/>
      </c>
      <c r="CT60" s="1899" t="str">
        <f t="shared" si="134"/>
        <v/>
      </c>
      <c r="CU60" s="1899" t="str">
        <f t="shared" si="135"/>
        <v/>
      </c>
      <c r="CV60" s="1899" t="str">
        <f t="shared" si="136"/>
        <v/>
      </c>
      <c r="CW60" s="1899" t="str">
        <f t="shared" si="137"/>
        <v/>
      </c>
      <c r="CX60" s="1899" t="str">
        <f t="shared" si="138"/>
        <v/>
      </c>
      <c r="DE60" s="1970"/>
      <c r="DF60" s="4043">
        <f>IF(B60&lt;&gt;(AS60),1,0)</f>
        <v>0</v>
      </c>
      <c r="DG60" s="4027">
        <f t="shared" si="139"/>
        <v>0</v>
      </c>
      <c r="DH60" s="4027">
        <f t="shared" si="140"/>
        <v>0</v>
      </c>
      <c r="DI60" s="4027">
        <f t="shared" si="141"/>
        <v>0</v>
      </c>
      <c r="DJ60" s="1900"/>
      <c r="DK60" s="1900"/>
      <c r="DL60" s="1900"/>
      <c r="DM60" s="1900"/>
      <c r="DN60" s="1900"/>
      <c r="DO60" s="4027">
        <f t="shared" si="142"/>
        <v>0</v>
      </c>
      <c r="DP60" s="4027">
        <f t="shared" si="143"/>
        <v>0</v>
      </c>
      <c r="DQ60" s="4027">
        <f t="shared" si="144"/>
        <v>0</v>
      </c>
      <c r="DR60" s="4027">
        <f t="shared" si="156"/>
        <v>0</v>
      </c>
      <c r="DS60" s="4027">
        <f t="shared" si="145"/>
        <v>0</v>
      </c>
      <c r="DT60" s="4027">
        <f t="shared" si="146"/>
        <v>0</v>
      </c>
      <c r="DU60" s="4027">
        <f t="shared" si="147"/>
        <v>0</v>
      </c>
      <c r="DV60" s="4027">
        <f t="shared" si="157"/>
        <v>0</v>
      </c>
      <c r="DW60" s="4027">
        <f t="shared" si="148"/>
        <v>0</v>
      </c>
      <c r="DX60" s="4027">
        <f t="shared" si="149"/>
        <v>0</v>
      </c>
      <c r="DY60" s="4027">
        <f t="shared" si="150"/>
        <v>0</v>
      </c>
      <c r="DZ60" s="4027">
        <f t="shared" si="151"/>
        <v>0</v>
      </c>
      <c r="EA60" s="4027">
        <f t="shared" si="152"/>
        <v>0</v>
      </c>
      <c r="EB60" s="4027">
        <f t="shared" si="153"/>
        <v>0</v>
      </c>
      <c r="EC60" s="4027">
        <f t="shared" si="154"/>
        <v>0</v>
      </c>
    </row>
    <row r="61" spans="1:133" x14ac:dyDescent="0.25">
      <c r="A61" s="4045" t="s">
        <v>1870</v>
      </c>
      <c r="B61" s="4029">
        <f t="shared" si="120"/>
        <v>0</v>
      </c>
      <c r="C61" s="345">
        <f t="shared" si="120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21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22"/>
        <v/>
      </c>
      <c r="CC61" s="1899" t="str">
        <f t="shared" si="123"/>
        <v/>
      </c>
      <c r="CD61" s="1899" t="str">
        <f t="shared" si="124"/>
        <v/>
      </c>
      <c r="CE61" s="1900"/>
      <c r="CF61" s="1900"/>
      <c r="CG61" s="1900"/>
      <c r="CH61" s="1900"/>
      <c r="CI61" s="1900"/>
      <c r="CJ61" s="1899" t="str">
        <f t="shared" si="125"/>
        <v/>
      </c>
      <c r="CK61" s="1899" t="str">
        <f t="shared" si="126"/>
        <v/>
      </c>
      <c r="CL61" s="1899" t="str">
        <f t="shared" si="127"/>
        <v/>
      </c>
      <c r="CM61" s="1899" t="str">
        <f t="shared" si="155"/>
        <v/>
      </c>
      <c r="CN61" s="1899" t="str">
        <f t="shared" si="128"/>
        <v/>
      </c>
      <c r="CO61" s="1899" t="str">
        <f t="shared" si="129"/>
        <v/>
      </c>
      <c r="CP61" s="1899" t="str">
        <f t="shared" si="130"/>
        <v/>
      </c>
      <c r="CQ61" s="1899" t="str">
        <f t="shared" si="131"/>
        <v/>
      </c>
      <c r="CR61" s="1899" t="str">
        <f t="shared" si="132"/>
        <v/>
      </c>
      <c r="CS61" s="1899" t="str">
        <f t="shared" si="133"/>
        <v/>
      </c>
      <c r="CT61" s="1899" t="str">
        <f t="shared" si="134"/>
        <v/>
      </c>
      <c r="CU61" s="1899" t="str">
        <f t="shared" si="135"/>
        <v/>
      </c>
      <c r="CV61" s="1899" t="str">
        <f t="shared" si="136"/>
        <v/>
      </c>
      <c r="CW61" s="1899" t="str">
        <f t="shared" si="137"/>
        <v/>
      </c>
      <c r="CX61" s="1899" t="str">
        <f t="shared" si="138"/>
        <v/>
      </c>
      <c r="DE61" s="1970"/>
      <c r="DF61" s="4043">
        <f>IF(B61&lt;&gt;(AS61),1,0)</f>
        <v>0</v>
      </c>
      <c r="DG61" s="4027">
        <f t="shared" si="139"/>
        <v>0</v>
      </c>
      <c r="DH61" s="4027">
        <f t="shared" si="140"/>
        <v>0</v>
      </c>
      <c r="DI61" s="4027">
        <f t="shared" si="141"/>
        <v>0</v>
      </c>
      <c r="DJ61" s="1900"/>
      <c r="DK61" s="1900"/>
      <c r="DL61" s="1900"/>
      <c r="DM61" s="1900"/>
      <c r="DN61" s="1900"/>
      <c r="DO61" s="4027">
        <f t="shared" si="142"/>
        <v>0</v>
      </c>
      <c r="DP61" s="4027">
        <f t="shared" si="143"/>
        <v>0</v>
      </c>
      <c r="DQ61" s="4027">
        <f t="shared" si="144"/>
        <v>0</v>
      </c>
      <c r="DR61" s="4027">
        <f t="shared" si="156"/>
        <v>0</v>
      </c>
      <c r="DS61" s="4027">
        <f t="shared" si="145"/>
        <v>0</v>
      </c>
      <c r="DT61" s="4027">
        <f t="shared" si="146"/>
        <v>0</v>
      </c>
      <c r="DU61" s="4027">
        <f t="shared" si="147"/>
        <v>0</v>
      </c>
      <c r="DV61" s="4027">
        <f t="shared" si="157"/>
        <v>0</v>
      </c>
      <c r="DW61" s="4027">
        <f t="shared" si="148"/>
        <v>0</v>
      </c>
      <c r="DX61" s="4027">
        <f t="shared" si="149"/>
        <v>0</v>
      </c>
      <c r="DY61" s="4027">
        <f t="shared" si="150"/>
        <v>0</v>
      </c>
      <c r="DZ61" s="4027">
        <f t="shared" si="151"/>
        <v>0</v>
      </c>
      <c r="EA61" s="4027">
        <f t="shared" si="152"/>
        <v>0</v>
      </c>
      <c r="EB61" s="4027">
        <f t="shared" si="153"/>
        <v>0</v>
      </c>
      <c r="EC61" s="4027">
        <f t="shared" si="154"/>
        <v>0</v>
      </c>
    </row>
    <row r="62" spans="1:133" x14ac:dyDescent="0.25">
      <c r="A62" s="4045" t="s">
        <v>1871</v>
      </c>
      <c r="B62" s="4029">
        <f t="shared" si="120"/>
        <v>0</v>
      </c>
      <c r="C62" s="345">
        <f t="shared" si="120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21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22"/>
        <v/>
      </c>
      <c r="CC62" s="1899" t="str">
        <f t="shared" si="123"/>
        <v/>
      </c>
      <c r="CD62" s="1899" t="str">
        <f t="shared" si="124"/>
        <v/>
      </c>
      <c r="CE62" s="1900"/>
      <c r="CF62" s="1900"/>
      <c r="CG62" s="1900"/>
      <c r="CH62" s="1900"/>
      <c r="CI62" s="1900"/>
      <c r="CJ62" s="1899" t="str">
        <f t="shared" si="125"/>
        <v/>
      </c>
      <c r="CK62" s="1899" t="str">
        <f t="shared" si="126"/>
        <v/>
      </c>
      <c r="CL62" s="1899" t="str">
        <f t="shared" si="127"/>
        <v/>
      </c>
      <c r="CM62" s="1899" t="str">
        <f t="shared" si="155"/>
        <v/>
      </c>
      <c r="CN62" s="1899" t="str">
        <f t="shared" si="128"/>
        <v/>
      </c>
      <c r="CO62" s="1899" t="str">
        <f t="shared" si="129"/>
        <v/>
      </c>
      <c r="CP62" s="1899" t="str">
        <f t="shared" si="130"/>
        <v/>
      </c>
      <c r="CQ62" s="1899" t="str">
        <f t="shared" si="131"/>
        <v/>
      </c>
      <c r="CR62" s="1899" t="str">
        <f t="shared" si="132"/>
        <v/>
      </c>
      <c r="CS62" s="1899" t="str">
        <f t="shared" si="133"/>
        <v/>
      </c>
      <c r="CT62" s="1899" t="str">
        <f t="shared" si="134"/>
        <v/>
      </c>
      <c r="CU62" s="1899" t="str">
        <f t="shared" si="135"/>
        <v/>
      </c>
      <c r="CV62" s="1899" t="str">
        <f t="shared" si="136"/>
        <v/>
      </c>
      <c r="CW62" s="1899" t="str">
        <f t="shared" si="137"/>
        <v/>
      </c>
      <c r="CX62" s="1899" t="str">
        <f t="shared" si="138"/>
        <v/>
      </c>
      <c r="DE62" s="1970"/>
      <c r="DF62" s="4043">
        <f>IF(B62&lt;&gt;(AS62+AR62),1,0)</f>
        <v>0</v>
      </c>
      <c r="DG62" s="4027">
        <f t="shared" si="139"/>
        <v>0</v>
      </c>
      <c r="DH62" s="4027">
        <f t="shared" si="140"/>
        <v>0</v>
      </c>
      <c r="DI62" s="4027">
        <f t="shared" si="141"/>
        <v>0</v>
      </c>
      <c r="DJ62" s="1900"/>
      <c r="DK62" s="1900"/>
      <c r="DL62" s="1900"/>
      <c r="DM62" s="1900"/>
      <c r="DN62" s="1900"/>
      <c r="DO62" s="4027">
        <f t="shared" si="142"/>
        <v>0</v>
      </c>
      <c r="DP62" s="4027">
        <f t="shared" si="143"/>
        <v>0</v>
      </c>
      <c r="DQ62" s="4027">
        <f t="shared" si="144"/>
        <v>0</v>
      </c>
      <c r="DR62" s="4027">
        <f t="shared" si="156"/>
        <v>0</v>
      </c>
      <c r="DS62" s="4027">
        <f t="shared" si="145"/>
        <v>0</v>
      </c>
      <c r="DT62" s="4027">
        <f t="shared" si="146"/>
        <v>0</v>
      </c>
      <c r="DU62" s="4027">
        <f t="shared" si="147"/>
        <v>0</v>
      </c>
      <c r="DV62" s="4027">
        <f t="shared" si="157"/>
        <v>0</v>
      </c>
      <c r="DW62" s="4027">
        <f t="shared" si="148"/>
        <v>0</v>
      </c>
      <c r="DX62" s="4027">
        <f t="shared" si="149"/>
        <v>0</v>
      </c>
      <c r="DY62" s="4027">
        <f t="shared" si="150"/>
        <v>0</v>
      </c>
      <c r="DZ62" s="4027">
        <f t="shared" si="151"/>
        <v>0</v>
      </c>
      <c r="EA62" s="4027">
        <f t="shared" si="152"/>
        <v>0</v>
      </c>
      <c r="EB62" s="4027">
        <f t="shared" si="153"/>
        <v>0</v>
      </c>
      <c r="EC62" s="4027">
        <f t="shared" si="154"/>
        <v>0</v>
      </c>
    </row>
    <row r="63" spans="1:133" x14ac:dyDescent="0.25">
      <c r="A63" s="4045" t="s">
        <v>1872</v>
      </c>
      <c r="B63" s="4029">
        <f t="shared" si="120"/>
        <v>0</v>
      </c>
      <c r="C63" s="345">
        <f t="shared" si="120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21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22"/>
        <v/>
      </c>
      <c r="CC63" s="1899" t="str">
        <f t="shared" si="123"/>
        <v/>
      </c>
      <c r="CD63" s="1899" t="str">
        <f t="shared" si="124"/>
        <v/>
      </c>
      <c r="CE63" s="1900"/>
      <c r="CF63" s="1900"/>
      <c r="CG63" s="1900"/>
      <c r="CH63" s="1900"/>
      <c r="CI63" s="1900"/>
      <c r="CJ63" s="1899" t="str">
        <f t="shared" si="125"/>
        <v/>
      </c>
      <c r="CK63" s="1899" t="str">
        <f t="shared" si="126"/>
        <v/>
      </c>
      <c r="CL63" s="1899" t="str">
        <f t="shared" si="127"/>
        <v/>
      </c>
      <c r="CM63" s="1899" t="str">
        <f t="shared" si="155"/>
        <v/>
      </c>
      <c r="CN63" s="1899" t="str">
        <f t="shared" si="128"/>
        <v/>
      </c>
      <c r="CO63" s="1899" t="str">
        <f t="shared" si="129"/>
        <v/>
      </c>
      <c r="CP63" s="1899" t="str">
        <f t="shared" si="130"/>
        <v/>
      </c>
      <c r="CQ63" s="1899" t="str">
        <f t="shared" si="131"/>
        <v/>
      </c>
      <c r="CR63" s="1899" t="str">
        <f t="shared" si="132"/>
        <v/>
      </c>
      <c r="CS63" s="1899" t="str">
        <f t="shared" si="133"/>
        <v/>
      </c>
      <c r="CT63" s="1899" t="str">
        <f t="shared" si="134"/>
        <v/>
      </c>
      <c r="CU63" s="1899" t="str">
        <f t="shared" si="135"/>
        <v/>
      </c>
      <c r="CV63" s="1899" t="str">
        <f t="shared" si="136"/>
        <v/>
      </c>
      <c r="CW63" s="1899" t="str">
        <f t="shared" si="137"/>
        <v/>
      </c>
      <c r="CX63" s="1899" t="str">
        <f t="shared" si="138"/>
        <v/>
      </c>
      <c r="DE63" s="1970"/>
      <c r="DF63" s="4043">
        <f>IF(B63&lt;&gt;(AS63),1,0)</f>
        <v>0</v>
      </c>
      <c r="DG63" s="4027">
        <f t="shared" si="139"/>
        <v>0</v>
      </c>
      <c r="DH63" s="4027">
        <f t="shared" si="140"/>
        <v>0</v>
      </c>
      <c r="DI63" s="4027">
        <f t="shared" si="141"/>
        <v>0</v>
      </c>
      <c r="DJ63" s="1900"/>
      <c r="DK63" s="1900"/>
      <c r="DL63" s="1900"/>
      <c r="DM63" s="1900"/>
      <c r="DN63" s="1900"/>
      <c r="DO63" s="4027">
        <f t="shared" si="142"/>
        <v>0</v>
      </c>
      <c r="DP63" s="4027">
        <f t="shared" si="143"/>
        <v>0</v>
      </c>
      <c r="DQ63" s="4027">
        <f t="shared" si="144"/>
        <v>0</v>
      </c>
      <c r="DR63" s="4027">
        <f t="shared" si="156"/>
        <v>0</v>
      </c>
      <c r="DS63" s="4027">
        <f t="shared" si="145"/>
        <v>0</v>
      </c>
      <c r="DT63" s="4027">
        <f t="shared" si="146"/>
        <v>0</v>
      </c>
      <c r="DU63" s="4027">
        <f t="shared" si="147"/>
        <v>0</v>
      </c>
      <c r="DV63" s="4027">
        <f t="shared" si="157"/>
        <v>0</v>
      </c>
      <c r="DW63" s="4027">
        <f t="shared" si="148"/>
        <v>0</v>
      </c>
      <c r="DX63" s="4027">
        <f t="shared" si="149"/>
        <v>0</v>
      </c>
      <c r="DY63" s="4027">
        <f t="shared" si="150"/>
        <v>0</v>
      </c>
      <c r="DZ63" s="4027">
        <f t="shared" si="151"/>
        <v>0</v>
      </c>
      <c r="EA63" s="4027">
        <f t="shared" si="152"/>
        <v>0</v>
      </c>
      <c r="EB63" s="4027">
        <f t="shared" si="153"/>
        <v>0</v>
      </c>
      <c r="EC63" s="4027">
        <f t="shared" si="154"/>
        <v>0</v>
      </c>
    </row>
    <row r="64" spans="1:133" x14ac:dyDescent="0.25">
      <c r="A64" s="4044" t="s">
        <v>1873</v>
      </c>
      <c r="B64" s="4029">
        <f t="shared" si="120"/>
        <v>0</v>
      </c>
      <c r="C64" s="345">
        <f t="shared" si="120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21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22"/>
        <v/>
      </c>
      <c r="CC64" s="1899" t="str">
        <f t="shared" si="123"/>
        <v/>
      </c>
      <c r="CD64" s="1899" t="str">
        <f t="shared" si="124"/>
        <v/>
      </c>
      <c r="CE64" s="1900"/>
      <c r="CF64" s="1900"/>
      <c r="CG64" s="1900"/>
      <c r="CH64" s="1900"/>
      <c r="CI64" s="1900"/>
      <c r="CJ64" s="1899" t="str">
        <f t="shared" si="125"/>
        <v/>
      </c>
      <c r="CK64" s="1899" t="str">
        <f t="shared" si="126"/>
        <v/>
      </c>
      <c r="CL64" s="1899" t="str">
        <f t="shared" si="127"/>
        <v/>
      </c>
      <c r="CM64" s="1899" t="str">
        <f t="shared" si="155"/>
        <v/>
      </c>
      <c r="CN64" s="1899" t="str">
        <f t="shared" si="128"/>
        <v/>
      </c>
      <c r="CO64" s="1899" t="str">
        <f t="shared" si="129"/>
        <v/>
      </c>
      <c r="CP64" s="1899" t="str">
        <f t="shared" si="130"/>
        <v/>
      </c>
      <c r="CQ64" s="1899" t="str">
        <f t="shared" si="131"/>
        <v/>
      </c>
      <c r="CR64" s="1899" t="str">
        <f t="shared" si="132"/>
        <v/>
      </c>
      <c r="CS64" s="1899" t="str">
        <f t="shared" si="133"/>
        <v/>
      </c>
      <c r="CT64" s="1899" t="str">
        <f t="shared" si="134"/>
        <v/>
      </c>
      <c r="CU64" s="1899" t="str">
        <f t="shared" si="135"/>
        <v/>
      </c>
      <c r="CV64" s="1899" t="str">
        <f t="shared" si="136"/>
        <v/>
      </c>
      <c r="CW64" s="1899" t="str">
        <f t="shared" si="137"/>
        <v/>
      </c>
      <c r="CX64" s="1899" t="str">
        <f t="shared" si="138"/>
        <v/>
      </c>
      <c r="DE64" s="1970"/>
      <c r="DF64" s="4043">
        <f>IF(B64&lt;&gt;(AS64),1,0)</f>
        <v>0</v>
      </c>
      <c r="DG64" s="4027">
        <f t="shared" si="139"/>
        <v>0</v>
      </c>
      <c r="DH64" s="4027">
        <f t="shared" si="140"/>
        <v>0</v>
      </c>
      <c r="DI64" s="4027">
        <f t="shared" si="141"/>
        <v>0</v>
      </c>
      <c r="DJ64" s="1900"/>
      <c r="DK64" s="1900"/>
      <c r="DL64" s="1900"/>
      <c r="DM64" s="1900"/>
      <c r="DN64" s="1900"/>
      <c r="DO64" s="4027">
        <f t="shared" si="142"/>
        <v>0</v>
      </c>
      <c r="DP64" s="4027">
        <f t="shared" si="143"/>
        <v>0</v>
      </c>
      <c r="DQ64" s="4027">
        <f t="shared" si="144"/>
        <v>0</v>
      </c>
      <c r="DR64" s="4027">
        <f t="shared" si="156"/>
        <v>0</v>
      </c>
      <c r="DS64" s="4027">
        <f t="shared" si="145"/>
        <v>0</v>
      </c>
      <c r="DT64" s="4027">
        <f t="shared" si="146"/>
        <v>0</v>
      </c>
      <c r="DU64" s="4027">
        <f t="shared" si="147"/>
        <v>0</v>
      </c>
      <c r="DV64" s="4027">
        <f t="shared" si="157"/>
        <v>0</v>
      </c>
      <c r="DW64" s="4027">
        <f t="shared" si="148"/>
        <v>0</v>
      </c>
      <c r="DX64" s="4027">
        <f t="shared" si="149"/>
        <v>0</v>
      </c>
      <c r="DY64" s="4027">
        <f t="shared" si="150"/>
        <v>0</v>
      </c>
      <c r="DZ64" s="4027">
        <f t="shared" si="151"/>
        <v>0</v>
      </c>
      <c r="EA64" s="4027">
        <f t="shared" si="152"/>
        <v>0</v>
      </c>
      <c r="EB64" s="4027">
        <f t="shared" si="153"/>
        <v>0</v>
      </c>
      <c r="EC64" s="4027">
        <f t="shared" si="154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22"/>
        <v/>
      </c>
      <c r="CC65" s="1899" t="str">
        <f t="shared" si="123"/>
        <v/>
      </c>
      <c r="CD65" s="1899" t="str">
        <f t="shared" si="124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25"/>
        <v/>
      </c>
      <c r="CK65" s="1899" t="str">
        <f t="shared" si="126"/>
        <v/>
      </c>
      <c r="CL65" s="1899" t="str">
        <f t="shared" si="127"/>
        <v/>
      </c>
      <c r="CM65" s="1899" t="str">
        <f t="shared" si="155"/>
        <v/>
      </c>
      <c r="CN65" s="1899" t="str">
        <f t="shared" si="128"/>
        <v/>
      </c>
      <c r="CO65" s="1899" t="str">
        <f t="shared" si="129"/>
        <v/>
      </c>
      <c r="CP65" s="1899" t="str">
        <f t="shared" si="130"/>
        <v/>
      </c>
      <c r="CQ65" s="1899" t="str">
        <f t="shared" si="131"/>
        <v/>
      </c>
      <c r="CR65" s="1899" t="str">
        <f t="shared" si="132"/>
        <v/>
      </c>
      <c r="CS65" s="1899" t="str">
        <f t="shared" si="133"/>
        <v/>
      </c>
      <c r="CT65" s="1899" t="str">
        <f t="shared" si="134"/>
        <v/>
      </c>
      <c r="CU65" s="1899" t="str">
        <f t="shared" si="135"/>
        <v/>
      </c>
      <c r="CV65" s="1899" t="str">
        <f t="shared" si="136"/>
        <v/>
      </c>
      <c r="CW65" s="1899" t="str">
        <f t="shared" si="137"/>
        <v/>
      </c>
      <c r="CX65" s="1899" t="str">
        <f t="shared" si="138"/>
        <v/>
      </c>
      <c r="DE65" s="1970"/>
      <c r="DF65" s="4043">
        <f>IF(B65&lt;&gt;(AS65),1,0)</f>
        <v>0</v>
      </c>
      <c r="DG65" s="4027">
        <f t="shared" si="139"/>
        <v>0</v>
      </c>
      <c r="DH65" s="4027">
        <f t="shared" si="140"/>
        <v>0</v>
      </c>
      <c r="DI65" s="4027">
        <f t="shared" si="141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42"/>
        <v>0</v>
      </c>
      <c r="DP65" s="4027">
        <f t="shared" si="143"/>
        <v>0</v>
      </c>
      <c r="DQ65" s="4027">
        <f t="shared" si="144"/>
        <v>0</v>
      </c>
      <c r="DR65" s="4027">
        <f t="shared" si="156"/>
        <v>0</v>
      </c>
      <c r="DS65" s="4027">
        <f t="shared" si="145"/>
        <v>0</v>
      </c>
      <c r="DT65" s="4027">
        <f t="shared" si="146"/>
        <v>0</v>
      </c>
      <c r="DU65" s="4027">
        <f t="shared" si="147"/>
        <v>0</v>
      </c>
      <c r="DV65" s="4027">
        <f t="shared" si="157"/>
        <v>0</v>
      </c>
      <c r="DW65" s="4027">
        <f t="shared" si="148"/>
        <v>0</v>
      </c>
      <c r="DX65" s="4027">
        <f t="shared" si="149"/>
        <v>0</v>
      </c>
      <c r="DY65" s="4027">
        <f t="shared" si="150"/>
        <v>0</v>
      </c>
      <c r="DZ65" s="4027">
        <f t="shared" si="151"/>
        <v>0</v>
      </c>
      <c r="EA65" s="4027">
        <f t="shared" si="152"/>
        <v>0</v>
      </c>
      <c r="EB65" s="4027">
        <f t="shared" si="153"/>
        <v>0</v>
      </c>
      <c r="EC65" s="4027">
        <f t="shared" si="154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58">IF(B66&lt;&gt;(AS66+AR66)," * La suma de las columnas "&amp;AR$10&amp;""&amp;" DEBE SER IGUAL a los Exámenes Procesados. ","")</f>
        <v/>
      </c>
      <c r="CB66" s="1899" t="str">
        <f t="shared" si="122"/>
        <v/>
      </c>
      <c r="CC66" s="1899" t="str">
        <f t="shared" si="123"/>
        <v/>
      </c>
      <c r="CD66" s="1899" t="str">
        <f t="shared" si="124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59">IF(B66&lt;&gt;(AS66+AR66),1,0)</f>
        <v>0</v>
      </c>
      <c r="DG66" s="4027">
        <f t="shared" si="139"/>
        <v>0</v>
      </c>
      <c r="DH66" s="4027">
        <f t="shared" si="140"/>
        <v>0</v>
      </c>
      <c r="DI66" s="4027">
        <f t="shared" si="141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58"/>
        <v/>
      </c>
      <c r="CB67" s="1899" t="str">
        <f t="shared" si="122"/>
        <v/>
      </c>
      <c r="CC67" s="1899" t="str">
        <f t="shared" si="123"/>
        <v/>
      </c>
      <c r="CD67" s="1899" t="str">
        <f t="shared" si="124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60">IF(P67&lt;Q67,CONCATENATE("* El total de Procesados debe ser mayor o igual al total de Reactivos en el grupo de edad ",$P$11),"")</f>
        <v/>
      </c>
      <c r="CL67" s="1899" t="str">
        <f t="shared" ref="CL67:CL74" si="161">IF(R67&lt;S67,CONCATENATE("* El total de Procesados debe ser mayor o igual al total de Reactivos en el grupo de edad ",$R$11),"")</f>
        <v/>
      </c>
      <c r="CM67" s="1899" t="str">
        <f t="shared" si="155"/>
        <v/>
      </c>
      <c r="CN67" s="1899" t="str">
        <f t="shared" ref="CN67:CN74" si="162">IF(V67&lt;W67,CONCATENATE("* El total de Procesados debe ser mayor o igual al total de Reactivos en el grupo de edad ",$V$11),"")</f>
        <v/>
      </c>
      <c r="CO67" s="1899" t="str">
        <f t="shared" ref="CO67:CO74" si="163">IF(X67&lt;Y67,CONCATENATE("* El total de Procesados debe ser mayor o igual al total de Reactivos en el grupo de edad ",$X$11),"")</f>
        <v/>
      </c>
      <c r="CP67" s="1899" t="str">
        <f t="shared" ref="CP67:CP74" si="164">IF(Z67&lt;AA67,CONCATENATE("* El total de Procesados debe ser mayor o igual al total de Reactivos en el grupo de edad ",$Z$11),"")</f>
        <v/>
      </c>
      <c r="CQ67" s="1899" t="str">
        <f t="shared" ref="CQ67:CQ74" si="165">IF(AB67&lt;AC67,CONCATENATE("* El total de Procesados debe ser mayor o igual al total de Reactivos en el grupo de edad ",$AB$11),"")</f>
        <v/>
      </c>
      <c r="CR67" s="1899" t="str">
        <f t="shared" ref="CR67:CR74" si="166">IF(AD67&lt;AE67,CONCATENATE("* El total de Procesados debe ser mayor o igual al total de Reactivos en el grupo de edad ",$AD$11),"")</f>
        <v/>
      </c>
      <c r="CS67" s="1899" t="str">
        <f t="shared" ref="CS67:CS74" si="167">IF(AF67&lt;AG67,CONCATENATE("* El total de Procesados debe ser mayor o igual al total de Reactivos en el grupo de edad ",$AF$11),"")</f>
        <v/>
      </c>
      <c r="CT67" s="1899" t="str">
        <f t="shared" ref="CT67:CT74" si="168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59"/>
        <v>0</v>
      </c>
      <c r="DG67" s="4027">
        <f t="shared" si="139"/>
        <v>0</v>
      </c>
      <c r="DH67" s="4027">
        <f t="shared" si="140"/>
        <v>0</v>
      </c>
      <c r="DI67" s="4027">
        <f t="shared" si="141"/>
        <v>0</v>
      </c>
      <c r="DJ67" s="1902"/>
      <c r="DK67" s="1902"/>
      <c r="DL67" s="1902"/>
      <c r="DM67" s="1902"/>
      <c r="DN67" s="1902"/>
      <c r="DO67" s="1900"/>
      <c r="DP67" s="4027">
        <f t="shared" ref="DP67:DP74" si="169">IF(P67&lt;Q67,1,0)</f>
        <v>0</v>
      </c>
      <c r="DQ67" s="4027">
        <f t="shared" ref="DQ67:DQ74" si="170">IF(R67&lt;S67,1,0)</f>
        <v>0</v>
      </c>
      <c r="DR67" s="4027">
        <f t="shared" si="156"/>
        <v>0</v>
      </c>
      <c r="DS67" s="4027">
        <f t="shared" ref="DS67:DS74" si="171">IF(V67&lt;W67,1,0)</f>
        <v>0</v>
      </c>
      <c r="DT67" s="4027">
        <f t="shared" ref="DT67:DT74" si="172">IF(X67&lt;Y67,1,0)</f>
        <v>0</v>
      </c>
      <c r="DU67" s="4027">
        <f t="shared" ref="DU67:DU74" si="173">IF(Z67&lt;AA67,1,0)</f>
        <v>0</v>
      </c>
      <c r="DV67" s="4027">
        <f t="shared" si="157"/>
        <v>0</v>
      </c>
      <c r="DW67" s="4027">
        <f t="shared" ref="DW67:DW74" si="174">IF(AD67&lt;AE67,1,0)</f>
        <v>0</v>
      </c>
      <c r="DX67" s="4027">
        <f t="shared" ref="DX67:DX74" si="175">IF(AF67&lt;AG67,1,0)</f>
        <v>0</v>
      </c>
      <c r="DY67" s="4027">
        <f t="shared" ref="DY67:DY74" si="176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58"/>
        <v/>
      </c>
      <c r="CB68" s="1899" t="str">
        <f t="shared" si="122"/>
        <v/>
      </c>
      <c r="CC68" s="1899" t="str">
        <f t="shared" si="123"/>
        <v/>
      </c>
      <c r="CD68" s="1899" t="str">
        <f t="shared" si="124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60"/>
        <v/>
      </c>
      <c r="CL68" s="1899" t="str">
        <f t="shared" si="161"/>
        <v/>
      </c>
      <c r="CM68" s="1899" t="str">
        <f t="shared" si="155"/>
        <v/>
      </c>
      <c r="CN68" s="1899" t="str">
        <f t="shared" si="162"/>
        <v/>
      </c>
      <c r="CO68" s="1899" t="str">
        <f t="shared" si="163"/>
        <v/>
      </c>
      <c r="CP68" s="1899" t="str">
        <f t="shared" si="164"/>
        <v/>
      </c>
      <c r="CQ68" s="1899" t="str">
        <f t="shared" si="165"/>
        <v/>
      </c>
      <c r="CR68" s="1899" t="str">
        <f t="shared" si="166"/>
        <v/>
      </c>
      <c r="CS68" s="1899" t="str">
        <f t="shared" si="167"/>
        <v/>
      </c>
      <c r="CT68" s="1899" t="str">
        <f t="shared" si="168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59"/>
        <v>0</v>
      </c>
      <c r="DG68" s="4027">
        <f t="shared" si="139"/>
        <v>0</v>
      </c>
      <c r="DH68" s="4027">
        <f t="shared" si="140"/>
        <v>0</v>
      </c>
      <c r="DI68" s="4027">
        <f t="shared" si="141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69"/>
        <v>0</v>
      </c>
      <c r="DQ68" s="4027">
        <f t="shared" si="170"/>
        <v>0</v>
      </c>
      <c r="DR68" s="4027">
        <f t="shared" si="156"/>
        <v>0</v>
      </c>
      <c r="DS68" s="4027">
        <f t="shared" si="171"/>
        <v>0</v>
      </c>
      <c r="DT68" s="4027">
        <f t="shared" si="172"/>
        <v>0</v>
      </c>
      <c r="DU68" s="4027">
        <f t="shared" si="173"/>
        <v>0</v>
      </c>
      <c r="DV68" s="4027">
        <f t="shared" si="157"/>
        <v>0</v>
      </c>
      <c r="DW68" s="4027">
        <f t="shared" si="174"/>
        <v>0</v>
      </c>
      <c r="DX68" s="4027">
        <f t="shared" si="175"/>
        <v>0</v>
      </c>
      <c r="DY68" s="4027">
        <f t="shared" si="176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58"/>
        <v/>
      </c>
      <c r="CB69" s="1899" t="str">
        <f t="shared" si="122"/>
        <v/>
      </c>
      <c r="CC69" s="1899" t="str">
        <f t="shared" si="123"/>
        <v/>
      </c>
      <c r="CD69" s="1899" t="str">
        <f t="shared" si="124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60"/>
        <v/>
      </c>
      <c r="CL69" s="1899" t="str">
        <f t="shared" si="161"/>
        <v/>
      </c>
      <c r="CM69" s="1899" t="str">
        <f t="shared" si="155"/>
        <v/>
      </c>
      <c r="CN69" s="1899" t="str">
        <f t="shared" si="162"/>
        <v/>
      </c>
      <c r="CO69" s="1899" t="str">
        <f t="shared" si="163"/>
        <v/>
      </c>
      <c r="CP69" s="1899" t="str">
        <f t="shared" si="164"/>
        <v/>
      </c>
      <c r="CQ69" s="1899" t="str">
        <f t="shared" si="165"/>
        <v/>
      </c>
      <c r="CR69" s="1899" t="str">
        <f t="shared" si="166"/>
        <v/>
      </c>
      <c r="CS69" s="1899" t="str">
        <f t="shared" si="167"/>
        <v/>
      </c>
      <c r="CT69" s="1899" t="str">
        <f t="shared" si="168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59"/>
        <v>0</v>
      </c>
      <c r="DG69" s="4027">
        <f t="shared" si="139"/>
        <v>0</v>
      </c>
      <c r="DH69" s="4027">
        <f t="shared" si="140"/>
        <v>0</v>
      </c>
      <c r="DI69" s="4027">
        <f t="shared" si="141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69"/>
        <v>0</v>
      </c>
      <c r="DQ69" s="4027">
        <f t="shared" si="170"/>
        <v>0</v>
      </c>
      <c r="DR69" s="4027">
        <f t="shared" si="156"/>
        <v>0</v>
      </c>
      <c r="DS69" s="4027">
        <f t="shared" si="171"/>
        <v>0</v>
      </c>
      <c r="DT69" s="4027">
        <f t="shared" si="172"/>
        <v>0</v>
      </c>
      <c r="DU69" s="4027">
        <f t="shared" si="173"/>
        <v>0</v>
      </c>
      <c r="DV69" s="4027">
        <f t="shared" si="157"/>
        <v>0</v>
      </c>
      <c r="DW69" s="4027">
        <f t="shared" si="174"/>
        <v>0</v>
      </c>
      <c r="DX69" s="4027">
        <f t="shared" si="175"/>
        <v>0</v>
      </c>
      <c r="DY69" s="4027">
        <f t="shared" si="176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58"/>
        <v/>
      </c>
      <c r="CB70" s="1899" t="str">
        <f t="shared" si="122"/>
        <v/>
      </c>
      <c r="CC70" s="1899" t="str">
        <f t="shared" si="123"/>
        <v/>
      </c>
      <c r="CD70" s="1899" t="str">
        <f t="shared" si="124"/>
        <v/>
      </c>
      <c r="CE70" s="4038"/>
      <c r="CF70" s="4038"/>
      <c r="CG70" s="1902"/>
      <c r="CH70" s="1902"/>
      <c r="CI70" s="1902"/>
      <c r="CJ70" s="4038"/>
      <c r="CK70" s="1899" t="str">
        <f t="shared" si="160"/>
        <v/>
      </c>
      <c r="CL70" s="1899" t="str">
        <f t="shared" si="161"/>
        <v/>
      </c>
      <c r="CM70" s="1899" t="str">
        <f t="shared" si="155"/>
        <v/>
      </c>
      <c r="CN70" s="1899" t="str">
        <f t="shared" si="162"/>
        <v/>
      </c>
      <c r="CO70" s="1899" t="str">
        <f t="shared" si="163"/>
        <v/>
      </c>
      <c r="CP70" s="1899" t="str">
        <f t="shared" si="164"/>
        <v/>
      </c>
      <c r="CQ70" s="1899" t="str">
        <f t="shared" si="165"/>
        <v/>
      </c>
      <c r="CR70" s="1899" t="str">
        <f t="shared" si="166"/>
        <v/>
      </c>
      <c r="CS70" s="1899" t="str">
        <f t="shared" si="167"/>
        <v/>
      </c>
      <c r="CT70" s="1899" t="str">
        <f t="shared" si="168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59"/>
        <v>0</v>
      </c>
      <c r="DG70" s="4027">
        <f t="shared" si="139"/>
        <v>0</v>
      </c>
      <c r="DH70" s="4027">
        <f t="shared" si="140"/>
        <v>0</v>
      </c>
      <c r="DI70" s="4027">
        <f t="shared" si="141"/>
        <v>0</v>
      </c>
      <c r="DJ70" s="1902"/>
      <c r="DK70" s="1902"/>
      <c r="DL70" s="1902"/>
      <c r="DM70" s="1902"/>
      <c r="DN70" s="1902"/>
      <c r="DO70" s="1900"/>
      <c r="DP70" s="4027">
        <f t="shared" si="169"/>
        <v>0</v>
      </c>
      <c r="DQ70" s="4027">
        <f t="shared" si="170"/>
        <v>0</v>
      </c>
      <c r="DR70" s="4027">
        <f t="shared" si="156"/>
        <v>0</v>
      </c>
      <c r="DS70" s="4027">
        <f t="shared" si="171"/>
        <v>0</v>
      </c>
      <c r="DT70" s="4027">
        <f t="shared" si="172"/>
        <v>0</v>
      </c>
      <c r="DU70" s="4027">
        <f t="shared" si="173"/>
        <v>0</v>
      </c>
      <c r="DV70" s="4027">
        <f t="shared" si="157"/>
        <v>0</v>
      </c>
      <c r="DW70" s="4027">
        <f t="shared" si="174"/>
        <v>0</v>
      </c>
      <c r="DX70" s="4027">
        <f t="shared" si="175"/>
        <v>0</v>
      </c>
      <c r="DY70" s="4027">
        <f t="shared" si="176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58"/>
        <v/>
      </c>
      <c r="CB71" s="1899" t="str">
        <f t="shared" si="122"/>
        <v/>
      </c>
      <c r="CC71" s="1899" t="str">
        <f t="shared" si="123"/>
        <v/>
      </c>
      <c r="CD71" s="1899" t="str">
        <f t="shared" si="124"/>
        <v/>
      </c>
      <c r="CE71" s="4038"/>
      <c r="CF71" s="4038"/>
      <c r="CG71" s="1902"/>
      <c r="CH71" s="1902"/>
      <c r="CI71" s="1902"/>
      <c r="CJ71" s="4038"/>
      <c r="CK71" s="1899" t="str">
        <f t="shared" si="160"/>
        <v/>
      </c>
      <c r="CL71" s="1899" t="str">
        <f t="shared" si="161"/>
        <v/>
      </c>
      <c r="CM71" s="1899" t="str">
        <f t="shared" si="155"/>
        <v/>
      </c>
      <c r="CN71" s="1899" t="str">
        <f t="shared" si="162"/>
        <v/>
      </c>
      <c r="CO71" s="1899" t="str">
        <f t="shared" si="163"/>
        <v/>
      </c>
      <c r="CP71" s="1899" t="str">
        <f t="shared" si="164"/>
        <v/>
      </c>
      <c r="CQ71" s="1899" t="str">
        <f t="shared" si="165"/>
        <v/>
      </c>
      <c r="CR71" s="1899" t="str">
        <f t="shared" si="166"/>
        <v/>
      </c>
      <c r="CS71" s="1899" t="str">
        <f t="shared" si="167"/>
        <v/>
      </c>
      <c r="CT71" s="1899" t="str">
        <f t="shared" si="168"/>
        <v/>
      </c>
      <c r="CU71" s="1900"/>
      <c r="CV71" s="1900"/>
      <c r="CW71" s="1900"/>
      <c r="CX71" s="1900"/>
      <c r="DE71" s="1970"/>
      <c r="DF71" s="4043">
        <f t="shared" si="159"/>
        <v>0</v>
      </c>
      <c r="DG71" s="4027">
        <f t="shared" si="139"/>
        <v>0</v>
      </c>
      <c r="DH71" s="4027">
        <f t="shared" si="140"/>
        <v>0</v>
      </c>
      <c r="DI71" s="4027">
        <f t="shared" si="141"/>
        <v>0</v>
      </c>
      <c r="DJ71" s="1902"/>
      <c r="DK71" s="1902"/>
      <c r="DL71" s="1902"/>
      <c r="DM71" s="1902"/>
      <c r="DN71" s="1902"/>
      <c r="DO71" s="1900"/>
      <c r="DP71" s="4027">
        <f t="shared" si="169"/>
        <v>0</v>
      </c>
      <c r="DQ71" s="4027">
        <f t="shared" si="170"/>
        <v>0</v>
      </c>
      <c r="DR71" s="4027">
        <f t="shared" si="156"/>
        <v>0</v>
      </c>
      <c r="DS71" s="4027">
        <f t="shared" si="171"/>
        <v>0</v>
      </c>
      <c r="DT71" s="4027">
        <f t="shared" si="172"/>
        <v>0</v>
      </c>
      <c r="DU71" s="4027">
        <f t="shared" si="173"/>
        <v>0</v>
      </c>
      <c r="DV71" s="4027">
        <f t="shared" si="157"/>
        <v>0</v>
      </c>
      <c r="DW71" s="4027">
        <f t="shared" si="174"/>
        <v>0</v>
      </c>
      <c r="DX71" s="4027">
        <f t="shared" si="175"/>
        <v>0</v>
      </c>
      <c r="DY71" s="4027">
        <f t="shared" si="176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177">+D72+F72+H72+J72+L72+N72+P72+R72+T72+V72+X72+Z72+AB72+AD72+AF72+AH72+AJ72+AL72+AN72+AP72</f>
        <v>0</v>
      </c>
      <c r="C72" s="345">
        <f t="shared" si="177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58"/>
        <v/>
      </c>
      <c r="CB72" s="1899" t="str">
        <f t="shared" si="122"/>
        <v/>
      </c>
      <c r="CC72" s="1899" t="str">
        <f t="shared" si="123"/>
        <v/>
      </c>
      <c r="CD72" s="1899" t="str">
        <f t="shared" si="124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60"/>
        <v/>
      </c>
      <c r="CL72" s="1899" t="str">
        <f t="shared" si="161"/>
        <v/>
      </c>
      <c r="CM72" s="1899" t="str">
        <f t="shared" si="155"/>
        <v/>
      </c>
      <c r="CN72" s="1899" t="str">
        <f t="shared" si="162"/>
        <v/>
      </c>
      <c r="CO72" s="1899" t="str">
        <f t="shared" si="163"/>
        <v/>
      </c>
      <c r="CP72" s="1899" t="str">
        <f t="shared" si="164"/>
        <v/>
      </c>
      <c r="CQ72" s="1899" t="str">
        <f t="shared" si="165"/>
        <v/>
      </c>
      <c r="CR72" s="1899" t="str">
        <f t="shared" si="166"/>
        <v/>
      </c>
      <c r="CS72" s="1899" t="str">
        <f t="shared" si="167"/>
        <v/>
      </c>
      <c r="CT72" s="1899" t="str">
        <f t="shared" si="168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59"/>
        <v>0</v>
      </c>
      <c r="DG72" s="4027">
        <f t="shared" si="139"/>
        <v>0</v>
      </c>
      <c r="DH72" s="4027">
        <f t="shared" si="140"/>
        <v>0</v>
      </c>
      <c r="DI72" s="4027">
        <f t="shared" si="141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69"/>
        <v>0</v>
      </c>
      <c r="DQ72" s="4027">
        <f t="shared" si="170"/>
        <v>0</v>
      </c>
      <c r="DR72" s="4027">
        <f t="shared" si="156"/>
        <v>0</v>
      </c>
      <c r="DS72" s="4027">
        <f t="shared" si="171"/>
        <v>0</v>
      </c>
      <c r="DT72" s="4027">
        <f t="shared" si="172"/>
        <v>0</v>
      </c>
      <c r="DU72" s="4027">
        <f t="shared" si="173"/>
        <v>0</v>
      </c>
      <c r="DV72" s="4027">
        <f t="shared" si="157"/>
        <v>0</v>
      </c>
      <c r="DW72" s="4027">
        <f t="shared" si="174"/>
        <v>0</v>
      </c>
      <c r="DX72" s="4027">
        <f t="shared" si="175"/>
        <v>0</v>
      </c>
      <c r="DY72" s="4027">
        <f t="shared" si="176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177"/>
        <v>0</v>
      </c>
      <c r="C73" s="345">
        <f t="shared" si="177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58"/>
        <v/>
      </c>
      <c r="CB73" s="1899" t="str">
        <f t="shared" si="122"/>
        <v/>
      </c>
      <c r="CC73" s="1899" t="str">
        <f t="shared" si="123"/>
        <v/>
      </c>
      <c r="CD73" s="1899" t="str">
        <f t="shared" si="124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60"/>
        <v/>
      </c>
      <c r="CL73" s="1899" t="str">
        <f t="shared" si="161"/>
        <v/>
      </c>
      <c r="CM73" s="1899" t="str">
        <f t="shared" si="155"/>
        <v/>
      </c>
      <c r="CN73" s="1899" t="str">
        <f t="shared" si="162"/>
        <v/>
      </c>
      <c r="CO73" s="1899" t="str">
        <f t="shared" si="163"/>
        <v/>
      </c>
      <c r="CP73" s="1899" t="str">
        <f t="shared" si="164"/>
        <v/>
      </c>
      <c r="CQ73" s="1899" t="str">
        <f t="shared" si="165"/>
        <v/>
      </c>
      <c r="CR73" s="1899" t="str">
        <f t="shared" si="166"/>
        <v/>
      </c>
      <c r="CS73" s="1899" t="str">
        <f t="shared" si="167"/>
        <v/>
      </c>
      <c r="CT73" s="1899" t="str">
        <f t="shared" si="168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59"/>
        <v>0</v>
      </c>
      <c r="DG73" s="4027">
        <f t="shared" si="139"/>
        <v>0</v>
      </c>
      <c r="DH73" s="4027">
        <f t="shared" si="140"/>
        <v>0</v>
      </c>
      <c r="DI73" s="4027">
        <f t="shared" si="141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69"/>
        <v>0</v>
      </c>
      <c r="DQ73" s="4027">
        <f t="shared" si="170"/>
        <v>0</v>
      </c>
      <c r="DR73" s="4027">
        <f t="shared" si="156"/>
        <v>0</v>
      </c>
      <c r="DS73" s="4027">
        <f t="shared" si="171"/>
        <v>0</v>
      </c>
      <c r="DT73" s="4027">
        <f t="shared" si="172"/>
        <v>0</v>
      </c>
      <c r="DU73" s="4027">
        <f t="shared" si="173"/>
        <v>0</v>
      </c>
      <c r="DV73" s="4027">
        <f t="shared" si="157"/>
        <v>0</v>
      </c>
      <c r="DW73" s="4027">
        <f t="shared" si="174"/>
        <v>0</v>
      </c>
      <c r="DX73" s="4027">
        <f t="shared" si="175"/>
        <v>0</v>
      </c>
      <c r="DY73" s="4027">
        <f t="shared" si="176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177"/>
        <v>0</v>
      </c>
      <c r="C74" s="3467">
        <f t="shared" si="177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58"/>
        <v/>
      </c>
      <c r="CB74" s="1899" t="str">
        <f t="shared" si="122"/>
        <v/>
      </c>
      <c r="CC74" s="1899" t="str">
        <f t="shared" si="123"/>
        <v/>
      </c>
      <c r="CD74" s="1899" t="str">
        <f t="shared" si="124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60"/>
        <v/>
      </c>
      <c r="CL74" s="1899" t="str">
        <f t="shared" si="161"/>
        <v/>
      </c>
      <c r="CM74" s="1899" t="str">
        <f t="shared" si="155"/>
        <v/>
      </c>
      <c r="CN74" s="1899" t="str">
        <f t="shared" si="162"/>
        <v/>
      </c>
      <c r="CO74" s="1899" t="str">
        <f t="shared" si="163"/>
        <v/>
      </c>
      <c r="CP74" s="1899" t="str">
        <f t="shared" si="164"/>
        <v/>
      </c>
      <c r="CQ74" s="1899" t="str">
        <f t="shared" si="165"/>
        <v/>
      </c>
      <c r="CR74" s="1899" t="str">
        <f t="shared" si="166"/>
        <v/>
      </c>
      <c r="CS74" s="1899" t="str">
        <f t="shared" si="167"/>
        <v/>
      </c>
      <c r="CT74" s="1899" t="str">
        <f t="shared" si="168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59"/>
        <v>0</v>
      </c>
      <c r="DG74" s="4027">
        <f t="shared" si="139"/>
        <v>0</v>
      </c>
      <c r="DH74" s="4027">
        <f t="shared" si="140"/>
        <v>0</v>
      </c>
      <c r="DI74" s="4027">
        <f t="shared" si="141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69"/>
        <v>0</v>
      </c>
      <c r="DQ74" s="4027">
        <f t="shared" si="170"/>
        <v>0</v>
      </c>
      <c r="DR74" s="4027">
        <f t="shared" si="156"/>
        <v>0</v>
      </c>
      <c r="DS74" s="4027">
        <f t="shared" si="171"/>
        <v>0</v>
      </c>
      <c r="DT74" s="4027">
        <f t="shared" si="172"/>
        <v>0</v>
      </c>
      <c r="DU74" s="4027">
        <f t="shared" si="173"/>
        <v>0</v>
      </c>
      <c r="DV74" s="4027">
        <f t="shared" si="157"/>
        <v>0</v>
      </c>
      <c r="DW74" s="4027">
        <f t="shared" si="174"/>
        <v>0</v>
      </c>
      <c r="DX74" s="4027">
        <f t="shared" si="175"/>
        <v>0</v>
      </c>
      <c r="DY74" s="4027">
        <f t="shared" si="176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178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179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180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181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182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183">IF(N79&lt;O79,CONCATENATE("* El total de Procesados debe ser mayor o igual al total de Reactivos en el grupo de edad ",$N$11),"")</f>
        <v/>
      </c>
      <c r="CK79" s="1899" t="str">
        <f t="shared" ref="CK79:CK87" si="184">IF(P79&lt;Q79,CONCATENATE("* El total de Procesados debe ser mayor o igual al total de Reactivos en el grupo de edad ",$P$11),"")</f>
        <v/>
      </c>
      <c r="CL79" s="1899" t="str">
        <f t="shared" ref="CL79:CL87" si="185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186">IF(V79&lt;W79,CONCATENATE("* El total de Procesados debe ser mayor o igual al total de Reactivos en el grupo de edad ",$V$11),"")</f>
        <v/>
      </c>
      <c r="CO79" s="1899" t="str">
        <f t="shared" ref="CO79:CO87" si="187">IF(X79&lt;Y79,CONCATENATE("* El total de Procesados debe ser mayor o igual al total de Reactivos en el grupo de edad ",$X$11),"")</f>
        <v/>
      </c>
      <c r="CP79" s="1899" t="str">
        <f t="shared" ref="CP79:CP87" si="188">IF(Z79&lt;AA79,CONCATENATE("* El total de Procesados debe ser mayor o igual al total de Reactivos en el grupo de edad ",$Z$11),"")</f>
        <v/>
      </c>
      <c r="CQ79" s="1899" t="str">
        <f t="shared" ref="CQ79:CQ87" si="189">IF(AB79&lt;AC79,CONCATENATE("* El total de Procesados debe ser mayor o igual al total de Reactivos en el grupo de edad ",$AB$11),"")</f>
        <v/>
      </c>
      <c r="CR79" s="1899" t="str">
        <f t="shared" ref="CR79:CR87" si="190">IF(AD79&lt;AE79,CONCATENATE("* El total de Procesados debe ser mayor o igual al total de Reactivos en el grupo de edad ",$AD$11),"")</f>
        <v/>
      </c>
      <c r="CS79" s="1899" t="str">
        <f t="shared" ref="CS79:CS87" si="191">IF(AF79&lt;AG79,CONCATENATE("* El total de Procesados debe ser mayor o igual al total de Reactivos en el grupo de edad ",$AF$11),"")</f>
        <v/>
      </c>
      <c r="CT79" s="1899" t="str">
        <f t="shared" ref="CT79:CT87" si="192">IF(AH79&lt;AI79,CONCATENATE("* El total de Procesados debe ser mayor o igual al total de Reactivos en el grupo de edad ",$AH$11),"")</f>
        <v/>
      </c>
      <c r="CU79" s="1899" t="str">
        <f t="shared" ref="CU79:CU87" si="193">IF(AJ79&lt;AK79,CONCATENATE("* El total de Procesados debe ser mayor o igual al total de Reactivos en el grupo de edad ",$AJ$11),"")</f>
        <v/>
      </c>
      <c r="CV79" s="1899" t="str">
        <f t="shared" ref="CV79:CV87" si="194">IF(AL79&lt;AM79,CONCATENATE("* El total de Procesados debe ser mayor o igual al total de Reactivos en el grupo de edad ",$AL$11),"")</f>
        <v/>
      </c>
      <c r="CW79" s="1899" t="str">
        <f t="shared" ref="CW79:CW87" si="195">IF(AN79&lt;AO79,CONCATENATE("* El total de Procesados debe ser mayor o igual al total de Reactivos en el grupo de edad ",$AN$11),"")</f>
        <v/>
      </c>
      <c r="CX79" s="1899" t="str">
        <f t="shared" ref="CX79:CX87" si="196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197">IF(AND($B79&gt;0,AND(AT79="",AU79="")),1,IF((AT79+AU79)&gt;$B79,1,0))</f>
        <v>0</v>
      </c>
      <c r="DH79" s="4027">
        <f t="shared" ref="DH79:DH96" si="198">IF(AND($B79&gt;0,AV79=""),1,IF(AV79&gt;$B79,1,0))</f>
        <v>0</v>
      </c>
      <c r="DI79" s="4027">
        <f t="shared" ref="DI79:DI96" si="199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00">IF(N79&lt;O79,1,0)</f>
        <v>0</v>
      </c>
      <c r="DP79" s="4027">
        <f t="shared" ref="DP79:DP87" si="201">IF(P79&lt;Q79,1,0)</f>
        <v>0</v>
      </c>
      <c r="DQ79" s="4027">
        <f t="shared" ref="DQ79:DQ87" si="202">IF(R79&lt;S79,1,0)</f>
        <v>0</v>
      </c>
      <c r="DR79" s="4027">
        <f>IF($T79&lt;$U79,1,0)</f>
        <v>0</v>
      </c>
      <c r="DS79" s="4027">
        <f t="shared" ref="DS79:DS87" si="203">IF(V79&lt;W79,1,0)</f>
        <v>0</v>
      </c>
      <c r="DT79" s="4027">
        <f t="shared" ref="DT79:DT87" si="204">IF(X79&lt;Y79,1,0)</f>
        <v>0</v>
      </c>
      <c r="DU79" s="4027">
        <f t="shared" ref="DU79:DU87" si="205">IF(Z79&lt;AA79,1,0)</f>
        <v>0</v>
      </c>
      <c r="DV79" s="4027">
        <f>IF(AB79&lt;AC79,1,0)</f>
        <v>0</v>
      </c>
      <c r="DW79" s="4027">
        <f t="shared" ref="DW79:DW87" si="206">IF(AD79&lt;AE79,1,0)</f>
        <v>0</v>
      </c>
      <c r="DX79" s="4027">
        <f t="shared" ref="DX79:DX87" si="207">IF(AF79&lt;AG79,1,0)</f>
        <v>0</v>
      </c>
      <c r="DY79" s="4027">
        <f t="shared" ref="DY79:DY87" si="208">IF(AH79&lt;AI79,1,0)</f>
        <v>0</v>
      </c>
      <c r="DZ79" s="4027">
        <f t="shared" ref="DZ79:DZ87" si="209">IF(AJ79&lt;AK79,1,0)</f>
        <v>0</v>
      </c>
      <c r="EA79" s="4027">
        <f t="shared" ref="EA79:EA87" si="210">IF(AL79&lt;AM79,1,0)</f>
        <v>0</v>
      </c>
      <c r="EB79" s="4027">
        <f t="shared" ref="EB79:EB87" si="211">IF(AN79&lt;AO79,1,0)</f>
        <v>0</v>
      </c>
      <c r="EC79" s="4027">
        <f t="shared" ref="EC79:EC87" si="212">IF(AP79&lt;AQ79,1,0)</f>
        <v>0</v>
      </c>
    </row>
    <row r="80" spans="1:133" x14ac:dyDescent="0.25">
      <c r="A80" s="4044" t="s">
        <v>1867</v>
      </c>
      <c r="B80" s="4029">
        <f t="shared" si="178"/>
        <v>0</v>
      </c>
      <c r="C80" s="345">
        <f t="shared" si="178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179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180"/>
        <v/>
      </c>
      <c r="CC80" s="1899" t="str">
        <f t="shared" si="181"/>
        <v/>
      </c>
      <c r="CD80" s="1899" t="str">
        <f t="shared" si="182"/>
        <v/>
      </c>
      <c r="CE80" s="1900"/>
      <c r="CF80" s="1900"/>
      <c r="CG80" s="1900"/>
      <c r="CH80" s="1900"/>
      <c r="CI80" s="1900"/>
      <c r="CJ80" s="1899" t="str">
        <f t="shared" si="183"/>
        <v/>
      </c>
      <c r="CK80" s="1899" t="str">
        <f t="shared" si="184"/>
        <v/>
      </c>
      <c r="CL80" s="1899" t="str">
        <f t="shared" si="185"/>
        <v/>
      </c>
      <c r="CM80" s="1899" t="str">
        <f t="shared" ref="CM80:CM96" si="213">IF($T80&lt;$U80,CONCATENATE("* El total de Procesados debe ser mayor o igual al total de Reactivos en el grupo de edad ",$T$11),"")</f>
        <v/>
      </c>
      <c r="CN80" s="1899" t="str">
        <f t="shared" si="186"/>
        <v/>
      </c>
      <c r="CO80" s="1899" t="str">
        <f t="shared" si="187"/>
        <v/>
      </c>
      <c r="CP80" s="1899" t="str">
        <f t="shared" si="188"/>
        <v/>
      </c>
      <c r="CQ80" s="1899" t="str">
        <f t="shared" si="189"/>
        <v/>
      </c>
      <c r="CR80" s="1899" t="str">
        <f t="shared" si="190"/>
        <v/>
      </c>
      <c r="CS80" s="1899" t="str">
        <f t="shared" si="191"/>
        <v/>
      </c>
      <c r="CT80" s="1899" t="str">
        <f t="shared" si="192"/>
        <v/>
      </c>
      <c r="CU80" s="1899" t="str">
        <f t="shared" si="193"/>
        <v/>
      </c>
      <c r="CV80" s="1899" t="str">
        <f t="shared" si="194"/>
        <v/>
      </c>
      <c r="CW80" s="1899" t="str">
        <f t="shared" si="195"/>
        <v/>
      </c>
      <c r="CX80" s="1899" t="str">
        <f t="shared" si="196"/>
        <v/>
      </c>
      <c r="DE80" s="1970"/>
      <c r="DF80" s="4043">
        <f>IF(B80&lt;&gt;(AS80),1,0)</f>
        <v>0</v>
      </c>
      <c r="DG80" s="4027">
        <f t="shared" si="197"/>
        <v>0</v>
      </c>
      <c r="DH80" s="4027">
        <f t="shared" si="198"/>
        <v>0</v>
      </c>
      <c r="DI80" s="4027">
        <f t="shared" si="199"/>
        <v>0</v>
      </c>
      <c r="DJ80" s="1900"/>
      <c r="DK80" s="1900"/>
      <c r="DL80" s="1900"/>
      <c r="DM80" s="1900"/>
      <c r="DN80" s="1900"/>
      <c r="DO80" s="4027">
        <f t="shared" si="200"/>
        <v>0</v>
      </c>
      <c r="DP80" s="4027">
        <f t="shared" si="201"/>
        <v>0</v>
      </c>
      <c r="DQ80" s="4027">
        <f t="shared" si="202"/>
        <v>0</v>
      </c>
      <c r="DR80" s="4027">
        <f t="shared" ref="DR80:DR96" si="214">IF($T80&lt;$U80,1,0)</f>
        <v>0</v>
      </c>
      <c r="DS80" s="4027">
        <f t="shared" si="203"/>
        <v>0</v>
      </c>
      <c r="DT80" s="4027">
        <f t="shared" si="204"/>
        <v>0</v>
      </c>
      <c r="DU80" s="4027">
        <f t="shared" si="205"/>
        <v>0</v>
      </c>
      <c r="DV80" s="4027">
        <f t="shared" ref="DV80:DV96" si="215">IF(AB80&lt;AC80,1,0)</f>
        <v>0</v>
      </c>
      <c r="DW80" s="4027">
        <f t="shared" si="206"/>
        <v>0</v>
      </c>
      <c r="DX80" s="4027">
        <f t="shared" si="207"/>
        <v>0</v>
      </c>
      <c r="DY80" s="4027">
        <f t="shared" si="208"/>
        <v>0</v>
      </c>
      <c r="DZ80" s="4027">
        <f t="shared" si="209"/>
        <v>0</v>
      </c>
      <c r="EA80" s="4027">
        <f t="shared" si="210"/>
        <v>0</v>
      </c>
      <c r="EB80" s="4027">
        <f t="shared" si="211"/>
        <v>0</v>
      </c>
      <c r="EC80" s="4027">
        <f t="shared" si="212"/>
        <v>0</v>
      </c>
    </row>
    <row r="81" spans="1:133" x14ac:dyDescent="0.25">
      <c r="A81" s="4044" t="s">
        <v>1868</v>
      </c>
      <c r="B81" s="4029">
        <f t="shared" si="178"/>
        <v>0</v>
      </c>
      <c r="C81" s="345">
        <f t="shared" si="178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179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180"/>
        <v/>
      </c>
      <c r="CC81" s="1899" t="str">
        <f t="shared" si="181"/>
        <v/>
      </c>
      <c r="CD81" s="1899" t="str">
        <f t="shared" si="182"/>
        <v/>
      </c>
      <c r="CE81" s="1900"/>
      <c r="CF81" s="1900"/>
      <c r="CG81" s="1900"/>
      <c r="CH81" s="1900"/>
      <c r="CI81" s="1900"/>
      <c r="CJ81" s="1899" t="str">
        <f t="shared" si="183"/>
        <v/>
      </c>
      <c r="CK81" s="1899" t="str">
        <f t="shared" si="184"/>
        <v/>
      </c>
      <c r="CL81" s="1899" t="str">
        <f t="shared" si="185"/>
        <v/>
      </c>
      <c r="CM81" s="1899" t="str">
        <f t="shared" si="213"/>
        <v/>
      </c>
      <c r="CN81" s="1899" t="str">
        <f t="shared" si="186"/>
        <v/>
      </c>
      <c r="CO81" s="1899" t="str">
        <f t="shared" si="187"/>
        <v/>
      </c>
      <c r="CP81" s="1899" t="str">
        <f t="shared" si="188"/>
        <v/>
      </c>
      <c r="CQ81" s="1899" t="str">
        <f t="shared" si="189"/>
        <v/>
      </c>
      <c r="CR81" s="1899" t="str">
        <f t="shared" si="190"/>
        <v/>
      </c>
      <c r="CS81" s="1899" t="str">
        <f t="shared" si="191"/>
        <v/>
      </c>
      <c r="CT81" s="1899" t="str">
        <f t="shared" si="192"/>
        <v/>
      </c>
      <c r="CU81" s="1899" t="str">
        <f t="shared" si="193"/>
        <v/>
      </c>
      <c r="CV81" s="1899" t="str">
        <f t="shared" si="194"/>
        <v/>
      </c>
      <c r="CW81" s="1899" t="str">
        <f t="shared" si="195"/>
        <v/>
      </c>
      <c r="CX81" s="1899" t="str">
        <f t="shared" si="196"/>
        <v/>
      </c>
      <c r="DE81" s="1970"/>
      <c r="DF81" s="4043">
        <f>IF(B81&lt;&gt;(AS81),1,0)</f>
        <v>0</v>
      </c>
      <c r="DG81" s="4027">
        <f t="shared" si="197"/>
        <v>0</v>
      </c>
      <c r="DH81" s="4027">
        <f t="shared" si="198"/>
        <v>0</v>
      </c>
      <c r="DI81" s="4027">
        <f t="shared" si="199"/>
        <v>0</v>
      </c>
      <c r="DJ81" s="1900"/>
      <c r="DK81" s="1900"/>
      <c r="DL81" s="1900"/>
      <c r="DM81" s="1900"/>
      <c r="DN81" s="1900"/>
      <c r="DO81" s="4027">
        <f t="shared" si="200"/>
        <v>0</v>
      </c>
      <c r="DP81" s="4027">
        <f t="shared" si="201"/>
        <v>0</v>
      </c>
      <c r="DQ81" s="4027">
        <f t="shared" si="202"/>
        <v>0</v>
      </c>
      <c r="DR81" s="4027">
        <f t="shared" si="214"/>
        <v>0</v>
      </c>
      <c r="DS81" s="4027">
        <f t="shared" si="203"/>
        <v>0</v>
      </c>
      <c r="DT81" s="4027">
        <f t="shared" si="204"/>
        <v>0</v>
      </c>
      <c r="DU81" s="4027">
        <f t="shared" si="205"/>
        <v>0</v>
      </c>
      <c r="DV81" s="4027">
        <f t="shared" si="215"/>
        <v>0</v>
      </c>
      <c r="DW81" s="4027">
        <f t="shared" si="206"/>
        <v>0</v>
      </c>
      <c r="DX81" s="4027">
        <f t="shared" si="207"/>
        <v>0</v>
      </c>
      <c r="DY81" s="4027">
        <f t="shared" si="208"/>
        <v>0</v>
      </c>
      <c r="DZ81" s="4027">
        <f t="shared" si="209"/>
        <v>0</v>
      </c>
      <c r="EA81" s="4027">
        <f t="shared" si="210"/>
        <v>0</v>
      </c>
      <c r="EB81" s="4027">
        <f t="shared" si="211"/>
        <v>0</v>
      </c>
      <c r="EC81" s="4027">
        <f t="shared" si="212"/>
        <v>0</v>
      </c>
    </row>
    <row r="82" spans="1:133" x14ac:dyDescent="0.25">
      <c r="A82" s="4044" t="s">
        <v>1869</v>
      </c>
      <c r="B82" s="4029">
        <f t="shared" si="178"/>
        <v>0</v>
      </c>
      <c r="C82" s="345">
        <f t="shared" si="178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179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180"/>
        <v/>
      </c>
      <c r="CC82" s="1899" t="str">
        <f t="shared" si="181"/>
        <v/>
      </c>
      <c r="CD82" s="1899" t="str">
        <f t="shared" si="182"/>
        <v/>
      </c>
      <c r="CE82" s="1900"/>
      <c r="CF82" s="1900"/>
      <c r="CG82" s="1900"/>
      <c r="CH82" s="1900"/>
      <c r="CI82" s="1900"/>
      <c r="CJ82" s="1899" t="str">
        <f t="shared" si="183"/>
        <v/>
      </c>
      <c r="CK82" s="1899" t="str">
        <f t="shared" si="184"/>
        <v/>
      </c>
      <c r="CL82" s="1899" t="str">
        <f t="shared" si="185"/>
        <v/>
      </c>
      <c r="CM82" s="1899" t="str">
        <f t="shared" si="213"/>
        <v/>
      </c>
      <c r="CN82" s="1899" t="str">
        <f t="shared" si="186"/>
        <v/>
      </c>
      <c r="CO82" s="1899" t="str">
        <f t="shared" si="187"/>
        <v/>
      </c>
      <c r="CP82" s="1899" t="str">
        <f t="shared" si="188"/>
        <v/>
      </c>
      <c r="CQ82" s="1899" t="str">
        <f t="shared" si="189"/>
        <v/>
      </c>
      <c r="CR82" s="1899" t="str">
        <f t="shared" si="190"/>
        <v/>
      </c>
      <c r="CS82" s="1899" t="str">
        <f t="shared" si="191"/>
        <v/>
      </c>
      <c r="CT82" s="1899" t="str">
        <f t="shared" si="192"/>
        <v/>
      </c>
      <c r="CU82" s="1899" t="str">
        <f t="shared" si="193"/>
        <v/>
      </c>
      <c r="CV82" s="1899" t="str">
        <f t="shared" si="194"/>
        <v/>
      </c>
      <c r="CW82" s="1899" t="str">
        <f t="shared" si="195"/>
        <v/>
      </c>
      <c r="CX82" s="1899" t="str">
        <f t="shared" si="196"/>
        <v/>
      </c>
      <c r="DE82" s="1970"/>
      <c r="DF82" s="4043">
        <f>IF(B82&lt;&gt;(AS82),1,0)</f>
        <v>0</v>
      </c>
      <c r="DG82" s="4027">
        <f t="shared" si="197"/>
        <v>0</v>
      </c>
      <c r="DH82" s="4027">
        <f t="shared" si="198"/>
        <v>0</v>
      </c>
      <c r="DI82" s="4027">
        <f t="shared" si="199"/>
        <v>0</v>
      </c>
      <c r="DJ82" s="1900"/>
      <c r="DK82" s="1900"/>
      <c r="DL82" s="1900"/>
      <c r="DM82" s="1900"/>
      <c r="DN82" s="1900"/>
      <c r="DO82" s="4027">
        <f t="shared" si="200"/>
        <v>0</v>
      </c>
      <c r="DP82" s="4027">
        <f t="shared" si="201"/>
        <v>0</v>
      </c>
      <c r="DQ82" s="4027">
        <f t="shared" si="202"/>
        <v>0</v>
      </c>
      <c r="DR82" s="4027">
        <f t="shared" si="214"/>
        <v>0</v>
      </c>
      <c r="DS82" s="4027">
        <f t="shared" si="203"/>
        <v>0</v>
      </c>
      <c r="DT82" s="4027">
        <f t="shared" si="204"/>
        <v>0</v>
      </c>
      <c r="DU82" s="4027">
        <f t="shared" si="205"/>
        <v>0</v>
      </c>
      <c r="DV82" s="4027">
        <f t="shared" si="215"/>
        <v>0</v>
      </c>
      <c r="DW82" s="4027">
        <f t="shared" si="206"/>
        <v>0</v>
      </c>
      <c r="DX82" s="4027">
        <f t="shared" si="207"/>
        <v>0</v>
      </c>
      <c r="DY82" s="4027">
        <f t="shared" si="208"/>
        <v>0</v>
      </c>
      <c r="DZ82" s="4027">
        <f t="shared" si="209"/>
        <v>0</v>
      </c>
      <c r="EA82" s="4027">
        <f t="shared" si="210"/>
        <v>0</v>
      </c>
      <c r="EB82" s="4027">
        <f t="shared" si="211"/>
        <v>0</v>
      </c>
      <c r="EC82" s="4027">
        <f t="shared" si="212"/>
        <v>0</v>
      </c>
    </row>
    <row r="83" spans="1:133" x14ac:dyDescent="0.25">
      <c r="A83" s="4045" t="s">
        <v>1870</v>
      </c>
      <c r="B83" s="4029">
        <f t="shared" si="178"/>
        <v>0</v>
      </c>
      <c r="C83" s="345">
        <f t="shared" si="178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179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180"/>
        <v/>
      </c>
      <c r="CC83" s="1899" t="str">
        <f t="shared" si="181"/>
        <v/>
      </c>
      <c r="CD83" s="1899" t="str">
        <f t="shared" si="182"/>
        <v/>
      </c>
      <c r="CE83" s="1900"/>
      <c r="CF83" s="1900"/>
      <c r="CG83" s="1900"/>
      <c r="CH83" s="1900"/>
      <c r="CI83" s="1900"/>
      <c r="CJ83" s="1899" t="str">
        <f t="shared" si="183"/>
        <v/>
      </c>
      <c r="CK83" s="1899" t="str">
        <f t="shared" si="184"/>
        <v/>
      </c>
      <c r="CL83" s="1899" t="str">
        <f t="shared" si="185"/>
        <v/>
      </c>
      <c r="CM83" s="1899" t="str">
        <f t="shared" si="213"/>
        <v/>
      </c>
      <c r="CN83" s="1899" t="str">
        <f t="shared" si="186"/>
        <v/>
      </c>
      <c r="CO83" s="1899" t="str">
        <f t="shared" si="187"/>
        <v/>
      </c>
      <c r="CP83" s="1899" t="str">
        <f t="shared" si="188"/>
        <v/>
      </c>
      <c r="CQ83" s="1899" t="str">
        <f t="shared" si="189"/>
        <v/>
      </c>
      <c r="CR83" s="1899" t="str">
        <f t="shared" si="190"/>
        <v/>
      </c>
      <c r="CS83" s="1899" t="str">
        <f t="shared" si="191"/>
        <v/>
      </c>
      <c r="CT83" s="1899" t="str">
        <f t="shared" si="192"/>
        <v/>
      </c>
      <c r="CU83" s="1899" t="str">
        <f t="shared" si="193"/>
        <v/>
      </c>
      <c r="CV83" s="1899" t="str">
        <f t="shared" si="194"/>
        <v/>
      </c>
      <c r="CW83" s="1899" t="str">
        <f t="shared" si="195"/>
        <v/>
      </c>
      <c r="CX83" s="1899" t="str">
        <f t="shared" si="196"/>
        <v/>
      </c>
      <c r="DE83" s="1970"/>
      <c r="DF83" s="4043">
        <f>IF(B83&lt;&gt;(AS83),1,0)</f>
        <v>0</v>
      </c>
      <c r="DG83" s="4027">
        <f t="shared" si="197"/>
        <v>0</v>
      </c>
      <c r="DH83" s="4027">
        <f t="shared" si="198"/>
        <v>0</v>
      </c>
      <c r="DI83" s="4027">
        <f t="shared" si="199"/>
        <v>0</v>
      </c>
      <c r="DJ83" s="1900"/>
      <c r="DK83" s="1900"/>
      <c r="DL83" s="1900"/>
      <c r="DM83" s="1900"/>
      <c r="DN83" s="1900"/>
      <c r="DO83" s="4027">
        <f t="shared" si="200"/>
        <v>0</v>
      </c>
      <c r="DP83" s="4027">
        <f t="shared" si="201"/>
        <v>0</v>
      </c>
      <c r="DQ83" s="4027">
        <f t="shared" si="202"/>
        <v>0</v>
      </c>
      <c r="DR83" s="4027">
        <f t="shared" si="214"/>
        <v>0</v>
      </c>
      <c r="DS83" s="4027">
        <f t="shared" si="203"/>
        <v>0</v>
      </c>
      <c r="DT83" s="4027">
        <f t="shared" si="204"/>
        <v>0</v>
      </c>
      <c r="DU83" s="4027">
        <f t="shared" si="205"/>
        <v>0</v>
      </c>
      <c r="DV83" s="4027">
        <f t="shared" si="215"/>
        <v>0</v>
      </c>
      <c r="DW83" s="4027">
        <f t="shared" si="206"/>
        <v>0</v>
      </c>
      <c r="DX83" s="4027">
        <f t="shared" si="207"/>
        <v>0</v>
      </c>
      <c r="DY83" s="4027">
        <f t="shared" si="208"/>
        <v>0</v>
      </c>
      <c r="DZ83" s="4027">
        <f t="shared" si="209"/>
        <v>0</v>
      </c>
      <c r="EA83" s="4027">
        <f t="shared" si="210"/>
        <v>0</v>
      </c>
      <c r="EB83" s="4027">
        <f t="shared" si="211"/>
        <v>0</v>
      </c>
      <c r="EC83" s="4027">
        <f t="shared" si="212"/>
        <v>0</v>
      </c>
    </row>
    <row r="84" spans="1:133" x14ac:dyDescent="0.25">
      <c r="A84" s="4045" t="s">
        <v>1871</v>
      </c>
      <c r="B84" s="4029">
        <f t="shared" si="178"/>
        <v>0</v>
      </c>
      <c r="C84" s="345">
        <f t="shared" si="178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179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180"/>
        <v/>
      </c>
      <c r="CC84" s="1899" t="str">
        <f t="shared" si="181"/>
        <v/>
      </c>
      <c r="CD84" s="1899" t="str">
        <f t="shared" si="182"/>
        <v/>
      </c>
      <c r="CE84" s="1900"/>
      <c r="CF84" s="1900"/>
      <c r="CG84" s="1900"/>
      <c r="CH84" s="1900"/>
      <c r="CI84" s="1900"/>
      <c r="CJ84" s="1899" t="str">
        <f t="shared" si="183"/>
        <v/>
      </c>
      <c r="CK84" s="1899" t="str">
        <f t="shared" si="184"/>
        <v/>
      </c>
      <c r="CL84" s="1899" t="str">
        <f t="shared" si="185"/>
        <v/>
      </c>
      <c r="CM84" s="1899" t="str">
        <f t="shared" si="213"/>
        <v/>
      </c>
      <c r="CN84" s="1899" t="str">
        <f t="shared" si="186"/>
        <v/>
      </c>
      <c r="CO84" s="1899" t="str">
        <f t="shared" si="187"/>
        <v/>
      </c>
      <c r="CP84" s="1899" t="str">
        <f t="shared" si="188"/>
        <v/>
      </c>
      <c r="CQ84" s="1899" t="str">
        <f t="shared" si="189"/>
        <v/>
      </c>
      <c r="CR84" s="1899" t="str">
        <f t="shared" si="190"/>
        <v/>
      </c>
      <c r="CS84" s="1899" t="str">
        <f t="shared" si="191"/>
        <v/>
      </c>
      <c r="CT84" s="1899" t="str">
        <f t="shared" si="192"/>
        <v/>
      </c>
      <c r="CU84" s="1899" t="str">
        <f t="shared" si="193"/>
        <v/>
      </c>
      <c r="CV84" s="1899" t="str">
        <f t="shared" si="194"/>
        <v/>
      </c>
      <c r="CW84" s="1899" t="str">
        <f t="shared" si="195"/>
        <v/>
      </c>
      <c r="CX84" s="1899" t="str">
        <f t="shared" si="196"/>
        <v/>
      </c>
      <c r="DE84" s="1970"/>
      <c r="DF84" s="4043">
        <f>IF(B84&lt;&gt;(AS84+AR84),1,0)</f>
        <v>0</v>
      </c>
      <c r="DG84" s="4027">
        <f t="shared" si="197"/>
        <v>0</v>
      </c>
      <c r="DH84" s="4027">
        <f t="shared" si="198"/>
        <v>0</v>
      </c>
      <c r="DI84" s="4027">
        <f t="shared" si="199"/>
        <v>0</v>
      </c>
      <c r="DJ84" s="1900"/>
      <c r="DK84" s="1900"/>
      <c r="DL84" s="1900"/>
      <c r="DM84" s="1900"/>
      <c r="DN84" s="1900"/>
      <c r="DO84" s="4027">
        <f t="shared" si="200"/>
        <v>0</v>
      </c>
      <c r="DP84" s="4027">
        <f t="shared" si="201"/>
        <v>0</v>
      </c>
      <c r="DQ84" s="4027">
        <f t="shared" si="202"/>
        <v>0</v>
      </c>
      <c r="DR84" s="4027">
        <f t="shared" si="214"/>
        <v>0</v>
      </c>
      <c r="DS84" s="4027">
        <f t="shared" si="203"/>
        <v>0</v>
      </c>
      <c r="DT84" s="4027">
        <f t="shared" si="204"/>
        <v>0</v>
      </c>
      <c r="DU84" s="4027">
        <f t="shared" si="205"/>
        <v>0</v>
      </c>
      <c r="DV84" s="4027">
        <f t="shared" si="215"/>
        <v>0</v>
      </c>
      <c r="DW84" s="4027">
        <f t="shared" si="206"/>
        <v>0</v>
      </c>
      <c r="DX84" s="4027">
        <f t="shared" si="207"/>
        <v>0</v>
      </c>
      <c r="DY84" s="4027">
        <f t="shared" si="208"/>
        <v>0</v>
      </c>
      <c r="DZ84" s="4027">
        <f t="shared" si="209"/>
        <v>0</v>
      </c>
      <c r="EA84" s="4027">
        <f t="shared" si="210"/>
        <v>0</v>
      </c>
      <c r="EB84" s="4027">
        <f t="shared" si="211"/>
        <v>0</v>
      </c>
      <c r="EC84" s="4027">
        <f t="shared" si="212"/>
        <v>0</v>
      </c>
    </row>
    <row r="85" spans="1:133" x14ac:dyDescent="0.25">
      <c r="A85" s="4045" t="s">
        <v>1872</v>
      </c>
      <c r="B85" s="4029">
        <f t="shared" si="178"/>
        <v>0</v>
      </c>
      <c r="C85" s="345">
        <f t="shared" si="178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179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180"/>
        <v/>
      </c>
      <c r="CC85" s="1899" t="str">
        <f t="shared" si="181"/>
        <v/>
      </c>
      <c r="CD85" s="1899" t="str">
        <f t="shared" si="182"/>
        <v/>
      </c>
      <c r="CE85" s="1900"/>
      <c r="CF85" s="1900"/>
      <c r="CG85" s="1900"/>
      <c r="CH85" s="1900"/>
      <c r="CI85" s="1900"/>
      <c r="CJ85" s="1899" t="str">
        <f t="shared" si="183"/>
        <v/>
      </c>
      <c r="CK85" s="1899" t="str">
        <f t="shared" si="184"/>
        <v/>
      </c>
      <c r="CL85" s="1899" t="str">
        <f t="shared" si="185"/>
        <v/>
      </c>
      <c r="CM85" s="1899" t="str">
        <f t="shared" si="213"/>
        <v/>
      </c>
      <c r="CN85" s="1899" t="str">
        <f t="shared" si="186"/>
        <v/>
      </c>
      <c r="CO85" s="1899" t="str">
        <f t="shared" si="187"/>
        <v/>
      </c>
      <c r="CP85" s="1899" t="str">
        <f t="shared" si="188"/>
        <v/>
      </c>
      <c r="CQ85" s="1899" t="str">
        <f t="shared" si="189"/>
        <v/>
      </c>
      <c r="CR85" s="1899" t="str">
        <f t="shared" si="190"/>
        <v/>
      </c>
      <c r="CS85" s="1899" t="str">
        <f t="shared" si="191"/>
        <v/>
      </c>
      <c r="CT85" s="1899" t="str">
        <f t="shared" si="192"/>
        <v/>
      </c>
      <c r="CU85" s="1899" t="str">
        <f t="shared" si="193"/>
        <v/>
      </c>
      <c r="CV85" s="1899" t="str">
        <f t="shared" si="194"/>
        <v/>
      </c>
      <c r="CW85" s="1899" t="str">
        <f t="shared" si="195"/>
        <v/>
      </c>
      <c r="CX85" s="1899" t="str">
        <f t="shared" si="196"/>
        <v/>
      </c>
      <c r="DE85" s="1970"/>
      <c r="DF85" s="4043">
        <f>IF(B85&lt;&gt;(AS85),1,0)</f>
        <v>0</v>
      </c>
      <c r="DG85" s="4027">
        <f t="shared" si="197"/>
        <v>0</v>
      </c>
      <c r="DH85" s="4027">
        <f t="shared" si="198"/>
        <v>0</v>
      </c>
      <c r="DI85" s="4027">
        <f t="shared" si="199"/>
        <v>0</v>
      </c>
      <c r="DJ85" s="1900"/>
      <c r="DK85" s="1900"/>
      <c r="DL85" s="1900"/>
      <c r="DM85" s="1900"/>
      <c r="DN85" s="1900"/>
      <c r="DO85" s="4027">
        <f t="shared" si="200"/>
        <v>0</v>
      </c>
      <c r="DP85" s="4027">
        <f t="shared" si="201"/>
        <v>0</v>
      </c>
      <c r="DQ85" s="4027">
        <f t="shared" si="202"/>
        <v>0</v>
      </c>
      <c r="DR85" s="4027">
        <f t="shared" si="214"/>
        <v>0</v>
      </c>
      <c r="DS85" s="4027">
        <f t="shared" si="203"/>
        <v>0</v>
      </c>
      <c r="DT85" s="4027">
        <f t="shared" si="204"/>
        <v>0</v>
      </c>
      <c r="DU85" s="4027">
        <f t="shared" si="205"/>
        <v>0</v>
      </c>
      <c r="DV85" s="4027">
        <f t="shared" si="215"/>
        <v>0</v>
      </c>
      <c r="DW85" s="4027">
        <f t="shared" si="206"/>
        <v>0</v>
      </c>
      <c r="DX85" s="4027">
        <f t="shared" si="207"/>
        <v>0</v>
      </c>
      <c r="DY85" s="4027">
        <f t="shared" si="208"/>
        <v>0</v>
      </c>
      <c r="DZ85" s="4027">
        <f t="shared" si="209"/>
        <v>0</v>
      </c>
      <c r="EA85" s="4027">
        <f t="shared" si="210"/>
        <v>0</v>
      </c>
      <c r="EB85" s="4027">
        <f t="shared" si="211"/>
        <v>0</v>
      </c>
      <c r="EC85" s="4027">
        <f t="shared" si="212"/>
        <v>0</v>
      </c>
    </row>
    <row r="86" spans="1:133" x14ac:dyDescent="0.25">
      <c r="A86" s="4044" t="s">
        <v>1873</v>
      </c>
      <c r="B86" s="4029">
        <f t="shared" si="178"/>
        <v>0</v>
      </c>
      <c r="C86" s="345">
        <f t="shared" si="178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179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180"/>
        <v/>
      </c>
      <c r="CC86" s="1899" t="str">
        <f t="shared" si="181"/>
        <v/>
      </c>
      <c r="CD86" s="1899" t="str">
        <f t="shared" si="182"/>
        <v/>
      </c>
      <c r="CE86" s="1900"/>
      <c r="CF86" s="1900"/>
      <c r="CG86" s="1900"/>
      <c r="CH86" s="1900"/>
      <c r="CI86" s="1900"/>
      <c r="CJ86" s="1899" t="str">
        <f t="shared" si="183"/>
        <v/>
      </c>
      <c r="CK86" s="1899" t="str">
        <f t="shared" si="184"/>
        <v/>
      </c>
      <c r="CL86" s="1899" t="str">
        <f t="shared" si="185"/>
        <v/>
      </c>
      <c r="CM86" s="1899" t="str">
        <f t="shared" si="213"/>
        <v/>
      </c>
      <c r="CN86" s="1899" t="str">
        <f t="shared" si="186"/>
        <v/>
      </c>
      <c r="CO86" s="1899" t="str">
        <f t="shared" si="187"/>
        <v/>
      </c>
      <c r="CP86" s="1899" t="str">
        <f t="shared" si="188"/>
        <v/>
      </c>
      <c r="CQ86" s="1899" t="str">
        <f t="shared" si="189"/>
        <v/>
      </c>
      <c r="CR86" s="1899" t="str">
        <f t="shared" si="190"/>
        <v/>
      </c>
      <c r="CS86" s="1899" t="str">
        <f t="shared" si="191"/>
        <v/>
      </c>
      <c r="CT86" s="1899" t="str">
        <f t="shared" si="192"/>
        <v/>
      </c>
      <c r="CU86" s="1899" t="str">
        <f t="shared" si="193"/>
        <v/>
      </c>
      <c r="CV86" s="1899" t="str">
        <f t="shared" si="194"/>
        <v/>
      </c>
      <c r="CW86" s="1899" t="str">
        <f t="shared" si="195"/>
        <v/>
      </c>
      <c r="CX86" s="1899" t="str">
        <f t="shared" si="196"/>
        <v/>
      </c>
      <c r="DE86" s="1970"/>
      <c r="DF86" s="4043">
        <f>IF(B86&lt;&gt;(AS86),1,0)</f>
        <v>0</v>
      </c>
      <c r="DG86" s="4027">
        <f t="shared" si="197"/>
        <v>0</v>
      </c>
      <c r="DH86" s="4027">
        <f t="shared" si="198"/>
        <v>0</v>
      </c>
      <c r="DI86" s="4027">
        <f t="shared" si="199"/>
        <v>0</v>
      </c>
      <c r="DJ86" s="1900"/>
      <c r="DK86" s="1900"/>
      <c r="DL86" s="1900"/>
      <c r="DM86" s="1900"/>
      <c r="DN86" s="1900"/>
      <c r="DO86" s="4027">
        <f t="shared" si="200"/>
        <v>0</v>
      </c>
      <c r="DP86" s="4027">
        <f t="shared" si="201"/>
        <v>0</v>
      </c>
      <c r="DQ86" s="4027">
        <f t="shared" si="202"/>
        <v>0</v>
      </c>
      <c r="DR86" s="4027">
        <f t="shared" si="214"/>
        <v>0</v>
      </c>
      <c r="DS86" s="4027">
        <f t="shared" si="203"/>
        <v>0</v>
      </c>
      <c r="DT86" s="4027">
        <f t="shared" si="204"/>
        <v>0</v>
      </c>
      <c r="DU86" s="4027">
        <f t="shared" si="205"/>
        <v>0</v>
      </c>
      <c r="DV86" s="4027">
        <f t="shared" si="215"/>
        <v>0</v>
      </c>
      <c r="DW86" s="4027">
        <f t="shared" si="206"/>
        <v>0</v>
      </c>
      <c r="DX86" s="4027">
        <f t="shared" si="207"/>
        <v>0</v>
      </c>
      <c r="DY86" s="4027">
        <f t="shared" si="208"/>
        <v>0</v>
      </c>
      <c r="DZ86" s="4027">
        <f t="shared" si="209"/>
        <v>0</v>
      </c>
      <c r="EA86" s="4027">
        <f t="shared" si="210"/>
        <v>0</v>
      </c>
      <c r="EB86" s="4027">
        <f t="shared" si="211"/>
        <v>0</v>
      </c>
      <c r="EC86" s="4027">
        <f t="shared" si="212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180"/>
        <v/>
      </c>
      <c r="CC87" s="1899" t="str">
        <f t="shared" si="181"/>
        <v/>
      </c>
      <c r="CD87" s="1899" t="str">
        <f t="shared" si="182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183"/>
        <v/>
      </c>
      <c r="CK87" s="1899" t="str">
        <f t="shared" si="184"/>
        <v/>
      </c>
      <c r="CL87" s="1899" t="str">
        <f t="shared" si="185"/>
        <v/>
      </c>
      <c r="CM87" s="1899" t="str">
        <f t="shared" si="213"/>
        <v/>
      </c>
      <c r="CN87" s="1899" t="str">
        <f t="shared" si="186"/>
        <v/>
      </c>
      <c r="CO87" s="1899" t="str">
        <f t="shared" si="187"/>
        <v/>
      </c>
      <c r="CP87" s="1899" t="str">
        <f t="shared" si="188"/>
        <v/>
      </c>
      <c r="CQ87" s="1899" t="str">
        <f t="shared" si="189"/>
        <v/>
      </c>
      <c r="CR87" s="1899" t="str">
        <f t="shared" si="190"/>
        <v/>
      </c>
      <c r="CS87" s="1899" t="str">
        <f t="shared" si="191"/>
        <v/>
      </c>
      <c r="CT87" s="1899" t="str">
        <f t="shared" si="192"/>
        <v/>
      </c>
      <c r="CU87" s="1899" t="str">
        <f t="shared" si="193"/>
        <v/>
      </c>
      <c r="CV87" s="1899" t="str">
        <f t="shared" si="194"/>
        <v/>
      </c>
      <c r="CW87" s="1899" t="str">
        <f t="shared" si="195"/>
        <v/>
      </c>
      <c r="CX87" s="1899" t="str">
        <f t="shared" si="196"/>
        <v/>
      </c>
      <c r="DE87" s="1970"/>
      <c r="DF87" s="4043">
        <f>IF(B87&lt;&gt;(AS87),1,0)</f>
        <v>0</v>
      </c>
      <c r="DG87" s="4027">
        <f t="shared" si="197"/>
        <v>0</v>
      </c>
      <c r="DH87" s="4027">
        <f t="shared" si="198"/>
        <v>0</v>
      </c>
      <c r="DI87" s="4027">
        <f t="shared" si="199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00"/>
        <v>0</v>
      </c>
      <c r="DP87" s="4027">
        <f t="shared" si="201"/>
        <v>0</v>
      </c>
      <c r="DQ87" s="4027">
        <f t="shared" si="202"/>
        <v>0</v>
      </c>
      <c r="DR87" s="4027">
        <f t="shared" si="214"/>
        <v>0</v>
      </c>
      <c r="DS87" s="4027">
        <f t="shared" si="203"/>
        <v>0</v>
      </c>
      <c r="DT87" s="4027">
        <f t="shared" si="204"/>
        <v>0</v>
      </c>
      <c r="DU87" s="4027">
        <f t="shared" si="205"/>
        <v>0</v>
      </c>
      <c r="DV87" s="4027">
        <f t="shared" si="215"/>
        <v>0</v>
      </c>
      <c r="DW87" s="4027">
        <f t="shared" si="206"/>
        <v>0</v>
      </c>
      <c r="DX87" s="4027">
        <f t="shared" si="207"/>
        <v>0</v>
      </c>
      <c r="DY87" s="4027">
        <f t="shared" si="208"/>
        <v>0</v>
      </c>
      <c r="DZ87" s="4027">
        <f t="shared" si="209"/>
        <v>0</v>
      </c>
      <c r="EA87" s="4027">
        <f t="shared" si="210"/>
        <v>0</v>
      </c>
      <c r="EB87" s="4027">
        <f t="shared" si="211"/>
        <v>0</v>
      </c>
      <c r="EC87" s="4027">
        <f t="shared" si="212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16">IF(B88&lt;&gt;(AS88+AR88)," * La suma de las columnas "&amp;AR$10&amp;""&amp;" DEBE SER IGUAL a los Exámenes Procesados. ","")</f>
        <v/>
      </c>
      <c r="CB88" s="1899" t="str">
        <f t="shared" si="180"/>
        <v/>
      </c>
      <c r="CC88" s="1899" t="str">
        <f t="shared" si="181"/>
        <v/>
      </c>
      <c r="CD88" s="1899" t="str">
        <f t="shared" si="182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17">IF(B88&lt;&gt;(AS88+AR88),1,0)</f>
        <v>0</v>
      </c>
      <c r="DG88" s="4027">
        <f t="shared" si="197"/>
        <v>0</v>
      </c>
      <c r="DH88" s="4027">
        <f t="shared" si="198"/>
        <v>0</v>
      </c>
      <c r="DI88" s="4027">
        <f t="shared" si="199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16"/>
        <v/>
      </c>
      <c r="CB89" s="1899" t="str">
        <f t="shared" si="180"/>
        <v/>
      </c>
      <c r="CC89" s="1899" t="str">
        <f t="shared" si="181"/>
        <v/>
      </c>
      <c r="CD89" s="1899" t="str">
        <f t="shared" si="182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18">IF(P89&lt;Q89,CONCATENATE("* El total de Procesados debe ser mayor o igual al total de Reactivos en el grupo de edad ",$P$11),"")</f>
        <v/>
      </c>
      <c r="CL89" s="1899" t="str">
        <f t="shared" ref="CL89:CL96" si="219">IF(R89&lt;S89,CONCATENATE("* El total de Procesados debe ser mayor o igual al total de Reactivos en el grupo de edad ",$R$11),"")</f>
        <v/>
      </c>
      <c r="CM89" s="1899" t="str">
        <f t="shared" si="213"/>
        <v/>
      </c>
      <c r="CN89" s="1899" t="str">
        <f t="shared" ref="CN89:CN96" si="220">IF(V89&lt;W89,CONCATENATE("* El total de Procesados debe ser mayor o igual al total de Reactivos en el grupo de edad ",$V$11),"")</f>
        <v/>
      </c>
      <c r="CO89" s="1899" t="str">
        <f t="shared" ref="CO89:CO96" si="221">IF(X89&lt;Y89,CONCATENATE("* El total de Procesados debe ser mayor o igual al total de Reactivos en el grupo de edad ",$X$11),"")</f>
        <v/>
      </c>
      <c r="CP89" s="1899" t="str">
        <f t="shared" ref="CP89:CP96" si="222">IF(Z89&lt;AA89,CONCATENATE("* El total de Procesados debe ser mayor o igual al total de Reactivos en el grupo de edad ",$Z$11),"")</f>
        <v/>
      </c>
      <c r="CQ89" s="1899" t="str">
        <f t="shared" ref="CQ89:CQ96" si="223">IF(AB89&lt;AC89,CONCATENATE("* El total de Procesados debe ser mayor o igual al total de Reactivos en el grupo de edad ",$AB$11),"")</f>
        <v/>
      </c>
      <c r="CR89" s="1899" t="str">
        <f t="shared" ref="CR89:CR96" si="224">IF(AD89&lt;AE89,CONCATENATE("* El total de Procesados debe ser mayor o igual al total de Reactivos en el grupo de edad ",$AD$11),"")</f>
        <v/>
      </c>
      <c r="CS89" s="1899" t="str">
        <f t="shared" ref="CS89:CS96" si="225">IF(AF89&lt;AG89,CONCATENATE("* El total de Procesados debe ser mayor o igual al total de Reactivos en el grupo de edad ",$AF$11),"")</f>
        <v/>
      </c>
      <c r="CT89" s="1899" t="str">
        <f t="shared" ref="CT89:CT96" si="226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17"/>
        <v>0</v>
      </c>
      <c r="DG89" s="4027">
        <f t="shared" si="197"/>
        <v>0</v>
      </c>
      <c r="DH89" s="4027">
        <f t="shared" si="198"/>
        <v>0</v>
      </c>
      <c r="DI89" s="4027">
        <f t="shared" si="199"/>
        <v>0</v>
      </c>
      <c r="DJ89" s="1902"/>
      <c r="DK89" s="1902"/>
      <c r="DL89" s="1902"/>
      <c r="DM89" s="1902"/>
      <c r="DN89" s="1902"/>
      <c r="DO89" s="1900"/>
      <c r="DP89" s="4027">
        <f t="shared" ref="DP89:DP96" si="227">IF(P89&lt;Q89,1,0)</f>
        <v>0</v>
      </c>
      <c r="DQ89" s="4027">
        <f t="shared" ref="DQ89:DQ96" si="228">IF(R89&lt;S89,1,0)</f>
        <v>0</v>
      </c>
      <c r="DR89" s="4027">
        <f t="shared" si="214"/>
        <v>0</v>
      </c>
      <c r="DS89" s="4027">
        <f t="shared" ref="DS89:DS96" si="229">IF(V89&lt;W89,1,0)</f>
        <v>0</v>
      </c>
      <c r="DT89" s="4027">
        <f t="shared" ref="DT89:DT96" si="230">IF(X89&lt;Y89,1,0)</f>
        <v>0</v>
      </c>
      <c r="DU89" s="4027">
        <f t="shared" ref="DU89:DU96" si="231">IF(Z89&lt;AA89,1,0)</f>
        <v>0</v>
      </c>
      <c r="DV89" s="4027">
        <f t="shared" si="215"/>
        <v>0</v>
      </c>
      <c r="DW89" s="4027">
        <f t="shared" ref="DW89:DW96" si="232">IF(AD89&lt;AE89,1,0)</f>
        <v>0</v>
      </c>
      <c r="DX89" s="4027">
        <f t="shared" ref="DX89:DX96" si="233">IF(AF89&lt;AG89,1,0)</f>
        <v>0</v>
      </c>
      <c r="DY89" s="4027">
        <f t="shared" ref="DY89:DY96" si="234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16"/>
        <v/>
      </c>
      <c r="CB90" s="1899" t="str">
        <f t="shared" si="180"/>
        <v/>
      </c>
      <c r="CC90" s="1899" t="str">
        <f t="shared" si="181"/>
        <v/>
      </c>
      <c r="CD90" s="1899" t="str">
        <f t="shared" si="182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18"/>
        <v/>
      </c>
      <c r="CL90" s="1899" t="str">
        <f t="shared" si="219"/>
        <v/>
      </c>
      <c r="CM90" s="1899" t="str">
        <f t="shared" si="213"/>
        <v/>
      </c>
      <c r="CN90" s="1899" t="str">
        <f t="shared" si="220"/>
        <v/>
      </c>
      <c r="CO90" s="1899" t="str">
        <f t="shared" si="221"/>
        <v/>
      </c>
      <c r="CP90" s="1899" t="str">
        <f t="shared" si="222"/>
        <v/>
      </c>
      <c r="CQ90" s="1899" t="str">
        <f t="shared" si="223"/>
        <v/>
      </c>
      <c r="CR90" s="1899" t="str">
        <f t="shared" si="224"/>
        <v/>
      </c>
      <c r="CS90" s="1899" t="str">
        <f t="shared" si="225"/>
        <v/>
      </c>
      <c r="CT90" s="1899" t="str">
        <f t="shared" si="226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17"/>
        <v>0</v>
      </c>
      <c r="DG90" s="4027">
        <f t="shared" si="197"/>
        <v>0</v>
      </c>
      <c r="DH90" s="4027">
        <f t="shared" si="198"/>
        <v>0</v>
      </c>
      <c r="DI90" s="4027">
        <f t="shared" si="199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27"/>
        <v>0</v>
      </c>
      <c r="DQ90" s="4027">
        <f t="shared" si="228"/>
        <v>0</v>
      </c>
      <c r="DR90" s="4027">
        <f t="shared" si="214"/>
        <v>0</v>
      </c>
      <c r="DS90" s="4027">
        <f t="shared" si="229"/>
        <v>0</v>
      </c>
      <c r="DT90" s="4027">
        <f t="shared" si="230"/>
        <v>0</v>
      </c>
      <c r="DU90" s="4027">
        <f t="shared" si="231"/>
        <v>0</v>
      </c>
      <c r="DV90" s="4027">
        <f t="shared" si="215"/>
        <v>0</v>
      </c>
      <c r="DW90" s="4027">
        <f t="shared" si="232"/>
        <v>0</v>
      </c>
      <c r="DX90" s="4027">
        <f t="shared" si="233"/>
        <v>0</v>
      </c>
      <c r="DY90" s="4027">
        <f t="shared" si="234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16"/>
        <v/>
      </c>
      <c r="CB91" s="1899" t="str">
        <f t="shared" si="180"/>
        <v/>
      </c>
      <c r="CC91" s="1899" t="str">
        <f t="shared" si="181"/>
        <v/>
      </c>
      <c r="CD91" s="1899" t="str">
        <f t="shared" si="182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18"/>
        <v/>
      </c>
      <c r="CL91" s="1899" t="str">
        <f t="shared" si="219"/>
        <v/>
      </c>
      <c r="CM91" s="1899" t="str">
        <f t="shared" si="213"/>
        <v/>
      </c>
      <c r="CN91" s="1899" t="str">
        <f t="shared" si="220"/>
        <v/>
      </c>
      <c r="CO91" s="1899" t="str">
        <f t="shared" si="221"/>
        <v/>
      </c>
      <c r="CP91" s="1899" t="str">
        <f t="shared" si="222"/>
        <v/>
      </c>
      <c r="CQ91" s="1899" t="str">
        <f t="shared" si="223"/>
        <v/>
      </c>
      <c r="CR91" s="1899" t="str">
        <f t="shared" si="224"/>
        <v/>
      </c>
      <c r="CS91" s="1899" t="str">
        <f t="shared" si="225"/>
        <v/>
      </c>
      <c r="CT91" s="1899" t="str">
        <f t="shared" si="226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17"/>
        <v>0</v>
      </c>
      <c r="DG91" s="4027">
        <f t="shared" si="197"/>
        <v>0</v>
      </c>
      <c r="DH91" s="4027">
        <f t="shared" si="198"/>
        <v>0</v>
      </c>
      <c r="DI91" s="4027">
        <f t="shared" si="199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27"/>
        <v>0</v>
      </c>
      <c r="DQ91" s="4027">
        <f t="shared" si="228"/>
        <v>0</v>
      </c>
      <c r="DR91" s="4027">
        <f t="shared" si="214"/>
        <v>0</v>
      </c>
      <c r="DS91" s="4027">
        <f t="shared" si="229"/>
        <v>0</v>
      </c>
      <c r="DT91" s="4027">
        <f t="shared" si="230"/>
        <v>0</v>
      </c>
      <c r="DU91" s="4027">
        <f t="shared" si="231"/>
        <v>0</v>
      </c>
      <c r="DV91" s="4027">
        <f t="shared" si="215"/>
        <v>0</v>
      </c>
      <c r="DW91" s="4027">
        <f t="shared" si="232"/>
        <v>0</v>
      </c>
      <c r="DX91" s="4027">
        <f t="shared" si="233"/>
        <v>0</v>
      </c>
      <c r="DY91" s="4027">
        <f t="shared" si="234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16"/>
        <v/>
      </c>
      <c r="CB92" s="1899" t="str">
        <f t="shared" si="180"/>
        <v/>
      </c>
      <c r="CC92" s="1899" t="str">
        <f t="shared" si="181"/>
        <v/>
      </c>
      <c r="CD92" s="1899" t="str">
        <f t="shared" si="182"/>
        <v/>
      </c>
      <c r="CE92" s="4038"/>
      <c r="CF92" s="4038"/>
      <c r="CG92" s="1902"/>
      <c r="CH92" s="1902"/>
      <c r="CI92" s="1902"/>
      <c r="CJ92" s="4038"/>
      <c r="CK92" s="1899" t="str">
        <f t="shared" si="218"/>
        <v/>
      </c>
      <c r="CL92" s="1899" t="str">
        <f t="shared" si="219"/>
        <v/>
      </c>
      <c r="CM92" s="1899" t="str">
        <f t="shared" si="213"/>
        <v/>
      </c>
      <c r="CN92" s="1899" t="str">
        <f t="shared" si="220"/>
        <v/>
      </c>
      <c r="CO92" s="1899" t="str">
        <f t="shared" si="221"/>
        <v/>
      </c>
      <c r="CP92" s="1899" t="str">
        <f t="shared" si="222"/>
        <v/>
      </c>
      <c r="CQ92" s="1899" t="str">
        <f t="shared" si="223"/>
        <v/>
      </c>
      <c r="CR92" s="1899" t="str">
        <f t="shared" si="224"/>
        <v/>
      </c>
      <c r="CS92" s="1899" t="str">
        <f t="shared" si="225"/>
        <v/>
      </c>
      <c r="CT92" s="1899" t="str">
        <f t="shared" si="226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17"/>
        <v>0</v>
      </c>
      <c r="DG92" s="4027">
        <f t="shared" si="197"/>
        <v>0</v>
      </c>
      <c r="DH92" s="4027">
        <f t="shared" si="198"/>
        <v>0</v>
      </c>
      <c r="DI92" s="4027">
        <f t="shared" si="199"/>
        <v>0</v>
      </c>
      <c r="DJ92" s="1902"/>
      <c r="DK92" s="1902"/>
      <c r="DL92" s="1902"/>
      <c r="DM92" s="1902"/>
      <c r="DN92" s="1902"/>
      <c r="DO92" s="1900"/>
      <c r="DP92" s="4027">
        <f t="shared" si="227"/>
        <v>0</v>
      </c>
      <c r="DQ92" s="4027">
        <f t="shared" si="228"/>
        <v>0</v>
      </c>
      <c r="DR92" s="4027">
        <f t="shared" si="214"/>
        <v>0</v>
      </c>
      <c r="DS92" s="4027">
        <f t="shared" si="229"/>
        <v>0</v>
      </c>
      <c r="DT92" s="4027">
        <f t="shared" si="230"/>
        <v>0</v>
      </c>
      <c r="DU92" s="4027">
        <f t="shared" si="231"/>
        <v>0</v>
      </c>
      <c r="DV92" s="4027">
        <f t="shared" si="215"/>
        <v>0</v>
      </c>
      <c r="DW92" s="4027">
        <f t="shared" si="232"/>
        <v>0</v>
      </c>
      <c r="DX92" s="4027">
        <f t="shared" si="233"/>
        <v>0</v>
      </c>
      <c r="DY92" s="4027">
        <f t="shared" si="234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16"/>
        <v/>
      </c>
      <c r="CB93" s="1899" t="str">
        <f t="shared" si="180"/>
        <v/>
      </c>
      <c r="CC93" s="1899" t="str">
        <f t="shared" si="181"/>
        <v/>
      </c>
      <c r="CD93" s="1899" t="str">
        <f t="shared" si="182"/>
        <v/>
      </c>
      <c r="CE93" s="4038"/>
      <c r="CF93" s="4038"/>
      <c r="CG93" s="1902"/>
      <c r="CH93" s="1902"/>
      <c r="CI93" s="1902"/>
      <c r="CJ93" s="4038"/>
      <c r="CK93" s="1899" t="str">
        <f t="shared" si="218"/>
        <v/>
      </c>
      <c r="CL93" s="1899" t="str">
        <f t="shared" si="219"/>
        <v/>
      </c>
      <c r="CM93" s="1899" t="str">
        <f t="shared" si="213"/>
        <v/>
      </c>
      <c r="CN93" s="1899" t="str">
        <f t="shared" si="220"/>
        <v/>
      </c>
      <c r="CO93" s="1899" t="str">
        <f t="shared" si="221"/>
        <v/>
      </c>
      <c r="CP93" s="1899" t="str">
        <f t="shared" si="222"/>
        <v/>
      </c>
      <c r="CQ93" s="1899" t="str">
        <f t="shared" si="223"/>
        <v/>
      </c>
      <c r="CR93" s="1899" t="str">
        <f t="shared" si="224"/>
        <v/>
      </c>
      <c r="CS93" s="1899" t="str">
        <f t="shared" si="225"/>
        <v/>
      </c>
      <c r="CT93" s="1899" t="str">
        <f t="shared" si="226"/>
        <v/>
      </c>
      <c r="CU93" s="1900"/>
      <c r="CV93" s="1900"/>
      <c r="CW93" s="1900"/>
      <c r="CX93" s="1900"/>
      <c r="DE93" s="1970"/>
      <c r="DF93" s="4043">
        <f t="shared" si="217"/>
        <v>0</v>
      </c>
      <c r="DG93" s="4027">
        <f t="shared" si="197"/>
        <v>0</v>
      </c>
      <c r="DH93" s="4027">
        <f t="shared" si="198"/>
        <v>0</v>
      </c>
      <c r="DI93" s="4027">
        <f t="shared" si="199"/>
        <v>0</v>
      </c>
      <c r="DJ93" s="1902"/>
      <c r="DK93" s="1902"/>
      <c r="DL93" s="1902"/>
      <c r="DM93" s="1902"/>
      <c r="DN93" s="1902"/>
      <c r="DO93" s="1900"/>
      <c r="DP93" s="4027">
        <f t="shared" si="227"/>
        <v>0</v>
      </c>
      <c r="DQ93" s="4027">
        <f t="shared" si="228"/>
        <v>0</v>
      </c>
      <c r="DR93" s="4027">
        <f t="shared" si="214"/>
        <v>0</v>
      </c>
      <c r="DS93" s="4027">
        <f t="shared" si="229"/>
        <v>0</v>
      </c>
      <c r="DT93" s="4027">
        <f t="shared" si="230"/>
        <v>0</v>
      </c>
      <c r="DU93" s="4027">
        <f t="shared" si="231"/>
        <v>0</v>
      </c>
      <c r="DV93" s="4027">
        <f t="shared" si="215"/>
        <v>0</v>
      </c>
      <c r="DW93" s="4027">
        <f t="shared" si="232"/>
        <v>0</v>
      </c>
      <c r="DX93" s="4027">
        <f t="shared" si="233"/>
        <v>0</v>
      </c>
      <c r="DY93" s="4027">
        <f t="shared" si="234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35">+D94+F94+H94+J94+L94+N94+P94+R94+T94+V94+X94+Z94+AB94+AD94+AF94+AH94+AJ94+AL94+AN94+AP94</f>
        <v>0</v>
      </c>
      <c r="C94" s="345">
        <f t="shared" si="235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16"/>
        <v/>
      </c>
      <c r="CB94" s="1899" t="str">
        <f t="shared" si="180"/>
        <v/>
      </c>
      <c r="CC94" s="1899" t="str">
        <f t="shared" si="181"/>
        <v/>
      </c>
      <c r="CD94" s="1899" t="str">
        <f t="shared" si="182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18"/>
        <v/>
      </c>
      <c r="CL94" s="1899" t="str">
        <f t="shared" si="219"/>
        <v/>
      </c>
      <c r="CM94" s="1899" t="str">
        <f t="shared" si="213"/>
        <v/>
      </c>
      <c r="CN94" s="1899" t="str">
        <f t="shared" si="220"/>
        <v/>
      </c>
      <c r="CO94" s="1899" t="str">
        <f t="shared" si="221"/>
        <v/>
      </c>
      <c r="CP94" s="1899" t="str">
        <f t="shared" si="222"/>
        <v/>
      </c>
      <c r="CQ94" s="1899" t="str">
        <f t="shared" si="223"/>
        <v/>
      </c>
      <c r="CR94" s="1899" t="str">
        <f t="shared" si="224"/>
        <v/>
      </c>
      <c r="CS94" s="1899" t="str">
        <f t="shared" si="225"/>
        <v/>
      </c>
      <c r="CT94" s="1899" t="str">
        <f t="shared" si="226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17"/>
        <v>0</v>
      </c>
      <c r="DG94" s="4027">
        <f t="shared" si="197"/>
        <v>0</v>
      </c>
      <c r="DH94" s="4027">
        <f t="shared" si="198"/>
        <v>0</v>
      </c>
      <c r="DI94" s="4027">
        <f t="shared" si="199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27"/>
        <v>0</v>
      </c>
      <c r="DQ94" s="4027">
        <f t="shared" si="228"/>
        <v>0</v>
      </c>
      <c r="DR94" s="4027">
        <f t="shared" si="214"/>
        <v>0</v>
      </c>
      <c r="DS94" s="4027">
        <f t="shared" si="229"/>
        <v>0</v>
      </c>
      <c r="DT94" s="4027">
        <f t="shared" si="230"/>
        <v>0</v>
      </c>
      <c r="DU94" s="4027">
        <f t="shared" si="231"/>
        <v>0</v>
      </c>
      <c r="DV94" s="4027">
        <f t="shared" si="215"/>
        <v>0</v>
      </c>
      <c r="DW94" s="4027">
        <f t="shared" si="232"/>
        <v>0</v>
      </c>
      <c r="DX94" s="4027">
        <f t="shared" si="233"/>
        <v>0</v>
      </c>
      <c r="DY94" s="4027">
        <f t="shared" si="234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35"/>
        <v>0</v>
      </c>
      <c r="C95" s="345">
        <f t="shared" si="235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16"/>
        <v/>
      </c>
      <c r="CB95" s="1899" t="str">
        <f t="shared" si="180"/>
        <v/>
      </c>
      <c r="CC95" s="1899" t="str">
        <f t="shared" si="181"/>
        <v/>
      </c>
      <c r="CD95" s="1899" t="str">
        <f t="shared" si="182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18"/>
        <v/>
      </c>
      <c r="CL95" s="1899" t="str">
        <f t="shared" si="219"/>
        <v/>
      </c>
      <c r="CM95" s="1899" t="str">
        <f t="shared" si="213"/>
        <v/>
      </c>
      <c r="CN95" s="1899" t="str">
        <f t="shared" si="220"/>
        <v/>
      </c>
      <c r="CO95" s="1899" t="str">
        <f t="shared" si="221"/>
        <v/>
      </c>
      <c r="CP95" s="1899" t="str">
        <f t="shared" si="222"/>
        <v/>
      </c>
      <c r="CQ95" s="1899" t="str">
        <f t="shared" si="223"/>
        <v/>
      </c>
      <c r="CR95" s="1899" t="str">
        <f t="shared" si="224"/>
        <v/>
      </c>
      <c r="CS95" s="1899" t="str">
        <f t="shared" si="225"/>
        <v/>
      </c>
      <c r="CT95" s="1899" t="str">
        <f t="shared" si="226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17"/>
        <v>0</v>
      </c>
      <c r="DG95" s="4027">
        <f t="shared" si="197"/>
        <v>0</v>
      </c>
      <c r="DH95" s="4027">
        <f t="shared" si="198"/>
        <v>0</v>
      </c>
      <c r="DI95" s="4027">
        <f t="shared" si="199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27"/>
        <v>0</v>
      </c>
      <c r="DQ95" s="4027">
        <f t="shared" si="228"/>
        <v>0</v>
      </c>
      <c r="DR95" s="4027">
        <f t="shared" si="214"/>
        <v>0</v>
      </c>
      <c r="DS95" s="4027">
        <f t="shared" si="229"/>
        <v>0</v>
      </c>
      <c r="DT95" s="4027">
        <f t="shared" si="230"/>
        <v>0</v>
      </c>
      <c r="DU95" s="4027">
        <f t="shared" si="231"/>
        <v>0</v>
      </c>
      <c r="DV95" s="4027">
        <f t="shared" si="215"/>
        <v>0</v>
      </c>
      <c r="DW95" s="4027">
        <f t="shared" si="232"/>
        <v>0</v>
      </c>
      <c r="DX95" s="4027">
        <f t="shared" si="233"/>
        <v>0</v>
      </c>
      <c r="DY95" s="4027">
        <f t="shared" si="234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35"/>
        <v>0</v>
      </c>
      <c r="C96" s="3467">
        <f t="shared" si="235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16"/>
        <v/>
      </c>
      <c r="CB96" s="1899" t="str">
        <f t="shared" si="180"/>
        <v/>
      </c>
      <c r="CC96" s="1899" t="str">
        <f t="shared" si="181"/>
        <v/>
      </c>
      <c r="CD96" s="1899" t="str">
        <f t="shared" si="182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18"/>
        <v/>
      </c>
      <c r="CL96" s="1899" t="str">
        <f t="shared" si="219"/>
        <v/>
      </c>
      <c r="CM96" s="1899" t="str">
        <f t="shared" si="213"/>
        <v/>
      </c>
      <c r="CN96" s="1899" t="str">
        <f t="shared" si="220"/>
        <v/>
      </c>
      <c r="CO96" s="1899" t="str">
        <f t="shared" si="221"/>
        <v/>
      </c>
      <c r="CP96" s="1899" t="str">
        <f t="shared" si="222"/>
        <v/>
      </c>
      <c r="CQ96" s="1899" t="str">
        <f t="shared" si="223"/>
        <v/>
      </c>
      <c r="CR96" s="1899" t="str">
        <f t="shared" si="224"/>
        <v/>
      </c>
      <c r="CS96" s="1899" t="str">
        <f t="shared" si="225"/>
        <v/>
      </c>
      <c r="CT96" s="1899" t="str">
        <f t="shared" si="226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17"/>
        <v>0</v>
      </c>
      <c r="DG96" s="4027">
        <f t="shared" si="197"/>
        <v>0</v>
      </c>
      <c r="DH96" s="4027">
        <f t="shared" si="198"/>
        <v>0</v>
      </c>
      <c r="DI96" s="4027">
        <f t="shared" si="199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27"/>
        <v>0</v>
      </c>
      <c r="DQ96" s="4027">
        <f t="shared" si="228"/>
        <v>0</v>
      </c>
      <c r="DR96" s="4027">
        <f t="shared" si="214"/>
        <v>0</v>
      </c>
      <c r="DS96" s="4027">
        <f t="shared" si="229"/>
        <v>0</v>
      </c>
      <c r="DT96" s="4027">
        <f t="shared" si="230"/>
        <v>0</v>
      </c>
      <c r="DU96" s="4027">
        <f t="shared" si="231"/>
        <v>0</v>
      </c>
      <c r="DV96" s="4027">
        <f t="shared" si="215"/>
        <v>0</v>
      </c>
      <c r="DW96" s="4027">
        <f t="shared" si="232"/>
        <v>0</v>
      </c>
      <c r="DX96" s="4027">
        <f t="shared" si="233"/>
        <v>0</v>
      </c>
      <c r="DY96" s="4027">
        <f t="shared" si="234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36">+N101+P101+R101+T101+V101+X101+Z101+AB101+AD101+AF101+AH101+AJ101+AL101+AN101+AP101</f>
        <v>0</v>
      </c>
      <c r="C101" s="4021">
        <f t="shared" si="236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37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38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39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40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41">IF(N101&lt;O101,CONCATENATE("* El total de Procesados debe ser mayor o igual al total de Reactivos en el grupo de edad ",$N$11),"")</f>
        <v/>
      </c>
      <c r="CK101" s="1899" t="str">
        <f t="shared" ref="CK101:CK109" si="242">IF(P101&lt;Q101,CONCATENATE("* El total de Procesados debe ser mayor o igual al total de Reactivos en el grupo de edad ",$P$11),"")</f>
        <v/>
      </c>
      <c r="CL101" s="1899" t="str">
        <f t="shared" ref="CL101:CL109" si="243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44">IF(V101&lt;W101,CONCATENATE("* El total de Procesados debe ser mayor o igual al total de Reactivos en el grupo de edad ",$V$11),"")</f>
        <v/>
      </c>
      <c r="CO101" s="1899" t="str">
        <f t="shared" ref="CO101:CO109" si="245">IF(X101&lt;Y101,CONCATENATE("* El total de Procesados debe ser mayor o igual al total de Reactivos en el grupo de edad ",$X$11),"")</f>
        <v/>
      </c>
      <c r="CP101" s="1899" t="str">
        <f t="shared" ref="CP101:CP109" si="246">IF(Z101&lt;AA101,CONCATENATE("* El total de Procesados debe ser mayor o igual al total de Reactivos en el grupo de edad ",$Z$11),"")</f>
        <v/>
      </c>
      <c r="CQ101" s="1899" t="str">
        <f t="shared" ref="CQ101:CQ109" si="247">IF(AB101&lt;AC101,CONCATENATE("* El total de Procesados debe ser mayor o igual al total de Reactivos en el grupo de edad ",$AB$11),"")</f>
        <v/>
      </c>
      <c r="CR101" s="1899" t="str">
        <f t="shared" ref="CR101:CR109" si="248">IF(AD101&lt;AE101,CONCATENATE("* El total de Procesados debe ser mayor o igual al total de Reactivos en el grupo de edad ",$AD$11),"")</f>
        <v/>
      </c>
      <c r="CS101" s="1899" t="str">
        <f t="shared" ref="CS101:CS109" si="249">IF(AF101&lt;AG101,CONCATENATE("* El total de Procesados debe ser mayor o igual al total de Reactivos en el grupo de edad ",$AF$11),"")</f>
        <v/>
      </c>
      <c r="CT101" s="1899" t="str">
        <f t="shared" ref="CT101:CT109" si="250">IF(AH101&lt;AI101,CONCATENATE("* El total de Procesados debe ser mayor o igual al total de Reactivos en el grupo de edad ",$AH$11),"")</f>
        <v/>
      </c>
      <c r="CU101" s="1899" t="str">
        <f t="shared" ref="CU101:CU109" si="251">IF(AJ101&lt;AK101,CONCATENATE("* El total de Procesados debe ser mayor o igual al total de Reactivos en el grupo de edad ",$AJ$11),"")</f>
        <v/>
      </c>
      <c r="CV101" s="1899" t="str">
        <f t="shared" ref="CV101:CV109" si="252">IF(AL101&lt;AM101,CONCATENATE("* El total de Procesados debe ser mayor o igual al total de Reactivos en el grupo de edad ",$AL$11),"")</f>
        <v/>
      </c>
      <c r="CW101" s="1899" t="str">
        <f t="shared" ref="CW101:CW109" si="253">IF(AN101&lt;AO101,CONCATENATE("* El total de Procesados debe ser mayor o igual al total de Reactivos en el grupo de edad ",$AN$11),"")</f>
        <v/>
      </c>
      <c r="CX101" s="1899" t="str">
        <f t="shared" ref="CX101:CX109" si="254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55">IF(AND($B101&gt;0,AND(AT101="",AU101="")),1,IF((AT101+AU101)&gt;$B101,1,0))</f>
        <v>0</v>
      </c>
      <c r="DH101" s="4027">
        <f t="shared" ref="DH101:DH118" si="256">IF(AND($B101&gt;0,AV101=""),1,IF(AV101&gt;$B101,1,0))</f>
        <v>0</v>
      </c>
      <c r="DI101" s="4027">
        <f t="shared" ref="DI101:DI118" si="257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58">IF(N101&lt;O101,1,0)</f>
        <v>0</v>
      </c>
      <c r="DP101" s="4027">
        <f t="shared" ref="DP101:DP109" si="259">IF(P101&lt;Q101,1,0)</f>
        <v>0</v>
      </c>
      <c r="DQ101" s="4027">
        <f t="shared" ref="DQ101:DQ109" si="260">IF(R101&lt;S101,1,0)</f>
        <v>0</v>
      </c>
      <c r="DR101" s="4027">
        <f>IF($T101&lt;$U101,1,0)</f>
        <v>0</v>
      </c>
      <c r="DS101" s="4027">
        <f t="shared" ref="DS101:DS109" si="261">IF(V101&lt;W101,1,0)</f>
        <v>0</v>
      </c>
      <c r="DT101" s="4027">
        <f t="shared" ref="DT101:DT109" si="262">IF(X101&lt;Y101,1,0)</f>
        <v>0</v>
      </c>
      <c r="DU101" s="4027">
        <f t="shared" ref="DU101:DU109" si="263">IF(Z101&lt;AA101,1,0)</f>
        <v>0</v>
      </c>
      <c r="DV101" s="4027">
        <f t="shared" ref="DV101:DV118" si="264">IF(AB101&lt;AC101,1,0)</f>
        <v>0</v>
      </c>
      <c r="DW101" s="4027">
        <f t="shared" ref="DW101:DW109" si="265">IF(AD101&lt;AE101,1,0)</f>
        <v>0</v>
      </c>
      <c r="DX101" s="4027">
        <f t="shared" ref="DX101:DX109" si="266">IF(AF101&lt;AG101,1,0)</f>
        <v>0</v>
      </c>
      <c r="DY101" s="4027">
        <f t="shared" ref="DY101:DY109" si="267">IF(AH101&lt;AI101,1,0)</f>
        <v>0</v>
      </c>
      <c r="DZ101" s="4027">
        <f t="shared" ref="DZ101:DZ109" si="268">IF(AJ101&lt;AK101,1,0)</f>
        <v>0</v>
      </c>
      <c r="EA101" s="4027">
        <f t="shared" ref="EA101:EA109" si="269">IF(AL101&lt;AM101,1,0)</f>
        <v>0</v>
      </c>
      <c r="EB101" s="4027">
        <f t="shared" ref="EB101:EB109" si="270">IF(AN101&lt;AO101,1,0)</f>
        <v>0</v>
      </c>
      <c r="EC101" s="4027">
        <f t="shared" ref="EC101:EC109" si="271">IF(AP101&lt;AQ101,1,0)</f>
        <v>0</v>
      </c>
    </row>
    <row r="102" spans="1:133" x14ac:dyDescent="0.25">
      <c r="A102" s="4044" t="s">
        <v>1867</v>
      </c>
      <c r="B102" s="4029">
        <f t="shared" si="236"/>
        <v>0</v>
      </c>
      <c r="C102" s="345">
        <f t="shared" si="236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37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38"/>
        <v/>
      </c>
      <c r="CC102" s="1899" t="str">
        <f t="shared" si="239"/>
        <v/>
      </c>
      <c r="CD102" s="1899" t="str">
        <f t="shared" si="240"/>
        <v/>
      </c>
      <c r="CE102" s="1900"/>
      <c r="CF102" s="1900"/>
      <c r="CG102" s="1900"/>
      <c r="CH102" s="1900"/>
      <c r="CI102" s="1900"/>
      <c r="CJ102" s="1899" t="str">
        <f t="shared" si="241"/>
        <v/>
      </c>
      <c r="CK102" s="1899" t="str">
        <f t="shared" si="242"/>
        <v/>
      </c>
      <c r="CL102" s="1899" t="str">
        <f t="shared" si="243"/>
        <v/>
      </c>
      <c r="CM102" s="1899" t="str">
        <f t="shared" ref="CM102:CM118" si="272">IF($T102&lt;$U102,CONCATENATE("* El total de Procesados debe ser mayor o igual al total de Reactivos en el grupo de edad ",$T$11),"")</f>
        <v/>
      </c>
      <c r="CN102" s="1899" t="str">
        <f t="shared" si="244"/>
        <v/>
      </c>
      <c r="CO102" s="1899" t="str">
        <f t="shared" si="245"/>
        <v/>
      </c>
      <c r="CP102" s="1899" t="str">
        <f t="shared" si="246"/>
        <v/>
      </c>
      <c r="CQ102" s="1899" t="str">
        <f t="shared" si="247"/>
        <v/>
      </c>
      <c r="CR102" s="1899" t="str">
        <f t="shared" si="248"/>
        <v/>
      </c>
      <c r="CS102" s="1899" t="str">
        <f t="shared" si="249"/>
        <v/>
      </c>
      <c r="CT102" s="1899" t="str">
        <f t="shared" si="250"/>
        <v/>
      </c>
      <c r="CU102" s="1899" t="str">
        <f t="shared" si="251"/>
        <v/>
      </c>
      <c r="CV102" s="1899" t="str">
        <f t="shared" si="252"/>
        <v/>
      </c>
      <c r="CW102" s="1899" t="str">
        <f t="shared" si="253"/>
        <v/>
      </c>
      <c r="CX102" s="1899" t="str">
        <f t="shared" si="254"/>
        <v/>
      </c>
      <c r="DE102" s="1970"/>
      <c r="DF102" s="4043">
        <f>IF(B102&lt;&gt;(AS102),1,0)</f>
        <v>0</v>
      </c>
      <c r="DG102" s="4027">
        <f t="shared" si="255"/>
        <v>0</v>
      </c>
      <c r="DH102" s="4027">
        <f t="shared" si="256"/>
        <v>0</v>
      </c>
      <c r="DI102" s="4027">
        <f t="shared" si="257"/>
        <v>0</v>
      </c>
      <c r="DJ102" s="1900"/>
      <c r="DK102" s="1900"/>
      <c r="DL102" s="1900"/>
      <c r="DM102" s="1900"/>
      <c r="DN102" s="1900"/>
      <c r="DO102" s="4027">
        <f t="shared" si="258"/>
        <v>0</v>
      </c>
      <c r="DP102" s="4027">
        <f t="shared" si="259"/>
        <v>0</v>
      </c>
      <c r="DQ102" s="4027">
        <f t="shared" si="260"/>
        <v>0</v>
      </c>
      <c r="DR102" s="4027">
        <f t="shared" ref="DR102:DR118" si="273">IF($T102&lt;$U102,1,0)</f>
        <v>0</v>
      </c>
      <c r="DS102" s="4027">
        <f t="shared" si="261"/>
        <v>0</v>
      </c>
      <c r="DT102" s="4027">
        <f t="shared" si="262"/>
        <v>0</v>
      </c>
      <c r="DU102" s="4027">
        <f t="shared" si="263"/>
        <v>0</v>
      </c>
      <c r="DV102" s="4027">
        <f t="shared" si="264"/>
        <v>0</v>
      </c>
      <c r="DW102" s="4027">
        <f t="shared" si="265"/>
        <v>0</v>
      </c>
      <c r="DX102" s="4027">
        <f t="shared" si="266"/>
        <v>0</v>
      </c>
      <c r="DY102" s="4027">
        <f t="shared" si="267"/>
        <v>0</v>
      </c>
      <c r="DZ102" s="4027">
        <f t="shared" si="268"/>
        <v>0</v>
      </c>
      <c r="EA102" s="4027">
        <f t="shared" si="269"/>
        <v>0</v>
      </c>
      <c r="EB102" s="4027">
        <f t="shared" si="270"/>
        <v>0</v>
      </c>
      <c r="EC102" s="4027">
        <f t="shared" si="271"/>
        <v>0</v>
      </c>
    </row>
    <row r="103" spans="1:133" x14ac:dyDescent="0.25">
      <c r="A103" s="4044" t="s">
        <v>1868</v>
      </c>
      <c r="B103" s="4029">
        <f t="shared" si="236"/>
        <v>0</v>
      </c>
      <c r="C103" s="345">
        <f t="shared" si="236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37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38"/>
        <v/>
      </c>
      <c r="CC103" s="1899" t="str">
        <f t="shared" si="239"/>
        <v/>
      </c>
      <c r="CD103" s="1899" t="str">
        <f t="shared" si="240"/>
        <v/>
      </c>
      <c r="CE103" s="1900"/>
      <c r="CF103" s="1900"/>
      <c r="CG103" s="1900"/>
      <c r="CH103" s="1900"/>
      <c r="CI103" s="1900"/>
      <c r="CJ103" s="1899" t="str">
        <f t="shared" si="241"/>
        <v/>
      </c>
      <c r="CK103" s="1899" t="str">
        <f t="shared" si="242"/>
        <v/>
      </c>
      <c r="CL103" s="1899" t="str">
        <f t="shared" si="243"/>
        <v/>
      </c>
      <c r="CM103" s="1899" t="str">
        <f t="shared" si="272"/>
        <v/>
      </c>
      <c r="CN103" s="1899" t="str">
        <f t="shared" si="244"/>
        <v/>
      </c>
      <c r="CO103" s="1899" t="str">
        <f t="shared" si="245"/>
        <v/>
      </c>
      <c r="CP103" s="1899" t="str">
        <f t="shared" si="246"/>
        <v/>
      </c>
      <c r="CQ103" s="1899" t="str">
        <f t="shared" si="247"/>
        <v/>
      </c>
      <c r="CR103" s="1899" t="str">
        <f t="shared" si="248"/>
        <v/>
      </c>
      <c r="CS103" s="1899" t="str">
        <f t="shared" si="249"/>
        <v/>
      </c>
      <c r="CT103" s="1899" t="str">
        <f t="shared" si="250"/>
        <v/>
      </c>
      <c r="CU103" s="1899" t="str">
        <f t="shared" si="251"/>
        <v/>
      </c>
      <c r="CV103" s="1899" t="str">
        <f t="shared" si="252"/>
        <v/>
      </c>
      <c r="CW103" s="1899" t="str">
        <f t="shared" si="253"/>
        <v/>
      </c>
      <c r="CX103" s="1899" t="str">
        <f t="shared" si="254"/>
        <v/>
      </c>
      <c r="DE103" s="1970"/>
      <c r="DF103" s="4043">
        <f>IF(B103&lt;&gt;(AS103),1,0)</f>
        <v>0</v>
      </c>
      <c r="DG103" s="4027">
        <f t="shared" si="255"/>
        <v>0</v>
      </c>
      <c r="DH103" s="4027">
        <f t="shared" si="256"/>
        <v>0</v>
      </c>
      <c r="DI103" s="4027">
        <f t="shared" si="257"/>
        <v>0</v>
      </c>
      <c r="DJ103" s="1900"/>
      <c r="DK103" s="1900"/>
      <c r="DL103" s="1900"/>
      <c r="DM103" s="1900"/>
      <c r="DN103" s="1900"/>
      <c r="DO103" s="4027">
        <f t="shared" si="258"/>
        <v>0</v>
      </c>
      <c r="DP103" s="4027">
        <f t="shared" si="259"/>
        <v>0</v>
      </c>
      <c r="DQ103" s="4027">
        <f t="shared" si="260"/>
        <v>0</v>
      </c>
      <c r="DR103" s="4027">
        <f t="shared" si="273"/>
        <v>0</v>
      </c>
      <c r="DS103" s="4027">
        <f t="shared" si="261"/>
        <v>0</v>
      </c>
      <c r="DT103" s="4027">
        <f t="shared" si="262"/>
        <v>0</v>
      </c>
      <c r="DU103" s="4027">
        <f t="shared" si="263"/>
        <v>0</v>
      </c>
      <c r="DV103" s="4027">
        <f t="shared" si="264"/>
        <v>0</v>
      </c>
      <c r="DW103" s="4027">
        <f t="shared" si="265"/>
        <v>0</v>
      </c>
      <c r="DX103" s="4027">
        <f t="shared" si="266"/>
        <v>0</v>
      </c>
      <c r="DY103" s="4027">
        <f t="shared" si="267"/>
        <v>0</v>
      </c>
      <c r="DZ103" s="4027">
        <f t="shared" si="268"/>
        <v>0</v>
      </c>
      <c r="EA103" s="4027">
        <f t="shared" si="269"/>
        <v>0</v>
      </c>
      <c r="EB103" s="4027">
        <f t="shared" si="270"/>
        <v>0</v>
      </c>
      <c r="EC103" s="4027">
        <f t="shared" si="271"/>
        <v>0</v>
      </c>
    </row>
    <row r="104" spans="1:133" x14ac:dyDescent="0.25">
      <c r="A104" s="4044" t="s">
        <v>1869</v>
      </c>
      <c r="B104" s="4029">
        <f t="shared" si="236"/>
        <v>0</v>
      </c>
      <c r="C104" s="345">
        <f t="shared" si="236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37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38"/>
        <v/>
      </c>
      <c r="CC104" s="1899" t="str">
        <f t="shared" si="239"/>
        <v/>
      </c>
      <c r="CD104" s="1899" t="str">
        <f t="shared" si="240"/>
        <v/>
      </c>
      <c r="CE104" s="1900"/>
      <c r="CF104" s="1900"/>
      <c r="CG104" s="1900"/>
      <c r="CH104" s="1900"/>
      <c r="CI104" s="1900"/>
      <c r="CJ104" s="1899" t="str">
        <f t="shared" si="241"/>
        <v/>
      </c>
      <c r="CK104" s="1899" t="str">
        <f t="shared" si="242"/>
        <v/>
      </c>
      <c r="CL104" s="1899" t="str">
        <f t="shared" si="243"/>
        <v/>
      </c>
      <c r="CM104" s="1899" t="str">
        <f t="shared" si="272"/>
        <v/>
      </c>
      <c r="CN104" s="1899" t="str">
        <f t="shared" si="244"/>
        <v/>
      </c>
      <c r="CO104" s="1899" t="str">
        <f t="shared" si="245"/>
        <v/>
      </c>
      <c r="CP104" s="1899" t="str">
        <f t="shared" si="246"/>
        <v/>
      </c>
      <c r="CQ104" s="1899" t="str">
        <f t="shared" si="247"/>
        <v/>
      </c>
      <c r="CR104" s="1899" t="str">
        <f t="shared" si="248"/>
        <v/>
      </c>
      <c r="CS104" s="1899" t="str">
        <f t="shared" si="249"/>
        <v/>
      </c>
      <c r="CT104" s="1899" t="str">
        <f t="shared" si="250"/>
        <v/>
      </c>
      <c r="CU104" s="1899" t="str">
        <f t="shared" si="251"/>
        <v/>
      </c>
      <c r="CV104" s="1899" t="str">
        <f t="shared" si="252"/>
        <v/>
      </c>
      <c r="CW104" s="1899" t="str">
        <f t="shared" si="253"/>
        <v/>
      </c>
      <c r="CX104" s="1899" t="str">
        <f t="shared" si="254"/>
        <v/>
      </c>
      <c r="DE104" s="1970"/>
      <c r="DF104" s="4043">
        <f>IF(B104&lt;&gt;(AS104),1,0)</f>
        <v>0</v>
      </c>
      <c r="DG104" s="4027">
        <f t="shared" si="255"/>
        <v>0</v>
      </c>
      <c r="DH104" s="4027">
        <f t="shared" si="256"/>
        <v>0</v>
      </c>
      <c r="DI104" s="4027">
        <f t="shared" si="257"/>
        <v>0</v>
      </c>
      <c r="DJ104" s="1900"/>
      <c r="DK104" s="1900"/>
      <c r="DL104" s="1900"/>
      <c r="DM104" s="1900"/>
      <c r="DN104" s="1900"/>
      <c r="DO104" s="4027">
        <f t="shared" si="258"/>
        <v>0</v>
      </c>
      <c r="DP104" s="4027">
        <f t="shared" si="259"/>
        <v>0</v>
      </c>
      <c r="DQ104" s="4027">
        <f t="shared" si="260"/>
        <v>0</v>
      </c>
      <c r="DR104" s="4027">
        <f t="shared" si="273"/>
        <v>0</v>
      </c>
      <c r="DS104" s="4027">
        <f t="shared" si="261"/>
        <v>0</v>
      </c>
      <c r="DT104" s="4027">
        <f t="shared" si="262"/>
        <v>0</v>
      </c>
      <c r="DU104" s="4027">
        <f t="shared" si="263"/>
        <v>0</v>
      </c>
      <c r="DV104" s="4027">
        <f t="shared" si="264"/>
        <v>0</v>
      </c>
      <c r="DW104" s="4027">
        <f t="shared" si="265"/>
        <v>0</v>
      </c>
      <c r="DX104" s="4027">
        <f t="shared" si="266"/>
        <v>0</v>
      </c>
      <c r="DY104" s="4027">
        <f t="shared" si="267"/>
        <v>0</v>
      </c>
      <c r="DZ104" s="4027">
        <f t="shared" si="268"/>
        <v>0</v>
      </c>
      <c r="EA104" s="4027">
        <f t="shared" si="269"/>
        <v>0</v>
      </c>
      <c r="EB104" s="4027">
        <f t="shared" si="270"/>
        <v>0</v>
      </c>
      <c r="EC104" s="4027">
        <f t="shared" si="271"/>
        <v>0</v>
      </c>
    </row>
    <row r="105" spans="1:133" x14ac:dyDescent="0.25">
      <c r="A105" s="4045" t="s">
        <v>1870</v>
      </c>
      <c r="B105" s="4029">
        <f t="shared" si="236"/>
        <v>0</v>
      </c>
      <c r="C105" s="345">
        <f t="shared" si="236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37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38"/>
        <v/>
      </c>
      <c r="CC105" s="1899" t="str">
        <f t="shared" si="239"/>
        <v/>
      </c>
      <c r="CD105" s="1899" t="str">
        <f t="shared" si="240"/>
        <v/>
      </c>
      <c r="CE105" s="1900"/>
      <c r="CF105" s="1900"/>
      <c r="CG105" s="1900"/>
      <c r="CH105" s="1900"/>
      <c r="CI105" s="1900"/>
      <c r="CJ105" s="1899" t="str">
        <f t="shared" si="241"/>
        <v/>
      </c>
      <c r="CK105" s="1899" t="str">
        <f t="shared" si="242"/>
        <v/>
      </c>
      <c r="CL105" s="1899" t="str">
        <f t="shared" si="243"/>
        <v/>
      </c>
      <c r="CM105" s="1899" t="str">
        <f t="shared" si="272"/>
        <v/>
      </c>
      <c r="CN105" s="1899" t="str">
        <f t="shared" si="244"/>
        <v/>
      </c>
      <c r="CO105" s="1899" t="str">
        <f t="shared" si="245"/>
        <v/>
      </c>
      <c r="CP105" s="1899" t="str">
        <f t="shared" si="246"/>
        <v/>
      </c>
      <c r="CQ105" s="1899" t="str">
        <f t="shared" si="247"/>
        <v/>
      </c>
      <c r="CR105" s="1899" t="str">
        <f t="shared" si="248"/>
        <v/>
      </c>
      <c r="CS105" s="1899" t="str">
        <f t="shared" si="249"/>
        <v/>
      </c>
      <c r="CT105" s="1899" t="str">
        <f t="shared" si="250"/>
        <v/>
      </c>
      <c r="CU105" s="1899" t="str">
        <f t="shared" si="251"/>
        <v/>
      </c>
      <c r="CV105" s="1899" t="str">
        <f t="shared" si="252"/>
        <v/>
      </c>
      <c r="CW105" s="1899" t="str">
        <f t="shared" si="253"/>
        <v/>
      </c>
      <c r="CX105" s="1899" t="str">
        <f t="shared" si="254"/>
        <v/>
      </c>
      <c r="DE105" s="1970"/>
      <c r="DF105" s="4043">
        <f>IF(B105&lt;&gt;(AS105),1,0)</f>
        <v>0</v>
      </c>
      <c r="DG105" s="4027">
        <f t="shared" si="255"/>
        <v>0</v>
      </c>
      <c r="DH105" s="4027">
        <f t="shared" si="256"/>
        <v>0</v>
      </c>
      <c r="DI105" s="4027">
        <f t="shared" si="257"/>
        <v>0</v>
      </c>
      <c r="DJ105" s="1900"/>
      <c r="DK105" s="1900"/>
      <c r="DL105" s="1900"/>
      <c r="DM105" s="1900"/>
      <c r="DN105" s="1900"/>
      <c r="DO105" s="4027">
        <f t="shared" si="258"/>
        <v>0</v>
      </c>
      <c r="DP105" s="4027">
        <f t="shared" si="259"/>
        <v>0</v>
      </c>
      <c r="DQ105" s="4027">
        <f t="shared" si="260"/>
        <v>0</v>
      </c>
      <c r="DR105" s="4027">
        <f t="shared" si="273"/>
        <v>0</v>
      </c>
      <c r="DS105" s="4027">
        <f t="shared" si="261"/>
        <v>0</v>
      </c>
      <c r="DT105" s="4027">
        <f t="shared" si="262"/>
        <v>0</v>
      </c>
      <c r="DU105" s="4027">
        <f t="shared" si="263"/>
        <v>0</v>
      </c>
      <c r="DV105" s="4027">
        <f t="shared" si="264"/>
        <v>0</v>
      </c>
      <c r="DW105" s="4027">
        <f t="shared" si="265"/>
        <v>0</v>
      </c>
      <c r="DX105" s="4027">
        <f t="shared" si="266"/>
        <v>0</v>
      </c>
      <c r="DY105" s="4027">
        <f t="shared" si="267"/>
        <v>0</v>
      </c>
      <c r="DZ105" s="4027">
        <f t="shared" si="268"/>
        <v>0</v>
      </c>
      <c r="EA105" s="4027">
        <f t="shared" si="269"/>
        <v>0</v>
      </c>
      <c r="EB105" s="4027">
        <f t="shared" si="270"/>
        <v>0</v>
      </c>
      <c r="EC105" s="4027">
        <f t="shared" si="271"/>
        <v>0</v>
      </c>
    </row>
    <row r="106" spans="1:133" x14ac:dyDescent="0.25">
      <c r="A106" s="4045" t="s">
        <v>1871</v>
      </c>
      <c r="B106" s="4029">
        <f t="shared" si="236"/>
        <v>0</v>
      </c>
      <c r="C106" s="345">
        <f t="shared" si="236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37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38"/>
        <v/>
      </c>
      <c r="CC106" s="1899" t="str">
        <f t="shared" si="239"/>
        <v/>
      </c>
      <c r="CD106" s="1899" t="str">
        <f t="shared" si="240"/>
        <v/>
      </c>
      <c r="CE106" s="1900"/>
      <c r="CF106" s="1900"/>
      <c r="CG106" s="1900"/>
      <c r="CH106" s="1900"/>
      <c r="CI106" s="1900"/>
      <c r="CJ106" s="1899" t="str">
        <f t="shared" si="241"/>
        <v/>
      </c>
      <c r="CK106" s="1899" t="str">
        <f t="shared" si="242"/>
        <v/>
      </c>
      <c r="CL106" s="1899" t="str">
        <f t="shared" si="243"/>
        <v/>
      </c>
      <c r="CM106" s="1899" t="str">
        <f t="shared" si="272"/>
        <v/>
      </c>
      <c r="CN106" s="1899" t="str">
        <f t="shared" si="244"/>
        <v/>
      </c>
      <c r="CO106" s="1899" t="str">
        <f t="shared" si="245"/>
        <v/>
      </c>
      <c r="CP106" s="1899" t="str">
        <f t="shared" si="246"/>
        <v/>
      </c>
      <c r="CQ106" s="1899" t="str">
        <f t="shared" si="247"/>
        <v/>
      </c>
      <c r="CR106" s="1899" t="str">
        <f t="shared" si="248"/>
        <v/>
      </c>
      <c r="CS106" s="1899" t="str">
        <f t="shared" si="249"/>
        <v/>
      </c>
      <c r="CT106" s="1899" t="str">
        <f t="shared" si="250"/>
        <v/>
      </c>
      <c r="CU106" s="1899" t="str">
        <f t="shared" si="251"/>
        <v/>
      </c>
      <c r="CV106" s="1899" t="str">
        <f t="shared" si="252"/>
        <v/>
      </c>
      <c r="CW106" s="1899" t="str">
        <f t="shared" si="253"/>
        <v/>
      </c>
      <c r="CX106" s="1899" t="str">
        <f t="shared" si="254"/>
        <v/>
      </c>
      <c r="DE106" s="1970"/>
      <c r="DF106" s="4043">
        <f>IF(B106&lt;&gt;(AS106+AR106),1,0)</f>
        <v>0</v>
      </c>
      <c r="DG106" s="4027">
        <f t="shared" si="255"/>
        <v>0</v>
      </c>
      <c r="DH106" s="4027">
        <f t="shared" si="256"/>
        <v>0</v>
      </c>
      <c r="DI106" s="4027">
        <f t="shared" si="257"/>
        <v>0</v>
      </c>
      <c r="DJ106" s="1900"/>
      <c r="DK106" s="1900"/>
      <c r="DL106" s="1900"/>
      <c r="DM106" s="1900"/>
      <c r="DN106" s="1900"/>
      <c r="DO106" s="4027">
        <f t="shared" si="258"/>
        <v>0</v>
      </c>
      <c r="DP106" s="4027">
        <f t="shared" si="259"/>
        <v>0</v>
      </c>
      <c r="DQ106" s="4027">
        <f t="shared" si="260"/>
        <v>0</v>
      </c>
      <c r="DR106" s="4027">
        <f t="shared" si="273"/>
        <v>0</v>
      </c>
      <c r="DS106" s="4027">
        <f t="shared" si="261"/>
        <v>0</v>
      </c>
      <c r="DT106" s="4027">
        <f t="shared" si="262"/>
        <v>0</v>
      </c>
      <c r="DU106" s="4027">
        <f t="shared" si="263"/>
        <v>0</v>
      </c>
      <c r="DV106" s="4027">
        <f t="shared" si="264"/>
        <v>0</v>
      </c>
      <c r="DW106" s="4027">
        <f t="shared" si="265"/>
        <v>0</v>
      </c>
      <c r="DX106" s="4027">
        <f t="shared" si="266"/>
        <v>0</v>
      </c>
      <c r="DY106" s="4027">
        <f t="shared" si="267"/>
        <v>0</v>
      </c>
      <c r="DZ106" s="4027">
        <f t="shared" si="268"/>
        <v>0</v>
      </c>
      <c r="EA106" s="4027">
        <f t="shared" si="269"/>
        <v>0</v>
      </c>
      <c r="EB106" s="4027">
        <f t="shared" si="270"/>
        <v>0</v>
      </c>
      <c r="EC106" s="4027">
        <f t="shared" si="271"/>
        <v>0</v>
      </c>
    </row>
    <row r="107" spans="1:133" x14ac:dyDescent="0.25">
      <c r="A107" s="4045" t="s">
        <v>1872</v>
      </c>
      <c r="B107" s="4029">
        <f t="shared" si="236"/>
        <v>0</v>
      </c>
      <c r="C107" s="345">
        <f t="shared" si="236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37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38"/>
        <v/>
      </c>
      <c r="CC107" s="1899" t="str">
        <f t="shared" si="239"/>
        <v/>
      </c>
      <c r="CD107" s="1899" t="str">
        <f t="shared" si="240"/>
        <v/>
      </c>
      <c r="CE107" s="1900"/>
      <c r="CF107" s="1900"/>
      <c r="CG107" s="1900"/>
      <c r="CH107" s="1900"/>
      <c r="CI107" s="1900"/>
      <c r="CJ107" s="1899" t="str">
        <f t="shared" si="241"/>
        <v/>
      </c>
      <c r="CK107" s="1899" t="str">
        <f t="shared" si="242"/>
        <v/>
      </c>
      <c r="CL107" s="1899" t="str">
        <f t="shared" si="243"/>
        <v/>
      </c>
      <c r="CM107" s="1899" t="str">
        <f t="shared" si="272"/>
        <v/>
      </c>
      <c r="CN107" s="1899" t="str">
        <f t="shared" si="244"/>
        <v/>
      </c>
      <c r="CO107" s="1899" t="str">
        <f t="shared" si="245"/>
        <v/>
      </c>
      <c r="CP107" s="1899" t="str">
        <f t="shared" si="246"/>
        <v/>
      </c>
      <c r="CQ107" s="1899" t="str">
        <f t="shared" si="247"/>
        <v/>
      </c>
      <c r="CR107" s="1899" t="str">
        <f t="shared" si="248"/>
        <v/>
      </c>
      <c r="CS107" s="1899" t="str">
        <f t="shared" si="249"/>
        <v/>
      </c>
      <c r="CT107" s="1899" t="str">
        <f t="shared" si="250"/>
        <v/>
      </c>
      <c r="CU107" s="1899" t="str">
        <f t="shared" si="251"/>
        <v/>
      </c>
      <c r="CV107" s="1899" t="str">
        <f t="shared" si="252"/>
        <v/>
      </c>
      <c r="CW107" s="1899" t="str">
        <f t="shared" si="253"/>
        <v/>
      </c>
      <c r="CX107" s="1899" t="str">
        <f t="shared" si="254"/>
        <v/>
      </c>
      <c r="DE107" s="1970"/>
      <c r="DF107" s="4043">
        <f>IF(B107&lt;&gt;(AS107),1,0)</f>
        <v>0</v>
      </c>
      <c r="DG107" s="4027">
        <f t="shared" si="255"/>
        <v>0</v>
      </c>
      <c r="DH107" s="4027">
        <f t="shared" si="256"/>
        <v>0</v>
      </c>
      <c r="DI107" s="4027">
        <f t="shared" si="257"/>
        <v>0</v>
      </c>
      <c r="DJ107" s="1900"/>
      <c r="DK107" s="1900"/>
      <c r="DL107" s="1900"/>
      <c r="DM107" s="1900"/>
      <c r="DN107" s="1900"/>
      <c r="DO107" s="4027">
        <f t="shared" si="258"/>
        <v>0</v>
      </c>
      <c r="DP107" s="4027">
        <f t="shared" si="259"/>
        <v>0</v>
      </c>
      <c r="DQ107" s="4027">
        <f t="shared" si="260"/>
        <v>0</v>
      </c>
      <c r="DR107" s="4027">
        <f t="shared" si="273"/>
        <v>0</v>
      </c>
      <c r="DS107" s="4027">
        <f t="shared" si="261"/>
        <v>0</v>
      </c>
      <c r="DT107" s="4027">
        <f t="shared" si="262"/>
        <v>0</v>
      </c>
      <c r="DU107" s="4027">
        <f t="shared" si="263"/>
        <v>0</v>
      </c>
      <c r="DV107" s="4027">
        <f t="shared" si="264"/>
        <v>0</v>
      </c>
      <c r="DW107" s="4027">
        <f t="shared" si="265"/>
        <v>0</v>
      </c>
      <c r="DX107" s="4027">
        <f t="shared" si="266"/>
        <v>0</v>
      </c>
      <c r="DY107" s="4027">
        <f t="shared" si="267"/>
        <v>0</v>
      </c>
      <c r="DZ107" s="4027">
        <f t="shared" si="268"/>
        <v>0</v>
      </c>
      <c r="EA107" s="4027">
        <f t="shared" si="269"/>
        <v>0</v>
      </c>
      <c r="EB107" s="4027">
        <f t="shared" si="270"/>
        <v>0</v>
      </c>
      <c r="EC107" s="4027">
        <f t="shared" si="271"/>
        <v>0</v>
      </c>
    </row>
    <row r="108" spans="1:133" x14ac:dyDescent="0.25">
      <c r="A108" s="4044" t="s">
        <v>1873</v>
      </c>
      <c r="B108" s="4029">
        <f t="shared" si="236"/>
        <v>0</v>
      </c>
      <c r="C108" s="345">
        <f t="shared" si="236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37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38"/>
        <v/>
      </c>
      <c r="CC108" s="1899" t="str">
        <f t="shared" si="239"/>
        <v/>
      </c>
      <c r="CD108" s="1899" t="str">
        <f t="shared" si="240"/>
        <v/>
      </c>
      <c r="CE108" s="1900"/>
      <c r="CF108" s="1900"/>
      <c r="CG108" s="1900"/>
      <c r="CH108" s="1900"/>
      <c r="CI108" s="1900"/>
      <c r="CJ108" s="1899" t="str">
        <f t="shared" si="241"/>
        <v/>
      </c>
      <c r="CK108" s="1899" t="str">
        <f t="shared" si="242"/>
        <v/>
      </c>
      <c r="CL108" s="1899" t="str">
        <f t="shared" si="243"/>
        <v/>
      </c>
      <c r="CM108" s="1899" t="str">
        <f t="shared" si="272"/>
        <v/>
      </c>
      <c r="CN108" s="1899" t="str">
        <f t="shared" si="244"/>
        <v/>
      </c>
      <c r="CO108" s="1899" t="str">
        <f t="shared" si="245"/>
        <v/>
      </c>
      <c r="CP108" s="1899" t="str">
        <f t="shared" si="246"/>
        <v/>
      </c>
      <c r="CQ108" s="1899" t="str">
        <f t="shared" si="247"/>
        <v/>
      </c>
      <c r="CR108" s="1899" t="str">
        <f t="shared" si="248"/>
        <v/>
      </c>
      <c r="CS108" s="1899" t="str">
        <f t="shared" si="249"/>
        <v/>
      </c>
      <c r="CT108" s="1899" t="str">
        <f t="shared" si="250"/>
        <v/>
      </c>
      <c r="CU108" s="1899" t="str">
        <f t="shared" si="251"/>
        <v/>
      </c>
      <c r="CV108" s="1899" t="str">
        <f t="shared" si="252"/>
        <v/>
      </c>
      <c r="CW108" s="1899" t="str">
        <f t="shared" si="253"/>
        <v/>
      </c>
      <c r="CX108" s="1899" t="str">
        <f t="shared" si="254"/>
        <v/>
      </c>
      <c r="DE108" s="1970"/>
      <c r="DF108" s="4043">
        <f>IF(B108&lt;&gt;(AS108),1,0)</f>
        <v>0</v>
      </c>
      <c r="DG108" s="4027">
        <f t="shared" si="255"/>
        <v>0</v>
      </c>
      <c r="DH108" s="4027">
        <f t="shared" si="256"/>
        <v>0</v>
      </c>
      <c r="DI108" s="4027">
        <f t="shared" si="257"/>
        <v>0</v>
      </c>
      <c r="DJ108" s="1900"/>
      <c r="DK108" s="1900"/>
      <c r="DL108" s="1900"/>
      <c r="DM108" s="1900"/>
      <c r="DN108" s="1900"/>
      <c r="DO108" s="4027">
        <f t="shared" si="258"/>
        <v>0</v>
      </c>
      <c r="DP108" s="4027">
        <f t="shared" si="259"/>
        <v>0</v>
      </c>
      <c r="DQ108" s="4027">
        <f t="shared" si="260"/>
        <v>0</v>
      </c>
      <c r="DR108" s="4027">
        <f t="shared" si="273"/>
        <v>0</v>
      </c>
      <c r="DS108" s="4027">
        <f t="shared" si="261"/>
        <v>0</v>
      </c>
      <c r="DT108" s="4027">
        <f t="shared" si="262"/>
        <v>0</v>
      </c>
      <c r="DU108" s="4027">
        <f t="shared" si="263"/>
        <v>0</v>
      </c>
      <c r="DV108" s="4027">
        <f t="shared" si="264"/>
        <v>0</v>
      </c>
      <c r="DW108" s="4027">
        <f t="shared" si="265"/>
        <v>0</v>
      </c>
      <c r="DX108" s="4027">
        <f t="shared" si="266"/>
        <v>0</v>
      </c>
      <c r="DY108" s="4027">
        <f t="shared" si="267"/>
        <v>0</v>
      </c>
      <c r="DZ108" s="4027">
        <f t="shared" si="268"/>
        <v>0</v>
      </c>
      <c r="EA108" s="4027">
        <f t="shared" si="269"/>
        <v>0</v>
      </c>
      <c r="EB108" s="4027">
        <f t="shared" si="270"/>
        <v>0</v>
      </c>
      <c r="EC108" s="4027">
        <f t="shared" si="271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38"/>
        <v/>
      </c>
      <c r="CC109" s="1899" t="str">
        <f t="shared" si="239"/>
        <v/>
      </c>
      <c r="CD109" s="1899" t="str">
        <f t="shared" si="240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41"/>
        <v/>
      </c>
      <c r="CK109" s="1899" t="str">
        <f t="shared" si="242"/>
        <v/>
      </c>
      <c r="CL109" s="1899" t="str">
        <f t="shared" si="243"/>
        <v/>
      </c>
      <c r="CM109" s="1899" t="str">
        <f t="shared" si="272"/>
        <v/>
      </c>
      <c r="CN109" s="1899" t="str">
        <f t="shared" si="244"/>
        <v/>
      </c>
      <c r="CO109" s="1899" t="str">
        <f t="shared" si="245"/>
        <v/>
      </c>
      <c r="CP109" s="1899" t="str">
        <f t="shared" si="246"/>
        <v/>
      </c>
      <c r="CQ109" s="1899" t="str">
        <f t="shared" si="247"/>
        <v/>
      </c>
      <c r="CR109" s="1899" t="str">
        <f t="shared" si="248"/>
        <v/>
      </c>
      <c r="CS109" s="1899" t="str">
        <f t="shared" si="249"/>
        <v/>
      </c>
      <c r="CT109" s="1899" t="str">
        <f t="shared" si="250"/>
        <v/>
      </c>
      <c r="CU109" s="1899" t="str">
        <f t="shared" si="251"/>
        <v/>
      </c>
      <c r="CV109" s="1899" t="str">
        <f t="shared" si="252"/>
        <v/>
      </c>
      <c r="CW109" s="1899" t="str">
        <f t="shared" si="253"/>
        <v/>
      </c>
      <c r="CX109" s="1899" t="str">
        <f t="shared" si="254"/>
        <v/>
      </c>
      <c r="DE109" s="1970"/>
      <c r="DF109" s="4043">
        <f>IF(B109&lt;&gt;(AS109),1,0)</f>
        <v>0</v>
      </c>
      <c r="DG109" s="4027">
        <f t="shared" si="255"/>
        <v>0</v>
      </c>
      <c r="DH109" s="4027">
        <f t="shared" si="256"/>
        <v>0</v>
      </c>
      <c r="DI109" s="4027">
        <f t="shared" si="257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58"/>
        <v>0</v>
      </c>
      <c r="DP109" s="4027">
        <f t="shared" si="259"/>
        <v>0</v>
      </c>
      <c r="DQ109" s="4027">
        <f t="shared" si="260"/>
        <v>0</v>
      </c>
      <c r="DR109" s="4027">
        <f t="shared" si="273"/>
        <v>0</v>
      </c>
      <c r="DS109" s="4027">
        <f t="shared" si="261"/>
        <v>0</v>
      </c>
      <c r="DT109" s="4027">
        <f t="shared" si="262"/>
        <v>0</v>
      </c>
      <c r="DU109" s="4027">
        <f t="shared" si="263"/>
        <v>0</v>
      </c>
      <c r="DV109" s="4027">
        <f t="shared" si="264"/>
        <v>0</v>
      </c>
      <c r="DW109" s="4027">
        <f t="shared" si="265"/>
        <v>0</v>
      </c>
      <c r="DX109" s="4027">
        <f t="shared" si="266"/>
        <v>0</v>
      </c>
      <c r="DY109" s="4027">
        <f t="shared" si="267"/>
        <v>0</v>
      </c>
      <c r="DZ109" s="4027">
        <f t="shared" si="268"/>
        <v>0</v>
      </c>
      <c r="EA109" s="4027">
        <f t="shared" si="269"/>
        <v>0</v>
      </c>
      <c r="EB109" s="4027">
        <f t="shared" si="270"/>
        <v>0</v>
      </c>
      <c r="EC109" s="4027">
        <f t="shared" si="271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274">IF(B110&lt;&gt;(AS110+AR110)," * La suma de las columnas "&amp;AR$10&amp;""&amp;" DEBE SER IGUAL a los Exámenes Procesados. ","")</f>
        <v/>
      </c>
      <c r="CB110" s="1899" t="str">
        <f t="shared" si="238"/>
        <v/>
      </c>
      <c r="CC110" s="1899" t="str">
        <f t="shared" si="239"/>
        <v/>
      </c>
      <c r="CD110" s="1899" t="str">
        <f t="shared" si="240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275">IF(B110&lt;&gt;(AS110+AR110),1,0)</f>
        <v>0</v>
      </c>
      <c r="DG110" s="4027">
        <f t="shared" si="255"/>
        <v>0</v>
      </c>
      <c r="DH110" s="4027">
        <f t="shared" si="256"/>
        <v>0</v>
      </c>
      <c r="DI110" s="4027">
        <f t="shared" si="257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274"/>
        <v/>
      </c>
      <c r="CB111" s="1899" t="str">
        <f t="shared" si="238"/>
        <v/>
      </c>
      <c r="CC111" s="1899" t="str">
        <f t="shared" si="239"/>
        <v/>
      </c>
      <c r="CD111" s="1899" t="str">
        <f t="shared" si="240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276">IF(P111&lt;Q111,CONCATENATE("* El total de Procesados debe ser mayor o igual al total de Reactivos en el grupo de edad ",$P$11),"")</f>
        <v/>
      </c>
      <c r="CL111" s="1899" t="str">
        <f t="shared" ref="CL111:CL118" si="277">IF(R111&lt;S111,CONCATENATE("* El total de Procesados debe ser mayor o igual al total de Reactivos en el grupo de edad ",$R$11),"")</f>
        <v/>
      </c>
      <c r="CM111" s="1899" t="str">
        <f t="shared" si="272"/>
        <v/>
      </c>
      <c r="CN111" s="1899" t="str">
        <f t="shared" ref="CN111:CN118" si="278">IF(V111&lt;W111,CONCATENATE("* El total de Procesados debe ser mayor o igual al total de Reactivos en el grupo de edad ",$V$11),"")</f>
        <v/>
      </c>
      <c r="CO111" s="1899" t="str">
        <f t="shared" ref="CO111:CO118" si="279">IF(X111&lt;Y111,CONCATENATE("* El total de Procesados debe ser mayor o igual al total de Reactivos en el grupo de edad ",$X$11),"")</f>
        <v/>
      </c>
      <c r="CP111" s="1899" t="str">
        <f t="shared" ref="CP111:CP118" si="280">IF(Z111&lt;AA111,CONCATENATE("* El total de Procesados debe ser mayor o igual al total de Reactivos en el grupo de edad ",$Z$11),"")</f>
        <v/>
      </c>
      <c r="CQ111" s="1899" t="str">
        <f t="shared" ref="CQ111:CQ118" si="281">IF(AB111&lt;AC111,CONCATENATE("* El total de Procesados debe ser mayor o igual al total de Reactivos en el grupo de edad ",$AB$11),"")</f>
        <v/>
      </c>
      <c r="CR111" s="1899" t="str">
        <f t="shared" ref="CR111:CR118" si="282">IF(AD111&lt;AE111,CONCATENATE("* El total de Procesados debe ser mayor o igual al total de Reactivos en el grupo de edad ",$AD$11),"")</f>
        <v/>
      </c>
      <c r="CS111" s="1899" t="str">
        <f t="shared" ref="CS111:CS118" si="283">IF(AF111&lt;AG111,CONCATENATE("* El total de Procesados debe ser mayor o igual al total de Reactivos en el grupo de edad ",$AF$11),"")</f>
        <v/>
      </c>
      <c r="CT111" s="1899" t="str">
        <f t="shared" ref="CT111:CT118" si="284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275"/>
        <v>0</v>
      </c>
      <c r="DG111" s="4027">
        <f t="shared" si="255"/>
        <v>0</v>
      </c>
      <c r="DH111" s="4027">
        <f t="shared" si="256"/>
        <v>0</v>
      </c>
      <c r="DI111" s="4027">
        <f t="shared" si="257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285">IF(P111&lt;Q111,1,0)</f>
        <v>0</v>
      </c>
      <c r="DQ111" s="4027">
        <f t="shared" ref="DQ111:DQ118" si="286">IF(R111&lt;S111,1,0)</f>
        <v>0</v>
      </c>
      <c r="DR111" s="4027">
        <f t="shared" si="273"/>
        <v>0</v>
      </c>
      <c r="DS111" s="4027">
        <f t="shared" ref="DS111:DS118" si="287">IF(V111&lt;W111,1,0)</f>
        <v>0</v>
      </c>
      <c r="DT111" s="4027">
        <f t="shared" ref="DT111:DT118" si="288">IF(X111&lt;Y111,1,0)</f>
        <v>0</v>
      </c>
      <c r="DU111" s="4027">
        <f t="shared" ref="DU111:DU118" si="289">IF(Z111&lt;AA111,1,0)</f>
        <v>0</v>
      </c>
      <c r="DV111" s="4027">
        <f t="shared" si="264"/>
        <v>0</v>
      </c>
      <c r="DW111" s="4027">
        <f t="shared" ref="DW111:DW118" si="290">IF(AD111&lt;AE111,1,0)</f>
        <v>0</v>
      </c>
      <c r="DX111" s="4027">
        <f t="shared" ref="DX111:DX118" si="291">IF(AF111&lt;AG111,1,0)</f>
        <v>0</v>
      </c>
      <c r="DY111" s="4027">
        <f t="shared" ref="DY111:DY118" si="292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274"/>
        <v/>
      </c>
      <c r="CB112" s="1899" t="str">
        <f t="shared" si="238"/>
        <v/>
      </c>
      <c r="CC112" s="1899" t="str">
        <f t="shared" si="239"/>
        <v/>
      </c>
      <c r="CD112" s="1899" t="str">
        <f t="shared" si="240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276"/>
        <v/>
      </c>
      <c r="CL112" s="1899" t="str">
        <f t="shared" si="277"/>
        <v/>
      </c>
      <c r="CM112" s="1899" t="str">
        <f t="shared" si="272"/>
        <v/>
      </c>
      <c r="CN112" s="1899" t="str">
        <f t="shared" si="278"/>
        <v/>
      </c>
      <c r="CO112" s="1899" t="str">
        <f t="shared" si="279"/>
        <v/>
      </c>
      <c r="CP112" s="1899" t="str">
        <f t="shared" si="280"/>
        <v/>
      </c>
      <c r="CQ112" s="1899" t="str">
        <f t="shared" si="281"/>
        <v/>
      </c>
      <c r="CR112" s="1899" t="str">
        <f t="shared" si="282"/>
        <v/>
      </c>
      <c r="CS112" s="1899" t="str">
        <f t="shared" si="283"/>
        <v/>
      </c>
      <c r="CT112" s="1899" t="str">
        <f t="shared" si="284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275"/>
        <v>0</v>
      </c>
      <c r="DG112" s="4027">
        <f t="shared" si="255"/>
        <v>0</v>
      </c>
      <c r="DH112" s="4027">
        <f t="shared" si="256"/>
        <v>0</v>
      </c>
      <c r="DI112" s="4027">
        <f t="shared" si="257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285"/>
        <v>0</v>
      </c>
      <c r="DQ112" s="4027">
        <f t="shared" si="286"/>
        <v>0</v>
      </c>
      <c r="DR112" s="4027">
        <f t="shared" si="273"/>
        <v>0</v>
      </c>
      <c r="DS112" s="4027">
        <f t="shared" si="287"/>
        <v>0</v>
      </c>
      <c r="DT112" s="4027">
        <f t="shared" si="288"/>
        <v>0</v>
      </c>
      <c r="DU112" s="4027">
        <f t="shared" si="289"/>
        <v>0</v>
      </c>
      <c r="DV112" s="4027">
        <f t="shared" si="264"/>
        <v>0</v>
      </c>
      <c r="DW112" s="4027">
        <f t="shared" si="290"/>
        <v>0</v>
      </c>
      <c r="DX112" s="4027">
        <f t="shared" si="291"/>
        <v>0</v>
      </c>
      <c r="DY112" s="4027">
        <f t="shared" si="292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274"/>
        <v/>
      </c>
      <c r="CB113" s="1899" t="str">
        <f t="shared" si="238"/>
        <v/>
      </c>
      <c r="CC113" s="1899" t="str">
        <f t="shared" si="239"/>
        <v/>
      </c>
      <c r="CD113" s="1899" t="str">
        <f t="shared" si="240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276"/>
        <v/>
      </c>
      <c r="CL113" s="1899" t="str">
        <f t="shared" si="277"/>
        <v/>
      </c>
      <c r="CM113" s="1899" t="str">
        <f t="shared" si="272"/>
        <v/>
      </c>
      <c r="CN113" s="1899" t="str">
        <f t="shared" si="278"/>
        <v/>
      </c>
      <c r="CO113" s="1899" t="str">
        <f t="shared" si="279"/>
        <v/>
      </c>
      <c r="CP113" s="1899" t="str">
        <f t="shared" si="280"/>
        <v/>
      </c>
      <c r="CQ113" s="1899" t="str">
        <f t="shared" si="281"/>
        <v/>
      </c>
      <c r="CR113" s="1899" t="str">
        <f t="shared" si="282"/>
        <v/>
      </c>
      <c r="CS113" s="1899" t="str">
        <f t="shared" si="283"/>
        <v/>
      </c>
      <c r="CT113" s="1899" t="str">
        <f t="shared" si="284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275"/>
        <v>0</v>
      </c>
      <c r="DG113" s="4027">
        <f t="shared" si="255"/>
        <v>0</v>
      </c>
      <c r="DH113" s="4027">
        <f t="shared" si="256"/>
        <v>0</v>
      </c>
      <c r="DI113" s="4027">
        <f t="shared" si="257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285"/>
        <v>0</v>
      </c>
      <c r="DQ113" s="4027">
        <f t="shared" si="286"/>
        <v>0</v>
      </c>
      <c r="DR113" s="4027">
        <f t="shared" si="273"/>
        <v>0</v>
      </c>
      <c r="DS113" s="4027">
        <f t="shared" si="287"/>
        <v>0</v>
      </c>
      <c r="DT113" s="4027">
        <f t="shared" si="288"/>
        <v>0</v>
      </c>
      <c r="DU113" s="4027">
        <f t="shared" si="289"/>
        <v>0</v>
      </c>
      <c r="DV113" s="4027">
        <f t="shared" si="264"/>
        <v>0</v>
      </c>
      <c r="DW113" s="4027">
        <f t="shared" si="290"/>
        <v>0</v>
      </c>
      <c r="DX113" s="4027">
        <f t="shared" si="291"/>
        <v>0</v>
      </c>
      <c r="DY113" s="4027">
        <f t="shared" si="292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274"/>
        <v/>
      </c>
      <c r="CB114" s="1899" t="str">
        <f t="shared" si="238"/>
        <v/>
      </c>
      <c r="CC114" s="1899" t="str">
        <f t="shared" si="239"/>
        <v/>
      </c>
      <c r="CD114" s="1899" t="str">
        <f t="shared" si="240"/>
        <v/>
      </c>
      <c r="CE114" s="4038"/>
      <c r="CF114" s="4038"/>
      <c r="CG114" s="1902"/>
      <c r="CH114" s="1902"/>
      <c r="CI114" s="1902"/>
      <c r="CJ114" s="4038"/>
      <c r="CK114" s="1899" t="str">
        <f t="shared" si="276"/>
        <v/>
      </c>
      <c r="CL114" s="1899" t="str">
        <f t="shared" si="277"/>
        <v/>
      </c>
      <c r="CM114" s="1899" t="str">
        <f t="shared" si="272"/>
        <v/>
      </c>
      <c r="CN114" s="1899" t="str">
        <f t="shared" si="278"/>
        <v/>
      </c>
      <c r="CO114" s="1899" t="str">
        <f t="shared" si="279"/>
        <v/>
      </c>
      <c r="CP114" s="1899" t="str">
        <f t="shared" si="280"/>
        <v/>
      </c>
      <c r="CQ114" s="1899" t="str">
        <f t="shared" si="281"/>
        <v/>
      </c>
      <c r="CR114" s="1899" t="str">
        <f t="shared" si="282"/>
        <v/>
      </c>
      <c r="CS114" s="1899" t="str">
        <f t="shared" si="283"/>
        <v/>
      </c>
      <c r="CT114" s="1899" t="str">
        <f t="shared" si="284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275"/>
        <v>0</v>
      </c>
      <c r="DG114" s="4027">
        <f t="shared" si="255"/>
        <v>0</v>
      </c>
      <c r="DH114" s="4027">
        <f t="shared" si="256"/>
        <v>0</v>
      </c>
      <c r="DI114" s="4027">
        <f t="shared" si="257"/>
        <v>0</v>
      </c>
      <c r="DJ114" s="1902"/>
      <c r="DK114" s="1902"/>
      <c r="DL114" s="1902"/>
      <c r="DM114" s="1902"/>
      <c r="DN114" s="1902"/>
      <c r="DO114" s="1900"/>
      <c r="DP114" s="4027">
        <f t="shared" si="285"/>
        <v>0</v>
      </c>
      <c r="DQ114" s="4027">
        <f t="shared" si="286"/>
        <v>0</v>
      </c>
      <c r="DR114" s="4027">
        <f t="shared" si="273"/>
        <v>0</v>
      </c>
      <c r="DS114" s="4027">
        <f t="shared" si="287"/>
        <v>0</v>
      </c>
      <c r="DT114" s="4027">
        <f t="shared" si="288"/>
        <v>0</v>
      </c>
      <c r="DU114" s="4027">
        <f t="shared" si="289"/>
        <v>0</v>
      </c>
      <c r="DV114" s="4027">
        <f t="shared" si="264"/>
        <v>0</v>
      </c>
      <c r="DW114" s="4027">
        <f t="shared" si="290"/>
        <v>0</v>
      </c>
      <c r="DX114" s="4027">
        <f t="shared" si="291"/>
        <v>0</v>
      </c>
      <c r="DY114" s="4027">
        <f t="shared" si="292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274"/>
        <v/>
      </c>
      <c r="CB115" s="1899" t="str">
        <f t="shared" si="238"/>
        <v/>
      </c>
      <c r="CC115" s="1899" t="str">
        <f t="shared" si="239"/>
        <v/>
      </c>
      <c r="CD115" s="1899" t="str">
        <f t="shared" si="240"/>
        <v/>
      </c>
      <c r="CE115" s="4038"/>
      <c r="CF115" s="4038"/>
      <c r="CG115" s="1902"/>
      <c r="CH115" s="1902"/>
      <c r="CI115" s="1902"/>
      <c r="CJ115" s="4038"/>
      <c r="CK115" s="1899" t="str">
        <f t="shared" si="276"/>
        <v/>
      </c>
      <c r="CL115" s="1899" t="str">
        <f t="shared" si="277"/>
        <v/>
      </c>
      <c r="CM115" s="1899" t="str">
        <f t="shared" si="272"/>
        <v/>
      </c>
      <c r="CN115" s="1899" t="str">
        <f t="shared" si="278"/>
        <v/>
      </c>
      <c r="CO115" s="1899" t="str">
        <f t="shared" si="279"/>
        <v/>
      </c>
      <c r="CP115" s="1899" t="str">
        <f t="shared" si="280"/>
        <v/>
      </c>
      <c r="CQ115" s="1899" t="str">
        <f t="shared" si="281"/>
        <v/>
      </c>
      <c r="CR115" s="1899" t="str">
        <f t="shared" si="282"/>
        <v/>
      </c>
      <c r="CS115" s="1899" t="str">
        <f t="shared" si="283"/>
        <v/>
      </c>
      <c r="CT115" s="1899" t="str">
        <f t="shared" si="284"/>
        <v/>
      </c>
      <c r="CU115" s="1900"/>
      <c r="CV115" s="1900"/>
      <c r="CW115" s="1900"/>
      <c r="CX115" s="1900"/>
      <c r="DE115" s="1970"/>
      <c r="DF115" s="4043">
        <f t="shared" si="275"/>
        <v>0</v>
      </c>
      <c r="DG115" s="4027">
        <f t="shared" si="255"/>
        <v>0</v>
      </c>
      <c r="DH115" s="4027">
        <f t="shared" si="256"/>
        <v>0</v>
      </c>
      <c r="DI115" s="4027">
        <f t="shared" si="257"/>
        <v>0</v>
      </c>
      <c r="DJ115" s="1902"/>
      <c r="DK115" s="1902"/>
      <c r="DL115" s="1902"/>
      <c r="DM115" s="1902"/>
      <c r="DN115" s="1902"/>
      <c r="DO115" s="1900"/>
      <c r="DP115" s="4027">
        <f t="shared" si="285"/>
        <v>0</v>
      </c>
      <c r="DQ115" s="4027">
        <f t="shared" si="286"/>
        <v>0</v>
      </c>
      <c r="DR115" s="4027">
        <f t="shared" si="273"/>
        <v>0</v>
      </c>
      <c r="DS115" s="4027">
        <f t="shared" si="287"/>
        <v>0</v>
      </c>
      <c r="DT115" s="4027">
        <f t="shared" si="288"/>
        <v>0</v>
      </c>
      <c r="DU115" s="4027">
        <f t="shared" si="289"/>
        <v>0</v>
      </c>
      <c r="DV115" s="4027">
        <f t="shared" si="264"/>
        <v>0</v>
      </c>
      <c r="DW115" s="4027">
        <f t="shared" si="290"/>
        <v>0</v>
      </c>
      <c r="DX115" s="4027">
        <f t="shared" si="291"/>
        <v>0</v>
      </c>
      <c r="DY115" s="4027">
        <f t="shared" si="292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293">+D116+F116+H116+J116+L116+N116+P116+R116+T116+V116+X116+Z116+AB116+AD116+AF116+AH116+AJ116+AL116+AN116+AP116</f>
        <v>0</v>
      </c>
      <c r="C116" s="345">
        <f t="shared" si="293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274"/>
        <v/>
      </c>
      <c r="CB116" s="1899" t="str">
        <f t="shared" si="238"/>
        <v/>
      </c>
      <c r="CC116" s="1899" t="str">
        <f t="shared" si="239"/>
        <v/>
      </c>
      <c r="CD116" s="1899" t="str">
        <f t="shared" si="240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276"/>
        <v/>
      </c>
      <c r="CL116" s="1899" t="str">
        <f t="shared" si="277"/>
        <v/>
      </c>
      <c r="CM116" s="1899" t="str">
        <f t="shared" si="272"/>
        <v/>
      </c>
      <c r="CN116" s="1899" t="str">
        <f t="shared" si="278"/>
        <v/>
      </c>
      <c r="CO116" s="1899" t="str">
        <f t="shared" si="279"/>
        <v/>
      </c>
      <c r="CP116" s="1899" t="str">
        <f t="shared" si="280"/>
        <v/>
      </c>
      <c r="CQ116" s="1899" t="str">
        <f t="shared" si="281"/>
        <v/>
      </c>
      <c r="CR116" s="1899" t="str">
        <f t="shared" si="282"/>
        <v/>
      </c>
      <c r="CS116" s="1899" t="str">
        <f t="shared" si="283"/>
        <v/>
      </c>
      <c r="CT116" s="1899" t="str">
        <f t="shared" si="284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275"/>
        <v>0</v>
      </c>
      <c r="DG116" s="4027">
        <f t="shared" si="255"/>
        <v>0</v>
      </c>
      <c r="DH116" s="4027">
        <f t="shared" si="256"/>
        <v>0</v>
      </c>
      <c r="DI116" s="4027">
        <f t="shared" si="257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285"/>
        <v>0</v>
      </c>
      <c r="DQ116" s="4027">
        <f t="shared" si="286"/>
        <v>0</v>
      </c>
      <c r="DR116" s="4027">
        <f t="shared" si="273"/>
        <v>0</v>
      </c>
      <c r="DS116" s="4027">
        <f t="shared" si="287"/>
        <v>0</v>
      </c>
      <c r="DT116" s="4027">
        <f t="shared" si="288"/>
        <v>0</v>
      </c>
      <c r="DU116" s="4027">
        <f t="shared" si="289"/>
        <v>0</v>
      </c>
      <c r="DV116" s="4027">
        <f t="shared" si="264"/>
        <v>0</v>
      </c>
      <c r="DW116" s="4027">
        <f t="shared" si="290"/>
        <v>0</v>
      </c>
      <c r="DX116" s="4027">
        <f t="shared" si="291"/>
        <v>0</v>
      </c>
      <c r="DY116" s="4027">
        <f t="shared" si="292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293"/>
        <v>0</v>
      </c>
      <c r="C117" s="345">
        <f t="shared" si="293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274"/>
        <v/>
      </c>
      <c r="CB117" s="1899" t="str">
        <f t="shared" si="238"/>
        <v/>
      </c>
      <c r="CC117" s="1899" t="str">
        <f t="shared" si="239"/>
        <v/>
      </c>
      <c r="CD117" s="1899" t="str">
        <f t="shared" si="240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276"/>
        <v/>
      </c>
      <c r="CL117" s="1899" t="str">
        <f t="shared" si="277"/>
        <v/>
      </c>
      <c r="CM117" s="1899" t="str">
        <f t="shared" si="272"/>
        <v/>
      </c>
      <c r="CN117" s="1899" t="str">
        <f t="shared" si="278"/>
        <v/>
      </c>
      <c r="CO117" s="1899" t="str">
        <f t="shared" si="279"/>
        <v/>
      </c>
      <c r="CP117" s="1899" t="str">
        <f t="shared" si="280"/>
        <v/>
      </c>
      <c r="CQ117" s="1899" t="str">
        <f t="shared" si="281"/>
        <v/>
      </c>
      <c r="CR117" s="1899" t="str">
        <f t="shared" si="282"/>
        <v/>
      </c>
      <c r="CS117" s="1899" t="str">
        <f t="shared" si="283"/>
        <v/>
      </c>
      <c r="CT117" s="1899" t="str">
        <f t="shared" si="284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275"/>
        <v>0</v>
      </c>
      <c r="DG117" s="4027">
        <f t="shared" si="255"/>
        <v>0</v>
      </c>
      <c r="DH117" s="4027">
        <f t="shared" si="256"/>
        <v>0</v>
      </c>
      <c r="DI117" s="4027">
        <f t="shared" si="257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285"/>
        <v>0</v>
      </c>
      <c r="DQ117" s="4027">
        <f t="shared" si="286"/>
        <v>0</v>
      </c>
      <c r="DR117" s="4027">
        <f t="shared" si="273"/>
        <v>0</v>
      </c>
      <c r="DS117" s="4027">
        <f t="shared" si="287"/>
        <v>0</v>
      </c>
      <c r="DT117" s="4027">
        <f t="shared" si="288"/>
        <v>0</v>
      </c>
      <c r="DU117" s="4027">
        <f t="shared" si="289"/>
        <v>0</v>
      </c>
      <c r="DV117" s="4027">
        <f t="shared" si="264"/>
        <v>0</v>
      </c>
      <c r="DW117" s="4027">
        <f t="shared" si="290"/>
        <v>0</v>
      </c>
      <c r="DX117" s="4027">
        <f t="shared" si="291"/>
        <v>0</v>
      </c>
      <c r="DY117" s="4027">
        <f t="shared" si="292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293"/>
        <v>0</v>
      </c>
      <c r="C118" s="3467">
        <f t="shared" si="293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274"/>
        <v/>
      </c>
      <c r="CB118" s="1899" t="str">
        <f t="shared" si="238"/>
        <v/>
      </c>
      <c r="CC118" s="1899" t="str">
        <f t="shared" si="239"/>
        <v/>
      </c>
      <c r="CD118" s="1899" t="str">
        <f t="shared" si="240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276"/>
        <v/>
      </c>
      <c r="CL118" s="1899" t="str">
        <f t="shared" si="277"/>
        <v/>
      </c>
      <c r="CM118" s="1899" t="str">
        <f t="shared" si="272"/>
        <v/>
      </c>
      <c r="CN118" s="1899" t="str">
        <f t="shared" si="278"/>
        <v/>
      </c>
      <c r="CO118" s="1899" t="str">
        <f t="shared" si="279"/>
        <v/>
      </c>
      <c r="CP118" s="1899" t="str">
        <f t="shared" si="280"/>
        <v/>
      </c>
      <c r="CQ118" s="1899" t="str">
        <f t="shared" si="281"/>
        <v/>
      </c>
      <c r="CR118" s="1899" t="str">
        <f t="shared" si="282"/>
        <v/>
      </c>
      <c r="CS118" s="1899" t="str">
        <f t="shared" si="283"/>
        <v/>
      </c>
      <c r="CT118" s="1899" t="str">
        <f t="shared" si="284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275"/>
        <v>0</v>
      </c>
      <c r="DG118" s="4027">
        <f t="shared" si="255"/>
        <v>0</v>
      </c>
      <c r="DH118" s="4027">
        <f t="shared" si="256"/>
        <v>0</v>
      </c>
      <c r="DI118" s="4027">
        <f t="shared" si="257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285"/>
        <v>0</v>
      </c>
      <c r="DQ118" s="4027">
        <f t="shared" si="286"/>
        <v>0</v>
      </c>
      <c r="DR118" s="4027">
        <f t="shared" si="273"/>
        <v>0</v>
      </c>
      <c r="DS118" s="4027">
        <f t="shared" si="287"/>
        <v>0</v>
      </c>
      <c r="DT118" s="4027">
        <f t="shared" si="288"/>
        <v>0</v>
      </c>
      <c r="DU118" s="4027">
        <f t="shared" si="289"/>
        <v>0</v>
      </c>
      <c r="DV118" s="4027">
        <f t="shared" si="264"/>
        <v>0</v>
      </c>
      <c r="DW118" s="4027">
        <f t="shared" si="290"/>
        <v>0</v>
      </c>
      <c r="DX118" s="4027">
        <f t="shared" si="291"/>
        <v>0</v>
      </c>
      <c r="DY118" s="4027">
        <f t="shared" si="292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294">+N123+P123+R123+T123+V123+X123+Z123+AB123+AD123+AF123+AH123+AJ123+AL123+AN123+AP123</f>
        <v>0</v>
      </c>
      <c r="C123" s="4021">
        <f t="shared" si="294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295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296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297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298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299">IF(N123&lt;O123,CONCATENATE("* El total de Procesados debe ser mayor o igual al total de Reactivos en el grupo de edad ",$N$11),"")</f>
        <v/>
      </c>
      <c r="CK123" s="1899" t="str">
        <f t="shared" ref="CK123:CK131" si="300">IF(P123&lt;Q123,CONCATENATE("* El total de Procesados debe ser mayor o igual al total de Reactivos en el grupo de edad ",$P$11),"")</f>
        <v/>
      </c>
      <c r="CL123" s="1899" t="str">
        <f t="shared" ref="CL123:CL131" si="301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02">IF(V123&lt;W123,CONCATENATE("* El total de Procesados debe ser mayor o igual al total de Reactivos en el grupo de edad ",$V$11),"")</f>
        <v/>
      </c>
      <c r="CO123" s="1899" t="str">
        <f t="shared" ref="CO123:CO131" si="303">IF(X123&lt;Y123,CONCATENATE("* El total de Procesados debe ser mayor o igual al total de Reactivos en el grupo de edad ",$X$11),"")</f>
        <v/>
      </c>
      <c r="CP123" s="1899" t="str">
        <f t="shared" ref="CP123:CP131" si="304">IF(Z123&lt;AA123,CONCATENATE("* El total de Procesados debe ser mayor o igual al total de Reactivos en el grupo de edad ",$Z$11),"")</f>
        <v/>
      </c>
      <c r="CQ123" s="1899" t="str">
        <f t="shared" ref="CQ123:CQ131" si="305">IF(AB123&lt;AC123,CONCATENATE("* El total de Procesados debe ser mayor o igual al total de Reactivos en el grupo de edad ",$AB$11),"")</f>
        <v/>
      </c>
      <c r="CR123" s="1899" t="str">
        <f t="shared" ref="CR123:CR131" si="306">IF(AD123&lt;AE123,CONCATENATE("* El total de Procesados debe ser mayor o igual al total de Reactivos en el grupo de edad ",$AD$11),"")</f>
        <v/>
      </c>
      <c r="CS123" s="1899" t="str">
        <f t="shared" ref="CS123:CS131" si="307">IF(AF123&lt;AG123,CONCATENATE("* El total de Procesados debe ser mayor o igual al total de Reactivos en el grupo de edad ",$AF$11),"")</f>
        <v/>
      </c>
      <c r="CT123" s="1899" t="str">
        <f t="shared" ref="CT123:CT131" si="308">IF(AH123&lt;AI123,CONCATENATE("* El total de Procesados debe ser mayor o igual al total de Reactivos en el grupo de edad ",$AH$11),"")</f>
        <v/>
      </c>
      <c r="CU123" s="1899" t="str">
        <f t="shared" ref="CU123:CU131" si="309">IF(AJ123&lt;AK123,CONCATENATE("* El total de Procesados debe ser mayor o igual al total de Reactivos en el grupo de edad ",$AJ$11),"")</f>
        <v/>
      </c>
      <c r="CV123" s="1899" t="str">
        <f t="shared" ref="CV123:CV131" si="310">IF(AL123&lt;AM123,CONCATENATE("* El total de Procesados debe ser mayor o igual al total de Reactivos en el grupo de edad ",$AL$11),"")</f>
        <v/>
      </c>
      <c r="CW123" s="1899" t="str">
        <f t="shared" ref="CW123:CW131" si="311">IF(AN123&lt;AO123,CONCATENATE("* El total de Procesados debe ser mayor o igual al total de Reactivos en el grupo de edad ",$AN$11),"")</f>
        <v/>
      </c>
      <c r="CX123" s="1899" t="str">
        <f t="shared" ref="CX123:CX131" si="312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13">IF(AND($B123&gt;0,AND(AT123="",AU123="")),1,IF((AT123+AU123)&gt;$B123,1,0))</f>
        <v>0</v>
      </c>
      <c r="DH123" s="4027">
        <f t="shared" ref="DH123:DH140" si="314">IF(AND($B123&gt;0,AV123=""),1,IF(AV123&gt;$B123,1,0))</f>
        <v>0</v>
      </c>
      <c r="DI123" s="4027">
        <f t="shared" ref="DI123:DI140" si="315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16">IF(N123&lt;O123,1,0)</f>
        <v>0</v>
      </c>
      <c r="DP123" s="4027">
        <f t="shared" ref="DP123:DP131" si="317">IF(P123&lt;Q123,1,0)</f>
        <v>0</v>
      </c>
      <c r="DQ123" s="4027">
        <f t="shared" ref="DQ123:DQ131" si="318">IF(R123&lt;S123,1,0)</f>
        <v>0</v>
      </c>
      <c r="DR123" s="4027">
        <f>IF($T123&lt;$U123,1,0)</f>
        <v>0</v>
      </c>
      <c r="DS123" s="4027">
        <f t="shared" ref="DS123:DS131" si="319">IF(V123&lt;W123,1,0)</f>
        <v>0</v>
      </c>
      <c r="DT123" s="4027">
        <f t="shared" ref="DT123:DT131" si="320">IF(X123&lt;Y123,1,0)</f>
        <v>0</v>
      </c>
      <c r="DU123" s="4027">
        <f t="shared" ref="DU123:DU131" si="321">IF(Z123&lt;AA123,1,0)</f>
        <v>0</v>
      </c>
      <c r="DV123" s="4027">
        <f t="shared" ref="DV123:DV131" si="322">IF(AB123&lt;AC123,1,0)</f>
        <v>0</v>
      </c>
      <c r="DW123" s="4027">
        <f t="shared" ref="DW123:DW131" si="323">IF(AD123&lt;AE123,1,0)</f>
        <v>0</v>
      </c>
      <c r="DX123" s="4027">
        <f t="shared" ref="DX123:DX131" si="324">IF(AF123&lt;AG123,1,0)</f>
        <v>0</v>
      </c>
      <c r="DY123" s="4027">
        <f t="shared" ref="DY123:DY131" si="325">IF(AH123&lt;AI123,1,0)</f>
        <v>0</v>
      </c>
      <c r="DZ123" s="4027">
        <f t="shared" ref="DZ123:DZ131" si="326">IF(AJ123&lt;AK123,1,0)</f>
        <v>0</v>
      </c>
      <c r="EA123" s="4027">
        <f t="shared" ref="EA123:EA131" si="327">IF(AL123&lt;AM123,1,0)</f>
        <v>0</v>
      </c>
      <c r="EB123" s="4027">
        <f t="shared" ref="EB123:EB131" si="328">IF(AN123&lt;AO123,1,0)</f>
        <v>0</v>
      </c>
      <c r="EC123" s="4027">
        <f t="shared" ref="EC123:EC131" si="329">IF(AP123&lt;AQ123,1,0)</f>
        <v>0</v>
      </c>
    </row>
    <row r="124" spans="1:133" x14ac:dyDescent="0.25">
      <c r="A124" s="4044" t="s">
        <v>1867</v>
      </c>
      <c r="B124" s="4029">
        <f t="shared" si="294"/>
        <v>0</v>
      </c>
      <c r="C124" s="345">
        <f t="shared" si="294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295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296"/>
        <v/>
      </c>
      <c r="CC124" s="1899" t="str">
        <f t="shared" si="297"/>
        <v/>
      </c>
      <c r="CD124" s="1899" t="str">
        <f t="shared" si="298"/>
        <v/>
      </c>
      <c r="CE124" s="1900"/>
      <c r="CF124" s="1900"/>
      <c r="CG124" s="1900"/>
      <c r="CH124" s="1900"/>
      <c r="CI124" s="1900"/>
      <c r="CJ124" s="1899" t="str">
        <f t="shared" si="299"/>
        <v/>
      </c>
      <c r="CK124" s="1899" t="str">
        <f t="shared" si="300"/>
        <v/>
      </c>
      <c r="CL124" s="1899" t="str">
        <f t="shared" si="301"/>
        <v/>
      </c>
      <c r="CM124" s="1899" t="str">
        <f t="shared" ref="CM124:CM140" si="330">IF($T124&lt;$U124,CONCATENATE("* El total de Procesados debe ser mayor o igual al total de Reactivos en el grupo de edad ",$T$11),"")</f>
        <v/>
      </c>
      <c r="CN124" s="1899" t="str">
        <f t="shared" si="302"/>
        <v/>
      </c>
      <c r="CO124" s="1899" t="str">
        <f t="shared" si="303"/>
        <v/>
      </c>
      <c r="CP124" s="1899" t="str">
        <f t="shared" si="304"/>
        <v/>
      </c>
      <c r="CQ124" s="1899" t="str">
        <f t="shared" si="305"/>
        <v/>
      </c>
      <c r="CR124" s="1899" t="str">
        <f t="shared" si="306"/>
        <v/>
      </c>
      <c r="CS124" s="1899" t="str">
        <f t="shared" si="307"/>
        <v/>
      </c>
      <c r="CT124" s="1899" t="str">
        <f t="shared" si="308"/>
        <v/>
      </c>
      <c r="CU124" s="1899" t="str">
        <f t="shared" si="309"/>
        <v/>
      </c>
      <c r="CV124" s="1899" t="str">
        <f t="shared" si="310"/>
        <v/>
      </c>
      <c r="CW124" s="1899" t="str">
        <f t="shared" si="311"/>
        <v/>
      </c>
      <c r="CX124" s="1899" t="str">
        <f t="shared" si="312"/>
        <v/>
      </c>
      <c r="DE124" s="1970"/>
      <c r="DF124" s="4043">
        <f>IF(B124&lt;&gt;(AS124),1,0)</f>
        <v>0</v>
      </c>
      <c r="DG124" s="4027">
        <f t="shared" si="313"/>
        <v>0</v>
      </c>
      <c r="DH124" s="4027">
        <f t="shared" si="314"/>
        <v>0</v>
      </c>
      <c r="DI124" s="4027">
        <f t="shared" si="315"/>
        <v>0</v>
      </c>
      <c r="DJ124" s="1900"/>
      <c r="DK124" s="1900"/>
      <c r="DL124" s="1900"/>
      <c r="DM124" s="1900"/>
      <c r="DN124" s="1900"/>
      <c r="DO124" s="4027">
        <f t="shared" si="316"/>
        <v>0</v>
      </c>
      <c r="DP124" s="4027">
        <f t="shared" si="317"/>
        <v>0</v>
      </c>
      <c r="DQ124" s="4027">
        <f t="shared" si="318"/>
        <v>0</v>
      </c>
      <c r="DR124" s="4027">
        <f t="shared" ref="DR124:DR140" si="331">IF($T124&lt;$U124,1,0)</f>
        <v>0</v>
      </c>
      <c r="DS124" s="4027">
        <f t="shared" si="319"/>
        <v>0</v>
      </c>
      <c r="DT124" s="4027">
        <f t="shared" si="320"/>
        <v>0</v>
      </c>
      <c r="DU124" s="4027">
        <f t="shared" si="321"/>
        <v>0</v>
      </c>
      <c r="DV124" s="4027">
        <f t="shared" si="322"/>
        <v>0</v>
      </c>
      <c r="DW124" s="4027">
        <f t="shared" si="323"/>
        <v>0</v>
      </c>
      <c r="DX124" s="4027">
        <f t="shared" si="324"/>
        <v>0</v>
      </c>
      <c r="DY124" s="4027">
        <f t="shared" si="325"/>
        <v>0</v>
      </c>
      <c r="DZ124" s="4027">
        <f t="shared" si="326"/>
        <v>0</v>
      </c>
      <c r="EA124" s="4027">
        <f t="shared" si="327"/>
        <v>0</v>
      </c>
      <c r="EB124" s="4027">
        <f t="shared" si="328"/>
        <v>0</v>
      </c>
      <c r="EC124" s="4027">
        <f t="shared" si="329"/>
        <v>0</v>
      </c>
    </row>
    <row r="125" spans="1:133" x14ac:dyDescent="0.25">
      <c r="A125" s="4044" t="s">
        <v>1868</v>
      </c>
      <c r="B125" s="4029">
        <f t="shared" si="294"/>
        <v>0</v>
      </c>
      <c r="C125" s="345">
        <f t="shared" si="294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295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296"/>
        <v/>
      </c>
      <c r="CC125" s="1899" t="str">
        <f t="shared" si="297"/>
        <v/>
      </c>
      <c r="CD125" s="1899" t="str">
        <f t="shared" si="298"/>
        <v/>
      </c>
      <c r="CE125" s="1900"/>
      <c r="CF125" s="1900"/>
      <c r="CG125" s="1900"/>
      <c r="CH125" s="1900"/>
      <c r="CI125" s="1900"/>
      <c r="CJ125" s="1899" t="str">
        <f t="shared" si="299"/>
        <v/>
      </c>
      <c r="CK125" s="1899" t="str">
        <f t="shared" si="300"/>
        <v/>
      </c>
      <c r="CL125" s="1899" t="str">
        <f t="shared" si="301"/>
        <v/>
      </c>
      <c r="CM125" s="1899" t="str">
        <f t="shared" si="330"/>
        <v/>
      </c>
      <c r="CN125" s="1899" t="str">
        <f t="shared" si="302"/>
        <v/>
      </c>
      <c r="CO125" s="1899" t="str">
        <f t="shared" si="303"/>
        <v/>
      </c>
      <c r="CP125" s="1899" t="str">
        <f t="shared" si="304"/>
        <v/>
      </c>
      <c r="CQ125" s="1899" t="str">
        <f t="shared" si="305"/>
        <v/>
      </c>
      <c r="CR125" s="1899" t="str">
        <f t="shared" si="306"/>
        <v/>
      </c>
      <c r="CS125" s="1899" t="str">
        <f t="shared" si="307"/>
        <v/>
      </c>
      <c r="CT125" s="1899" t="str">
        <f t="shared" si="308"/>
        <v/>
      </c>
      <c r="CU125" s="1899" t="str">
        <f t="shared" si="309"/>
        <v/>
      </c>
      <c r="CV125" s="1899" t="str">
        <f t="shared" si="310"/>
        <v/>
      </c>
      <c r="CW125" s="1899" t="str">
        <f t="shared" si="311"/>
        <v/>
      </c>
      <c r="CX125" s="1899" t="str">
        <f t="shared" si="312"/>
        <v/>
      </c>
      <c r="DE125" s="1970"/>
      <c r="DF125" s="4043">
        <f>IF(B125&lt;&gt;(AS125),1,0)</f>
        <v>0</v>
      </c>
      <c r="DG125" s="4027">
        <f t="shared" si="313"/>
        <v>0</v>
      </c>
      <c r="DH125" s="4027">
        <f t="shared" si="314"/>
        <v>0</v>
      </c>
      <c r="DI125" s="4027">
        <f t="shared" si="315"/>
        <v>0</v>
      </c>
      <c r="DJ125" s="1900"/>
      <c r="DK125" s="1900"/>
      <c r="DL125" s="1900"/>
      <c r="DM125" s="1900"/>
      <c r="DN125" s="1900"/>
      <c r="DO125" s="4027">
        <f t="shared" si="316"/>
        <v>0</v>
      </c>
      <c r="DP125" s="4027">
        <f t="shared" si="317"/>
        <v>0</v>
      </c>
      <c r="DQ125" s="4027">
        <f t="shared" si="318"/>
        <v>0</v>
      </c>
      <c r="DR125" s="4027">
        <f t="shared" si="331"/>
        <v>0</v>
      </c>
      <c r="DS125" s="4027">
        <f t="shared" si="319"/>
        <v>0</v>
      </c>
      <c r="DT125" s="4027">
        <f t="shared" si="320"/>
        <v>0</v>
      </c>
      <c r="DU125" s="4027">
        <f t="shared" si="321"/>
        <v>0</v>
      </c>
      <c r="DV125" s="4027">
        <f t="shared" si="322"/>
        <v>0</v>
      </c>
      <c r="DW125" s="4027">
        <f t="shared" si="323"/>
        <v>0</v>
      </c>
      <c r="DX125" s="4027">
        <f t="shared" si="324"/>
        <v>0</v>
      </c>
      <c r="DY125" s="4027">
        <f t="shared" si="325"/>
        <v>0</v>
      </c>
      <c r="DZ125" s="4027">
        <f t="shared" si="326"/>
        <v>0</v>
      </c>
      <c r="EA125" s="4027">
        <f t="shared" si="327"/>
        <v>0</v>
      </c>
      <c r="EB125" s="4027">
        <f t="shared" si="328"/>
        <v>0</v>
      </c>
      <c r="EC125" s="4027">
        <f t="shared" si="329"/>
        <v>0</v>
      </c>
    </row>
    <row r="126" spans="1:133" x14ac:dyDescent="0.25">
      <c r="A126" s="4044" t="s">
        <v>1869</v>
      </c>
      <c r="B126" s="4029">
        <f t="shared" si="294"/>
        <v>0</v>
      </c>
      <c r="C126" s="345">
        <f t="shared" si="294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295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296"/>
        <v/>
      </c>
      <c r="CC126" s="1899" t="str">
        <f t="shared" si="297"/>
        <v/>
      </c>
      <c r="CD126" s="1899" t="str">
        <f t="shared" si="298"/>
        <v/>
      </c>
      <c r="CE126" s="1900"/>
      <c r="CF126" s="1900"/>
      <c r="CG126" s="1900"/>
      <c r="CH126" s="1900"/>
      <c r="CI126" s="1900"/>
      <c r="CJ126" s="1899" t="str">
        <f t="shared" si="299"/>
        <v/>
      </c>
      <c r="CK126" s="1899" t="str">
        <f t="shared" si="300"/>
        <v/>
      </c>
      <c r="CL126" s="1899" t="str">
        <f t="shared" si="301"/>
        <v/>
      </c>
      <c r="CM126" s="1899" t="str">
        <f t="shared" si="330"/>
        <v/>
      </c>
      <c r="CN126" s="1899" t="str">
        <f t="shared" si="302"/>
        <v/>
      </c>
      <c r="CO126" s="1899" t="str">
        <f t="shared" si="303"/>
        <v/>
      </c>
      <c r="CP126" s="1899" t="str">
        <f t="shared" si="304"/>
        <v/>
      </c>
      <c r="CQ126" s="1899" t="str">
        <f t="shared" si="305"/>
        <v/>
      </c>
      <c r="CR126" s="1899" t="str">
        <f t="shared" si="306"/>
        <v/>
      </c>
      <c r="CS126" s="1899" t="str">
        <f t="shared" si="307"/>
        <v/>
      </c>
      <c r="CT126" s="1899" t="str">
        <f t="shared" si="308"/>
        <v/>
      </c>
      <c r="CU126" s="1899" t="str">
        <f t="shared" si="309"/>
        <v/>
      </c>
      <c r="CV126" s="1899" t="str">
        <f t="shared" si="310"/>
        <v/>
      </c>
      <c r="CW126" s="1899" t="str">
        <f t="shared" si="311"/>
        <v/>
      </c>
      <c r="CX126" s="1899" t="str">
        <f t="shared" si="312"/>
        <v/>
      </c>
      <c r="DE126" s="1970"/>
      <c r="DF126" s="4043">
        <f>IF(B126&lt;&gt;(AS126),1,0)</f>
        <v>0</v>
      </c>
      <c r="DG126" s="4027">
        <f t="shared" si="313"/>
        <v>0</v>
      </c>
      <c r="DH126" s="4027">
        <f t="shared" si="314"/>
        <v>0</v>
      </c>
      <c r="DI126" s="4027">
        <f t="shared" si="315"/>
        <v>0</v>
      </c>
      <c r="DJ126" s="1900"/>
      <c r="DK126" s="1900"/>
      <c r="DL126" s="1900"/>
      <c r="DM126" s="1900"/>
      <c r="DN126" s="1900"/>
      <c r="DO126" s="4027">
        <f t="shared" si="316"/>
        <v>0</v>
      </c>
      <c r="DP126" s="4027">
        <f t="shared" si="317"/>
        <v>0</v>
      </c>
      <c r="DQ126" s="4027">
        <f t="shared" si="318"/>
        <v>0</v>
      </c>
      <c r="DR126" s="4027">
        <f t="shared" si="331"/>
        <v>0</v>
      </c>
      <c r="DS126" s="4027">
        <f t="shared" si="319"/>
        <v>0</v>
      </c>
      <c r="DT126" s="4027">
        <f t="shared" si="320"/>
        <v>0</v>
      </c>
      <c r="DU126" s="4027">
        <f t="shared" si="321"/>
        <v>0</v>
      </c>
      <c r="DV126" s="4027">
        <f t="shared" si="322"/>
        <v>0</v>
      </c>
      <c r="DW126" s="4027">
        <f t="shared" si="323"/>
        <v>0</v>
      </c>
      <c r="DX126" s="4027">
        <f t="shared" si="324"/>
        <v>0</v>
      </c>
      <c r="DY126" s="4027">
        <f t="shared" si="325"/>
        <v>0</v>
      </c>
      <c r="DZ126" s="4027">
        <f t="shared" si="326"/>
        <v>0</v>
      </c>
      <c r="EA126" s="4027">
        <f t="shared" si="327"/>
        <v>0</v>
      </c>
      <c r="EB126" s="4027">
        <f t="shared" si="328"/>
        <v>0</v>
      </c>
      <c r="EC126" s="4027">
        <f t="shared" si="329"/>
        <v>0</v>
      </c>
    </row>
    <row r="127" spans="1:133" x14ac:dyDescent="0.25">
      <c r="A127" s="4045" t="s">
        <v>1870</v>
      </c>
      <c r="B127" s="4029">
        <f t="shared" si="294"/>
        <v>0</v>
      </c>
      <c r="C127" s="345">
        <f t="shared" si="294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295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296"/>
        <v/>
      </c>
      <c r="CC127" s="1899" t="str">
        <f t="shared" si="297"/>
        <v/>
      </c>
      <c r="CD127" s="1899" t="str">
        <f t="shared" si="298"/>
        <v/>
      </c>
      <c r="CE127" s="1900"/>
      <c r="CF127" s="1900"/>
      <c r="CG127" s="1900"/>
      <c r="CH127" s="1900"/>
      <c r="CI127" s="1900"/>
      <c r="CJ127" s="1899" t="str">
        <f t="shared" si="299"/>
        <v/>
      </c>
      <c r="CK127" s="1899" t="str">
        <f t="shared" si="300"/>
        <v/>
      </c>
      <c r="CL127" s="1899" t="str">
        <f t="shared" si="301"/>
        <v/>
      </c>
      <c r="CM127" s="1899" t="str">
        <f t="shared" si="330"/>
        <v/>
      </c>
      <c r="CN127" s="1899" t="str">
        <f t="shared" si="302"/>
        <v/>
      </c>
      <c r="CO127" s="1899" t="str">
        <f t="shared" si="303"/>
        <v/>
      </c>
      <c r="CP127" s="1899" t="str">
        <f t="shared" si="304"/>
        <v/>
      </c>
      <c r="CQ127" s="1899" t="str">
        <f t="shared" si="305"/>
        <v/>
      </c>
      <c r="CR127" s="1899" t="str">
        <f t="shared" si="306"/>
        <v/>
      </c>
      <c r="CS127" s="1899" t="str">
        <f t="shared" si="307"/>
        <v/>
      </c>
      <c r="CT127" s="1899" t="str">
        <f t="shared" si="308"/>
        <v/>
      </c>
      <c r="CU127" s="1899" t="str">
        <f t="shared" si="309"/>
        <v/>
      </c>
      <c r="CV127" s="1899" t="str">
        <f t="shared" si="310"/>
        <v/>
      </c>
      <c r="CW127" s="1899" t="str">
        <f t="shared" si="311"/>
        <v/>
      </c>
      <c r="CX127" s="1899" t="str">
        <f t="shared" si="312"/>
        <v/>
      </c>
      <c r="DE127" s="1970"/>
      <c r="DF127" s="4043">
        <f>IF(B127&lt;&gt;(AS127),1,0)</f>
        <v>0</v>
      </c>
      <c r="DG127" s="4027">
        <f t="shared" si="313"/>
        <v>0</v>
      </c>
      <c r="DH127" s="4027">
        <f t="shared" si="314"/>
        <v>0</v>
      </c>
      <c r="DI127" s="4027">
        <f t="shared" si="315"/>
        <v>0</v>
      </c>
      <c r="DJ127" s="1900"/>
      <c r="DK127" s="1900"/>
      <c r="DL127" s="1900"/>
      <c r="DM127" s="1900"/>
      <c r="DN127" s="1900"/>
      <c r="DO127" s="4027">
        <f t="shared" si="316"/>
        <v>0</v>
      </c>
      <c r="DP127" s="4027">
        <f t="shared" si="317"/>
        <v>0</v>
      </c>
      <c r="DQ127" s="4027">
        <f t="shared" si="318"/>
        <v>0</v>
      </c>
      <c r="DR127" s="4027">
        <f t="shared" si="331"/>
        <v>0</v>
      </c>
      <c r="DS127" s="4027">
        <f t="shared" si="319"/>
        <v>0</v>
      </c>
      <c r="DT127" s="4027">
        <f t="shared" si="320"/>
        <v>0</v>
      </c>
      <c r="DU127" s="4027">
        <f t="shared" si="321"/>
        <v>0</v>
      </c>
      <c r="DV127" s="4027">
        <f t="shared" si="322"/>
        <v>0</v>
      </c>
      <c r="DW127" s="4027">
        <f t="shared" si="323"/>
        <v>0</v>
      </c>
      <c r="DX127" s="4027">
        <f t="shared" si="324"/>
        <v>0</v>
      </c>
      <c r="DY127" s="4027">
        <f t="shared" si="325"/>
        <v>0</v>
      </c>
      <c r="DZ127" s="4027">
        <f t="shared" si="326"/>
        <v>0</v>
      </c>
      <c r="EA127" s="4027">
        <f t="shared" si="327"/>
        <v>0</v>
      </c>
      <c r="EB127" s="4027">
        <f t="shared" si="328"/>
        <v>0</v>
      </c>
      <c r="EC127" s="4027">
        <f t="shared" si="329"/>
        <v>0</v>
      </c>
    </row>
    <row r="128" spans="1:133" x14ac:dyDescent="0.25">
      <c r="A128" s="4045" t="s">
        <v>1871</v>
      </c>
      <c r="B128" s="4029">
        <f t="shared" si="294"/>
        <v>0</v>
      </c>
      <c r="C128" s="345">
        <f t="shared" si="294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295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296"/>
        <v/>
      </c>
      <c r="CC128" s="1899" t="str">
        <f t="shared" si="297"/>
        <v/>
      </c>
      <c r="CD128" s="1899" t="str">
        <f t="shared" si="298"/>
        <v/>
      </c>
      <c r="CE128" s="1900"/>
      <c r="CF128" s="1900"/>
      <c r="CG128" s="1900"/>
      <c r="CH128" s="1900"/>
      <c r="CI128" s="1900"/>
      <c r="CJ128" s="1899" t="str">
        <f t="shared" si="299"/>
        <v/>
      </c>
      <c r="CK128" s="1899" t="str">
        <f t="shared" si="300"/>
        <v/>
      </c>
      <c r="CL128" s="1899" t="str">
        <f t="shared" si="301"/>
        <v/>
      </c>
      <c r="CM128" s="1899" t="str">
        <f t="shared" si="330"/>
        <v/>
      </c>
      <c r="CN128" s="1899" t="str">
        <f t="shared" si="302"/>
        <v/>
      </c>
      <c r="CO128" s="1899" t="str">
        <f t="shared" si="303"/>
        <v/>
      </c>
      <c r="CP128" s="1899" t="str">
        <f t="shared" si="304"/>
        <v/>
      </c>
      <c r="CQ128" s="1899" t="str">
        <f t="shared" si="305"/>
        <v/>
      </c>
      <c r="CR128" s="1899" t="str">
        <f t="shared" si="306"/>
        <v/>
      </c>
      <c r="CS128" s="1899" t="str">
        <f t="shared" si="307"/>
        <v/>
      </c>
      <c r="CT128" s="1899" t="str">
        <f t="shared" si="308"/>
        <v/>
      </c>
      <c r="CU128" s="1899" t="str">
        <f t="shared" si="309"/>
        <v/>
      </c>
      <c r="CV128" s="1899" t="str">
        <f t="shared" si="310"/>
        <v/>
      </c>
      <c r="CW128" s="1899" t="str">
        <f t="shared" si="311"/>
        <v/>
      </c>
      <c r="CX128" s="1899" t="str">
        <f t="shared" si="312"/>
        <v/>
      </c>
      <c r="DE128" s="1970"/>
      <c r="DF128" s="4043">
        <f>IF(B128&lt;&gt;(AS128+AR128),1,0)</f>
        <v>0</v>
      </c>
      <c r="DG128" s="4027">
        <f t="shared" si="313"/>
        <v>0</v>
      </c>
      <c r="DH128" s="4027">
        <f t="shared" si="314"/>
        <v>0</v>
      </c>
      <c r="DI128" s="4027">
        <f t="shared" si="315"/>
        <v>0</v>
      </c>
      <c r="DJ128" s="1900"/>
      <c r="DK128" s="1900"/>
      <c r="DL128" s="1900"/>
      <c r="DM128" s="1900"/>
      <c r="DN128" s="1900"/>
      <c r="DO128" s="4027">
        <f t="shared" si="316"/>
        <v>0</v>
      </c>
      <c r="DP128" s="4027">
        <f t="shared" si="317"/>
        <v>0</v>
      </c>
      <c r="DQ128" s="4027">
        <f t="shared" si="318"/>
        <v>0</v>
      </c>
      <c r="DR128" s="4027">
        <f t="shared" si="331"/>
        <v>0</v>
      </c>
      <c r="DS128" s="4027">
        <f t="shared" si="319"/>
        <v>0</v>
      </c>
      <c r="DT128" s="4027">
        <f t="shared" si="320"/>
        <v>0</v>
      </c>
      <c r="DU128" s="4027">
        <f t="shared" si="321"/>
        <v>0</v>
      </c>
      <c r="DV128" s="4027">
        <f t="shared" si="322"/>
        <v>0</v>
      </c>
      <c r="DW128" s="4027">
        <f t="shared" si="323"/>
        <v>0</v>
      </c>
      <c r="DX128" s="4027">
        <f t="shared" si="324"/>
        <v>0</v>
      </c>
      <c r="DY128" s="4027">
        <f t="shared" si="325"/>
        <v>0</v>
      </c>
      <c r="DZ128" s="4027">
        <f t="shared" si="326"/>
        <v>0</v>
      </c>
      <c r="EA128" s="4027">
        <f t="shared" si="327"/>
        <v>0</v>
      </c>
      <c r="EB128" s="4027">
        <f t="shared" si="328"/>
        <v>0</v>
      </c>
      <c r="EC128" s="4027">
        <f t="shared" si="329"/>
        <v>0</v>
      </c>
    </row>
    <row r="129" spans="1:133" x14ac:dyDescent="0.25">
      <c r="A129" s="4045" t="s">
        <v>1872</v>
      </c>
      <c r="B129" s="4029">
        <f t="shared" si="294"/>
        <v>0</v>
      </c>
      <c r="C129" s="345">
        <f t="shared" si="294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295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296"/>
        <v/>
      </c>
      <c r="CC129" s="1899" t="str">
        <f t="shared" si="297"/>
        <v/>
      </c>
      <c r="CD129" s="1899" t="str">
        <f t="shared" si="298"/>
        <v/>
      </c>
      <c r="CE129" s="1900"/>
      <c r="CF129" s="1900"/>
      <c r="CG129" s="1900"/>
      <c r="CH129" s="1900"/>
      <c r="CI129" s="1900"/>
      <c r="CJ129" s="1899" t="str">
        <f t="shared" si="299"/>
        <v/>
      </c>
      <c r="CK129" s="1899" t="str">
        <f t="shared" si="300"/>
        <v/>
      </c>
      <c r="CL129" s="1899" t="str">
        <f t="shared" si="301"/>
        <v/>
      </c>
      <c r="CM129" s="1899" t="str">
        <f t="shared" si="330"/>
        <v/>
      </c>
      <c r="CN129" s="1899" t="str">
        <f t="shared" si="302"/>
        <v/>
      </c>
      <c r="CO129" s="1899" t="str">
        <f t="shared" si="303"/>
        <v/>
      </c>
      <c r="CP129" s="1899" t="str">
        <f t="shared" si="304"/>
        <v/>
      </c>
      <c r="CQ129" s="1899" t="str">
        <f t="shared" si="305"/>
        <v/>
      </c>
      <c r="CR129" s="1899" t="str">
        <f t="shared" si="306"/>
        <v/>
      </c>
      <c r="CS129" s="1899" t="str">
        <f t="shared" si="307"/>
        <v/>
      </c>
      <c r="CT129" s="1899" t="str">
        <f t="shared" si="308"/>
        <v/>
      </c>
      <c r="CU129" s="1899" t="str">
        <f t="shared" si="309"/>
        <v/>
      </c>
      <c r="CV129" s="1899" t="str">
        <f t="shared" si="310"/>
        <v/>
      </c>
      <c r="CW129" s="1899" t="str">
        <f t="shared" si="311"/>
        <v/>
      </c>
      <c r="CX129" s="1899" t="str">
        <f t="shared" si="312"/>
        <v/>
      </c>
      <c r="DE129" s="1970"/>
      <c r="DF129" s="4043">
        <f>IF(B129&lt;&gt;(AS129),1,0)</f>
        <v>0</v>
      </c>
      <c r="DG129" s="4027">
        <f t="shared" si="313"/>
        <v>0</v>
      </c>
      <c r="DH129" s="4027">
        <f t="shared" si="314"/>
        <v>0</v>
      </c>
      <c r="DI129" s="4027">
        <f t="shared" si="315"/>
        <v>0</v>
      </c>
      <c r="DJ129" s="1900"/>
      <c r="DK129" s="1900"/>
      <c r="DL129" s="1900"/>
      <c r="DM129" s="1900"/>
      <c r="DN129" s="1900"/>
      <c r="DO129" s="4027">
        <f t="shared" si="316"/>
        <v>0</v>
      </c>
      <c r="DP129" s="4027">
        <f t="shared" si="317"/>
        <v>0</v>
      </c>
      <c r="DQ129" s="4027">
        <f t="shared" si="318"/>
        <v>0</v>
      </c>
      <c r="DR129" s="4027">
        <f t="shared" si="331"/>
        <v>0</v>
      </c>
      <c r="DS129" s="4027">
        <f t="shared" si="319"/>
        <v>0</v>
      </c>
      <c r="DT129" s="4027">
        <f t="shared" si="320"/>
        <v>0</v>
      </c>
      <c r="DU129" s="4027">
        <f t="shared" si="321"/>
        <v>0</v>
      </c>
      <c r="DV129" s="4027">
        <f t="shared" si="322"/>
        <v>0</v>
      </c>
      <c r="DW129" s="4027">
        <f t="shared" si="323"/>
        <v>0</v>
      </c>
      <c r="DX129" s="4027">
        <f t="shared" si="324"/>
        <v>0</v>
      </c>
      <c r="DY129" s="4027">
        <f t="shared" si="325"/>
        <v>0</v>
      </c>
      <c r="DZ129" s="4027">
        <f t="shared" si="326"/>
        <v>0</v>
      </c>
      <c r="EA129" s="4027">
        <f t="shared" si="327"/>
        <v>0</v>
      </c>
      <c r="EB129" s="4027">
        <f t="shared" si="328"/>
        <v>0</v>
      </c>
      <c r="EC129" s="4027">
        <f t="shared" si="329"/>
        <v>0</v>
      </c>
    </row>
    <row r="130" spans="1:133" x14ac:dyDescent="0.25">
      <c r="A130" s="4044" t="s">
        <v>1873</v>
      </c>
      <c r="B130" s="4029">
        <f t="shared" si="294"/>
        <v>0</v>
      </c>
      <c r="C130" s="345">
        <f t="shared" si="294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295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296"/>
        <v/>
      </c>
      <c r="CC130" s="1899" t="str">
        <f t="shared" si="297"/>
        <v/>
      </c>
      <c r="CD130" s="1899" t="str">
        <f t="shared" si="298"/>
        <v/>
      </c>
      <c r="CE130" s="1900"/>
      <c r="CF130" s="1900"/>
      <c r="CG130" s="1900"/>
      <c r="CH130" s="1900"/>
      <c r="CI130" s="1900"/>
      <c r="CJ130" s="1899" t="str">
        <f t="shared" si="299"/>
        <v/>
      </c>
      <c r="CK130" s="1899" t="str">
        <f t="shared" si="300"/>
        <v/>
      </c>
      <c r="CL130" s="1899" t="str">
        <f t="shared" si="301"/>
        <v/>
      </c>
      <c r="CM130" s="1899" t="str">
        <f t="shared" si="330"/>
        <v/>
      </c>
      <c r="CN130" s="1899" t="str">
        <f t="shared" si="302"/>
        <v/>
      </c>
      <c r="CO130" s="1899" t="str">
        <f t="shared" si="303"/>
        <v/>
      </c>
      <c r="CP130" s="1899" t="str">
        <f t="shared" si="304"/>
        <v/>
      </c>
      <c r="CQ130" s="1899" t="str">
        <f t="shared" si="305"/>
        <v/>
      </c>
      <c r="CR130" s="1899" t="str">
        <f t="shared" si="306"/>
        <v/>
      </c>
      <c r="CS130" s="1899" t="str">
        <f t="shared" si="307"/>
        <v/>
      </c>
      <c r="CT130" s="1899" t="str">
        <f t="shared" si="308"/>
        <v/>
      </c>
      <c r="CU130" s="1899" t="str">
        <f t="shared" si="309"/>
        <v/>
      </c>
      <c r="CV130" s="1899" t="str">
        <f t="shared" si="310"/>
        <v/>
      </c>
      <c r="CW130" s="1899" t="str">
        <f t="shared" si="311"/>
        <v/>
      </c>
      <c r="CX130" s="1899" t="str">
        <f t="shared" si="312"/>
        <v/>
      </c>
      <c r="DE130" s="1970"/>
      <c r="DF130" s="4043">
        <f>IF(B130&lt;&gt;(AS130),1,0)</f>
        <v>0</v>
      </c>
      <c r="DG130" s="4027">
        <f t="shared" si="313"/>
        <v>0</v>
      </c>
      <c r="DH130" s="4027">
        <f t="shared" si="314"/>
        <v>0</v>
      </c>
      <c r="DI130" s="4027">
        <f t="shared" si="315"/>
        <v>0</v>
      </c>
      <c r="DJ130" s="1900"/>
      <c r="DK130" s="1900"/>
      <c r="DL130" s="1900"/>
      <c r="DM130" s="1900"/>
      <c r="DN130" s="1900"/>
      <c r="DO130" s="4027">
        <f t="shared" si="316"/>
        <v>0</v>
      </c>
      <c r="DP130" s="4027">
        <f t="shared" si="317"/>
        <v>0</v>
      </c>
      <c r="DQ130" s="4027">
        <f t="shared" si="318"/>
        <v>0</v>
      </c>
      <c r="DR130" s="4027">
        <f t="shared" si="331"/>
        <v>0</v>
      </c>
      <c r="DS130" s="4027">
        <f t="shared" si="319"/>
        <v>0</v>
      </c>
      <c r="DT130" s="4027">
        <f t="shared" si="320"/>
        <v>0</v>
      </c>
      <c r="DU130" s="4027">
        <f t="shared" si="321"/>
        <v>0</v>
      </c>
      <c r="DV130" s="4027">
        <f t="shared" si="322"/>
        <v>0</v>
      </c>
      <c r="DW130" s="4027">
        <f t="shared" si="323"/>
        <v>0</v>
      </c>
      <c r="DX130" s="4027">
        <f t="shared" si="324"/>
        <v>0</v>
      </c>
      <c r="DY130" s="4027">
        <f t="shared" si="325"/>
        <v>0</v>
      </c>
      <c r="DZ130" s="4027">
        <f t="shared" si="326"/>
        <v>0</v>
      </c>
      <c r="EA130" s="4027">
        <f t="shared" si="327"/>
        <v>0</v>
      </c>
      <c r="EB130" s="4027">
        <f t="shared" si="328"/>
        <v>0</v>
      </c>
      <c r="EC130" s="4027">
        <f t="shared" si="329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296"/>
        <v/>
      </c>
      <c r="CC131" s="1899" t="str">
        <f t="shared" si="297"/>
        <v/>
      </c>
      <c r="CD131" s="1899" t="str">
        <f t="shared" si="298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299"/>
        <v/>
      </c>
      <c r="CK131" s="1899" t="str">
        <f t="shared" si="300"/>
        <v/>
      </c>
      <c r="CL131" s="1899" t="str">
        <f t="shared" si="301"/>
        <v/>
      </c>
      <c r="CM131" s="1899" t="str">
        <f t="shared" si="330"/>
        <v/>
      </c>
      <c r="CN131" s="1899" t="str">
        <f t="shared" si="302"/>
        <v/>
      </c>
      <c r="CO131" s="1899" t="str">
        <f t="shared" si="303"/>
        <v/>
      </c>
      <c r="CP131" s="1899" t="str">
        <f t="shared" si="304"/>
        <v/>
      </c>
      <c r="CQ131" s="1899" t="str">
        <f t="shared" si="305"/>
        <v/>
      </c>
      <c r="CR131" s="1899" t="str">
        <f t="shared" si="306"/>
        <v/>
      </c>
      <c r="CS131" s="1899" t="str">
        <f t="shared" si="307"/>
        <v/>
      </c>
      <c r="CT131" s="1899" t="str">
        <f t="shared" si="308"/>
        <v/>
      </c>
      <c r="CU131" s="1899" t="str">
        <f t="shared" si="309"/>
        <v/>
      </c>
      <c r="CV131" s="1899" t="str">
        <f t="shared" si="310"/>
        <v/>
      </c>
      <c r="CW131" s="1899" t="str">
        <f t="shared" si="311"/>
        <v/>
      </c>
      <c r="CX131" s="1899" t="str">
        <f t="shared" si="312"/>
        <v/>
      </c>
      <c r="DE131" s="1970"/>
      <c r="DF131" s="4043">
        <f>IF(B131&lt;&gt;(AS131),1,0)</f>
        <v>0</v>
      </c>
      <c r="DG131" s="4027">
        <f t="shared" si="313"/>
        <v>0</v>
      </c>
      <c r="DH131" s="4027">
        <f t="shared" si="314"/>
        <v>0</v>
      </c>
      <c r="DI131" s="4027">
        <f t="shared" si="315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16"/>
        <v>0</v>
      </c>
      <c r="DP131" s="4027">
        <f t="shared" si="317"/>
        <v>0</v>
      </c>
      <c r="DQ131" s="4027">
        <f t="shared" si="318"/>
        <v>0</v>
      </c>
      <c r="DR131" s="4027">
        <f t="shared" si="331"/>
        <v>0</v>
      </c>
      <c r="DS131" s="4027">
        <f t="shared" si="319"/>
        <v>0</v>
      </c>
      <c r="DT131" s="4027">
        <f t="shared" si="320"/>
        <v>0</v>
      </c>
      <c r="DU131" s="4027">
        <f t="shared" si="321"/>
        <v>0</v>
      </c>
      <c r="DV131" s="4027">
        <f t="shared" si="322"/>
        <v>0</v>
      </c>
      <c r="DW131" s="4027">
        <f t="shared" si="323"/>
        <v>0</v>
      </c>
      <c r="DX131" s="4027">
        <f t="shared" si="324"/>
        <v>0</v>
      </c>
      <c r="DY131" s="4027">
        <f t="shared" si="325"/>
        <v>0</v>
      </c>
      <c r="DZ131" s="4027">
        <f t="shared" si="326"/>
        <v>0</v>
      </c>
      <c r="EA131" s="4027">
        <f t="shared" si="327"/>
        <v>0</v>
      </c>
      <c r="EB131" s="4027">
        <f t="shared" si="328"/>
        <v>0</v>
      </c>
      <c r="EC131" s="4027">
        <f t="shared" si="329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32">IF(B132&lt;&gt;(AS132+AR132)," * La suma de las columnas "&amp;AR$10&amp;""&amp;" DEBE SER IGUAL a los Exámenes Procesados. ","")</f>
        <v/>
      </c>
      <c r="CB132" s="1899" t="str">
        <f t="shared" si="296"/>
        <v/>
      </c>
      <c r="CC132" s="1899" t="str">
        <f t="shared" si="297"/>
        <v/>
      </c>
      <c r="CD132" s="1899" t="str">
        <f t="shared" si="298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33">IF(B132&lt;&gt;(AS132+AR132),1,0)</f>
        <v>0</v>
      </c>
      <c r="DG132" s="4027">
        <f t="shared" si="313"/>
        <v>0</v>
      </c>
      <c r="DH132" s="4027">
        <f t="shared" si="314"/>
        <v>0</v>
      </c>
      <c r="DI132" s="4027">
        <f t="shared" si="315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32"/>
        <v/>
      </c>
      <c r="CB133" s="1899" t="str">
        <f t="shared" si="296"/>
        <v/>
      </c>
      <c r="CC133" s="1899" t="str">
        <f t="shared" si="297"/>
        <v/>
      </c>
      <c r="CD133" s="1899" t="str">
        <f t="shared" si="298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34">IF(P133&lt;Q133,CONCATENATE("* El total de Procesados debe ser mayor o igual al total de Reactivos en el grupo de edad ",$P$11),"")</f>
        <v/>
      </c>
      <c r="CL133" s="1899" t="str">
        <f t="shared" ref="CL133:CL140" si="335">IF(R133&lt;S133,CONCATENATE("* El total de Procesados debe ser mayor o igual al total de Reactivos en el grupo de edad ",$R$11),"")</f>
        <v/>
      </c>
      <c r="CM133" s="1899" t="str">
        <f t="shared" si="330"/>
        <v/>
      </c>
      <c r="CN133" s="1899" t="str">
        <f t="shared" ref="CN133:CN140" si="336">IF(V133&lt;W133,CONCATENATE("* El total de Procesados debe ser mayor o igual al total de Reactivos en el grupo de edad ",$V$11),"")</f>
        <v/>
      </c>
      <c r="CO133" s="1899" t="str">
        <f t="shared" ref="CO133:CO140" si="337">IF(X133&lt;Y133,CONCATENATE("* El total de Procesados debe ser mayor o igual al total de Reactivos en el grupo de edad ",$X$11),"")</f>
        <v/>
      </c>
      <c r="CP133" s="1899" t="str">
        <f t="shared" ref="CP133:CP140" si="338">IF(Z133&lt;AA133,CONCATENATE("* El total de Procesados debe ser mayor o igual al total de Reactivos en el grupo de edad ",$Z$11),"")</f>
        <v/>
      </c>
      <c r="CQ133" s="1899" t="str">
        <f t="shared" ref="CQ133:CQ140" si="339">IF(AB133&lt;AC133,CONCATENATE("* El total de Procesados debe ser mayor o igual al total de Reactivos en el grupo de edad ",$AB$11),"")</f>
        <v/>
      </c>
      <c r="CR133" s="1899" t="str">
        <f t="shared" ref="CR133:CR140" si="340">IF(AD133&lt;AE133,CONCATENATE("* El total de Procesados debe ser mayor o igual al total de Reactivos en el grupo de edad ",$AD$11),"")</f>
        <v/>
      </c>
      <c r="CS133" s="1899" t="str">
        <f t="shared" ref="CS133:CS140" si="341">IF(AF133&lt;AG133,CONCATENATE("* El total de Procesados debe ser mayor o igual al total de Reactivos en el grupo de edad ",$AF$11),"")</f>
        <v/>
      </c>
      <c r="CT133" s="1899" t="str">
        <f t="shared" ref="CT133:CT140" si="342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33"/>
        <v>0</v>
      </c>
      <c r="DG133" s="4027">
        <f t="shared" si="313"/>
        <v>0</v>
      </c>
      <c r="DH133" s="4027">
        <f t="shared" si="314"/>
        <v>0</v>
      </c>
      <c r="DI133" s="4027">
        <f t="shared" si="315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43">IF(P133&lt;Q133,1,0)</f>
        <v>0</v>
      </c>
      <c r="DQ133" s="4027">
        <f t="shared" ref="DQ133:DQ140" si="344">IF(R133&lt;S133,1,0)</f>
        <v>0</v>
      </c>
      <c r="DR133" s="4027">
        <f t="shared" si="331"/>
        <v>0</v>
      </c>
      <c r="DS133" s="4027">
        <f t="shared" ref="DS133:DS140" si="345">IF(V133&lt;W133,1,0)</f>
        <v>0</v>
      </c>
      <c r="DT133" s="4027">
        <f t="shared" ref="DT133:DT140" si="346">IF(X133&lt;Y133,1,0)</f>
        <v>0</v>
      </c>
      <c r="DU133" s="4027">
        <f t="shared" ref="DU133:DU140" si="347">IF(Z133&lt;AA133,1,0)</f>
        <v>0</v>
      </c>
      <c r="DV133" s="4027">
        <f t="shared" ref="DV133:DV140" si="348">IF(AB133&lt;AC133,1,0)</f>
        <v>0</v>
      </c>
      <c r="DW133" s="4027">
        <f t="shared" ref="DW133:DW140" si="349">IF(AD133&lt;AE133,1,0)</f>
        <v>0</v>
      </c>
      <c r="DX133" s="4027">
        <f t="shared" ref="DX133:DX140" si="350">IF(AF133&lt;AG133,1,0)</f>
        <v>0</v>
      </c>
      <c r="DY133" s="4027">
        <f t="shared" ref="DY133:DY140" si="351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32"/>
        <v/>
      </c>
      <c r="CB134" s="1899" t="str">
        <f t="shared" si="296"/>
        <v/>
      </c>
      <c r="CC134" s="1899" t="str">
        <f t="shared" si="297"/>
        <v/>
      </c>
      <c r="CD134" s="1899" t="str">
        <f t="shared" si="298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34"/>
        <v/>
      </c>
      <c r="CL134" s="1899" t="str">
        <f t="shared" si="335"/>
        <v/>
      </c>
      <c r="CM134" s="1899" t="str">
        <f t="shared" si="330"/>
        <v/>
      </c>
      <c r="CN134" s="1899" t="str">
        <f t="shared" si="336"/>
        <v/>
      </c>
      <c r="CO134" s="1899" t="str">
        <f t="shared" si="337"/>
        <v/>
      </c>
      <c r="CP134" s="1899" t="str">
        <f t="shared" si="338"/>
        <v/>
      </c>
      <c r="CQ134" s="1899" t="str">
        <f t="shared" si="339"/>
        <v/>
      </c>
      <c r="CR134" s="1899" t="str">
        <f t="shared" si="340"/>
        <v/>
      </c>
      <c r="CS134" s="1899" t="str">
        <f t="shared" si="341"/>
        <v/>
      </c>
      <c r="CT134" s="1899" t="str">
        <f t="shared" si="342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33"/>
        <v>0</v>
      </c>
      <c r="DG134" s="4027">
        <f t="shared" si="313"/>
        <v>0</v>
      </c>
      <c r="DH134" s="4027">
        <f t="shared" si="314"/>
        <v>0</v>
      </c>
      <c r="DI134" s="4027">
        <f t="shared" si="315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43"/>
        <v>0</v>
      </c>
      <c r="DQ134" s="4027">
        <f t="shared" si="344"/>
        <v>0</v>
      </c>
      <c r="DR134" s="4027">
        <f t="shared" si="331"/>
        <v>0</v>
      </c>
      <c r="DS134" s="4027">
        <f t="shared" si="345"/>
        <v>0</v>
      </c>
      <c r="DT134" s="4027">
        <f t="shared" si="346"/>
        <v>0</v>
      </c>
      <c r="DU134" s="4027">
        <f t="shared" si="347"/>
        <v>0</v>
      </c>
      <c r="DV134" s="4027">
        <f t="shared" si="348"/>
        <v>0</v>
      </c>
      <c r="DW134" s="4027">
        <f t="shared" si="349"/>
        <v>0</v>
      </c>
      <c r="DX134" s="4027">
        <f t="shared" si="350"/>
        <v>0</v>
      </c>
      <c r="DY134" s="4027">
        <f t="shared" si="351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32"/>
        <v/>
      </c>
      <c r="CB135" s="1899" t="str">
        <f t="shared" si="296"/>
        <v/>
      </c>
      <c r="CC135" s="1899" t="str">
        <f t="shared" si="297"/>
        <v/>
      </c>
      <c r="CD135" s="1899" t="str">
        <f t="shared" si="298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34"/>
        <v/>
      </c>
      <c r="CL135" s="1899" t="str">
        <f t="shared" si="335"/>
        <v/>
      </c>
      <c r="CM135" s="1899" t="str">
        <f t="shared" si="330"/>
        <v/>
      </c>
      <c r="CN135" s="1899" t="str">
        <f t="shared" si="336"/>
        <v/>
      </c>
      <c r="CO135" s="1899" t="str">
        <f t="shared" si="337"/>
        <v/>
      </c>
      <c r="CP135" s="1899" t="str">
        <f t="shared" si="338"/>
        <v/>
      </c>
      <c r="CQ135" s="1899" t="str">
        <f t="shared" si="339"/>
        <v/>
      </c>
      <c r="CR135" s="1899" t="str">
        <f t="shared" si="340"/>
        <v/>
      </c>
      <c r="CS135" s="1899" t="str">
        <f t="shared" si="341"/>
        <v/>
      </c>
      <c r="CT135" s="1899" t="str">
        <f t="shared" si="342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33"/>
        <v>0</v>
      </c>
      <c r="DG135" s="4027">
        <f t="shared" si="313"/>
        <v>0</v>
      </c>
      <c r="DH135" s="4027">
        <f t="shared" si="314"/>
        <v>0</v>
      </c>
      <c r="DI135" s="4027">
        <f t="shared" si="315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43"/>
        <v>0</v>
      </c>
      <c r="DQ135" s="4027">
        <f t="shared" si="344"/>
        <v>0</v>
      </c>
      <c r="DR135" s="4027">
        <f t="shared" si="331"/>
        <v>0</v>
      </c>
      <c r="DS135" s="4027">
        <f t="shared" si="345"/>
        <v>0</v>
      </c>
      <c r="DT135" s="4027">
        <f t="shared" si="346"/>
        <v>0</v>
      </c>
      <c r="DU135" s="4027">
        <f t="shared" si="347"/>
        <v>0</v>
      </c>
      <c r="DV135" s="4027">
        <f t="shared" si="348"/>
        <v>0</v>
      </c>
      <c r="DW135" s="4027">
        <f t="shared" si="349"/>
        <v>0</v>
      </c>
      <c r="DX135" s="4027">
        <f t="shared" si="350"/>
        <v>0</v>
      </c>
      <c r="DY135" s="4027">
        <f t="shared" si="351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32"/>
        <v/>
      </c>
      <c r="CB136" s="1899" t="str">
        <f t="shared" si="296"/>
        <v/>
      </c>
      <c r="CC136" s="1899" t="str">
        <f t="shared" si="297"/>
        <v/>
      </c>
      <c r="CD136" s="1899" t="str">
        <f t="shared" si="298"/>
        <v/>
      </c>
      <c r="CE136" s="4038"/>
      <c r="CF136" s="4038"/>
      <c r="CG136" s="1902"/>
      <c r="CH136" s="1902"/>
      <c r="CI136" s="1902"/>
      <c r="CJ136" s="4038"/>
      <c r="CK136" s="1899" t="str">
        <f t="shared" si="334"/>
        <v/>
      </c>
      <c r="CL136" s="1899" t="str">
        <f t="shared" si="335"/>
        <v/>
      </c>
      <c r="CM136" s="1899" t="str">
        <f t="shared" si="330"/>
        <v/>
      </c>
      <c r="CN136" s="1899" t="str">
        <f t="shared" si="336"/>
        <v/>
      </c>
      <c r="CO136" s="1899" t="str">
        <f t="shared" si="337"/>
        <v/>
      </c>
      <c r="CP136" s="1899" t="str">
        <f t="shared" si="338"/>
        <v/>
      </c>
      <c r="CQ136" s="1899" t="str">
        <f t="shared" si="339"/>
        <v/>
      </c>
      <c r="CR136" s="1899" t="str">
        <f t="shared" si="340"/>
        <v/>
      </c>
      <c r="CS136" s="1899" t="str">
        <f t="shared" si="341"/>
        <v/>
      </c>
      <c r="CT136" s="1899" t="str">
        <f t="shared" si="342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33"/>
        <v>0</v>
      </c>
      <c r="DG136" s="4027">
        <f t="shared" si="313"/>
        <v>0</v>
      </c>
      <c r="DH136" s="4027">
        <f t="shared" si="314"/>
        <v>0</v>
      </c>
      <c r="DI136" s="4027">
        <f t="shared" si="315"/>
        <v>0</v>
      </c>
      <c r="DJ136" s="1902"/>
      <c r="DK136" s="1902"/>
      <c r="DL136" s="1902"/>
      <c r="DM136" s="1902"/>
      <c r="DN136" s="1902"/>
      <c r="DO136" s="1900"/>
      <c r="DP136" s="4027">
        <f t="shared" si="343"/>
        <v>0</v>
      </c>
      <c r="DQ136" s="4027">
        <f t="shared" si="344"/>
        <v>0</v>
      </c>
      <c r="DR136" s="4027">
        <f t="shared" si="331"/>
        <v>0</v>
      </c>
      <c r="DS136" s="4027">
        <f t="shared" si="345"/>
        <v>0</v>
      </c>
      <c r="DT136" s="4027">
        <f t="shared" si="346"/>
        <v>0</v>
      </c>
      <c r="DU136" s="4027">
        <f t="shared" si="347"/>
        <v>0</v>
      </c>
      <c r="DV136" s="4027">
        <f t="shared" si="348"/>
        <v>0</v>
      </c>
      <c r="DW136" s="4027">
        <f t="shared" si="349"/>
        <v>0</v>
      </c>
      <c r="DX136" s="4027">
        <f t="shared" si="350"/>
        <v>0</v>
      </c>
      <c r="DY136" s="4027">
        <f t="shared" si="351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32"/>
        <v/>
      </c>
      <c r="CB137" s="1899" t="str">
        <f t="shared" si="296"/>
        <v/>
      </c>
      <c r="CC137" s="1899" t="str">
        <f t="shared" si="297"/>
        <v/>
      </c>
      <c r="CD137" s="1899" t="str">
        <f t="shared" si="298"/>
        <v/>
      </c>
      <c r="CE137" s="4038"/>
      <c r="CF137" s="4038"/>
      <c r="CG137" s="1902"/>
      <c r="CH137" s="1902"/>
      <c r="CI137" s="1902"/>
      <c r="CJ137" s="4038"/>
      <c r="CK137" s="1899" t="str">
        <f t="shared" si="334"/>
        <v/>
      </c>
      <c r="CL137" s="1899" t="str">
        <f t="shared" si="335"/>
        <v/>
      </c>
      <c r="CM137" s="1899" t="str">
        <f t="shared" si="330"/>
        <v/>
      </c>
      <c r="CN137" s="1899" t="str">
        <f t="shared" si="336"/>
        <v/>
      </c>
      <c r="CO137" s="1899" t="str">
        <f t="shared" si="337"/>
        <v/>
      </c>
      <c r="CP137" s="1899" t="str">
        <f t="shared" si="338"/>
        <v/>
      </c>
      <c r="CQ137" s="1899" t="str">
        <f t="shared" si="339"/>
        <v/>
      </c>
      <c r="CR137" s="1899" t="str">
        <f t="shared" si="340"/>
        <v/>
      </c>
      <c r="CS137" s="1899" t="str">
        <f t="shared" si="341"/>
        <v/>
      </c>
      <c r="CT137" s="1899" t="str">
        <f t="shared" si="342"/>
        <v/>
      </c>
      <c r="CU137" s="1900"/>
      <c r="CV137" s="1900"/>
      <c r="CW137" s="1900"/>
      <c r="CX137" s="1900"/>
      <c r="DE137" s="1970"/>
      <c r="DF137" s="4043">
        <f t="shared" si="333"/>
        <v>0</v>
      </c>
      <c r="DG137" s="4027">
        <f t="shared" si="313"/>
        <v>0</v>
      </c>
      <c r="DH137" s="4027">
        <f t="shared" si="314"/>
        <v>0</v>
      </c>
      <c r="DI137" s="4027">
        <f t="shared" si="315"/>
        <v>0</v>
      </c>
      <c r="DJ137" s="1902"/>
      <c r="DK137" s="1902"/>
      <c r="DL137" s="1902"/>
      <c r="DM137" s="1902"/>
      <c r="DN137" s="1902"/>
      <c r="DO137" s="1900"/>
      <c r="DP137" s="4027">
        <f t="shared" si="343"/>
        <v>0</v>
      </c>
      <c r="DQ137" s="4027">
        <f t="shared" si="344"/>
        <v>0</v>
      </c>
      <c r="DR137" s="4027">
        <f t="shared" si="331"/>
        <v>0</v>
      </c>
      <c r="DS137" s="4027">
        <f t="shared" si="345"/>
        <v>0</v>
      </c>
      <c r="DT137" s="4027">
        <f t="shared" si="346"/>
        <v>0</v>
      </c>
      <c r="DU137" s="4027">
        <f t="shared" si="347"/>
        <v>0</v>
      </c>
      <c r="DV137" s="4027">
        <f t="shared" si="348"/>
        <v>0</v>
      </c>
      <c r="DW137" s="4027">
        <f t="shared" si="349"/>
        <v>0</v>
      </c>
      <c r="DX137" s="4027">
        <f t="shared" si="350"/>
        <v>0</v>
      </c>
      <c r="DY137" s="4027">
        <f t="shared" si="351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52">+D138+F138+H138+J138+L138+N138+P138+R138+T138+V138+X138+Z138+AB138+AD138+AF138+AH138+AJ138+AL138+AN138+AP138</f>
        <v>0</v>
      </c>
      <c r="C138" s="345">
        <f t="shared" si="352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32"/>
        <v/>
      </c>
      <c r="CB138" s="1899" t="str">
        <f t="shared" si="296"/>
        <v/>
      </c>
      <c r="CC138" s="1899" t="str">
        <f t="shared" si="297"/>
        <v/>
      </c>
      <c r="CD138" s="1899" t="str">
        <f t="shared" si="298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34"/>
        <v/>
      </c>
      <c r="CL138" s="1899" t="str">
        <f t="shared" si="335"/>
        <v/>
      </c>
      <c r="CM138" s="1899" t="str">
        <f t="shared" si="330"/>
        <v/>
      </c>
      <c r="CN138" s="1899" t="str">
        <f t="shared" si="336"/>
        <v/>
      </c>
      <c r="CO138" s="1899" t="str">
        <f t="shared" si="337"/>
        <v/>
      </c>
      <c r="CP138" s="1899" t="str">
        <f t="shared" si="338"/>
        <v/>
      </c>
      <c r="CQ138" s="1899" t="str">
        <f t="shared" si="339"/>
        <v/>
      </c>
      <c r="CR138" s="1899" t="str">
        <f t="shared" si="340"/>
        <v/>
      </c>
      <c r="CS138" s="1899" t="str">
        <f t="shared" si="341"/>
        <v/>
      </c>
      <c r="CT138" s="1899" t="str">
        <f t="shared" si="342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33"/>
        <v>0</v>
      </c>
      <c r="DG138" s="4027">
        <f t="shared" si="313"/>
        <v>0</v>
      </c>
      <c r="DH138" s="4027">
        <f t="shared" si="314"/>
        <v>0</v>
      </c>
      <c r="DI138" s="4027">
        <f t="shared" si="315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43"/>
        <v>0</v>
      </c>
      <c r="DQ138" s="4027">
        <f t="shared" si="344"/>
        <v>0</v>
      </c>
      <c r="DR138" s="4027">
        <f t="shared" si="331"/>
        <v>0</v>
      </c>
      <c r="DS138" s="4027">
        <f t="shared" si="345"/>
        <v>0</v>
      </c>
      <c r="DT138" s="4027">
        <f t="shared" si="346"/>
        <v>0</v>
      </c>
      <c r="DU138" s="4027">
        <f t="shared" si="347"/>
        <v>0</v>
      </c>
      <c r="DV138" s="4027">
        <f t="shared" si="348"/>
        <v>0</v>
      </c>
      <c r="DW138" s="4027">
        <f t="shared" si="349"/>
        <v>0</v>
      </c>
      <c r="DX138" s="4027">
        <f t="shared" si="350"/>
        <v>0</v>
      </c>
      <c r="DY138" s="4027">
        <f t="shared" si="351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52"/>
        <v>0</v>
      </c>
      <c r="C139" s="345">
        <f t="shared" si="352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32"/>
        <v/>
      </c>
      <c r="CB139" s="1899" t="str">
        <f t="shared" si="296"/>
        <v/>
      </c>
      <c r="CC139" s="1899" t="str">
        <f t="shared" si="297"/>
        <v/>
      </c>
      <c r="CD139" s="1899" t="str">
        <f t="shared" si="298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34"/>
        <v/>
      </c>
      <c r="CL139" s="1899" t="str">
        <f t="shared" si="335"/>
        <v/>
      </c>
      <c r="CM139" s="1899" t="str">
        <f t="shared" si="330"/>
        <v/>
      </c>
      <c r="CN139" s="1899" t="str">
        <f t="shared" si="336"/>
        <v/>
      </c>
      <c r="CO139" s="1899" t="str">
        <f t="shared" si="337"/>
        <v/>
      </c>
      <c r="CP139" s="1899" t="str">
        <f t="shared" si="338"/>
        <v/>
      </c>
      <c r="CQ139" s="1899" t="str">
        <f t="shared" si="339"/>
        <v/>
      </c>
      <c r="CR139" s="1899" t="str">
        <f t="shared" si="340"/>
        <v/>
      </c>
      <c r="CS139" s="1899" t="str">
        <f t="shared" si="341"/>
        <v/>
      </c>
      <c r="CT139" s="1899" t="str">
        <f t="shared" si="342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33"/>
        <v>0</v>
      </c>
      <c r="DG139" s="4027">
        <f t="shared" si="313"/>
        <v>0</v>
      </c>
      <c r="DH139" s="4027">
        <f t="shared" si="314"/>
        <v>0</v>
      </c>
      <c r="DI139" s="4027">
        <f t="shared" si="315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43"/>
        <v>0</v>
      </c>
      <c r="DQ139" s="4027">
        <f t="shared" si="344"/>
        <v>0</v>
      </c>
      <c r="DR139" s="4027">
        <f t="shared" si="331"/>
        <v>0</v>
      </c>
      <c r="DS139" s="4027">
        <f t="shared" si="345"/>
        <v>0</v>
      </c>
      <c r="DT139" s="4027">
        <f t="shared" si="346"/>
        <v>0</v>
      </c>
      <c r="DU139" s="4027">
        <f t="shared" si="347"/>
        <v>0</v>
      </c>
      <c r="DV139" s="4027">
        <f t="shared" si="348"/>
        <v>0</v>
      </c>
      <c r="DW139" s="4027">
        <f t="shared" si="349"/>
        <v>0</v>
      </c>
      <c r="DX139" s="4027">
        <f t="shared" si="350"/>
        <v>0</v>
      </c>
      <c r="DY139" s="4027">
        <f t="shared" si="351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52"/>
        <v>0</v>
      </c>
      <c r="C140" s="3467">
        <f t="shared" si="352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32"/>
        <v/>
      </c>
      <c r="CB140" s="1899" t="str">
        <f t="shared" si="296"/>
        <v/>
      </c>
      <c r="CC140" s="1899" t="str">
        <f t="shared" si="297"/>
        <v/>
      </c>
      <c r="CD140" s="1899" t="str">
        <f t="shared" si="298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34"/>
        <v/>
      </c>
      <c r="CL140" s="1899" t="str">
        <f t="shared" si="335"/>
        <v/>
      </c>
      <c r="CM140" s="1899" t="str">
        <f t="shared" si="330"/>
        <v/>
      </c>
      <c r="CN140" s="1899" t="str">
        <f t="shared" si="336"/>
        <v/>
      </c>
      <c r="CO140" s="1899" t="str">
        <f t="shared" si="337"/>
        <v/>
      </c>
      <c r="CP140" s="1899" t="str">
        <f t="shared" si="338"/>
        <v/>
      </c>
      <c r="CQ140" s="1899" t="str">
        <f t="shared" si="339"/>
        <v/>
      </c>
      <c r="CR140" s="1899" t="str">
        <f t="shared" si="340"/>
        <v/>
      </c>
      <c r="CS140" s="1899" t="str">
        <f t="shared" si="341"/>
        <v/>
      </c>
      <c r="CT140" s="1899" t="str">
        <f t="shared" si="342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33"/>
        <v>0</v>
      </c>
      <c r="DG140" s="4027">
        <f t="shared" si="313"/>
        <v>0</v>
      </c>
      <c r="DH140" s="4027">
        <f t="shared" si="314"/>
        <v>0</v>
      </c>
      <c r="DI140" s="4027">
        <f t="shared" si="315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43"/>
        <v>0</v>
      </c>
      <c r="DQ140" s="4027">
        <f t="shared" si="344"/>
        <v>0</v>
      </c>
      <c r="DR140" s="4027">
        <f t="shared" si="331"/>
        <v>0</v>
      </c>
      <c r="DS140" s="4027">
        <f t="shared" si="345"/>
        <v>0</v>
      </c>
      <c r="DT140" s="4027">
        <f t="shared" si="346"/>
        <v>0</v>
      </c>
      <c r="DU140" s="4027">
        <f t="shared" si="347"/>
        <v>0</v>
      </c>
      <c r="DV140" s="4027">
        <f t="shared" si="348"/>
        <v>0</v>
      </c>
      <c r="DW140" s="4027">
        <f t="shared" si="349"/>
        <v>0</v>
      </c>
      <c r="DX140" s="4027">
        <f t="shared" si="350"/>
        <v>0</v>
      </c>
      <c r="DY140" s="4027">
        <f t="shared" si="351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>IF(C145&gt;=D145,"","* Los Exámenes Reactivos de Hepatitis B NO DEBEN ser mayor a los Exámenes Procesados. ")</f>
        <v/>
      </c>
      <c r="CB145" s="1899" t="str">
        <f>IF(C145&gt;=E145,"","* Los Exámenes Confirmados de Hepatitis B NO DEBEN ser mayor a los exámenes Procesados. ")</f>
        <v/>
      </c>
      <c r="CC145" s="1899" t="str">
        <f>IF(F145&gt;=G145,"","* Los Exámenes Reactivos de Hepatitis C NO DEBEN ser mayor a los Exámenes Procesados. ")</f>
        <v/>
      </c>
      <c r="CD145" s="1899" t="str">
        <f>IF(F145&gt;=H145,"","* Los Exámenes Confirmados de Hepatitis C NO DEBEN ser mayor a los Exámenes Procesados. ")</f>
        <v/>
      </c>
      <c r="CE145" s="1899" t="str">
        <f>IF(I145&gt;=J145,"","* Los Exámenes Reactivos de CHAGAS NO DEBEN ser mayor a los Exámenes Procesados. ")</f>
        <v/>
      </c>
      <c r="CF145" s="1899" t="str">
        <f>IF(I145&gt;=K145,"","* Los Exámenes Confirmados de CHAGAS NO DEBEN ser mayor a los Exámenes Procesados. ")</f>
        <v/>
      </c>
      <c r="CG145" s="1899" t="str">
        <f>IF(L145&gt;=M145,"","* Los Exámenes Reactivos de HTLV1 NO DEBEN ser mayor a los Exámenes Procesados. ")</f>
        <v/>
      </c>
      <c r="CH145" s="1899" t="str">
        <f>IF(L145&gt;=N145,"","* Los Exámenes Confirmados de HTLV1 NO DEBEN ser mayor a los Exámenes Procesados. ")</f>
        <v/>
      </c>
      <c r="CI145" s="1899" t="str">
        <f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>$CA146&amp;CB146&amp;$CC146&amp;CD146&amp;$CE146&amp;CF146&amp;$CG146&amp;CH146&amp;$CI146</f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>IF(C146&gt;=D146,"","* Los Exámenes Reactivos de Hepatitis B NO DEBEN ser mayor a los Exámenes Procesados. ")</f>
        <v/>
      </c>
      <c r="CB146" s="1899" t="str">
        <f>IF(C146&gt;=E146,"","* Los Exámenes Confirmados de Hepatitis B NO DEBEN ser mayor a los exámenes Procesados. ")</f>
        <v/>
      </c>
      <c r="CC146" s="1899" t="str">
        <f>IF(F146&gt;=G146,"","* Los Exámenes Reactivos de Hepatitis C NO DEBEN ser mayor a los Exámenes Procesados. ")</f>
        <v/>
      </c>
      <c r="CD146" s="1899" t="str">
        <f>IF(F146&gt;=H146,"","* Los Exámenes Confirmados de Hepatitis C NO DEBEN ser mayor a los Exámenes Procesados. ")</f>
        <v/>
      </c>
      <c r="CE146" s="1899" t="str">
        <f>IF(I146&gt;=J146,"","* Los Exámenes Reactivos de CHAGAS NO DEBEN ser mayor a los Exámenes Procesados. ")</f>
        <v/>
      </c>
      <c r="CF146" s="1899" t="str">
        <f>IF(I146&gt;=K146,"","* Los Exámenes Confirmados de CHAGAS NO DEBEN ser mayor a los Exámenes Procesados. ")</f>
        <v/>
      </c>
      <c r="CG146" s="1899" t="str">
        <f>IF(L146&gt;=M146,"","* Los Exámenes Reactivos de HTLV1 NO DEBEN ser mayor a los Exámenes Procesados. ")</f>
        <v/>
      </c>
      <c r="CH146" s="1899" t="str">
        <f>IF(L146&gt;=N146,"","* Los Exámenes Confirmados de HTLV1 NO DEBEN ser mayor a los Exámenes Procesados. ")</f>
        <v/>
      </c>
      <c r="CI146" s="1899" t="str">
        <f>IF(O146&gt;=P146,"","* Los exámenes Reactivos de SIFILIS NO DEBEN ser mayor a los exámenes Procesados. ")</f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>$CA147&amp;CB147&amp;$CC147&amp;CD147&amp;$CE147&amp;CF147&amp;$CG147&amp;CH147&amp;$CI147</f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>IF(C147&gt;=D147,"","* Los Exámenes Reactivos de Hepatitis B NO DEBEN ser mayor a los Exámenes Procesados. ")</f>
        <v/>
      </c>
      <c r="CB147" s="1899" t="str">
        <f>IF(C147&gt;=E147,"","* Los Exámenes Confirmados de Hepatitis B NO DEBEN ser mayor a los exámenes Procesados. ")</f>
        <v/>
      </c>
      <c r="CC147" s="1899" t="str">
        <f>IF(F147&gt;=G147,"","* Los Exámenes Reactivos de Hepatitis C NO DEBEN ser mayor a los Exámenes Procesados. ")</f>
        <v/>
      </c>
      <c r="CD147" s="1899" t="str">
        <f>IF(F147&gt;=H147,"","* Los Exámenes Confirmados de Hepatitis C NO DEBEN ser mayor a los Exámenes Procesados. ")</f>
        <v/>
      </c>
      <c r="CE147" s="1899" t="str">
        <f>IF(I147&gt;=J147,"","* Los Exámenes Reactivos de CHAGAS NO DEBEN ser mayor a los Exámenes Procesados. ")</f>
        <v/>
      </c>
      <c r="CF147" s="1899" t="str">
        <f>IF(I147&gt;=K147,"","* Los Exámenes Confirmados de CHAGAS NO DEBEN ser mayor a los Exámenes Procesados. ")</f>
        <v/>
      </c>
      <c r="CG147" s="1899" t="str">
        <f>IF(L147&gt;=M147,"","* Los Exámenes Reactivos de HTLV1 NO DEBEN ser mayor a los Exámenes Procesados. ")</f>
        <v/>
      </c>
      <c r="CH147" s="1899" t="str">
        <f>IF(L147&gt;=N147,"","* Los Exámenes Confirmados de HTLV1 NO DEBEN ser mayor a los Exámenes Procesados. ")</f>
        <v/>
      </c>
      <c r="CI147" s="1899" t="str">
        <f>IF(O147&gt;=P147,"","* Los exámenes Reactivos de SIFILIS NO DEBEN ser mayor a los exámenes Procesados. ")</f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>$CA148&amp;CB148&amp;$CC148&amp;CD148&amp;$CE148&amp;CF148&amp;$CG148&amp;CH148&amp;$CI148</f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>IF(C148&gt;=D148,"","* Los Exámenes Reactivos de Hepatitis B NO DEBEN ser mayor a los Exámenes Procesados. ")</f>
        <v/>
      </c>
      <c r="CB148" s="1899" t="str">
        <f>IF(C148&gt;=E148,"","* Los Exámenes Confirmados de Hepatitis B NO DEBEN ser mayor a los exámenes Procesados. ")</f>
        <v/>
      </c>
      <c r="CC148" s="1899" t="str">
        <f>IF(F148&gt;=G148,"","* Los Exámenes Reactivos de Hepatitis C NO DEBEN ser mayor a los Exámenes Procesados. ")</f>
        <v/>
      </c>
      <c r="CD148" s="1899" t="str">
        <f>IF(F148&gt;=H148,"","* Los Exámenes Confirmados de Hepatitis C NO DEBEN ser mayor a los Exámenes Procesados. ")</f>
        <v/>
      </c>
      <c r="CE148" s="1899" t="str">
        <f>IF(I148&gt;=J148,"","* Los Exámenes Reactivos de CHAGAS NO DEBEN ser mayor a los Exámenes Procesados. ")</f>
        <v/>
      </c>
      <c r="CF148" s="1899" t="str">
        <f>IF(I148&gt;=K148,"","* Los Exámenes Confirmados de CHAGAS NO DEBEN ser mayor a los Exámenes Procesados. ")</f>
        <v/>
      </c>
      <c r="CG148" s="1899" t="str">
        <f>IF(L148&gt;=M148,"","* Los Exámenes Reactivos de HTLV1 NO DEBEN ser mayor a los Exámenes Procesados. ")</f>
        <v/>
      </c>
      <c r="CH148" s="1899" t="str">
        <f>IF(L148&gt;=N148,"","* Los Exámenes Confirmados de HTLV1 NO DEBEN ser mayor a los Exámenes Procesados. ")</f>
        <v/>
      </c>
      <c r="CI148" s="1899" t="str">
        <f>IF(O148&gt;=P148,"","* Los exámenes Reactivos de SIFILIS NO DEBEN ser mayor a los exámenes Procesados. ")</f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>IF(C153&gt;=D153,"","* Los Exámenes Reactivos de Hepatitis B NO DEBEN ser mayor a los Exámenes Procesados. ")</f>
        <v/>
      </c>
      <c r="CB153" s="1899" t="str">
        <f>IF(C153&gt;=E153,"","* Los Exámenes Confirmados de Hepatitis B NO DEBEN ser mayor a los exámenes Procesados. ")</f>
        <v/>
      </c>
      <c r="CC153" s="1899" t="str">
        <f>IF(F153&gt;=G153,"","* Los Exámenes Reactivos de Hepatitis C NO DEBEN ser mayor a los Exámenes Procesados. ")</f>
        <v/>
      </c>
      <c r="CD153" s="1899" t="str">
        <f>IF(F153&gt;=H153,"","* Los Exámenes Confirmados de Hepatitis C NO DEBEN ser mayor a los Exámenes Procesados. ")</f>
        <v/>
      </c>
      <c r="CE153" s="1899" t="str">
        <f>IF(I153&gt;=J153,"","* Los Exámenes Reactivos de CHAGAS NO DEBEN ser mayor a los Exámenes Procesados. ")</f>
        <v/>
      </c>
      <c r="CF153" s="1899" t="str">
        <f>IF(I153&gt;=K153,"","* Los Exámenes Confirmados de CHAGAS NO DEBEN ser mayor a los Exámenes Procesados. ")</f>
        <v/>
      </c>
      <c r="CG153" s="1899" t="str">
        <f>IF(L153&gt;=M153,"","* Los Exámenes Reactivos de HTLV1 NO DEBEN ser mayor a los Exámenes Procesados. ")</f>
        <v/>
      </c>
      <c r="CH153" s="1899" t="str">
        <f>IF(L153&gt;=N153,"","* Los Exámenes Confirmados de HTLV1 NO DEBEN ser mayor a los Exámenes Procesados. ")</f>
        <v/>
      </c>
      <c r="CI153" s="1899" t="str">
        <f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>$CA154&amp;CB154&amp;$CC154&amp;CD154&amp;$CE154&amp;CF154&amp;$CG154&amp;CH154&amp;$CI154</f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>IF(C154&gt;=D154,"","* Los Exámenes Reactivos de Hepatitis B NO DEBEN ser mayor a los Exámenes Procesados. ")</f>
        <v/>
      </c>
      <c r="CB154" s="1899" t="str">
        <f>IF(C154&gt;=E154,"","* Los Exámenes Confirmados de Hepatitis B NO DEBEN ser mayor a los exámenes Procesados. ")</f>
        <v/>
      </c>
      <c r="CC154" s="1899" t="str">
        <f>IF(F154&gt;=G154,"","* Los Exámenes Reactivos de Hepatitis C NO DEBEN ser mayor a los Exámenes Procesados. ")</f>
        <v/>
      </c>
      <c r="CD154" s="1899" t="str">
        <f>IF(F154&gt;=H154,"","* Los Exámenes Confirmados de Hepatitis C NO DEBEN ser mayor a los Exámenes Procesados. ")</f>
        <v/>
      </c>
      <c r="CE154" s="1899" t="str">
        <f>IF(I154&gt;=J154,"","* Los Exámenes Reactivos de CHAGAS NO DEBEN ser mayor a los Exámenes Procesados. ")</f>
        <v/>
      </c>
      <c r="CF154" s="1899" t="str">
        <f>IF(I154&gt;=K154,"","* Los Exámenes Confirmados de CHAGAS NO DEBEN ser mayor a los Exámenes Procesados. ")</f>
        <v/>
      </c>
      <c r="CG154" s="1899" t="str">
        <f>IF(L154&gt;=M154,"","* Los Exámenes Reactivos de HTLV1 NO DEBEN ser mayor a los Exámenes Procesados. ")</f>
        <v/>
      </c>
      <c r="CH154" s="1899" t="str">
        <f>IF(L154&gt;=N154,"","* Los Exámenes Confirmados de HTLV1 NO DEBEN ser mayor a los Exámenes Procesados. ")</f>
        <v/>
      </c>
      <c r="CI154" s="1899" t="str">
        <f>IF(O154&gt;=P154,"","* Los exámenes Reactivos de SIFILIS NO DEBEN ser mayor a los exámenes Procesados. ")</f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>$CA155&amp;CB155&amp;$CC155&amp;CD155&amp;$CE155&amp;CF155&amp;$CG155&amp;CH155&amp;$CI155</f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>IF(C155&gt;=D155,"","* Los Exámenes Reactivos de Hepatitis B NO DEBEN ser mayor a los Exámenes Procesados. ")</f>
        <v/>
      </c>
      <c r="CB155" s="1899" t="str">
        <f>IF(C155&gt;=E155,"","* Los Exámenes Confirmados de Hepatitis B NO DEBEN ser mayor a los exámenes Procesados. ")</f>
        <v/>
      </c>
      <c r="CC155" s="1899" t="str">
        <f>IF(F155&gt;=G155,"","* Los Exámenes Reactivos de Hepatitis C NO DEBEN ser mayor a los Exámenes Procesados. ")</f>
        <v/>
      </c>
      <c r="CD155" s="1899" t="str">
        <f>IF(F155&gt;=H155,"","* Los Exámenes Confirmados de Hepatitis C NO DEBEN ser mayor a los Exámenes Procesados. ")</f>
        <v/>
      </c>
      <c r="CE155" s="1899" t="str">
        <f>IF(I155&gt;=J155,"","* Los Exámenes Reactivos de CHAGAS NO DEBEN ser mayor a los Exámenes Procesados. ")</f>
        <v/>
      </c>
      <c r="CF155" s="1899" t="str">
        <f>IF(I155&gt;=K155,"","* Los Exámenes Confirmados de CHAGAS NO DEBEN ser mayor a los Exámenes Procesados. ")</f>
        <v/>
      </c>
      <c r="CG155" s="1899" t="str">
        <f>IF(L155&gt;=M155,"","* Los Exámenes Reactivos de HTLV1 NO DEBEN ser mayor a los Exámenes Procesados. ")</f>
        <v/>
      </c>
      <c r="CH155" s="1899" t="str">
        <f>IF(L155&gt;=N155,"","* Los Exámenes Confirmados de HTLV1 NO DEBEN ser mayor a los Exámenes Procesados. ")</f>
        <v/>
      </c>
      <c r="CI155" s="1899" t="str">
        <f>IF(O155&gt;=P155,"","* Los exámenes Reactivos de SIFILIS NO DEBEN ser mayor a los exámenes Procesados. ")</f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>$CA156&amp;CB156&amp;$CC156&amp;CD156&amp;$CE156&amp;CF156&amp;$CG156&amp;CH156&amp;$CI156</f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>IF(C156&gt;=D156,"","* Los Exámenes Reactivos de Hepatitis B NO DEBEN ser mayor a los Exámenes Procesados. ")</f>
        <v/>
      </c>
      <c r="CB156" s="1899" t="str">
        <f>IF(C156&gt;=E156,"","* Los Exámenes Confirmados de Hepatitis B NO DEBEN ser mayor a los exámenes Procesados. ")</f>
        <v/>
      </c>
      <c r="CC156" s="1899" t="str">
        <f>IF(F156&gt;=G156,"","* Los Exámenes Reactivos de Hepatitis C NO DEBEN ser mayor a los Exámenes Procesados. ")</f>
        <v/>
      </c>
      <c r="CD156" s="1899" t="str">
        <f>IF(F156&gt;=H156,"","* Los Exámenes Confirmados de Hepatitis C NO DEBEN ser mayor a los Exámenes Procesados. ")</f>
        <v/>
      </c>
      <c r="CE156" s="1899" t="str">
        <f>IF(I156&gt;=J156,"","* Los Exámenes Reactivos de CHAGAS NO DEBEN ser mayor a los Exámenes Procesados. ")</f>
        <v/>
      </c>
      <c r="CF156" s="1899" t="str">
        <f>IF(I156&gt;=K156,"","* Los Exámenes Confirmados de CHAGAS NO DEBEN ser mayor a los Exámenes Procesados. ")</f>
        <v/>
      </c>
      <c r="CG156" s="1899" t="str">
        <f>IF(L156&gt;=M156,"","* Los Exámenes Reactivos de HTLV1 NO DEBEN ser mayor a los Exámenes Procesados. ")</f>
        <v/>
      </c>
      <c r="CH156" s="1899" t="str">
        <f>IF(L156&gt;=N156,"","* Los Exámenes Confirmados de HTLV1 NO DEBEN ser mayor a los Exámenes Procesados. ")</f>
        <v/>
      </c>
      <c r="CI156" s="1899" t="str">
        <f>IF(O156&gt;=P156,"","* Los exámenes Reactivos de SIFILIS NO DEBEN ser mayor a los exámenes Procesados. ")</f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353">+M161+O161+Q161+S161+U161+W161+Y161+AA161+AC161+AE161</f>
        <v>0</v>
      </c>
      <c r="D161" s="3119">
        <f t="shared" si="353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354">IF(D161&gt;C161,1,0)</f>
        <v>0</v>
      </c>
      <c r="DG161" s="4066"/>
      <c r="DH161" s="4043">
        <f t="shared" ref="DH161:DH183" si="355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356">IF(AND(C161&gt;0,AND(AO161="",AQ161="")),1,IF((AO161+AQ161)&gt;C161,1,0))</f>
        <v>0</v>
      </c>
      <c r="DO161" s="1971"/>
      <c r="DP161" s="4043">
        <f t="shared" ref="DP161:DP183" si="357">IF((AM161+AK161)&lt;&gt;C161,1,0)</f>
        <v>0</v>
      </c>
      <c r="DQ161" s="4043">
        <f t="shared" ref="DQ161:DQ183" si="358">IF((AN161+AL161)&lt;&gt;D161,1,0)</f>
        <v>0</v>
      </c>
      <c r="DR161" s="4043">
        <f t="shared" ref="DR161:DR183" si="359">IF(AND(C161&gt;0,AS161=""),1,IF(AS161&gt;C161,1,0))</f>
        <v>0</v>
      </c>
      <c r="DS161" s="4043">
        <f t="shared" ref="DS161:DS183" si="360">IF(AND(C161&gt;0,AU161=""),1,IF(AU161&gt;C161,1,0))</f>
        <v>0</v>
      </c>
      <c r="DT161" s="4043">
        <f t="shared" ref="DT161:DT183" si="361">IF(AND(D161&gt;0,AND(AP161="",AR161="")),1,IF((AP161+AR161)&gt;D161,1,0))</f>
        <v>0</v>
      </c>
      <c r="DU161" s="4043">
        <f t="shared" ref="DU161:DU183" si="362">IF(AND(D161&gt;0,AT161=""),1,IF(AT161&gt;D161,1,0))</f>
        <v>0</v>
      </c>
      <c r="DV161" s="4043">
        <f t="shared" ref="DV161:DV183" si="363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353"/>
        <v>0</v>
      </c>
      <c r="D162" s="3123">
        <f t="shared" si="353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364">IF(D162&gt;C162," * El Total de Exámenes Confirmados Positivos por ISP NO DEBE SUPERAR los  Exámenes Procesados. ","")</f>
        <v/>
      </c>
      <c r="CB162" s="4066"/>
      <c r="CC162" s="1899" t="str">
        <f t="shared" ref="CC162:CC183" si="365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366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367">IF((AM162+AK162)&lt;&gt;C162," * El N° de exámenes Procesados por SEXO (Hombres + Mujeres)no puede ser distinto al Total de exámenes procesados","")</f>
        <v/>
      </c>
      <c r="CL162" s="1899" t="str">
        <f t="shared" ref="CL162:CL169" si="368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369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37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371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37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37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374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375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354"/>
        <v>0</v>
      </c>
      <c r="DG162" s="4066"/>
      <c r="DH162" s="4043">
        <f t="shared" si="355"/>
        <v>0</v>
      </c>
      <c r="DI162" s="1970"/>
      <c r="DJ162" s="1970"/>
      <c r="DK162" s="1970"/>
      <c r="DL162" s="1970"/>
      <c r="DM162" s="1970"/>
      <c r="DN162" s="4043">
        <f t="shared" si="356"/>
        <v>0</v>
      </c>
      <c r="DO162" s="1971"/>
      <c r="DP162" s="4043">
        <f t="shared" si="357"/>
        <v>0</v>
      </c>
      <c r="DQ162" s="4043">
        <f t="shared" si="358"/>
        <v>0</v>
      </c>
      <c r="DR162" s="4043">
        <f t="shared" si="359"/>
        <v>0</v>
      </c>
      <c r="DS162" s="4043">
        <f t="shared" si="360"/>
        <v>0</v>
      </c>
      <c r="DT162" s="4043">
        <f t="shared" si="361"/>
        <v>0</v>
      </c>
      <c r="DU162" s="4043">
        <f t="shared" si="362"/>
        <v>0</v>
      </c>
      <c r="DV162" s="4043">
        <f t="shared" si="363"/>
        <v>0</v>
      </c>
      <c r="DW162" s="1970"/>
      <c r="DX162" s="1970"/>
      <c r="DY162" s="3026">
        <f t="shared" ref="DY162:DY169" si="376">IF(AND((M162+O162)&gt;0,AW162=""),1,IF(AW162&gt;(M162+O162),1,0))</f>
        <v>0</v>
      </c>
      <c r="DZ162" s="3026">
        <f t="shared" ref="DZ162:DZ169" si="377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353"/>
        <v>0</v>
      </c>
      <c r="D163" s="3123">
        <f t="shared" si="353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4065" t="str">
        <f t="shared" si="364"/>
        <v/>
      </c>
      <c r="CB163" s="4066"/>
      <c r="CC163" s="1899" t="str">
        <f t="shared" si="365"/>
        <v/>
      </c>
      <c r="CD163" s="1970"/>
      <c r="CE163" s="1970"/>
      <c r="CF163" s="1970"/>
      <c r="CG163" s="1970"/>
      <c r="CH163" s="1970"/>
      <c r="CI163" s="1899" t="str">
        <f t="shared" si="366"/>
        <v/>
      </c>
      <c r="CJ163" s="1971"/>
      <c r="CK163" s="1899" t="str">
        <f t="shared" si="367"/>
        <v/>
      </c>
      <c r="CL163" s="1899" t="str">
        <f t="shared" si="368"/>
        <v/>
      </c>
      <c r="CM163" s="1899" t="str">
        <f t="shared" si="369"/>
        <v/>
      </c>
      <c r="CN163" s="1899" t="str">
        <f t="shared" si="370"/>
        <v/>
      </c>
      <c r="CO163" s="1899" t="str">
        <f t="shared" si="371"/>
        <v/>
      </c>
      <c r="CP163" s="1899" t="str">
        <f t="shared" si="372"/>
        <v/>
      </c>
      <c r="CQ163" s="1899" t="str">
        <f t="shared" si="373"/>
        <v/>
      </c>
      <c r="CR163" s="1970"/>
      <c r="CS163" s="1970"/>
      <c r="CT163" s="3024" t="str">
        <f t="shared" si="374"/>
        <v/>
      </c>
      <c r="CU163" s="3024" t="str">
        <f t="shared" si="375"/>
        <v/>
      </c>
      <c r="DF163" s="4067">
        <f t="shared" si="354"/>
        <v>0</v>
      </c>
      <c r="DG163" s="4066"/>
      <c r="DH163" s="4043">
        <f t="shared" si="355"/>
        <v>0</v>
      </c>
      <c r="DI163" s="1970"/>
      <c r="DJ163" s="1970"/>
      <c r="DK163" s="1970"/>
      <c r="DL163" s="1970"/>
      <c r="DM163" s="1970"/>
      <c r="DN163" s="4043">
        <f t="shared" si="356"/>
        <v>0</v>
      </c>
      <c r="DO163" s="1971"/>
      <c r="DP163" s="4043">
        <f t="shared" si="357"/>
        <v>0</v>
      </c>
      <c r="DQ163" s="4043">
        <f t="shared" si="358"/>
        <v>0</v>
      </c>
      <c r="DR163" s="4043">
        <f t="shared" si="359"/>
        <v>0</v>
      </c>
      <c r="DS163" s="4043">
        <f t="shared" si="360"/>
        <v>0</v>
      </c>
      <c r="DT163" s="4043">
        <f t="shared" si="361"/>
        <v>0</v>
      </c>
      <c r="DU163" s="4043">
        <f t="shared" si="362"/>
        <v>0</v>
      </c>
      <c r="DV163" s="4043">
        <f t="shared" si="363"/>
        <v>0</v>
      </c>
      <c r="DW163" s="1970"/>
      <c r="DX163" s="1970"/>
      <c r="DY163" s="3026">
        <f t="shared" si="376"/>
        <v>0</v>
      </c>
      <c r="DZ163" s="3026">
        <f t="shared" si="377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364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365"/>
        <v/>
      </c>
      <c r="CD164" s="1970"/>
      <c r="CE164" s="1970"/>
      <c r="CF164" s="1970"/>
      <c r="CG164" s="1970"/>
      <c r="CH164" s="1970"/>
      <c r="CI164" s="1899" t="str">
        <f t="shared" si="366"/>
        <v/>
      </c>
      <c r="CJ164" s="1971"/>
      <c r="CK164" s="1899" t="str">
        <f t="shared" si="367"/>
        <v/>
      </c>
      <c r="CL164" s="1899" t="str">
        <f t="shared" si="368"/>
        <v/>
      </c>
      <c r="CM164" s="1899" t="str">
        <f t="shared" si="369"/>
        <v/>
      </c>
      <c r="CN164" s="1899" t="str">
        <f t="shared" si="370"/>
        <v/>
      </c>
      <c r="CO164" s="1899" t="str">
        <f t="shared" si="371"/>
        <v/>
      </c>
      <c r="CP164" s="1899" t="str">
        <f t="shared" si="372"/>
        <v/>
      </c>
      <c r="CQ164" s="1899" t="str">
        <f t="shared" si="373"/>
        <v/>
      </c>
      <c r="CR164" s="1970"/>
      <c r="CS164" s="1970"/>
      <c r="CT164" s="3024" t="str">
        <f t="shared" si="374"/>
        <v/>
      </c>
      <c r="CU164" s="3024" t="str">
        <f t="shared" si="375"/>
        <v/>
      </c>
      <c r="DF164" s="4067">
        <f t="shared" si="354"/>
        <v>0</v>
      </c>
      <c r="DG164" s="4043">
        <f t="shared" ref="DG164:DG183" si="378">IF(AL164&gt;AK164,1,0)</f>
        <v>0</v>
      </c>
      <c r="DH164" s="4043">
        <f t="shared" si="355"/>
        <v>0</v>
      </c>
      <c r="DI164" s="1970"/>
      <c r="DJ164" s="1970"/>
      <c r="DK164" s="1970"/>
      <c r="DL164" s="1970"/>
      <c r="DM164" s="1970"/>
      <c r="DN164" s="4043">
        <f t="shared" si="356"/>
        <v>0</v>
      </c>
      <c r="DO164" s="1971"/>
      <c r="DP164" s="4043">
        <f t="shared" si="357"/>
        <v>0</v>
      </c>
      <c r="DQ164" s="4043">
        <f t="shared" si="358"/>
        <v>0</v>
      </c>
      <c r="DR164" s="4043">
        <f t="shared" si="359"/>
        <v>0</v>
      </c>
      <c r="DS164" s="4043">
        <f t="shared" si="360"/>
        <v>0</v>
      </c>
      <c r="DT164" s="4043">
        <f t="shared" si="361"/>
        <v>0</v>
      </c>
      <c r="DU164" s="4043">
        <f t="shared" si="362"/>
        <v>0</v>
      </c>
      <c r="DV164" s="4043">
        <f t="shared" si="363"/>
        <v>0</v>
      </c>
      <c r="DW164" s="1970"/>
      <c r="DX164" s="1970"/>
      <c r="DY164" s="3026">
        <f t="shared" si="376"/>
        <v>0</v>
      </c>
      <c r="DZ164" s="3026">
        <f t="shared" si="377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379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364"/>
        <v/>
      </c>
      <c r="CB165" s="1899" t="str">
        <f t="shared" ref="CB165:CB183" si="380">IF(AL165&gt;AK165," * El número de Exámenes por Sexo Hombres Confirmados positivos por ISP NO PUEDE Superar al número de Procesados. ","")</f>
        <v/>
      </c>
      <c r="CC165" s="1899" t="str">
        <f t="shared" si="365"/>
        <v/>
      </c>
      <c r="CD165" s="1970"/>
      <c r="CE165" s="1970"/>
      <c r="CF165" s="1970"/>
      <c r="CG165" s="1970"/>
      <c r="CH165" s="1970"/>
      <c r="CI165" s="1899" t="str">
        <f t="shared" si="366"/>
        <v/>
      </c>
      <c r="CJ165" s="1971"/>
      <c r="CK165" s="1899" t="str">
        <f t="shared" si="367"/>
        <v/>
      </c>
      <c r="CL165" s="1899" t="str">
        <f t="shared" si="368"/>
        <v/>
      </c>
      <c r="CM165" s="1899" t="str">
        <f t="shared" si="369"/>
        <v/>
      </c>
      <c r="CN165" s="1899" t="str">
        <f t="shared" si="370"/>
        <v/>
      </c>
      <c r="CO165" s="1899" t="str">
        <f t="shared" si="371"/>
        <v/>
      </c>
      <c r="CP165" s="1899" t="str">
        <f t="shared" si="372"/>
        <v/>
      </c>
      <c r="CQ165" s="1899" t="str">
        <f t="shared" si="373"/>
        <v/>
      </c>
      <c r="CR165" s="1970"/>
      <c r="CS165" s="1970"/>
      <c r="CT165" s="3024" t="str">
        <f t="shared" si="374"/>
        <v/>
      </c>
      <c r="CU165" s="3024" t="str">
        <f t="shared" si="375"/>
        <v/>
      </c>
      <c r="DF165" s="4067">
        <f t="shared" si="354"/>
        <v>0</v>
      </c>
      <c r="DG165" s="4043">
        <f t="shared" si="378"/>
        <v>0</v>
      </c>
      <c r="DH165" s="4043">
        <f t="shared" si="355"/>
        <v>0</v>
      </c>
      <c r="DI165" s="1970"/>
      <c r="DJ165" s="1970"/>
      <c r="DK165" s="1970"/>
      <c r="DL165" s="1970"/>
      <c r="DM165" s="1970"/>
      <c r="DN165" s="4043">
        <f t="shared" si="356"/>
        <v>0</v>
      </c>
      <c r="DO165" s="1971"/>
      <c r="DP165" s="4043">
        <f t="shared" si="357"/>
        <v>0</v>
      </c>
      <c r="DQ165" s="4043">
        <f t="shared" si="358"/>
        <v>0</v>
      </c>
      <c r="DR165" s="4043">
        <f t="shared" si="359"/>
        <v>0</v>
      </c>
      <c r="DS165" s="4043">
        <f t="shared" si="360"/>
        <v>0</v>
      </c>
      <c r="DT165" s="4043">
        <f t="shared" si="361"/>
        <v>0</v>
      </c>
      <c r="DU165" s="4043">
        <f t="shared" si="362"/>
        <v>0</v>
      </c>
      <c r="DV165" s="4043">
        <f t="shared" si="363"/>
        <v>0</v>
      </c>
      <c r="DW165" s="1970"/>
      <c r="DX165" s="1970"/>
      <c r="DY165" s="3026">
        <f t="shared" si="376"/>
        <v>0</v>
      </c>
      <c r="DZ165" s="3026">
        <f t="shared" si="377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379"/>
        <v/>
      </c>
      <c r="CA166" s="4065" t="str">
        <f t="shared" si="364"/>
        <v/>
      </c>
      <c r="CB166" s="1899" t="str">
        <f t="shared" si="380"/>
        <v/>
      </c>
      <c r="CC166" s="1899" t="str">
        <f t="shared" si="365"/>
        <v/>
      </c>
      <c r="CD166" s="1970"/>
      <c r="CE166" s="1970"/>
      <c r="CF166" s="1970"/>
      <c r="CG166" s="1970"/>
      <c r="CH166" s="1970"/>
      <c r="CI166" s="1899" t="str">
        <f t="shared" si="366"/>
        <v/>
      </c>
      <c r="CJ166" s="1971"/>
      <c r="CK166" s="1899" t="str">
        <f t="shared" si="367"/>
        <v/>
      </c>
      <c r="CL166" s="1899" t="str">
        <f t="shared" si="368"/>
        <v/>
      </c>
      <c r="CM166" s="1899" t="str">
        <f t="shared" si="369"/>
        <v/>
      </c>
      <c r="CN166" s="1899" t="str">
        <f t="shared" si="370"/>
        <v/>
      </c>
      <c r="CO166" s="1899" t="str">
        <f t="shared" si="371"/>
        <v/>
      </c>
      <c r="CP166" s="1899" t="str">
        <f t="shared" si="372"/>
        <v/>
      </c>
      <c r="CQ166" s="1899" t="str">
        <f t="shared" si="373"/>
        <v/>
      </c>
      <c r="CR166" s="1970"/>
      <c r="CS166" s="1970"/>
      <c r="CT166" s="3024" t="str">
        <f t="shared" si="374"/>
        <v/>
      </c>
      <c r="CU166" s="3024" t="str">
        <f t="shared" si="375"/>
        <v/>
      </c>
      <c r="DF166" s="4067">
        <f t="shared" si="354"/>
        <v>0</v>
      </c>
      <c r="DG166" s="4043">
        <f t="shared" si="378"/>
        <v>0</v>
      </c>
      <c r="DH166" s="4043">
        <f t="shared" si="355"/>
        <v>0</v>
      </c>
      <c r="DI166" s="1970"/>
      <c r="DJ166" s="1970"/>
      <c r="DK166" s="1970"/>
      <c r="DL166" s="1970"/>
      <c r="DM166" s="1970"/>
      <c r="DN166" s="4043">
        <f t="shared" si="356"/>
        <v>0</v>
      </c>
      <c r="DO166" s="1971"/>
      <c r="DP166" s="4043">
        <f t="shared" si="357"/>
        <v>0</v>
      </c>
      <c r="DQ166" s="4043">
        <f t="shared" si="358"/>
        <v>0</v>
      </c>
      <c r="DR166" s="4043">
        <f t="shared" si="359"/>
        <v>0</v>
      </c>
      <c r="DS166" s="4043">
        <f t="shared" si="360"/>
        <v>0</v>
      </c>
      <c r="DT166" s="4043">
        <f t="shared" si="361"/>
        <v>0</v>
      </c>
      <c r="DU166" s="4043">
        <f t="shared" si="362"/>
        <v>0</v>
      </c>
      <c r="DV166" s="4043">
        <f t="shared" si="363"/>
        <v>0</v>
      </c>
      <c r="DW166" s="1970"/>
      <c r="DX166" s="1970"/>
      <c r="DY166" s="3026">
        <f t="shared" si="376"/>
        <v>0</v>
      </c>
      <c r="DZ166" s="3026">
        <f t="shared" si="377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379"/>
        <v/>
      </c>
      <c r="CA167" s="4065" t="str">
        <f t="shared" si="364"/>
        <v/>
      </c>
      <c r="CB167" s="1899" t="str">
        <f t="shared" si="380"/>
        <v/>
      </c>
      <c r="CC167" s="1899" t="str">
        <f t="shared" si="365"/>
        <v/>
      </c>
      <c r="CD167" s="1970"/>
      <c r="CE167" s="1970"/>
      <c r="CF167" s="1970"/>
      <c r="CG167" s="1970"/>
      <c r="CH167" s="1970"/>
      <c r="CI167" s="1899" t="str">
        <f t="shared" si="366"/>
        <v/>
      </c>
      <c r="CJ167" s="1971"/>
      <c r="CK167" s="1899" t="str">
        <f t="shared" si="367"/>
        <v/>
      </c>
      <c r="CL167" s="1899" t="str">
        <f t="shared" si="368"/>
        <v/>
      </c>
      <c r="CM167" s="1899" t="str">
        <f t="shared" si="369"/>
        <v/>
      </c>
      <c r="CN167" s="1899" t="str">
        <f t="shared" si="370"/>
        <v/>
      </c>
      <c r="CO167" s="1899" t="str">
        <f t="shared" si="371"/>
        <v/>
      </c>
      <c r="CP167" s="1899" t="str">
        <f t="shared" si="372"/>
        <v/>
      </c>
      <c r="CQ167" s="1899" t="str">
        <f t="shared" si="373"/>
        <v/>
      </c>
      <c r="CR167" s="1970"/>
      <c r="CS167" s="1970"/>
      <c r="CT167" s="3024" t="str">
        <f t="shared" si="374"/>
        <v/>
      </c>
      <c r="CU167" s="3024" t="str">
        <f t="shared" si="375"/>
        <v/>
      </c>
      <c r="DF167" s="4067">
        <f t="shared" si="354"/>
        <v>0</v>
      </c>
      <c r="DG167" s="4043">
        <f t="shared" si="378"/>
        <v>0</v>
      </c>
      <c r="DH167" s="4043">
        <f t="shared" si="355"/>
        <v>0</v>
      </c>
      <c r="DI167" s="1970"/>
      <c r="DJ167" s="1970"/>
      <c r="DK167" s="1970"/>
      <c r="DL167" s="1970"/>
      <c r="DM167" s="1970"/>
      <c r="DN167" s="4043">
        <f t="shared" si="356"/>
        <v>0</v>
      </c>
      <c r="DO167" s="1971"/>
      <c r="DP167" s="4043">
        <f t="shared" si="357"/>
        <v>0</v>
      </c>
      <c r="DQ167" s="4043">
        <f t="shared" si="358"/>
        <v>0</v>
      </c>
      <c r="DR167" s="4043">
        <f t="shared" si="359"/>
        <v>0</v>
      </c>
      <c r="DS167" s="4043">
        <f t="shared" si="360"/>
        <v>0</v>
      </c>
      <c r="DT167" s="4043">
        <f t="shared" si="361"/>
        <v>0</v>
      </c>
      <c r="DU167" s="4043">
        <f t="shared" si="362"/>
        <v>0</v>
      </c>
      <c r="DV167" s="4043">
        <f t="shared" si="363"/>
        <v>0</v>
      </c>
      <c r="DW167" s="1970"/>
      <c r="DX167" s="1970"/>
      <c r="DY167" s="3026">
        <f t="shared" si="376"/>
        <v>0</v>
      </c>
      <c r="DZ167" s="3026">
        <f t="shared" si="377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379"/>
        <v/>
      </c>
      <c r="CA168" s="4065" t="str">
        <f t="shared" si="364"/>
        <v/>
      </c>
      <c r="CB168" s="1899" t="str">
        <f t="shared" si="380"/>
        <v/>
      </c>
      <c r="CC168" s="1899" t="str">
        <f t="shared" si="365"/>
        <v/>
      </c>
      <c r="CD168" s="1970"/>
      <c r="CE168" s="1970"/>
      <c r="CF168" s="1970"/>
      <c r="CG168" s="1970"/>
      <c r="CH168" s="1970"/>
      <c r="CI168" s="1899" t="str">
        <f t="shared" si="366"/>
        <v/>
      </c>
      <c r="CJ168" s="1971"/>
      <c r="CK168" s="1899" t="str">
        <f t="shared" si="367"/>
        <v/>
      </c>
      <c r="CL168" s="1899" t="str">
        <f t="shared" si="368"/>
        <v/>
      </c>
      <c r="CM168" s="1899" t="str">
        <f t="shared" si="369"/>
        <v/>
      </c>
      <c r="CN168" s="1899" t="str">
        <f t="shared" si="370"/>
        <v/>
      </c>
      <c r="CO168" s="1899" t="str">
        <f t="shared" si="371"/>
        <v/>
      </c>
      <c r="CP168" s="1899" t="str">
        <f t="shared" si="372"/>
        <v/>
      </c>
      <c r="CQ168" s="1899" t="str">
        <f t="shared" si="373"/>
        <v/>
      </c>
      <c r="CR168" s="1970"/>
      <c r="CS168" s="1970"/>
      <c r="CT168" s="3024" t="str">
        <f t="shared" si="374"/>
        <v/>
      </c>
      <c r="CU168" s="3024" t="str">
        <f t="shared" si="375"/>
        <v/>
      </c>
      <c r="DF168" s="4067">
        <f t="shared" si="354"/>
        <v>0</v>
      </c>
      <c r="DG168" s="4043">
        <f t="shared" si="378"/>
        <v>0</v>
      </c>
      <c r="DH168" s="4043">
        <f t="shared" si="355"/>
        <v>0</v>
      </c>
      <c r="DI168" s="1970"/>
      <c r="DJ168" s="1970"/>
      <c r="DK168" s="1970"/>
      <c r="DL168" s="1970"/>
      <c r="DM168" s="1970"/>
      <c r="DN168" s="4043">
        <f t="shared" si="356"/>
        <v>0</v>
      </c>
      <c r="DO168" s="1971"/>
      <c r="DP168" s="4043">
        <f t="shared" si="357"/>
        <v>0</v>
      </c>
      <c r="DQ168" s="4043">
        <f t="shared" si="358"/>
        <v>0</v>
      </c>
      <c r="DR168" s="4043">
        <f t="shared" si="359"/>
        <v>0</v>
      </c>
      <c r="DS168" s="4043">
        <f t="shared" si="360"/>
        <v>0</v>
      </c>
      <c r="DT168" s="4043">
        <f t="shared" si="361"/>
        <v>0</v>
      </c>
      <c r="DU168" s="4043">
        <f t="shared" si="362"/>
        <v>0</v>
      </c>
      <c r="DV168" s="4043">
        <f t="shared" si="363"/>
        <v>0</v>
      </c>
      <c r="DW168" s="1970"/>
      <c r="DX168" s="1970"/>
      <c r="DY168" s="3026">
        <f t="shared" si="376"/>
        <v>0</v>
      </c>
      <c r="DZ168" s="3026">
        <f t="shared" si="377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379"/>
        <v/>
      </c>
      <c r="CA169" s="4065" t="str">
        <f t="shared" si="364"/>
        <v/>
      </c>
      <c r="CB169" s="1899" t="str">
        <f t="shared" si="380"/>
        <v/>
      </c>
      <c r="CC169" s="1899" t="str">
        <f t="shared" si="365"/>
        <v/>
      </c>
      <c r="CD169" s="1970"/>
      <c r="CE169" s="1970"/>
      <c r="CF169" s="1970"/>
      <c r="CG169" s="1970"/>
      <c r="CH169" s="1970"/>
      <c r="CI169" s="1899" t="str">
        <f t="shared" si="366"/>
        <v/>
      </c>
      <c r="CJ169" s="1971"/>
      <c r="CK169" s="1899" t="str">
        <f t="shared" si="367"/>
        <v/>
      </c>
      <c r="CL169" s="1899" t="str">
        <f t="shared" si="368"/>
        <v/>
      </c>
      <c r="CM169" s="1899" t="str">
        <f t="shared" si="369"/>
        <v/>
      </c>
      <c r="CN169" s="1899" t="str">
        <f t="shared" si="370"/>
        <v/>
      </c>
      <c r="CO169" s="1899" t="str">
        <f t="shared" si="371"/>
        <v/>
      </c>
      <c r="CP169" s="1899" t="str">
        <f t="shared" si="372"/>
        <v/>
      </c>
      <c r="CQ169" s="1899" t="str">
        <f t="shared" si="373"/>
        <v/>
      </c>
      <c r="CR169" s="1970"/>
      <c r="CS169" s="1970"/>
      <c r="CT169" s="3024" t="str">
        <f t="shared" si="374"/>
        <v/>
      </c>
      <c r="CU169" s="3024" t="str">
        <f t="shared" si="375"/>
        <v/>
      </c>
      <c r="DF169" s="4067">
        <f t="shared" si="354"/>
        <v>0</v>
      </c>
      <c r="DG169" s="4043">
        <f t="shared" si="378"/>
        <v>0</v>
      </c>
      <c r="DH169" s="4043">
        <f t="shared" si="355"/>
        <v>0</v>
      </c>
      <c r="DI169" s="1970"/>
      <c r="DJ169" s="1970"/>
      <c r="DK169" s="1970"/>
      <c r="DL169" s="1970"/>
      <c r="DM169" s="1970"/>
      <c r="DN169" s="4043">
        <f t="shared" si="356"/>
        <v>0</v>
      </c>
      <c r="DO169" s="1971"/>
      <c r="DP169" s="4043">
        <f t="shared" si="357"/>
        <v>0</v>
      </c>
      <c r="DQ169" s="4043">
        <f t="shared" si="358"/>
        <v>0</v>
      </c>
      <c r="DR169" s="4043">
        <f t="shared" si="359"/>
        <v>0</v>
      </c>
      <c r="DS169" s="4043">
        <f t="shared" si="360"/>
        <v>0</v>
      </c>
      <c r="DT169" s="4043">
        <f t="shared" si="361"/>
        <v>0</v>
      </c>
      <c r="DU169" s="4043">
        <f t="shared" si="362"/>
        <v>0</v>
      </c>
      <c r="DV169" s="4043">
        <f t="shared" si="363"/>
        <v>0</v>
      </c>
      <c r="DW169" s="1970"/>
      <c r="DX169" s="1970"/>
      <c r="DY169" s="3026">
        <f t="shared" si="376"/>
        <v>0</v>
      </c>
      <c r="DZ169" s="3026">
        <f t="shared" si="377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381">+O170+Q170+S170+U170+W170+Y170+AA170+AC170+AE170+AG170</f>
        <v>0</v>
      </c>
      <c r="D170" s="3119">
        <f t="shared" si="381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364"/>
        <v/>
      </c>
      <c r="CB170" s="1899" t="str">
        <f t="shared" si="380"/>
        <v/>
      </c>
      <c r="CC170" s="1899" t="str">
        <f t="shared" si="365"/>
        <v/>
      </c>
      <c r="CD170" s="1970"/>
      <c r="CE170" s="1970"/>
      <c r="CF170" s="1970"/>
      <c r="CG170" s="1970"/>
      <c r="CH170" s="1970"/>
      <c r="CI170" s="1899" t="str">
        <f t="shared" si="366"/>
        <v/>
      </c>
      <c r="CJ170" s="1971"/>
      <c r="CK170" s="1899" t="str">
        <f t="shared" ref="CK170:CK183" si="382">IF((AM170+AK170)&lt;&gt;C170," * El N° de exámenes Procesados por SEXO (Hombres + Mujeres)no puede ser distinto al Total de exámenes procesados","")</f>
        <v/>
      </c>
      <c r="CL170" s="1899" t="str">
        <f t="shared" ref="CL170:CL183" si="383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384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385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386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387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388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354"/>
        <v>0</v>
      </c>
      <c r="DG170" s="4043">
        <f t="shared" si="378"/>
        <v>0</v>
      </c>
      <c r="DH170" s="4043">
        <f t="shared" si="355"/>
        <v>0</v>
      </c>
      <c r="DI170" s="1970"/>
      <c r="DJ170" s="1970"/>
      <c r="DK170" s="1970"/>
      <c r="DL170" s="1970"/>
      <c r="DM170" s="1970"/>
      <c r="DN170" s="4043">
        <f t="shared" si="356"/>
        <v>0</v>
      </c>
      <c r="DO170" s="1971"/>
      <c r="DP170" s="4043">
        <f t="shared" si="357"/>
        <v>0</v>
      </c>
      <c r="DQ170" s="4043">
        <f t="shared" si="358"/>
        <v>0</v>
      </c>
      <c r="DR170" s="4043">
        <f t="shared" si="359"/>
        <v>0</v>
      </c>
      <c r="DS170" s="4043">
        <f t="shared" si="360"/>
        <v>0</v>
      </c>
      <c r="DT170" s="4043">
        <f t="shared" si="361"/>
        <v>0</v>
      </c>
      <c r="DU170" s="4043">
        <f t="shared" si="362"/>
        <v>0</v>
      </c>
      <c r="DV170" s="4043">
        <f t="shared" si="363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381"/>
        <v>0</v>
      </c>
      <c r="D171" s="3123">
        <f t="shared" si="381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364"/>
        <v/>
      </c>
      <c r="CB171" s="1899" t="str">
        <f t="shared" si="380"/>
        <v/>
      </c>
      <c r="CC171" s="1899" t="str">
        <f t="shared" si="365"/>
        <v/>
      </c>
      <c r="CD171" s="1970"/>
      <c r="CE171" s="1970"/>
      <c r="CF171" s="1970"/>
      <c r="CG171" s="1970"/>
      <c r="CH171" s="1970"/>
      <c r="CI171" s="1899" t="str">
        <f t="shared" si="366"/>
        <v/>
      </c>
      <c r="CJ171" s="1971"/>
      <c r="CK171" s="1899" t="str">
        <f t="shared" si="382"/>
        <v/>
      </c>
      <c r="CL171" s="1899" t="str">
        <f t="shared" si="383"/>
        <v/>
      </c>
      <c r="CM171" s="1899" t="str">
        <f t="shared" si="384"/>
        <v/>
      </c>
      <c r="CN171" s="1899" t="str">
        <f t="shared" si="385"/>
        <v/>
      </c>
      <c r="CO171" s="1899" t="str">
        <f t="shared" si="386"/>
        <v/>
      </c>
      <c r="CP171" s="1899" t="str">
        <f t="shared" si="387"/>
        <v/>
      </c>
      <c r="CQ171" s="1899" t="str">
        <f t="shared" si="388"/>
        <v/>
      </c>
      <c r="CR171" s="1970"/>
      <c r="CS171" s="1970"/>
      <c r="CT171" s="1903"/>
      <c r="CU171" s="1903"/>
      <c r="DF171" s="4067">
        <f t="shared" si="354"/>
        <v>0</v>
      </c>
      <c r="DG171" s="4043">
        <f t="shared" si="378"/>
        <v>0</v>
      </c>
      <c r="DH171" s="4043">
        <f t="shared" si="355"/>
        <v>0</v>
      </c>
      <c r="DI171" s="1970"/>
      <c r="DJ171" s="1970"/>
      <c r="DK171" s="1970"/>
      <c r="DL171" s="1970"/>
      <c r="DM171" s="1970"/>
      <c r="DN171" s="4043">
        <f t="shared" si="356"/>
        <v>0</v>
      </c>
      <c r="DO171" s="1971"/>
      <c r="DP171" s="4043">
        <f t="shared" si="357"/>
        <v>0</v>
      </c>
      <c r="DQ171" s="4043">
        <f t="shared" si="358"/>
        <v>0</v>
      </c>
      <c r="DR171" s="4043">
        <f t="shared" si="359"/>
        <v>0</v>
      </c>
      <c r="DS171" s="4043">
        <f t="shared" si="360"/>
        <v>0</v>
      </c>
      <c r="DT171" s="4043">
        <f t="shared" si="361"/>
        <v>0</v>
      </c>
      <c r="DU171" s="4043">
        <f t="shared" si="362"/>
        <v>0</v>
      </c>
      <c r="DV171" s="4043">
        <f t="shared" si="363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381"/>
        <v>0</v>
      </c>
      <c r="D172" s="3121">
        <f t="shared" si="381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364"/>
        <v/>
      </c>
      <c r="CB172" s="1899" t="str">
        <f t="shared" si="380"/>
        <v/>
      </c>
      <c r="CC172" s="1899" t="str">
        <f t="shared" si="365"/>
        <v/>
      </c>
      <c r="CD172" s="1970"/>
      <c r="CE172" s="1970"/>
      <c r="CF172" s="1970"/>
      <c r="CG172" s="1970"/>
      <c r="CH172" s="1970"/>
      <c r="CI172" s="1899" t="str">
        <f t="shared" si="366"/>
        <v/>
      </c>
      <c r="CJ172" s="1971"/>
      <c r="CK172" s="1899" t="str">
        <f t="shared" si="382"/>
        <v/>
      </c>
      <c r="CL172" s="1899" t="str">
        <f t="shared" si="383"/>
        <v/>
      </c>
      <c r="CM172" s="1899" t="str">
        <f t="shared" si="384"/>
        <v/>
      </c>
      <c r="CN172" s="1899" t="str">
        <f t="shared" si="385"/>
        <v/>
      </c>
      <c r="CO172" s="1899" t="str">
        <f t="shared" si="386"/>
        <v/>
      </c>
      <c r="CP172" s="1899" t="str">
        <f t="shared" si="387"/>
        <v/>
      </c>
      <c r="CQ172" s="1899" t="str">
        <f t="shared" si="388"/>
        <v/>
      </c>
      <c r="CR172" s="1970"/>
      <c r="CS172" s="1970"/>
      <c r="CT172" s="1903"/>
      <c r="CU172" s="1903"/>
      <c r="DF172" s="4067">
        <f t="shared" si="354"/>
        <v>0</v>
      </c>
      <c r="DG172" s="4043">
        <f t="shared" si="378"/>
        <v>0</v>
      </c>
      <c r="DH172" s="4043">
        <f t="shared" si="355"/>
        <v>0</v>
      </c>
      <c r="DI172" s="1970"/>
      <c r="DJ172" s="1970"/>
      <c r="DK172" s="1970"/>
      <c r="DL172" s="1970"/>
      <c r="DM172" s="1970"/>
      <c r="DN172" s="4043">
        <f t="shared" si="356"/>
        <v>0</v>
      </c>
      <c r="DO172" s="1971"/>
      <c r="DP172" s="4043">
        <f t="shared" si="357"/>
        <v>0</v>
      </c>
      <c r="DQ172" s="4043">
        <f t="shared" si="358"/>
        <v>0</v>
      </c>
      <c r="DR172" s="4043">
        <f t="shared" si="359"/>
        <v>0</v>
      </c>
      <c r="DS172" s="4043">
        <f t="shared" si="360"/>
        <v>0</v>
      </c>
      <c r="DT172" s="4043">
        <f t="shared" si="361"/>
        <v>0</v>
      </c>
      <c r="DU172" s="4043">
        <f t="shared" si="362"/>
        <v>0</v>
      </c>
      <c r="DV172" s="4043">
        <f t="shared" si="363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389">+E173+G173+I173+K173+M173+O173+Q173+S173+U173+W173+Y173+AA173+AC173+AE173+AG173+AI173</f>
        <v>0</v>
      </c>
      <c r="D173" s="3123">
        <f t="shared" si="38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379"/>
        <v/>
      </c>
      <c r="CA173" s="4065" t="str">
        <f t="shared" si="364"/>
        <v/>
      </c>
      <c r="CB173" s="1899" t="str">
        <f t="shared" si="380"/>
        <v/>
      </c>
      <c r="CC173" s="1899" t="str">
        <f t="shared" si="365"/>
        <v/>
      </c>
      <c r="CD173" s="1970"/>
      <c r="CE173" s="1970"/>
      <c r="CF173" s="1970"/>
      <c r="CG173" s="1970"/>
      <c r="CH173" s="1970"/>
      <c r="CI173" s="1899" t="str">
        <f t="shared" si="366"/>
        <v/>
      </c>
      <c r="CJ173" s="1971"/>
      <c r="CK173" s="1899" t="str">
        <f t="shared" si="382"/>
        <v/>
      </c>
      <c r="CL173" s="1899" t="str">
        <f t="shared" si="383"/>
        <v/>
      </c>
      <c r="CM173" s="1899" t="str">
        <f t="shared" si="384"/>
        <v/>
      </c>
      <c r="CN173" s="1899" t="str">
        <f t="shared" si="385"/>
        <v/>
      </c>
      <c r="CO173" s="1899" t="str">
        <f t="shared" si="386"/>
        <v/>
      </c>
      <c r="CP173" s="1899" t="str">
        <f t="shared" si="387"/>
        <v/>
      </c>
      <c r="CQ173" s="1899" t="str">
        <f t="shared" si="388"/>
        <v/>
      </c>
      <c r="CR173" s="1970"/>
      <c r="CS173" s="1970"/>
      <c r="CT173" s="3024" t="str">
        <f t="shared" ref="CT173:CT183" si="39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354"/>
        <v>0</v>
      </c>
      <c r="DG173" s="4043">
        <f t="shared" si="378"/>
        <v>0</v>
      </c>
      <c r="DH173" s="4043">
        <f t="shared" si="355"/>
        <v>0</v>
      </c>
      <c r="DI173" s="1970"/>
      <c r="DJ173" s="1970"/>
      <c r="DK173" s="1970"/>
      <c r="DL173" s="1970"/>
      <c r="DM173" s="1970"/>
      <c r="DN173" s="4043">
        <f t="shared" si="356"/>
        <v>0</v>
      </c>
      <c r="DO173" s="1971"/>
      <c r="DP173" s="4043">
        <f t="shared" si="357"/>
        <v>0</v>
      </c>
      <c r="DQ173" s="4043">
        <f t="shared" si="358"/>
        <v>0</v>
      </c>
      <c r="DR173" s="4043">
        <f t="shared" si="359"/>
        <v>0</v>
      </c>
      <c r="DS173" s="4043">
        <f t="shared" si="360"/>
        <v>0</v>
      </c>
      <c r="DT173" s="4043">
        <f t="shared" si="361"/>
        <v>0</v>
      </c>
      <c r="DU173" s="4043">
        <f t="shared" si="362"/>
        <v>0</v>
      </c>
      <c r="DV173" s="4043">
        <f t="shared" si="363"/>
        <v>0</v>
      </c>
      <c r="DW173" s="1970"/>
      <c r="DX173" s="1970"/>
      <c r="DY173" s="3026">
        <f t="shared" ref="DY173:DY183" si="391">IF(AND((M173+O173)&gt;0,AW173=""),1,IF(AW173&gt;(M173+O173),1,0))</f>
        <v>0</v>
      </c>
      <c r="DZ173" s="3026">
        <f t="shared" ref="DZ173:DZ183" si="39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389"/>
        <v>0</v>
      </c>
      <c r="D174" s="4068">
        <f t="shared" si="38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379"/>
        <v/>
      </c>
      <c r="CA174" s="4065" t="str">
        <f t="shared" si="364"/>
        <v/>
      </c>
      <c r="CB174" s="1899" t="str">
        <f t="shared" si="380"/>
        <v/>
      </c>
      <c r="CC174" s="1899" t="str">
        <f t="shared" si="365"/>
        <v/>
      </c>
      <c r="CD174" s="1970"/>
      <c r="CE174" s="1970"/>
      <c r="CF174" s="1970"/>
      <c r="CG174" s="1970"/>
      <c r="CH174" s="1970"/>
      <c r="CI174" s="1899" t="str">
        <f t="shared" si="366"/>
        <v/>
      </c>
      <c r="CJ174" s="1971"/>
      <c r="CK174" s="1899" t="str">
        <f t="shared" si="382"/>
        <v/>
      </c>
      <c r="CL174" s="1899" t="str">
        <f t="shared" si="383"/>
        <v/>
      </c>
      <c r="CM174" s="1899" t="str">
        <f t="shared" si="384"/>
        <v/>
      </c>
      <c r="CN174" s="1899" t="str">
        <f t="shared" si="385"/>
        <v/>
      </c>
      <c r="CO174" s="1899" t="str">
        <f t="shared" si="386"/>
        <v/>
      </c>
      <c r="CP174" s="1899" t="str">
        <f t="shared" si="387"/>
        <v/>
      </c>
      <c r="CQ174" s="1899" t="str">
        <f t="shared" si="388"/>
        <v/>
      </c>
      <c r="CR174" s="1970"/>
      <c r="CS174" s="1970"/>
      <c r="CT174" s="3024" t="str">
        <f t="shared" si="390"/>
        <v/>
      </c>
      <c r="CU174" s="3024" t="str">
        <f t="shared" ref="CU174:CU183" si="39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354"/>
        <v>0</v>
      </c>
      <c r="DG174" s="4043">
        <f t="shared" si="378"/>
        <v>0</v>
      </c>
      <c r="DH174" s="4043">
        <f t="shared" si="355"/>
        <v>0</v>
      </c>
      <c r="DI174" s="1970"/>
      <c r="DJ174" s="1970"/>
      <c r="DK174" s="1970"/>
      <c r="DL174" s="1970"/>
      <c r="DM174" s="1970"/>
      <c r="DN174" s="4043">
        <f t="shared" si="356"/>
        <v>0</v>
      </c>
      <c r="DO174" s="1971"/>
      <c r="DP174" s="4043">
        <f t="shared" si="357"/>
        <v>0</v>
      </c>
      <c r="DQ174" s="4043">
        <f t="shared" si="358"/>
        <v>0</v>
      </c>
      <c r="DR174" s="4043">
        <f t="shared" si="359"/>
        <v>0</v>
      </c>
      <c r="DS174" s="4043">
        <f t="shared" si="360"/>
        <v>0</v>
      </c>
      <c r="DT174" s="4043">
        <f t="shared" si="361"/>
        <v>0</v>
      </c>
      <c r="DU174" s="4043">
        <f t="shared" si="362"/>
        <v>0</v>
      </c>
      <c r="DV174" s="4043">
        <f t="shared" si="363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392"/>
        <v>0</v>
      </c>
    </row>
    <row r="175" spans="1:130" x14ac:dyDescent="0.25">
      <c r="A175" s="6883" t="s">
        <v>1883</v>
      </c>
      <c r="B175" s="6884"/>
      <c r="C175" s="4029">
        <f t="shared" si="38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379"/>
        <v/>
      </c>
      <c r="CA175" s="4065" t="str">
        <f t="shared" si="364"/>
        <v/>
      </c>
      <c r="CB175" s="1899" t="str">
        <f t="shared" si="380"/>
        <v/>
      </c>
      <c r="CC175" s="1899" t="str">
        <f t="shared" si="365"/>
        <v/>
      </c>
      <c r="CD175" s="1970"/>
      <c r="CE175" s="1970"/>
      <c r="CF175" s="1970"/>
      <c r="CG175" s="1970"/>
      <c r="CH175" s="1970"/>
      <c r="CI175" s="1899" t="str">
        <f t="shared" si="366"/>
        <v/>
      </c>
      <c r="CJ175" s="1971"/>
      <c r="CK175" s="1899" t="str">
        <f t="shared" si="382"/>
        <v/>
      </c>
      <c r="CL175" s="1899" t="str">
        <f t="shared" si="383"/>
        <v/>
      </c>
      <c r="CM175" s="1899" t="str">
        <f t="shared" si="384"/>
        <v/>
      </c>
      <c r="CN175" s="1899" t="str">
        <f t="shared" si="385"/>
        <v/>
      </c>
      <c r="CO175" s="1899" t="str">
        <f t="shared" si="386"/>
        <v/>
      </c>
      <c r="CP175" s="1899" t="str">
        <f t="shared" si="387"/>
        <v/>
      </c>
      <c r="CQ175" s="1899" t="str">
        <f t="shared" si="388"/>
        <v/>
      </c>
      <c r="CR175" s="1970"/>
      <c r="CS175" s="1970"/>
      <c r="CT175" s="3024" t="str">
        <f t="shared" si="390"/>
        <v/>
      </c>
      <c r="CU175" s="3024" t="str">
        <f t="shared" si="393"/>
        <v/>
      </c>
      <c r="DF175" s="4067">
        <f t="shared" si="354"/>
        <v>0</v>
      </c>
      <c r="DG175" s="4043">
        <f t="shared" si="378"/>
        <v>0</v>
      </c>
      <c r="DH175" s="4043">
        <f t="shared" si="355"/>
        <v>0</v>
      </c>
      <c r="DI175" s="1970"/>
      <c r="DJ175" s="1970"/>
      <c r="DK175" s="1970"/>
      <c r="DL175" s="1970"/>
      <c r="DM175" s="1970"/>
      <c r="DN175" s="4043">
        <f t="shared" si="356"/>
        <v>0</v>
      </c>
      <c r="DO175" s="1971"/>
      <c r="DP175" s="4043">
        <f t="shared" si="357"/>
        <v>0</v>
      </c>
      <c r="DQ175" s="4043">
        <f t="shared" si="358"/>
        <v>0</v>
      </c>
      <c r="DR175" s="4043">
        <f t="shared" si="359"/>
        <v>0</v>
      </c>
      <c r="DS175" s="4043">
        <f t="shared" si="360"/>
        <v>0</v>
      </c>
      <c r="DT175" s="4043">
        <f t="shared" si="361"/>
        <v>0</v>
      </c>
      <c r="DU175" s="4043">
        <f t="shared" si="362"/>
        <v>0</v>
      </c>
      <c r="DV175" s="4043">
        <f t="shared" si="363"/>
        <v>0</v>
      </c>
      <c r="DW175" s="1970"/>
      <c r="DX175" s="1970"/>
      <c r="DY175" s="3026">
        <f t="shared" si="391"/>
        <v>0</v>
      </c>
      <c r="DZ175" s="3026">
        <f t="shared" si="392"/>
        <v>0</v>
      </c>
    </row>
    <row r="176" spans="1:130" x14ac:dyDescent="0.25">
      <c r="A176" s="6883" t="s">
        <v>1918</v>
      </c>
      <c r="B176" s="6884"/>
      <c r="C176" s="4029">
        <f t="shared" ref="C176:D178" si="394">+O176+Q176+S176+U176+W176+Y176+AA176+AC176+AE176+AG176+AI176</f>
        <v>0</v>
      </c>
      <c r="D176" s="4079">
        <f t="shared" si="39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379"/>
        <v/>
      </c>
      <c r="CA176" s="4065" t="str">
        <f t="shared" si="364"/>
        <v/>
      </c>
      <c r="CB176" s="1899" t="str">
        <f t="shared" si="380"/>
        <v/>
      </c>
      <c r="CC176" s="1899" t="str">
        <f t="shared" si="365"/>
        <v/>
      </c>
      <c r="CD176" s="1970"/>
      <c r="CE176" s="1970"/>
      <c r="CF176" s="1970"/>
      <c r="CG176" s="1970"/>
      <c r="CH176" s="1970"/>
      <c r="CI176" s="1899" t="str">
        <f t="shared" si="366"/>
        <v/>
      </c>
      <c r="CJ176" s="1971"/>
      <c r="CK176" s="1899" t="str">
        <f t="shared" si="382"/>
        <v/>
      </c>
      <c r="CL176" s="1899" t="str">
        <f t="shared" si="383"/>
        <v/>
      </c>
      <c r="CM176" s="1899" t="str">
        <f t="shared" si="384"/>
        <v/>
      </c>
      <c r="CN176" s="1899" t="str">
        <f t="shared" si="385"/>
        <v/>
      </c>
      <c r="CO176" s="1899" t="str">
        <f t="shared" si="386"/>
        <v/>
      </c>
      <c r="CP176" s="1899" t="str">
        <f t="shared" si="387"/>
        <v/>
      </c>
      <c r="CQ176" s="1899" t="str">
        <f t="shared" si="388"/>
        <v/>
      </c>
      <c r="CR176" s="1970"/>
      <c r="CS176" s="1970"/>
      <c r="CT176" s="3024" t="str">
        <f t="shared" si="390"/>
        <v/>
      </c>
      <c r="CU176" s="3024" t="str">
        <f t="shared" si="393"/>
        <v/>
      </c>
      <c r="DF176" s="4067">
        <f t="shared" si="354"/>
        <v>0</v>
      </c>
      <c r="DG176" s="4043">
        <f t="shared" si="378"/>
        <v>0</v>
      </c>
      <c r="DH176" s="4043">
        <f t="shared" si="355"/>
        <v>0</v>
      </c>
      <c r="DI176" s="1970"/>
      <c r="DJ176" s="1970"/>
      <c r="DK176" s="1970"/>
      <c r="DL176" s="1970"/>
      <c r="DM176" s="1970"/>
      <c r="DN176" s="4043">
        <f t="shared" si="356"/>
        <v>0</v>
      </c>
      <c r="DO176" s="1971"/>
      <c r="DP176" s="4043">
        <f t="shared" si="357"/>
        <v>0</v>
      </c>
      <c r="DQ176" s="4043">
        <f t="shared" si="358"/>
        <v>0</v>
      </c>
      <c r="DR176" s="4043">
        <f t="shared" si="359"/>
        <v>0</v>
      </c>
      <c r="DS176" s="4043">
        <f t="shared" si="360"/>
        <v>0</v>
      </c>
      <c r="DT176" s="4043">
        <f t="shared" si="361"/>
        <v>0</v>
      </c>
      <c r="DU176" s="4043">
        <f t="shared" si="362"/>
        <v>0</v>
      </c>
      <c r="DV176" s="4043">
        <f t="shared" si="363"/>
        <v>0</v>
      </c>
      <c r="DW176" s="1970"/>
      <c r="DX176" s="1970"/>
      <c r="DY176" s="3026">
        <f t="shared" si="391"/>
        <v>0</v>
      </c>
      <c r="DZ176" s="3026">
        <f t="shared" si="392"/>
        <v>0</v>
      </c>
    </row>
    <row r="177" spans="1:130" x14ac:dyDescent="0.25">
      <c r="A177" s="6883" t="s">
        <v>1919</v>
      </c>
      <c r="B177" s="6884"/>
      <c r="C177" s="4029">
        <f t="shared" si="394"/>
        <v>0</v>
      </c>
      <c r="D177" s="4079">
        <f t="shared" si="39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379"/>
        <v/>
      </c>
      <c r="CA177" s="4065" t="str">
        <f t="shared" si="364"/>
        <v/>
      </c>
      <c r="CB177" s="1899" t="str">
        <f t="shared" si="380"/>
        <v/>
      </c>
      <c r="CC177" s="1899" t="str">
        <f t="shared" si="365"/>
        <v/>
      </c>
      <c r="CD177" s="1970"/>
      <c r="CE177" s="1970"/>
      <c r="CF177" s="1970"/>
      <c r="CG177" s="1970"/>
      <c r="CH177" s="1970"/>
      <c r="CI177" s="1899" t="str">
        <f t="shared" si="366"/>
        <v/>
      </c>
      <c r="CJ177" s="1971"/>
      <c r="CK177" s="1899" t="str">
        <f t="shared" si="382"/>
        <v/>
      </c>
      <c r="CL177" s="1899" t="str">
        <f t="shared" si="383"/>
        <v/>
      </c>
      <c r="CM177" s="1899" t="str">
        <f t="shared" si="384"/>
        <v/>
      </c>
      <c r="CN177" s="1899" t="str">
        <f t="shared" si="385"/>
        <v/>
      </c>
      <c r="CO177" s="1899" t="str">
        <f t="shared" si="386"/>
        <v/>
      </c>
      <c r="CP177" s="1899" t="str">
        <f t="shared" si="387"/>
        <v/>
      </c>
      <c r="CQ177" s="1899" t="str">
        <f t="shared" si="388"/>
        <v/>
      </c>
      <c r="CR177" s="1970"/>
      <c r="CS177" s="1970"/>
      <c r="CT177" s="3024" t="str">
        <f t="shared" si="390"/>
        <v/>
      </c>
      <c r="CU177" s="3024" t="str">
        <f t="shared" si="393"/>
        <v/>
      </c>
      <c r="DF177" s="4067">
        <f t="shared" si="354"/>
        <v>0</v>
      </c>
      <c r="DG177" s="4043">
        <f t="shared" si="378"/>
        <v>0</v>
      </c>
      <c r="DH177" s="4043">
        <f t="shared" si="355"/>
        <v>0</v>
      </c>
      <c r="DI177" s="1970"/>
      <c r="DJ177" s="1970"/>
      <c r="DK177" s="1970"/>
      <c r="DL177" s="1970"/>
      <c r="DM177" s="1970"/>
      <c r="DN177" s="4043">
        <f t="shared" si="356"/>
        <v>0</v>
      </c>
      <c r="DO177" s="1971"/>
      <c r="DP177" s="4043">
        <f t="shared" si="357"/>
        <v>0</v>
      </c>
      <c r="DQ177" s="4043">
        <f t="shared" si="358"/>
        <v>0</v>
      </c>
      <c r="DR177" s="4043">
        <f t="shared" si="359"/>
        <v>0</v>
      </c>
      <c r="DS177" s="4043">
        <f t="shared" si="360"/>
        <v>0</v>
      </c>
      <c r="DT177" s="4043">
        <f t="shared" si="361"/>
        <v>0</v>
      </c>
      <c r="DU177" s="4043">
        <f t="shared" si="362"/>
        <v>0</v>
      </c>
      <c r="DV177" s="4043">
        <f t="shared" si="363"/>
        <v>0</v>
      </c>
      <c r="DW177" s="1970"/>
      <c r="DX177" s="1970"/>
      <c r="DY177" s="3026">
        <f t="shared" si="391"/>
        <v>0</v>
      </c>
      <c r="DZ177" s="3026">
        <f t="shared" si="392"/>
        <v>0</v>
      </c>
    </row>
    <row r="178" spans="1:130" x14ac:dyDescent="0.25">
      <c r="A178" s="6883" t="s">
        <v>1920</v>
      </c>
      <c r="B178" s="6884"/>
      <c r="C178" s="4029">
        <f t="shared" si="394"/>
        <v>0</v>
      </c>
      <c r="D178" s="4079">
        <f t="shared" si="39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379"/>
        <v/>
      </c>
      <c r="CA178" s="4065" t="str">
        <f t="shared" si="364"/>
        <v/>
      </c>
      <c r="CB178" s="1899" t="str">
        <f t="shared" si="380"/>
        <v/>
      </c>
      <c r="CC178" s="1899" t="str">
        <f t="shared" si="365"/>
        <v/>
      </c>
      <c r="CD178" s="1970"/>
      <c r="CE178" s="1970"/>
      <c r="CF178" s="1970"/>
      <c r="CG178" s="1970"/>
      <c r="CH178" s="1970"/>
      <c r="CI178" s="1899" t="str">
        <f t="shared" si="366"/>
        <v/>
      </c>
      <c r="CJ178" s="1971"/>
      <c r="CK178" s="1899" t="str">
        <f t="shared" si="382"/>
        <v/>
      </c>
      <c r="CL178" s="1899" t="str">
        <f t="shared" si="383"/>
        <v/>
      </c>
      <c r="CM178" s="1899" t="str">
        <f t="shared" si="384"/>
        <v/>
      </c>
      <c r="CN178" s="1899" t="str">
        <f t="shared" si="385"/>
        <v/>
      </c>
      <c r="CO178" s="1899" t="str">
        <f t="shared" si="386"/>
        <v/>
      </c>
      <c r="CP178" s="1899" t="str">
        <f t="shared" si="387"/>
        <v/>
      </c>
      <c r="CQ178" s="1899" t="str">
        <f t="shared" si="388"/>
        <v/>
      </c>
      <c r="CR178" s="1970"/>
      <c r="CS178" s="1970"/>
      <c r="CT178" s="3024" t="str">
        <f t="shared" si="390"/>
        <v/>
      </c>
      <c r="CU178" s="3024" t="str">
        <f t="shared" si="393"/>
        <v/>
      </c>
      <c r="DF178" s="4067">
        <f t="shared" si="354"/>
        <v>0</v>
      </c>
      <c r="DG178" s="4043">
        <f t="shared" si="378"/>
        <v>0</v>
      </c>
      <c r="DH178" s="4043">
        <f t="shared" si="355"/>
        <v>0</v>
      </c>
      <c r="DI178" s="1970"/>
      <c r="DJ178" s="1970"/>
      <c r="DK178" s="1970"/>
      <c r="DL178" s="1970"/>
      <c r="DM178" s="1970"/>
      <c r="DN178" s="4043">
        <f t="shared" si="356"/>
        <v>0</v>
      </c>
      <c r="DO178" s="1971"/>
      <c r="DP178" s="4043">
        <f t="shared" si="357"/>
        <v>0</v>
      </c>
      <c r="DQ178" s="4043">
        <f t="shared" si="358"/>
        <v>0</v>
      </c>
      <c r="DR178" s="4043">
        <f t="shared" si="359"/>
        <v>0</v>
      </c>
      <c r="DS178" s="4043">
        <f t="shared" si="360"/>
        <v>0</v>
      </c>
      <c r="DT178" s="4043">
        <f t="shared" si="361"/>
        <v>0</v>
      </c>
      <c r="DU178" s="4043">
        <f t="shared" si="362"/>
        <v>0</v>
      </c>
      <c r="DV178" s="4043">
        <f t="shared" si="363"/>
        <v>0</v>
      </c>
      <c r="DW178" s="1970"/>
      <c r="DX178" s="1970"/>
      <c r="DY178" s="3026">
        <f t="shared" si="391"/>
        <v>0</v>
      </c>
      <c r="DZ178" s="3026">
        <f t="shared" si="392"/>
        <v>0</v>
      </c>
    </row>
    <row r="179" spans="1:130" x14ac:dyDescent="0.25">
      <c r="A179" s="6883" t="s">
        <v>1921</v>
      </c>
      <c r="B179" s="6884"/>
      <c r="C179" s="4029">
        <f t="shared" ref="C179:D183" si="395">+E179+G179+I179+K179+M179+O179+Q179+S179+U179+W179+Y179+AA179+AC179+AE179+AG179+AI179</f>
        <v>0</v>
      </c>
      <c r="D179" s="4079">
        <f t="shared" si="39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379"/>
        <v/>
      </c>
      <c r="CA179" s="4065" t="str">
        <f t="shared" si="364"/>
        <v/>
      </c>
      <c r="CB179" s="1899" t="str">
        <f t="shared" si="380"/>
        <v/>
      </c>
      <c r="CC179" s="1899" t="str">
        <f t="shared" si="365"/>
        <v/>
      </c>
      <c r="CD179" s="1970"/>
      <c r="CE179" s="1970"/>
      <c r="CF179" s="1970"/>
      <c r="CG179" s="1970"/>
      <c r="CH179" s="1970"/>
      <c r="CI179" s="1899" t="str">
        <f t="shared" si="366"/>
        <v/>
      </c>
      <c r="CJ179" s="1971"/>
      <c r="CK179" s="1899" t="str">
        <f t="shared" si="382"/>
        <v/>
      </c>
      <c r="CL179" s="1899" t="str">
        <f t="shared" si="383"/>
        <v/>
      </c>
      <c r="CM179" s="1899" t="str">
        <f t="shared" si="384"/>
        <v/>
      </c>
      <c r="CN179" s="1899" t="str">
        <f t="shared" si="385"/>
        <v/>
      </c>
      <c r="CO179" s="1899" t="str">
        <f t="shared" si="386"/>
        <v/>
      </c>
      <c r="CP179" s="1899" t="str">
        <f t="shared" si="387"/>
        <v/>
      </c>
      <c r="CQ179" s="1899" t="str">
        <f t="shared" si="388"/>
        <v/>
      </c>
      <c r="CR179" s="1970"/>
      <c r="CS179" s="1970"/>
      <c r="CT179" s="3024" t="str">
        <f t="shared" si="390"/>
        <v/>
      </c>
      <c r="CU179" s="3024" t="str">
        <f t="shared" si="393"/>
        <v/>
      </c>
      <c r="DF179" s="4067">
        <f t="shared" si="354"/>
        <v>0</v>
      </c>
      <c r="DG179" s="4043">
        <f t="shared" si="378"/>
        <v>0</v>
      </c>
      <c r="DH179" s="4043">
        <f t="shared" si="355"/>
        <v>0</v>
      </c>
      <c r="DI179" s="1970"/>
      <c r="DJ179" s="1970"/>
      <c r="DK179" s="1970"/>
      <c r="DL179" s="1970"/>
      <c r="DM179" s="1970"/>
      <c r="DN179" s="4043">
        <f t="shared" si="356"/>
        <v>0</v>
      </c>
      <c r="DO179" s="1971"/>
      <c r="DP179" s="4043">
        <f t="shared" si="357"/>
        <v>0</v>
      </c>
      <c r="DQ179" s="4043">
        <f t="shared" si="358"/>
        <v>0</v>
      </c>
      <c r="DR179" s="4043">
        <f t="shared" si="359"/>
        <v>0</v>
      </c>
      <c r="DS179" s="4043">
        <f t="shared" si="360"/>
        <v>0</v>
      </c>
      <c r="DT179" s="4043">
        <f t="shared" si="361"/>
        <v>0</v>
      </c>
      <c r="DU179" s="4043">
        <f t="shared" si="362"/>
        <v>0</v>
      </c>
      <c r="DV179" s="4043">
        <f t="shared" si="363"/>
        <v>0</v>
      </c>
      <c r="DW179" s="1970"/>
      <c r="DX179" s="1970"/>
      <c r="DY179" s="3026">
        <f t="shared" si="391"/>
        <v>0</v>
      </c>
      <c r="DZ179" s="3026">
        <f t="shared" si="392"/>
        <v>0</v>
      </c>
    </row>
    <row r="180" spans="1:130" x14ac:dyDescent="0.25">
      <c r="A180" s="6883" t="s">
        <v>1922</v>
      </c>
      <c r="B180" s="6884"/>
      <c r="C180" s="4029">
        <f t="shared" si="395"/>
        <v>0</v>
      </c>
      <c r="D180" s="4079">
        <f t="shared" si="39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379"/>
        <v/>
      </c>
      <c r="CA180" s="4065" t="str">
        <f t="shared" si="364"/>
        <v/>
      </c>
      <c r="CB180" s="1899" t="str">
        <f t="shared" si="380"/>
        <v/>
      </c>
      <c r="CC180" s="1899" t="str">
        <f t="shared" si="365"/>
        <v/>
      </c>
      <c r="CD180" s="1970"/>
      <c r="CE180" s="1970"/>
      <c r="CF180" s="1970"/>
      <c r="CG180" s="1970"/>
      <c r="CH180" s="1970"/>
      <c r="CI180" s="1899" t="str">
        <f t="shared" si="366"/>
        <v/>
      </c>
      <c r="CJ180" s="1971"/>
      <c r="CK180" s="1899" t="str">
        <f t="shared" si="382"/>
        <v/>
      </c>
      <c r="CL180" s="1899" t="str">
        <f t="shared" si="383"/>
        <v/>
      </c>
      <c r="CM180" s="1899" t="str">
        <f t="shared" si="384"/>
        <v/>
      </c>
      <c r="CN180" s="1899" t="str">
        <f t="shared" si="385"/>
        <v/>
      </c>
      <c r="CO180" s="1899" t="str">
        <f t="shared" si="386"/>
        <v/>
      </c>
      <c r="CP180" s="1899" t="str">
        <f t="shared" si="387"/>
        <v/>
      </c>
      <c r="CQ180" s="1899" t="str">
        <f t="shared" si="388"/>
        <v/>
      </c>
      <c r="CR180" s="1970"/>
      <c r="CS180" s="1970"/>
      <c r="CT180" s="3024" t="str">
        <f t="shared" si="390"/>
        <v/>
      </c>
      <c r="CU180" s="3024" t="str">
        <f t="shared" si="393"/>
        <v/>
      </c>
      <c r="DF180" s="4067">
        <f t="shared" si="354"/>
        <v>0</v>
      </c>
      <c r="DG180" s="4043">
        <f t="shared" si="378"/>
        <v>0</v>
      </c>
      <c r="DH180" s="4043">
        <f t="shared" si="355"/>
        <v>0</v>
      </c>
      <c r="DI180" s="1970"/>
      <c r="DJ180" s="1970"/>
      <c r="DK180" s="1970"/>
      <c r="DL180" s="1970"/>
      <c r="DM180" s="1970"/>
      <c r="DN180" s="4043">
        <f t="shared" si="356"/>
        <v>0</v>
      </c>
      <c r="DO180" s="1971"/>
      <c r="DP180" s="4043">
        <f t="shared" si="357"/>
        <v>0</v>
      </c>
      <c r="DQ180" s="4043">
        <f t="shared" si="358"/>
        <v>0</v>
      </c>
      <c r="DR180" s="4043">
        <f t="shared" si="359"/>
        <v>0</v>
      </c>
      <c r="DS180" s="4043">
        <f t="shared" si="360"/>
        <v>0</v>
      </c>
      <c r="DT180" s="4043">
        <f t="shared" si="361"/>
        <v>0</v>
      </c>
      <c r="DU180" s="4043">
        <f t="shared" si="362"/>
        <v>0</v>
      </c>
      <c r="DV180" s="4043">
        <f t="shared" si="363"/>
        <v>0</v>
      </c>
      <c r="DW180" s="1970"/>
      <c r="DX180" s="1970"/>
      <c r="DY180" s="3026">
        <f t="shared" si="391"/>
        <v>0</v>
      </c>
      <c r="DZ180" s="3026">
        <f t="shared" si="392"/>
        <v>0</v>
      </c>
    </row>
    <row r="181" spans="1:130" x14ac:dyDescent="0.25">
      <c r="A181" s="6883" t="s">
        <v>1923</v>
      </c>
      <c r="B181" s="6884"/>
      <c r="C181" s="4029">
        <f t="shared" si="395"/>
        <v>0</v>
      </c>
      <c r="D181" s="4079">
        <f t="shared" si="39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379"/>
        <v/>
      </c>
      <c r="CA181" s="4065" t="str">
        <f t="shared" si="364"/>
        <v/>
      </c>
      <c r="CB181" s="1899" t="str">
        <f t="shared" si="380"/>
        <v/>
      </c>
      <c r="CC181" s="1899" t="str">
        <f t="shared" si="365"/>
        <v/>
      </c>
      <c r="CD181" s="1970"/>
      <c r="CE181" s="1970"/>
      <c r="CF181" s="1970"/>
      <c r="CG181" s="1970"/>
      <c r="CH181" s="1970"/>
      <c r="CI181" s="1899" t="str">
        <f t="shared" si="366"/>
        <v/>
      </c>
      <c r="CJ181" s="1971"/>
      <c r="CK181" s="1899" t="str">
        <f t="shared" si="382"/>
        <v/>
      </c>
      <c r="CL181" s="1899" t="str">
        <f t="shared" si="383"/>
        <v/>
      </c>
      <c r="CM181" s="1899" t="str">
        <f t="shared" si="384"/>
        <v/>
      </c>
      <c r="CN181" s="1899" t="str">
        <f t="shared" si="385"/>
        <v/>
      </c>
      <c r="CO181" s="1899" t="str">
        <f t="shared" si="386"/>
        <v/>
      </c>
      <c r="CP181" s="1899" t="str">
        <f t="shared" si="387"/>
        <v/>
      </c>
      <c r="CQ181" s="1899" t="str">
        <f t="shared" si="388"/>
        <v/>
      </c>
      <c r="CR181" s="1970"/>
      <c r="CS181" s="1970"/>
      <c r="CT181" s="3024" t="str">
        <f t="shared" si="390"/>
        <v/>
      </c>
      <c r="CU181" s="3024" t="str">
        <f t="shared" si="393"/>
        <v/>
      </c>
      <c r="DF181" s="4067">
        <f t="shared" si="354"/>
        <v>0</v>
      </c>
      <c r="DG181" s="4043">
        <f t="shared" si="378"/>
        <v>0</v>
      </c>
      <c r="DH181" s="4043">
        <f t="shared" si="355"/>
        <v>0</v>
      </c>
      <c r="DI181" s="1970"/>
      <c r="DJ181" s="1970"/>
      <c r="DK181" s="1970"/>
      <c r="DL181" s="1970"/>
      <c r="DM181" s="1970"/>
      <c r="DN181" s="4043">
        <f t="shared" si="356"/>
        <v>0</v>
      </c>
      <c r="DO181" s="1971"/>
      <c r="DP181" s="4043">
        <f t="shared" si="357"/>
        <v>0</v>
      </c>
      <c r="DQ181" s="4043">
        <f t="shared" si="358"/>
        <v>0</v>
      </c>
      <c r="DR181" s="4043">
        <f t="shared" si="359"/>
        <v>0</v>
      </c>
      <c r="DS181" s="4043">
        <f t="shared" si="360"/>
        <v>0</v>
      </c>
      <c r="DT181" s="4043">
        <f t="shared" si="361"/>
        <v>0</v>
      </c>
      <c r="DU181" s="4043">
        <f t="shared" si="362"/>
        <v>0</v>
      </c>
      <c r="DV181" s="4043">
        <f t="shared" si="363"/>
        <v>0</v>
      </c>
      <c r="DW181" s="1970"/>
      <c r="DX181" s="1970"/>
      <c r="DY181" s="3026">
        <f t="shared" si="391"/>
        <v>0</v>
      </c>
      <c r="DZ181" s="3026">
        <f t="shared" si="392"/>
        <v>0</v>
      </c>
    </row>
    <row r="182" spans="1:130" x14ac:dyDescent="0.25">
      <c r="A182" s="6883" t="s">
        <v>1924</v>
      </c>
      <c r="B182" s="6884"/>
      <c r="C182" s="4029">
        <f t="shared" si="395"/>
        <v>0</v>
      </c>
      <c r="D182" s="4079">
        <f t="shared" si="39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379"/>
        <v/>
      </c>
      <c r="CA182" s="4065" t="str">
        <f t="shared" si="364"/>
        <v/>
      </c>
      <c r="CB182" s="1899" t="str">
        <f t="shared" si="380"/>
        <v/>
      </c>
      <c r="CC182" s="1899" t="str">
        <f t="shared" si="365"/>
        <v/>
      </c>
      <c r="CD182" s="1970"/>
      <c r="CE182" s="1970"/>
      <c r="CF182" s="1970"/>
      <c r="CG182" s="1970"/>
      <c r="CH182" s="1970"/>
      <c r="CI182" s="1899" t="str">
        <f t="shared" si="366"/>
        <v/>
      </c>
      <c r="CJ182" s="1971"/>
      <c r="CK182" s="1899" t="str">
        <f t="shared" si="382"/>
        <v/>
      </c>
      <c r="CL182" s="1899" t="str">
        <f t="shared" si="383"/>
        <v/>
      </c>
      <c r="CM182" s="1899" t="str">
        <f t="shared" si="384"/>
        <v/>
      </c>
      <c r="CN182" s="1899" t="str">
        <f t="shared" si="385"/>
        <v/>
      </c>
      <c r="CO182" s="1899" t="str">
        <f t="shared" si="386"/>
        <v/>
      </c>
      <c r="CP182" s="1899" t="str">
        <f t="shared" si="387"/>
        <v/>
      </c>
      <c r="CQ182" s="1899" t="str">
        <f t="shared" si="388"/>
        <v/>
      </c>
      <c r="CR182" s="1970"/>
      <c r="CS182" s="1970"/>
      <c r="CT182" s="3024" t="str">
        <f t="shared" si="390"/>
        <v/>
      </c>
      <c r="CU182" s="3024" t="str">
        <f t="shared" si="393"/>
        <v/>
      </c>
      <c r="DF182" s="4067">
        <f t="shared" si="354"/>
        <v>0</v>
      </c>
      <c r="DG182" s="4043">
        <f t="shared" si="378"/>
        <v>0</v>
      </c>
      <c r="DH182" s="4043">
        <f t="shared" si="355"/>
        <v>0</v>
      </c>
      <c r="DI182" s="1970"/>
      <c r="DJ182" s="1970"/>
      <c r="DK182" s="1970"/>
      <c r="DL182" s="1970"/>
      <c r="DM182" s="1970"/>
      <c r="DN182" s="4043">
        <f t="shared" si="356"/>
        <v>0</v>
      </c>
      <c r="DO182" s="1971"/>
      <c r="DP182" s="4043">
        <f t="shared" si="357"/>
        <v>0</v>
      </c>
      <c r="DQ182" s="4043">
        <f t="shared" si="358"/>
        <v>0</v>
      </c>
      <c r="DR182" s="4043">
        <f t="shared" si="359"/>
        <v>0</v>
      </c>
      <c r="DS182" s="4043">
        <f t="shared" si="360"/>
        <v>0</v>
      </c>
      <c r="DT182" s="4043">
        <f t="shared" si="361"/>
        <v>0</v>
      </c>
      <c r="DU182" s="4043">
        <f t="shared" si="362"/>
        <v>0</v>
      </c>
      <c r="DV182" s="4043">
        <f t="shared" si="363"/>
        <v>0</v>
      </c>
      <c r="DW182" s="1970"/>
      <c r="DX182" s="1970"/>
      <c r="DY182" s="3026">
        <f t="shared" si="391"/>
        <v>0</v>
      </c>
      <c r="DZ182" s="3026">
        <f t="shared" si="392"/>
        <v>0</v>
      </c>
    </row>
    <row r="183" spans="1:130" x14ac:dyDescent="0.25">
      <c r="A183" s="6885" t="s">
        <v>1925</v>
      </c>
      <c r="B183" s="6886"/>
      <c r="C183" s="638">
        <f t="shared" si="395"/>
        <v>0</v>
      </c>
      <c r="D183" s="3121">
        <f t="shared" si="39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364"/>
        <v/>
      </c>
      <c r="CB183" s="1899" t="str">
        <f t="shared" si="380"/>
        <v/>
      </c>
      <c r="CC183" s="1899" t="str">
        <f t="shared" si="365"/>
        <v/>
      </c>
      <c r="CD183" s="1970"/>
      <c r="CE183" s="1970"/>
      <c r="CF183" s="1970"/>
      <c r="CG183" s="1970"/>
      <c r="CH183" s="1970"/>
      <c r="CI183" s="1899" t="str">
        <f t="shared" si="366"/>
        <v/>
      </c>
      <c r="CJ183" s="1971"/>
      <c r="CK183" s="1899" t="str">
        <f t="shared" si="382"/>
        <v/>
      </c>
      <c r="CL183" s="1899" t="str">
        <f t="shared" si="383"/>
        <v/>
      </c>
      <c r="CM183" s="1899" t="str">
        <f t="shared" si="384"/>
        <v/>
      </c>
      <c r="CN183" s="1899" t="str">
        <f t="shared" si="385"/>
        <v/>
      </c>
      <c r="CO183" s="1899" t="str">
        <f t="shared" si="386"/>
        <v/>
      </c>
      <c r="CP183" s="1899" t="str">
        <f t="shared" si="387"/>
        <v/>
      </c>
      <c r="CQ183" s="1899" t="str">
        <f t="shared" si="388"/>
        <v/>
      </c>
      <c r="CR183" s="1970"/>
      <c r="CS183" s="1970"/>
      <c r="CT183" s="3024" t="str">
        <f t="shared" si="390"/>
        <v/>
      </c>
      <c r="CU183" s="3024" t="str">
        <f t="shared" si="393"/>
        <v/>
      </c>
      <c r="DF183" s="4067">
        <f t="shared" si="354"/>
        <v>0</v>
      </c>
      <c r="DG183" s="4043">
        <f t="shared" si="378"/>
        <v>0</v>
      </c>
      <c r="DH183" s="4043">
        <f t="shared" si="355"/>
        <v>0</v>
      </c>
      <c r="DI183" s="1970"/>
      <c r="DJ183" s="1970"/>
      <c r="DK183" s="1970"/>
      <c r="DL183" s="1970"/>
      <c r="DM183" s="1970"/>
      <c r="DN183" s="4043">
        <f t="shared" si="356"/>
        <v>0</v>
      </c>
      <c r="DO183" s="1971"/>
      <c r="DP183" s="4043">
        <f t="shared" si="357"/>
        <v>0</v>
      </c>
      <c r="DQ183" s="4043">
        <f t="shared" si="358"/>
        <v>0</v>
      </c>
      <c r="DR183" s="4043">
        <f t="shared" si="359"/>
        <v>0</v>
      </c>
      <c r="DS183" s="4043">
        <f t="shared" si="360"/>
        <v>0</v>
      </c>
      <c r="DT183" s="4043">
        <f t="shared" si="361"/>
        <v>0</v>
      </c>
      <c r="DU183" s="4043">
        <f t="shared" si="362"/>
        <v>0</v>
      </c>
      <c r="DV183" s="4043">
        <f t="shared" si="363"/>
        <v>0</v>
      </c>
      <c r="DW183" s="1970"/>
      <c r="DX183" s="1970"/>
      <c r="DY183" s="3026">
        <f t="shared" si="391"/>
        <v>0</v>
      </c>
      <c r="DZ183" s="3026">
        <f t="shared" si="39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396">+M188+O188+Q188+S188+U188+W188+Y188+AA188+AC188+AE188</f>
        <v>0</v>
      </c>
      <c r="D188" s="3119">
        <f t="shared" si="39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397">IF((AM188+AK188)&lt;&gt;C188," * El N° de exámenes Procesados por SEXO (Hombres + Mujeres)no puede ser distinto al Total de exámenes procesados","")</f>
        <v/>
      </c>
      <c r="CL188" s="1899" t="str">
        <f t="shared" ref="CL188:CL210" si="39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39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0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0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0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0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0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0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06">IF(D188&gt;C188,1,0)</f>
        <v>0</v>
      </c>
      <c r="DG188" s="4066"/>
      <c r="DH188" s="4043">
        <f t="shared" ref="DH188:DH210" si="40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08">IF(AND(C188&gt;0,AND(AO188="",AQ188="")),1,IF((AO188+AQ188)&gt;C188,1,0))</f>
        <v>0</v>
      </c>
      <c r="DO188" s="1971"/>
      <c r="DP188" s="4043">
        <f t="shared" ref="DP188:DP210" si="409">IF((AM188+AK188)&lt;&gt;C188,1,0)</f>
        <v>0</v>
      </c>
      <c r="DQ188" s="4043">
        <f t="shared" ref="DQ188:DQ210" si="410">IF((AN188+AL188)&lt;&gt;D188,1,0)</f>
        <v>0</v>
      </c>
      <c r="DR188" s="4043">
        <f t="shared" ref="DR188:DR210" si="411">IF(AND(C188&gt;0,AS188=""),1,IF(AS188&gt;C188,1,0))</f>
        <v>0</v>
      </c>
      <c r="DS188" s="4043">
        <f t="shared" ref="DS188:DS210" si="412">IF(AND(C188&gt;0,AU188=""),1,IF(AU188&gt;C188,1,0))</f>
        <v>0</v>
      </c>
      <c r="DT188" s="4043">
        <f t="shared" ref="DT188:DT210" si="413">IF(AND(D188&gt;0,OR(AP188="",AR188="")),1,IF((AP188+AR188)&gt;D188,1,0))</f>
        <v>0</v>
      </c>
      <c r="DU188" s="4043">
        <f t="shared" ref="DU188:DU210" si="414">IF(AND(D188&gt;0,AT188=""),1,IF(AT188&gt;D188,1,0))</f>
        <v>0</v>
      </c>
      <c r="DV188" s="4043">
        <f t="shared" ref="DV188:DV210" si="415">IF(AND(D188&gt;0,AV188=""),1,IF(AV188&gt;D188,1,0))</f>
        <v>0</v>
      </c>
      <c r="DW188" s="1970"/>
      <c r="DX188" s="1970"/>
      <c r="DY188" s="4043">
        <f t="shared" ref="DY188:DY196" si="416">IF(AND((M188+O188)&gt;0,AW188=""),1,IF(AW188&gt;(M188+O188),1,0))</f>
        <v>0</v>
      </c>
      <c r="DZ188" s="4043">
        <f t="shared" ref="DZ188:DZ196" si="41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396"/>
        <v>0</v>
      </c>
      <c r="D189" s="3123">
        <f t="shared" si="39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18">IF(D189&gt;C189," * El Total de Exámenes Confirmados Positivos por ISP NO DEBE SUPERAR los Exámenes Procesados. ","")</f>
        <v/>
      </c>
      <c r="CB189" s="4066"/>
      <c r="CC189" s="1899" t="str">
        <f t="shared" ref="CC189:CC210" si="41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2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397"/>
        <v/>
      </c>
      <c r="CL189" s="1899" t="str">
        <f t="shared" si="398"/>
        <v/>
      </c>
      <c r="CM189" s="1899" t="str">
        <f t="shared" si="399"/>
        <v/>
      </c>
      <c r="CN189" s="1899" t="str">
        <f t="shared" si="400"/>
        <v/>
      </c>
      <c r="CO189" s="1899" t="str">
        <f t="shared" si="401"/>
        <v/>
      </c>
      <c r="CP189" s="1899" t="str">
        <f t="shared" si="402"/>
        <v/>
      </c>
      <c r="CQ189" s="1899" t="str">
        <f t="shared" si="403"/>
        <v/>
      </c>
      <c r="CR189" s="1970"/>
      <c r="CS189" s="1970"/>
      <c r="CT189" s="3024" t="str">
        <f t="shared" si="404"/>
        <v/>
      </c>
      <c r="CU189" s="3024" t="str">
        <f t="shared" si="405"/>
        <v/>
      </c>
      <c r="DF189" s="4067">
        <f t="shared" si="406"/>
        <v>0</v>
      </c>
      <c r="DG189" s="4066"/>
      <c r="DH189" s="4043">
        <f t="shared" si="407"/>
        <v>0</v>
      </c>
      <c r="DI189" s="1970"/>
      <c r="DJ189" s="1970"/>
      <c r="DK189" s="1970"/>
      <c r="DL189" s="1970"/>
      <c r="DM189" s="1970"/>
      <c r="DN189" s="4043">
        <f t="shared" si="408"/>
        <v>0</v>
      </c>
      <c r="DO189" s="1971"/>
      <c r="DP189" s="4043">
        <f t="shared" si="409"/>
        <v>0</v>
      </c>
      <c r="DQ189" s="4043">
        <f t="shared" si="410"/>
        <v>0</v>
      </c>
      <c r="DR189" s="4043">
        <f t="shared" si="411"/>
        <v>0</v>
      </c>
      <c r="DS189" s="4043">
        <f t="shared" si="412"/>
        <v>0</v>
      </c>
      <c r="DT189" s="4043">
        <f t="shared" si="413"/>
        <v>0</v>
      </c>
      <c r="DU189" s="4043">
        <f t="shared" si="414"/>
        <v>0</v>
      </c>
      <c r="DV189" s="4043">
        <f t="shared" si="415"/>
        <v>0</v>
      </c>
      <c r="DW189" s="1970"/>
      <c r="DX189" s="1970"/>
      <c r="DY189" s="4043">
        <f t="shared" si="416"/>
        <v>0</v>
      </c>
      <c r="DZ189" s="4043">
        <f t="shared" si="417"/>
        <v>0</v>
      </c>
    </row>
    <row r="190" spans="1:130" x14ac:dyDescent="0.25">
      <c r="A190" s="6883" t="s">
        <v>1913</v>
      </c>
      <c r="B190" s="6884"/>
      <c r="C190" s="4029">
        <f t="shared" si="396"/>
        <v>0</v>
      </c>
      <c r="D190" s="3123">
        <f t="shared" si="39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18"/>
        <v/>
      </c>
      <c r="CB190" s="4066"/>
      <c r="CC190" s="1899" t="str">
        <f t="shared" si="419"/>
        <v/>
      </c>
      <c r="CD190" s="1970"/>
      <c r="CE190" s="1970"/>
      <c r="CF190" s="1970"/>
      <c r="CG190" s="1970"/>
      <c r="CH190" s="1970"/>
      <c r="CI190" s="1899" t="str">
        <f t="shared" si="420"/>
        <v/>
      </c>
      <c r="CJ190" s="1971"/>
      <c r="CK190" s="1899" t="str">
        <f t="shared" si="397"/>
        <v/>
      </c>
      <c r="CL190" s="1899" t="str">
        <f t="shared" si="398"/>
        <v/>
      </c>
      <c r="CM190" s="1899" t="str">
        <f t="shared" si="399"/>
        <v/>
      </c>
      <c r="CN190" s="1899" t="str">
        <f t="shared" si="400"/>
        <v/>
      </c>
      <c r="CO190" s="1899" t="str">
        <f t="shared" si="401"/>
        <v/>
      </c>
      <c r="CP190" s="1899" t="str">
        <f t="shared" si="402"/>
        <v/>
      </c>
      <c r="CQ190" s="1899" t="str">
        <f t="shared" si="403"/>
        <v/>
      </c>
      <c r="CR190" s="1970"/>
      <c r="CS190" s="1970"/>
      <c r="CT190" s="3024" t="str">
        <f t="shared" si="404"/>
        <v/>
      </c>
      <c r="CU190" s="3024" t="str">
        <f t="shared" si="405"/>
        <v/>
      </c>
      <c r="DF190" s="4067">
        <f t="shared" si="406"/>
        <v>0</v>
      </c>
      <c r="DG190" s="4066"/>
      <c r="DH190" s="4043">
        <f t="shared" si="407"/>
        <v>0</v>
      </c>
      <c r="DI190" s="1970"/>
      <c r="DJ190" s="1970"/>
      <c r="DK190" s="1970"/>
      <c r="DL190" s="1970"/>
      <c r="DM190" s="1970"/>
      <c r="DN190" s="4043">
        <f t="shared" si="408"/>
        <v>0</v>
      </c>
      <c r="DO190" s="1971"/>
      <c r="DP190" s="4043">
        <f t="shared" si="409"/>
        <v>0</v>
      </c>
      <c r="DQ190" s="4043">
        <f t="shared" si="410"/>
        <v>0</v>
      </c>
      <c r="DR190" s="4043">
        <f t="shared" si="411"/>
        <v>0</v>
      </c>
      <c r="DS190" s="4043">
        <f t="shared" si="412"/>
        <v>0</v>
      </c>
      <c r="DT190" s="4043">
        <f t="shared" si="413"/>
        <v>0</v>
      </c>
      <c r="DU190" s="4043">
        <f t="shared" si="414"/>
        <v>0</v>
      </c>
      <c r="DV190" s="4043">
        <f t="shared" si="415"/>
        <v>0</v>
      </c>
      <c r="DW190" s="1970"/>
      <c r="DX190" s="1970"/>
      <c r="DY190" s="4043">
        <f t="shared" si="416"/>
        <v>0</v>
      </c>
      <c r="DZ190" s="4043">
        <f t="shared" si="41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1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19"/>
        <v/>
      </c>
      <c r="CD191" s="1970"/>
      <c r="CE191" s="1970"/>
      <c r="CF191" s="1970"/>
      <c r="CG191" s="1970"/>
      <c r="CH191" s="1970"/>
      <c r="CI191" s="1899" t="str">
        <f t="shared" si="420"/>
        <v/>
      </c>
      <c r="CJ191" s="1971"/>
      <c r="CK191" s="1899" t="str">
        <f t="shared" si="397"/>
        <v/>
      </c>
      <c r="CL191" s="1899" t="str">
        <f t="shared" si="398"/>
        <v/>
      </c>
      <c r="CM191" s="1899" t="str">
        <f t="shared" si="399"/>
        <v/>
      </c>
      <c r="CN191" s="1899" t="str">
        <f t="shared" si="400"/>
        <v/>
      </c>
      <c r="CO191" s="1899" t="str">
        <f t="shared" si="401"/>
        <v/>
      </c>
      <c r="CP191" s="1899" t="str">
        <f t="shared" si="402"/>
        <v/>
      </c>
      <c r="CQ191" s="1899" t="str">
        <f t="shared" si="403"/>
        <v/>
      </c>
      <c r="CR191" s="1970"/>
      <c r="CS191" s="1970"/>
      <c r="CT191" s="3024" t="str">
        <f t="shared" si="404"/>
        <v/>
      </c>
      <c r="CU191" s="3024" t="str">
        <f t="shared" si="405"/>
        <v/>
      </c>
      <c r="DF191" s="4067">
        <f t="shared" si="406"/>
        <v>0</v>
      </c>
      <c r="DG191" s="4043">
        <f t="shared" ref="DG191:DG210" si="421">IF(AL191&gt;AK191,1,0)</f>
        <v>0</v>
      </c>
      <c r="DH191" s="4043">
        <f t="shared" si="407"/>
        <v>0</v>
      </c>
      <c r="DI191" s="1970"/>
      <c r="DJ191" s="1970"/>
      <c r="DK191" s="1970"/>
      <c r="DL191" s="1970"/>
      <c r="DM191" s="1970"/>
      <c r="DN191" s="4043">
        <f t="shared" si="408"/>
        <v>0</v>
      </c>
      <c r="DO191" s="1971"/>
      <c r="DP191" s="4043">
        <f t="shared" si="409"/>
        <v>0</v>
      </c>
      <c r="DQ191" s="4043">
        <f t="shared" si="410"/>
        <v>0</v>
      </c>
      <c r="DR191" s="4043">
        <f t="shared" si="411"/>
        <v>0</v>
      </c>
      <c r="DS191" s="4043">
        <f t="shared" si="412"/>
        <v>0</v>
      </c>
      <c r="DT191" s="4043">
        <f t="shared" si="413"/>
        <v>0</v>
      </c>
      <c r="DU191" s="4043">
        <f t="shared" si="414"/>
        <v>0</v>
      </c>
      <c r="DV191" s="4043">
        <f t="shared" si="415"/>
        <v>0</v>
      </c>
      <c r="DW191" s="1970"/>
      <c r="DX191" s="1970"/>
      <c r="DY191" s="4043">
        <f t="shared" si="416"/>
        <v>0</v>
      </c>
      <c r="DZ191" s="4043">
        <f t="shared" si="41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22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18"/>
        <v/>
      </c>
      <c r="CB192" s="1899" t="str">
        <f t="shared" ref="CB192:CB210" si="423">IF(AL192&gt;AK192," * El número de Exámenes por Sexo Hombres Confirmados positivos por ISP NO PUEDE Superar al número de Procesados. ","")</f>
        <v/>
      </c>
      <c r="CC192" s="1899" t="str">
        <f t="shared" si="419"/>
        <v/>
      </c>
      <c r="CD192" s="1970"/>
      <c r="CE192" s="1970"/>
      <c r="CF192" s="1970"/>
      <c r="CG192" s="1970"/>
      <c r="CH192" s="1970"/>
      <c r="CI192" s="1899" t="str">
        <f t="shared" si="420"/>
        <v/>
      </c>
      <c r="CJ192" s="1971"/>
      <c r="CK192" s="1899" t="str">
        <f t="shared" si="397"/>
        <v/>
      </c>
      <c r="CL192" s="1899" t="str">
        <f t="shared" si="398"/>
        <v/>
      </c>
      <c r="CM192" s="1899" t="str">
        <f t="shared" si="399"/>
        <v/>
      </c>
      <c r="CN192" s="1899" t="str">
        <f t="shared" si="400"/>
        <v/>
      </c>
      <c r="CO192" s="1899" t="str">
        <f t="shared" si="401"/>
        <v/>
      </c>
      <c r="CP192" s="1899" t="str">
        <f t="shared" si="402"/>
        <v/>
      </c>
      <c r="CQ192" s="1899" t="str">
        <f t="shared" si="403"/>
        <v/>
      </c>
      <c r="CR192" s="1970"/>
      <c r="CS192" s="1970"/>
      <c r="CT192" s="3024" t="str">
        <f t="shared" si="404"/>
        <v/>
      </c>
      <c r="CU192" s="3024" t="str">
        <f t="shared" si="405"/>
        <v/>
      </c>
      <c r="DF192" s="4067">
        <f t="shared" si="406"/>
        <v>0</v>
      </c>
      <c r="DG192" s="4043">
        <f t="shared" si="421"/>
        <v>0</v>
      </c>
      <c r="DH192" s="4043">
        <f t="shared" si="407"/>
        <v>0</v>
      </c>
      <c r="DI192" s="1970"/>
      <c r="DJ192" s="1970"/>
      <c r="DK192" s="1970"/>
      <c r="DL192" s="1970"/>
      <c r="DM192" s="1970"/>
      <c r="DN192" s="4043">
        <f t="shared" si="408"/>
        <v>0</v>
      </c>
      <c r="DO192" s="1971"/>
      <c r="DP192" s="4043">
        <f t="shared" si="409"/>
        <v>0</v>
      </c>
      <c r="DQ192" s="4043">
        <f t="shared" si="410"/>
        <v>0</v>
      </c>
      <c r="DR192" s="4043">
        <f t="shared" si="411"/>
        <v>0</v>
      </c>
      <c r="DS192" s="4043">
        <f t="shared" si="412"/>
        <v>0</v>
      </c>
      <c r="DT192" s="4043">
        <f t="shared" si="413"/>
        <v>0</v>
      </c>
      <c r="DU192" s="4043">
        <f t="shared" si="414"/>
        <v>0</v>
      </c>
      <c r="DV192" s="4043">
        <f t="shared" si="415"/>
        <v>0</v>
      </c>
      <c r="DW192" s="1970"/>
      <c r="DX192" s="1970"/>
      <c r="DY192" s="4043">
        <f t="shared" si="416"/>
        <v>0</v>
      </c>
      <c r="DZ192" s="4043">
        <f t="shared" si="41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22"/>
        <v/>
      </c>
      <c r="CA193" s="4065" t="str">
        <f t="shared" si="418"/>
        <v/>
      </c>
      <c r="CB193" s="1899" t="str">
        <f t="shared" si="423"/>
        <v/>
      </c>
      <c r="CC193" s="1899" t="str">
        <f t="shared" si="419"/>
        <v/>
      </c>
      <c r="CD193" s="1970"/>
      <c r="CE193" s="1970"/>
      <c r="CF193" s="1970"/>
      <c r="CG193" s="1970"/>
      <c r="CH193" s="1970"/>
      <c r="CI193" s="1899" t="str">
        <f t="shared" si="420"/>
        <v/>
      </c>
      <c r="CJ193" s="1971"/>
      <c r="CK193" s="1899" t="str">
        <f t="shared" si="397"/>
        <v/>
      </c>
      <c r="CL193" s="1899" t="str">
        <f t="shared" si="398"/>
        <v/>
      </c>
      <c r="CM193" s="1899" t="str">
        <f t="shared" si="399"/>
        <v/>
      </c>
      <c r="CN193" s="1899" t="str">
        <f t="shared" si="400"/>
        <v/>
      </c>
      <c r="CO193" s="1899" t="str">
        <f t="shared" si="401"/>
        <v/>
      </c>
      <c r="CP193" s="1899" t="str">
        <f t="shared" si="402"/>
        <v/>
      </c>
      <c r="CQ193" s="1899" t="str">
        <f t="shared" si="403"/>
        <v/>
      </c>
      <c r="CR193" s="1970"/>
      <c r="CS193" s="1970"/>
      <c r="CT193" s="3024" t="str">
        <f t="shared" si="404"/>
        <v/>
      </c>
      <c r="CU193" s="3024" t="str">
        <f t="shared" si="405"/>
        <v/>
      </c>
      <c r="DF193" s="4067">
        <f t="shared" si="406"/>
        <v>0</v>
      </c>
      <c r="DG193" s="4043">
        <f t="shared" si="421"/>
        <v>0</v>
      </c>
      <c r="DH193" s="4043">
        <f t="shared" si="407"/>
        <v>0</v>
      </c>
      <c r="DI193" s="1970"/>
      <c r="DJ193" s="1970"/>
      <c r="DK193" s="1970"/>
      <c r="DL193" s="1970"/>
      <c r="DM193" s="1970"/>
      <c r="DN193" s="4043">
        <f t="shared" si="408"/>
        <v>0</v>
      </c>
      <c r="DO193" s="1971"/>
      <c r="DP193" s="4043">
        <f t="shared" si="409"/>
        <v>0</v>
      </c>
      <c r="DQ193" s="4043">
        <f t="shared" si="410"/>
        <v>0</v>
      </c>
      <c r="DR193" s="4043">
        <f t="shared" si="411"/>
        <v>0</v>
      </c>
      <c r="DS193" s="4043">
        <f t="shared" si="412"/>
        <v>0</v>
      </c>
      <c r="DT193" s="4043">
        <f t="shared" si="413"/>
        <v>0</v>
      </c>
      <c r="DU193" s="4043">
        <f t="shared" si="414"/>
        <v>0</v>
      </c>
      <c r="DV193" s="4043">
        <f t="shared" si="415"/>
        <v>0</v>
      </c>
      <c r="DW193" s="1970"/>
      <c r="DX193" s="1970"/>
      <c r="DY193" s="4043">
        <f t="shared" si="416"/>
        <v>0</v>
      </c>
      <c r="DZ193" s="4043">
        <f t="shared" si="41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22"/>
        <v/>
      </c>
      <c r="CA194" s="4065" t="str">
        <f t="shared" si="418"/>
        <v/>
      </c>
      <c r="CB194" s="1899" t="str">
        <f t="shared" si="423"/>
        <v/>
      </c>
      <c r="CC194" s="1899" t="str">
        <f t="shared" si="419"/>
        <v/>
      </c>
      <c r="CD194" s="1970"/>
      <c r="CE194" s="1970"/>
      <c r="CF194" s="1970"/>
      <c r="CG194" s="1970"/>
      <c r="CH194" s="1970"/>
      <c r="CI194" s="1899" t="str">
        <f t="shared" si="420"/>
        <v/>
      </c>
      <c r="CJ194" s="1971"/>
      <c r="CK194" s="1899" t="str">
        <f t="shared" si="397"/>
        <v/>
      </c>
      <c r="CL194" s="1899" t="str">
        <f t="shared" si="398"/>
        <v/>
      </c>
      <c r="CM194" s="1899" t="str">
        <f t="shared" si="399"/>
        <v/>
      </c>
      <c r="CN194" s="1899" t="str">
        <f t="shared" si="400"/>
        <v/>
      </c>
      <c r="CO194" s="1899" t="str">
        <f t="shared" si="401"/>
        <v/>
      </c>
      <c r="CP194" s="1899" t="str">
        <f t="shared" si="402"/>
        <v/>
      </c>
      <c r="CQ194" s="1899" t="str">
        <f t="shared" si="403"/>
        <v/>
      </c>
      <c r="CR194" s="1970"/>
      <c r="CS194" s="1970"/>
      <c r="CT194" s="3024" t="str">
        <f t="shared" si="404"/>
        <v/>
      </c>
      <c r="CU194" s="3024" t="str">
        <f t="shared" si="405"/>
        <v/>
      </c>
      <c r="DF194" s="4067">
        <f t="shared" si="406"/>
        <v>0</v>
      </c>
      <c r="DG194" s="4043">
        <f t="shared" si="421"/>
        <v>0</v>
      </c>
      <c r="DH194" s="4043">
        <f t="shared" si="407"/>
        <v>0</v>
      </c>
      <c r="DI194" s="1970"/>
      <c r="DJ194" s="1970"/>
      <c r="DK194" s="1970"/>
      <c r="DL194" s="1970"/>
      <c r="DM194" s="1970"/>
      <c r="DN194" s="4043">
        <f t="shared" si="408"/>
        <v>0</v>
      </c>
      <c r="DO194" s="1971"/>
      <c r="DP194" s="4043">
        <f t="shared" si="409"/>
        <v>0</v>
      </c>
      <c r="DQ194" s="4043">
        <f t="shared" si="410"/>
        <v>0</v>
      </c>
      <c r="DR194" s="4043">
        <f t="shared" si="411"/>
        <v>0</v>
      </c>
      <c r="DS194" s="4043">
        <f t="shared" si="412"/>
        <v>0</v>
      </c>
      <c r="DT194" s="4043">
        <f t="shared" si="413"/>
        <v>0</v>
      </c>
      <c r="DU194" s="4043">
        <f t="shared" si="414"/>
        <v>0</v>
      </c>
      <c r="DV194" s="4043">
        <f t="shared" si="415"/>
        <v>0</v>
      </c>
      <c r="DW194" s="1970"/>
      <c r="DX194" s="1970"/>
      <c r="DY194" s="4043">
        <f t="shared" si="416"/>
        <v>0</v>
      </c>
      <c r="DZ194" s="4043">
        <f t="shared" si="41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22"/>
        <v/>
      </c>
      <c r="CA195" s="4065" t="str">
        <f t="shared" si="418"/>
        <v/>
      </c>
      <c r="CB195" s="1899" t="str">
        <f t="shared" si="423"/>
        <v/>
      </c>
      <c r="CC195" s="1899" t="str">
        <f t="shared" si="419"/>
        <v/>
      </c>
      <c r="CD195" s="1970"/>
      <c r="CE195" s="1970"/>
      <c r="CF195" s="1970"/>
      <c r="CG195" s="1970"/>
      <c r="CH195" s="1970"/>
      <c r="CI195" s="1899" t="str">
        <f t="shared" si="420"/>
        <v/>
      </c>
      <c r="CJ195" s="1971"/>
      <c r="CK195" s="1899" t="str">
        <f t="shared" si="397"/>
        <v/>
      </c>
      <c r="CL195" s="1899" t="str">
        <f t="shared" si="398"/>
        <v/>
      </c>
      <c r="CM195" s="1899" t="str">
        <f t="shared" si="399"/>
        <v/>
      </c>
      <c r="CN195" s="1899" t="str">
        <f t="shared" si="400"/>
        <v/>
      </c>
      <c r="CO195" s="1899" t="str">
        <f t="shared" si="401"/>
        <v/>
      </c>
      <c r="CP195" s="1899" t="str">
        <f t="shared" si="402"/>
        <v/>
      </c>
      <c r="CQ195" s="1899" t="str">
        <f t="shared" si="403"/>
        <v/>
      </c>
      <c r="CR195" s="1970"/>
      <c r="CS195" s="1970"/>
      <c r="CT195" s="3024" t="str">
        <f t="shared" si="404"/>
        <v/>
      </c>
      <c r="CU195" s="3024" t="str">
        <f t="shared" si="405"/>
        <v/>
      </c>
      <c r="DF195" s="4067">
        <f t="shared" si="406"/>
        <v>0</v>
      </c>
      <c r="DG195" s="4043">
        <f t="shared" si="421"/>
        <v>0</v>
      </c>
      <c r="DH195" s="4043">
        <f t="shared" si="407"/>
        <v>0</v>
      </c>
      <c r="DI195" s="1970"/>
      <c r="DJ195" s="1970"/>
      <c r="DK195" s="1970"/>
      <c r="DL195" s="1970"/>
      <c r="DM195" s="1970"/>
      <c r="DN195" s="4043">
        <f t="shared" si="408"/>
        <v>0</v>
      </c>
      <c r="DO195" s="1971"/>
      <c r="DP195" s="4043">
        <f t="shared" si="409"/>
        <v>0</v>
      </c>
      <c r="DQ195" s="4043">
        <f t="shared" si="410"/>
        <v>0</v>
      </c>
      <c r="DR195" s="4043">
        <f t="shared" si="411"/>
        <v>0</v>
      </c>
      <c r="DS195" s="4043">
        <f t="shared" si="412"/>
        <v>0</v>
      </c>
      <c r="DT195" s="4043">
        <f t="shared" si="413"/>
        <v>0</v>
      </c>
      <c r="DU195" s="4043">
        <f t="shared" si="414"/>
        <v>0</v>
      </c>
      <c r="DV195" s="4043">
        <f t="shared" si="415"/>
        <v>0</v>
      </c>
      <c r="DW195" s="1970"/>
      <c r="DX195" s="1970"/>
      <c r="DY195" s="4043">
        <f t="shared" si="416"/>
        <v>0</v>
      </c>
      <c r="DZ195" s="4043">
        <f t="shared" si="41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22"/>
        <v/>
      </c>
      <c r="CA196" s="4065" t="str">
        <f t="shared" si="418"/>
        <v/>
      </c>
      <c r="CB196" s="1899" t="str">
        <f t="shared" si="423"/>
        <v/>
      </c>
      <c r="CC196" s="1899" t="str">
        <f t="shared" si="419"/>
        <v/>
      </c>
      <c r="CD196" s="1970"/>
      <c r="CE196" s="1970"/>
      <c r="CF196" s="1970"/>
      <c r="CG196" s="1970"/>
      <c r="CH196" s="1970"/>
      <c r="CI196" s="1899" t="str">
        <f t="shared" si="420"/>
        <v/>
      </c>
      <c r="CJ196" s="1971"/>
      <c r="CK196" s="1899" t="str">
        <f t="shared" si="397"/>
        <v/>
      </c>
      <c r="CL196" s="1899" t="str">
        <f t="shared" si="398"/>
        <v/>
      </c>
      <c r="CM196" s="1899" t="str">
        <f t="shared" si="399"/>
        <v/>
      </c>
      <c r="CN196" s="1899" t="str">
        <f t="shared" si="400"/>
        <v/>
      </c>
      <c r="CO196" s="1899" t="str">
        <f t="shared" si="401"/>
        <v/>
      </c>
      <c r="CP196" s="1899" t="str">
        <f t="shared" si="402"/>
        <v/>
      </c>
      <c r="CQ196" s="1899" t="str">
        <f t="shared" si="403"/>
        <v/>
      </c>
      <c r="CR196" s="1970"/>
      <c r="CS196" s="1970"/>
      <c r="CT196" s="3024" t="str">
        <f t="shared" si="404"/>
        <v/>
      </c>
      <c r="CU196" s="3024" t="str">
        <f t="shared" si="405"/>
        <v/>
      </c>
      <c r="DF196" s="4067">
        <f t="shared" si="406"/>
        <v>0</v>
      </c>
      <c r="DG196" s="4043">
        <f t="shared" si="421"/>
        <v>0</v>
      </c>
      <c r="DH196" s="4043">
        <f t="shared" si="407"/>
        <v>0</v>
      </c>
      <c r="DI196" s="1970"/>
      <c r="DJ196" s="1970"/>
      <c r="DK196" s="1970"/>
      <c r="DL196" s="1970"/>
      <c r="DM196" s="1970"/>
      <c r="DN196" s="4043">
        <f t="shared" si="408"/>
        <v>0</v>
      </c>
      <c r="DO196" s="1971"/>
      <c r="DP196" s="4043">
        <f t="shared" si="409"/>
        <v>0</v>
      </c>
      <c r="DQ196" s="4043">
        <f t="shared" si="410"/>
        <v>0</v>
      </c>
      <c r="DR196" s="4043">
        <f t="shared" si="411"/>
        <v>0</v>
      </c>
      <c r="DS196" s="4043">
        <f t="shared" si="412"/>
        <v>0</v>
      </c>
      <c r="DT196" s="4043">
        <f t="shared" si="413"/>
        <v>0</v>
      </c>
      <c r="DU196" s="4043">
        <f t="shared" si="414"/>
        <v>0</v>
      </c>
      <c r="DV196" s="4043">
        <f t="shared" si="415"/>
        <v>0</v>
      </c>
      <c r="DW196" s="1970"/>
      <c r="DX196" s="1970"/>
      <c r="DY196" s="4043">
        <f t="shared" si="416"/>
        <v>0</v>
      </c>
      <c r="DZ196" s="4043">
        <f t="shared" si="41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24">+O197+Q197+S197+U197+W197+Y197+AA197+AC197+AE197+AG197</f>
        <v>0</v>
      </c>
      <c r="D197" s="3119">
        <f t="shared" si="424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18"/>
        <v/>
      </c>
      <c r="CB197" s="1899" t="str">
        <f t="shared" si="423"/>
        <v/>
      </c>
      <c r="CC197" s="1899" t="str">
        <f t="shared" si="419"/>
        <v/>
      </c>
      <c r="CD197" s="1970"/>
      <c r="CE197" s="1970"/>
      <c r="CF197" s="1970"/>
      <c r="CG197" s="1970"/>
      <c r="CH197" s="1970"/>
      <c r="CI197" s="1899" t="str">
        <f t="shared" si="420"/>
        <v/>
      </c>
      <c r="CJ197" s="1971"/>
      <c r="CK197" s="1899" t="str">
        <f t="shared" si="397"/>
        <v/>
      </c>
      <c r="CL197" s="1899" t="str">
        <f t="shared" si="398"/>
        <v/>
      </c>
      <c r="CM197" s="1899" t="str">
        <f t="shared" si="399"/>
        <v/>
      </c>
      <c r="CN197" s="1899" t="str">
        <f t="shared" si="400"/>
        <v/>
      </c>
      <c r="CO197" s="1899" t="str">
        <f t="shared" si="401"/>
        <v/>
      </c>
      <c r="CP197" s="1899" t="str">
        <f t="shared" si="402"/>
        <v/>
      </c>
      <c r="CQ197" s="1899" t="str">
        <f t="shared" si="403"/>
        <v/>
      </c>
      <c r="CR197" s="1970"/>
      <c r="CS197" s="1970"/>
      <c r="CT197" s="1902"/>
      <c r="CU197" s="1902"/>
      <c r="DF197" s="4067">
        <f t="shared" si="406"/>
        <v>0</v>
      </c>
      <c r="DG197" s="4043">
        <f t="shared" si="421"/>
        <v>0</v>
      </c>
      <c r="DH197" s="4043">
        <f t="shared" si="407"/>
        <v>0</v>
      </c>
      <c r="DI197" s="1970"/>
      <c r="DJ197" s="1970"/>
      <c r="DK197" s="1970"/>
      <c r="DL197" s="1970"/>
      <c r="DM197" s="1970"/>
      <c r="DN197" s="4043">
        <f t="shared" si="408"/>
        <v>0</v>
      </c>
      <c r="DO197" s="1971"/>
      <c r="DP197" s="4043">
        <f t="shared" si="409"/>
        <v>0</v>
      </c>
      <c r="DQ197" s="4043">
        <f t="shared" si="410"/>
        <v>0</v>
      </c>
      <c r="DR197" s="4043">
        <f t="shared" si="411"/>
        <v>0</v>
      </c>
      <c r="DS197" s="4043">
        <f t="shared" si="412"/>
        <v>0</v>
      </c>
      <c r="DT197" s="4043">
        <f t="shared" si="413"/>
        <v>0</v>
      </c>
      <c r="DU197" s="4043">
        <f t="shared" si="414"/>
        <v>0</v>
      </c>
      <c r="DV197" s="4043">
        <f t="shared" si="41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24"/>
        <v>0</v>
      </c>
      <c r="D198" s="3123">
        <f t="shared" si="424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18"/>
        <v/>
      </c>
      <c r="CB198" s="1899" t="str">
        <f t="shared" si="423"/>
        <v/>
      </c>
      <c r="CC198" s="1899" t="str">
        <f t="shared" si="419"/>
        <v/>
      </c>
      <c r="CD198" s="1970"/>
      <c r="CE198" s="1970"/>
      <c r="CF198" s="1970"/>
      <c r="CG198" s="1970"/>
      <c r="CH198" s="1970"/>
      <c r="CI198" s="1899" t="str">
        <f t="shared" si="420"/>
        <v/>
      </c>
      <c r="CJ198" s="1971"/>
      <c r="CK198" s="1899" t="str">
        <f t="shared" si="397"/>
        <v/>
      </c>
      <c r="CL198" s="1899" t="str">
        <f t="shared" si="398"/>
        <v/>
      </c>
      <c r="CM198" s="1899" t="str">
        <f t="shared" si="399"/>
        <v/>
      </c>
      <c r="CN198" s="1899" t="str">
        <f t="shared" si="400"/>
        <v/>
      </c>
      <c r="CO198" s="1899" t="str">
        <f t="shared" si="401"/>
        <v/>
      </c>
      <c r="CP198" s="1899" t="str">
        <f t="shared" si="402"/>
        <v/>
      </c>
      <c r="CQ198" s="1899" t="str">
        <f t="shared" si="403"/>
        <v/>
      </c>
      <c r="CR198" s="1970"/>
      <c r="CS198" s="1970"/>
      <c r="CT198" s="1902"/>
      <c r="CU198" s="1902"/>
      <c r="DF198" s="4067">
        <f t="shared" si="406"/>
        <v>0</v>
      </c>
      <c r="DG198" s="4043">
        <f t="shared" si="421"/>
        <v>0</v>
      </c>
      <c r="DH198" s="4043">
        <f t="shared" si="407"/>
        <v>0</v>
      </c>
      <c r="DI198" s="1970"/>
      <c r="DJ198" s="1970"/>
      <c r="DK198" s="1970"/>
      <c r="DL198" s="1970"/>
      <c r="DM198" s="1970"/>
      <c r="DN198" s="4043">
        <f t="shared" si="408"/>
        <v>0</v>
      </c>
      <c r="DO198" s="1971"/>
      <c r="DP198" s="4043">
        <f t="shared" si="409"/>
        <v>0</v>
      </c>
      <c r="DQ198" s="4043">
        <f t="shared" si="410"/>
        <v>0</v>
      </c>
      <c r="DR198" s="4043">
        <f t="shared" si="411"/>
        <v>0</v>
      </c>
      <c r="DS198" s="4043">
        <f t="shared" si="412"/>
        <v>0</v>
      </c>
      <c r="DT198" s="4043">
        <f t="shared" si="413"/>
        <v>0</v>
      </c>
      <c r="DU198" s="4043">
        <f t="shared" si="414"/>
        <v>0</v>
      </c>
      <c r="DV198" s="4043">
        <f t="shared" si="41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24"/>
        <v>0</v>
      </c>
      <c r="D199" s="3121">
        <f t="shared" si="424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18"/>
        <v/>
      </c>
      <c r="CB199" s="1899" t="str">
        <f t="shared" si="423"/>
        <v/>
      </c>
      <c r="CC199" s="1899" t="str">
        <f t="shared" si="419"/>
        <v/>
      </c>
      <c r="CD199" s="1970"/>
      <c r="CE199" s="1970"/>
      <c r="CF199" s="1970"/>
      <c r="CG199" s="1970"/>
      <c r="CH199" s="1970"/>
      <c r="CI199" s="1899" t="str">
        <f t="shared" si="420"/>
        <v/>
      </c>
      <c r="CJ199" s="1971"/>
      <c r="CK199" s="1899" t="str">
        <f t="shared" si="397"/>
        <v/>
      </c>
      <c r="CL199" s="1899" t="str">
        <f t="shared" si="398"/>
        <v/>
      </c>
      <c r="CM199" s="1899" t="str">
        <f t="shared" si="399"/>
        <v/>
      </c>
      <c r="CN199" s="1899" t="str">
        <f t="shared" si="400"/>
        <v/>
      </c>
      <c r="CO199" s="1899" t="str">
        <f t="shared" si="401"/>
        <v/>
      </c>
      <c r="CP199" s="1899" t="str">
        <f t="shared" si="402"/>
        <v/>
      </c>
      <c r="CQ199" s="1899" t="str">
        <f t="shared" si="403"/>
        <v/>
      </c>
      <c r="CR199" s="1970"/>
      <c r="CS199" s="1970"/>
      <c r="CT199" s="1902"/>
      <c r="CU199" s="1902"/>
      <c r="DF199" s="4067">
        <f t="shared" si="406"/>
        <v>0</v>
      </c>
      <c r="DG199" s="4043">
        <f t="shared" si="421"/>
        <v>0</v>
      </c>
      <c r="DH199" s="4043">
        <f t="shared" si="407"/>
        <v>0</v>
      </c>
      <c r="DI199" s="1970"/>
      <c r="DJ199" s="1970"/>
      <c r="DK199" s="1970"/>
      <c r="DL199" s="1970"/>
      <c r="DM199" s="1970"/>
      <c r="DN199" s="4043">
        <f t="shared" si="408"/>
        <v>0</v>
      </c>
      <c r="DO199" s="1971"/>
      <c r="DP199" s="4043">
        <f t="shared" si="409"/>
        <v>0</v>
      </c>
      <c r="DQ199" s="4043">
        <f t="shared" si="410"/>
        <v>0</v>
      </c>
      <c r="DR199" s="4043">
        <f t="shared" si="411"/>
        <v>0</v>
      </c>
      <c r="DS199" s="4043">
        <f t="shared" si="412"/>
        <v>0</v>
      </c>
      <c r="DT199" s="4043">
        <f t="shared" si="413"/>
        <v>0</v>
      </c>
      <c r="DU199" s="4043">
        <f t="shared" si="414"/>
        <v>0</v>
      </c>
      <c r="DV199" s="4043">
        <f t="shared" si="41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25">+E200+G200+I200+K200+M200+O200+Q200+S200+U200+W200+Y200+AA200+AC200+AE200+AG200+AI200</f>
        <v>0</v>
      </c>
      <c r="D200" s="3123">
        <f t="shared" si="425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22"/>
        <v/>
      </c>
      <c r="CA200" s="4065" t="str">
        <f t="shared" si="418"/>
        <v/>
      </c>
      <c r="CB200" s="1899" t="str">
        <f t="shared" si="423"/>
        <v/>
      </c>
      <c r="CC200" s="1899" t="str">
        <f t="shared" si="419"/>
        <v/>
      </c>
      <c r="CD200" s="1970"/>
      <c r="CE200" s="1970"/>
      <c r="CF200" s="1970"/>
      <c r="CG200" s="1970"/>
      <c r="CH200" s="1970"/>
      <c r="CI200" s="1899" t="str">
        <f t="shared" si="420"/>
        <v/>
      </c>
      <c r="CJ200" s="1971"/>
      <c r="CK200" s="1899" t="str">
        <f t="shared" si="397"/>
        <v/>
      </c>
      <c r="CL200" s="1899" t="str">
        <f t="shared" si="398"/>
        <v/>
      </c>
      <c r="CM200" s="1899" t="str">
        <f t="shared" si="399"/>
        <v/>
      </c>
      <c r="CN200" s="1899" t="str">
        <f t="shared" si="400"/>
        <v/>
      </c>
      <c r="CO200" s="1899" t="str">
        <f t="shared" si="401"/>
        <v/>
      </c>
      <c r="CP200" s="1899" t="str">
        <f t="shared" si="402"/>
        <v/>
      </c>
      <c r="CQ200" s="1899" t="str">
        <f t="shared" si="403"/>
        <v/>
      </c>
      <c r="CR200" s="1970"/>
      <c r="CS200" s="1970"/>
      <c r="CT200" s="3024" t="str">
        <f t="shared" ref="CT200:CT210" si="426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27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06"/>
        <v>0</v>
      </c>
      <c r="DG200" s="4043">
        <f t="shared" si="421"/>
        <v>0</v>
      </c>
      <c r="DH200" s="4043">
        <f t="shared" si="407"/>
        <v>0</v>
      </c>
      <c r="DI200" s="1970"/>
      <c r="DJ200" s="1970"/>
      <c r="DK200" s="1970"/>
      <c r="DL200" s="1970"/>
      <c r="DM200" s="1970"/>
      <c r="DN200" s="4043">
        <f t="shared" si="408"/>
        <v>0</v>
      </c>
      <c r="DO200" s="1971"/>
      <c r="DP200" s="4043">
        <f t="shared" si="409"/>
        <v>0</v>
      </c>
      <c r="DQ200" s="4043">
        <f t="shared" si="410"/>
        <v>0</v>
      </c>
      <c r="DR200" s="4043">
        <f t="shared" si="411"/>
        <v>0</v>
      </c>
      <c r="DS200" s="4043">
        <f t="shared" si="412"/>
        <v>0</v>
      </c>
      <c r="DT200" s="4043">
        <f t="shared" si="413"/>
        <v>0</v>
      </c>
      <c r="DU200" s="4043">
        <f t="shared" si="414"/>
        <v>0</v>
      </c>
      <c r="DV200" s="4043">
        <f t="shared" si="415"/>
        <v>0</v>
      </c>
      <c r="DW200" s="1970"/>
      <c r="DX200" s="1970"/>
      <c r="DY200" s="4043">
        <f t="shared" ref="DY200:DY210" si="428">IF(AND((M200+O200)&gt;0,AW200=""),1,IF(AW200&gt;(M200+O200),1,0))</f>
        <v>0</v>
      </c>
      <c r="DZ200" s="4043">
        <f t="shared" ref="DZ200:DZ210" si="429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25"/>
        <v>0</v>
      </c>
      <c r="D201" s="4068">
        <f t="shared" si="425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18"/>
        <v/>
      </c>
      <c r="CB201" s="1899" t="str">
        <f t="shared" si="423"/>
        <v/>
      </c>
      <c r="CC201" s="1899" t="str">
        <f t="shared" si="419"/>
        <v/>
      </c>
      <c r="CD201" s="1970"/>
      <c r="CE201" s="1970"/>
      <c r="CF201" s="1970"/>
      <c r="CG201" s="1970"/>
      <c r="CH201" s="1970"/>
      <c r="CI201" s="1899" t="str">
        <f t="shared" si="420"/>
        <v/>
      </c>
      <c r="CJ201" s="1971"/>
      <c r="CK201" s="1899" t="str">
        <f t="shared" si="397"/>
        <v/>
      </c>
      <c r="CL201" s="1899" t="str">
        <f t="shared" si="398"/>
        <v/>
      </c>
      <c r="CM201" s="1899" t="str">
        <f t="shared" si="399"/>
        <v/>
      </c>
      <c r="CN201" s="1899" t="str">
        <f t="shared" si="400"/>
        <v/>
      </c>
      <c r="CO201" s="1899" t="str">
        <f t="shared" si="401"/>
        <v/>
      </c>
      <c r="CP201" s="1899" t="str">
        <f t="shared" si="402"/>
        <v/>
      </c>
      <c r="CQ201" s="1899" t="str">
        <f t="shared" si="403"/>
        <v/>
      </c>
      <c r="CR201" s="1970"/>
      <c r="CS201" s="1970"/>
      <c r="CT201" s="3024" t="str">
        <f t="shared" si="426"/>
        <v/>
      </c>
      <c r="CU201" s="3024" t="str">
        <f t="shared" si="427"/>
        <v/>
      </c>
      <c r="DF201" s="4067">
        <f t="shared" si="406"/>
        <v>0</v>
      </c>
      <c r="DG201" s="4043">
        <f t="shared" si="421"/>
        <v>0</v>
      </c>
      <c r="DH201" s="4043">
        <f t="shared" si="407"/>
        <v>0</v>
      </c>
      <c r="DI201" s="1970"/>
      <c r="DJ201" s="1970"/>
      <c r="DK201" s="1970"/>
      <c r="DL201" s="1970"/>
      <c r="DM201" s="1970"/>
      <c r="DN201" s="4043">
        <f t="shared" si="408"/>
        <v>0</v>
      </c>
      <c r="DO201" s="1971"/>
      <c r="DP201" s="4043">
        <f t="shared" si="409"/>
        <v>0</v>
      </c>
      <c r="DQ201" s="4043">
        <f t="shared" si="410"/>
        <v>0</v>
      </c>
      <c r="DR201" s="4043">
        <f t="shared" si="411"/>
        <v>0</v>
      </c>
      <c r="DS201" s="4043">
        <f t="shared" si="412"/>
        <v>0</v>
      </c>
      <c r="DT201" s="4043">
        <f t="shared" si="413"/>
        <v>0</v>
      </c>
      <c r="DU201" s="4043">
        <f t="shared" si="414"/>
        <v>0</v>
      </c>
      <c r="DV201" s="4043">
        <f t="shared" si="415"/>
        <v>0</v>
      </c>
      <c r="DW201" s="1970"/>
      <c r="DX201" s="1970"/>
      <c r="DY201" s="4043">
        <f t="shared" si="428"/>
        <v>0</v>
      </c>
      <c r="DZ201" s="4043">
        <f t="shared" si="429"/>
        <v>0</v>
      </c>
    </row>
    <row r="202" spans="1:130" x14ac:dyDescent="0.25">
      <c r="A202" s="6883" t="s">
        <v>1883</v>
      </c>
      <c r="B202" s="6884"/>
      <c r="C202" s="4029">
        <f t="shared" si="425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22"/>
        <v/>
      </c>
      <c r="CA202" s="4065" t="str">
        <f t="shared" si="418"/>
        <v/>
      </c>
      <c r="CB202" s="1899" t="str">
        <f t="shared" si="423"/>
        <v/>
      </c>
      <c r="CC202" s="1899" t="str">
        <f t="shared" si="419"/>
        <v/>
      </c>
      <c r="CD202" s="1970"/>
      <c r="CE202" s="1970"/>
      <c r="CF202" s="1970"/>
      <c r="CG202" s="1970"/>
      <c r="CH202" s="1970"/>
      <c r="CI202" s="1899" t="str">
        <f t="shared" si="420"/>
        <v/>
      </c>
      <c r="CJ202" s="1971"/>
      <c r="CK202" s="1899" t="str">
        <f t="shared" si="397"/>
        <v/>
      </c>
      <c r="CL202" s="1899" t="str">
        <f t="shared" si="398"/>
        <v/>
      </c>
      <c r="CM202" s="1899" t="str">
        <f t="shared" si="399"/>
        <v/>
      </c>
      <c r="CN202" s="1899" t="str">
        <f t="shared" si="400"/>
        <v/>
      </c>
      <c r="CO202" s="1899" t="str">
        <f t="shared" si="401"/>
        <v/>
      </c>
      <c r="CP202" s="1899" t="str">
        <f t="shared" si="402"/>
        <v/>
      </c>
      <c r="CQ202" s="1899" t="str">
        <f t="shared" si="403"/>
        <v/>
      </c>
      <c r="CR202" s="1970"/>
      <c r="CS202" s="1970"/>
      <c r="CT202" s="3024" t="str">
        <f t="shared" si="426"/>
        <v/>
      </c>
      <c r="CU202" s="3024" t="str">
        <f t="shared" si="427"/>
        <v/>
      </c>
      <c r="DF202" s="4067">
        <f t="shared" si="406"/>
        <v>0</v>
      </c>
      <c r="DG202" s="4043">
        <f t="shared" si="421"/>
        <v>0</v>
      </c>
      <c r="DH202" s="4043">
        <f t="shared" si="407"/>
        <v>0</v>
      </c>
      <c r="DI202" s="1970"/>
      <c r="DJ202" s="1970"/>
      <c r="DK202" s="1970"/>
      <c r="DL202" s="1970"/>
      <c r="DM202" s="1970"/>
      <c r="DN202" s="4043">
        <f t="shared" si="408"/>
        <v>0</v>
      </c>
      <c r="DO202" s="1971"/>
      <c r="DP202" s="4043">
        <f t="shared" si="409"/>
        <v>0</v>
      </c>
      <c r="DQ202" s="4043">
        <f t="shared" si="410"/>
        <v>0</v>
      </c>
      <c r="DR202" s="4043">
        <f t="shared" si="411"/>
        <v>0</v>
      </c>
      <c r="DS202" s="4043">
        <f t="shared" si="412"/>
        <v>0</v>
      </c>
      <c r="DT202" s="4043">
        <f t="shared" si="413"/>
        <v>0</v>
      </c>
      <c r="DU202" s="4043">
        <f t="shared" si="414"/>
        <v>0</v>
      </c>
      <c r="DV202" s="4043">
        <f t="shared" si="415"/>
        <v>0</v>
      </c>
      <c r="DW202" s="1970"/>
      <c r="DX202" s="1970"/>
      <c r="DY202" s="4043">
        <f t="shared" si="428"/>
        <v>0</v>
      </c>
      <c r="DZ202" s="4043">
        <f t="shared" si="429"/>
        <v>0</v>
      </c>
    </row>
    <row r="203" spans="1:130" x14ac:dyDescent="0.25">
      <c r="A203" s="6883" t="s">
        <v>1918</v>
      </c>
      <c r="B203" s="6884"/>
      <c r="C203" s="4029">
        <f t="shared" ref="C203:D205" si="430">+O203+Q203+S203+U203+W203+Y203+AA203+AC203+AE203+AG203+AI203</f>
        <v>0</v>
      </c>
      <c r="D203" s="4079">
        <f t="shared" si="430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22"/>
        <v/>
      </c>
      <c r="CA203" s="4065" t="str">
        <f t="shared" si="418"/>
        <v/>
      </c>
      <c r="CB203" s="1899" t="str">
        <f t="shared" si="423"/>
        <v/>
      </c>
      <c r="CC203" s="1899" t="str">
        <f t="shared" si="419"/>
        <v/>
      </c>
      <c r="CD203" s="1970"/>
      <c r="CE203" s="1970"/>
      <c r="CF203" s="1970"/>
      <c r="CG203" s="1970"/>
      <c r="CH203" s="1970"/>
      <c r="CI203" s="1899" t="str">
        <f t="shared" si="420"/>
        <v/>
      </c>
      <c r="CJ203" s="1971"/>
      <c r="CK203" s="1899" t="str">
        <f t="shared" si="397"/>
        <v/>
      </c>
      <c r="CL203" s="1899" t="str">
        <f t="shared" si="398"/>
        <v/>
      </c>
      <c r="CM203" s="1899" t="str">
        <f t="shared" si="399"/>
        <v/>
      </c>
      <c r="CN203" s="1899" t="str">
        <f t="shared" si="400"/>
        <v/>
      </c>
      <c r="CO203" s="1899" t="str">
        <f t="shared" si="401"/>
        <v/>
      </c>
      <c r="CP203" s="1899" t="str">
        <f t="shared" si="402"/>
        <v/>
      </c>
      <c r="CQ203" s="1899" t="str">
        <f t="shared" si="403"/>
        <v/>
      </c>
      <c r="CR203" s="1970"/>
      <c r="CS203" s="1970"/>
      <c r="CT203" s="3024" t="str">
        <f t="shared" si="426"/>
        <v/>
      </c>
      <c r="CU203" s="3024" t="str">
        <f t="shared" si="427"/>
        <v/>
      </c>
      <c r="DF203" s="4067">
        <f t="shared" si="406"/>
        <v>0</v>
      </c>
      <c r="DG203" s="4043">
        <f t="shared" si="421"/>
        <v>0</v>
      </c>
      <c r="DH203" s="4043">
        <f t="shared" si="407"/>
        <v>0</v>
      </c>
      <c r="DI203" s="1970"/>
      <c r="DJ203" s="1970"/>
      <c r="DK203" s="1970"/>
      <c r="DL203" s="1970"/>
      <c r="DM203" s="1970"/>
      <c r="DN203" s="4043">
        <f t="shared" si="408"/>
        <v>0</v>
      </c>
      <c r="DO203" s="1971"/>
      <c r="DP203" s="4043">
        <f t="shared" si="409"/>
        <v>0</v>
      </c>
      <c r="DQ203" s="4043">
        <f t="shared" si="410"/>
        <v>0</v>
      </c>
      <c r="DR203" s="4043">
        <f t="shared" si="411"/>
        <v>0</v>
      </c>
      <c r="DS203" s="4043">
        <f t="shared" si="412"/>
        <v>0</v>
      </c>
      <c r="DT203" s="4043">
        <f t="shared" si="413"/>
        <v>0</v>
      </c>
      <c r="DU203" s="4043">
        <f t="shared" si="414"/>
        <v>0</v>
      </c>
      <c r="DV203" s="4043">
        <f t="shared" si="415"/>
        <v>0</v>
      </c>
      <c r="DW203" s="1970"/>
      <c r="DX203" s="1970"/>
      <c r="DY203" s="4043">
        <f t="shared" si="428"/>
        <v>0</v>
      </c>
      <c r="DZ203" s="4043">
        <f t="shared" si="429"/>
        <v>0</v>
      </c>
    </row>
    <row r="204" spans="1:130" x14ac:dyDescent="0.25">
      <c r="A204" s="6883" t="s">
        <v>1919</v>
      </c>
      <c r="B204" s="6884"/>
      <c r="C204" s="4029">
        <f t="shared" si="430"/>
        <v>0</v>
      </c>
      <c r="D204" s="4079">
        <f t="shared" si="430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22"/>
        <v/>
      </c>
      <c r="CA204" s="4065" t="str">
        <f t="shared" si="418"/>
        <v/>
      </c>
      <c r="CB204" s="1899" t="str">
        <f t="shared" si="423"/>
        <v/>
      </c>
      <c r="CC204" s="1899" t="str">
        <f t="shared" si="419"/>
        <v/>
      </c>
      <c r="CD204" s="1970"/>
      <c r="CE204" s="1970"/>
      <c r="CF204" s="1970"/>
      <c r="CG204" s="1970"/>
      <c r="CH204" s="1970"/>
      <c r="CI204" s="1899" t="str">
        <f t="shared" si="420"/>
        <v/>
      </c>
      <c r="CJ204" s="1971"/>
      <c r="CK204" s="1899" t="str">
        <f t="shared" si="397"/>
        <v/>
      </c>
      <c r="CL204" s="1899" t="str">
        <f t="shared" si="398"/>
        <v/>
      </c>
      <c r="CM204" s="1899" t="str">
        <f t="shared" si="399"/>
        <v/>
      </c>
      <c r="CN204" s="1899" t="str">
        <f t="shared" si="400"/>
        <v/>
      </c>
      <c r="CO204" s="1899" t="str">
        <f t="shared" si="401"/>
        <v/>
      </c>
      <c r="CP204" s="1899" t="str">
        <f t="shared" si="402"/>
        <v/>
      </c>
      <c r="CQ204" s="1899" t="str">
        <f t="shared" si="403"/>
        <v/>
      </c>
      <c r="CR204" s="1970"/>
      <c r="CS204" s="1970"/>
      <c r="CT204" s="3024" t="str">
        <f t="shared" si="426"/>
        <v/>
      </c>
      <c r="CU204" s="3024" t="str">
        <f t="shared" si="427"/>
        <v/>
      </c>
      <c r="DF204" s="4067">
        <f t="shared" si="406"/>
        <v>0</v>
      </c>
      <c r="DG204" s="4043">
        <f t="shared" si="421"/>
        <v>0</v>
      </c>
      <c r="DH204" s="4043">
        <f t="shared" si="407"/>
        <v>0</v>
      </c>
      <c r="DI204" s="1970"/>
      <c r="DJ204" s="1970"/>
      <c r="DK204" s="1970"/>
      <c r="DL204" s="1970"/>
      <c r="DM204" s="1970"/>
      <c r="DN204" s="4043">
        <f t="shared" si="408"/>
        <v>0</v>
      </c>
      <c r="DO204" s="1971"/>
      <c r="DP204" s="4043">
        <f t="shared" si="409"/>
        <v>0</v>
      </c>
      <c r="DQ204" s="4043">
        <f t="shared" si="410"/>
        <v>0</v>
      </c>
      <c r="DR204" s="4043">
        <f t="shared" si="411"/>
        <v>0</v>
      </c>
      <c r="DS204" s="4043">
        <f t="shared" si="412"/>
        <v>0</v>
      </c>
      <c r="DT204" s="4043">
        <f t="shared" si="413"/>
        <v>0</v>
      </c>
      <c r="DU204" s="4043">
        <f t="shared" si="414"/>
        <v>0</v>
      </c>
      <c r="DV204" s="4043">
        <f t="shared" si="415"/>
        <v>0</v>
      </c>
      <c r="DW204" s="1970"/>
      <c r="DX204" s="1970"/>
      <c r="DY204" s="4043">
        <f t="shared" si="428"/>
        <v>0</v>
      </c>
      <c r="DZ204" s="4043">
        <f t="shared" si="429"/>
        <v>0</v>
      </c>
    </row>
    <row r="205" spans="1:130" x14ac:dyDescent="0.25">
      <c r="A205" s="6883" t="s">
        <v>1920</v>
      </c>
      <c r="B205" s="6884"/>
      <c r="C205" s="4029">
        <f t="shared" si="430"/>
        <v>0</v>
      </c>
      <c r="D205" s="4079">
        <f t="shared" si="430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22"/>
        <v/>
      </c>
      <c r="CA205" s="4065" t="str">
        <f t="shared" si="418"/>
        <v/>
      </c>
      <c r="CB205" s="1899" t="str">
        <f t="shared" si="423"/>
        <v/>
      </c>
      <c r="CC205" s="1899" t="str">
        <f t="shared" si="419"/>
        <v/>
      </c>
      <c r="CD205" s="1970"/>
      <c r="CE205" s="1970"/>
      <c r="CF205" s="1970"/>
      <c r="CG205" s="1970"/>
      <c r="CH205" s="1970"/>
      <c r="CI205" s="1899" t="str">
        <f t="shared" si="420"/>
        <v/>
      </c>
      <c r="CJ205" s="1971"/>
      <c r="CK205" s="1899" t="str">
        <f t="shared" si="397"/>
        <v/>
      </c>
      <c r="CL205" s="1899" t="str">
        <f t="shared" si="398"/>
        <v/>
      </c>
      <c r="CM205" s="1899" t="str">
        <f t="shared" si="399"/>
        <v/>
      </c>
      <c r="CN205" s="1899" t="str">
        <f t="shared" si="400"/>
        <v/>
      </c>
      <c r="CO205" s="1899" t="str">
        <f t="shared" si="401"/>
        <v/>
      </c>
      <c r="CP205" s="1899" t="str">
        <f t="shared" si="402"/>
        <v/>
      </c>
      <c r="CQ205" s="1899" t="str">
        <f t="shared" si="403"/>
        <v/>
      </c>
      <c r="CR205" s="1970"/>
      <c r="CS205" s="1970"/>
      <c r="CT205" s="3024" t="str">
        <f t="shared" si="426"/>
        <v/>
      </c>
      <c r="CU205" s="3024" t="str">
        <f t="shared" si="427"/>
        <v/>
      </c>
      <c r="DF205" s="4067">
        <f t="shared" si="406"/>
        <v>0</v>
      </c>
      <c r="DG205" s="4043">
        <f t="shared" si="421"/>
        <v>0</v>
      </c>
      <c r="DH205" s="4043">
        <f t="shared" si="407"/>
        <v>0</v>
      </c>
      <c r="DI205" s="1970"/>
      <c r="DJ205" s="1970"/>
      <c r="DK205" s="1970"/>
      <c r="DL205" s="1970"/>
      <c r="DM205" s="1970"/>
      <c r="DN205" s="4043">
        <f t="shared" si="408"/>
        <v>0</v>
      </c>
      <c r="DO205" s="1971"/>
      <c r="DP205" s="4043">
        <f t="shared" si="409"/>
        <v>0</v>
      </c>
      <c r="DQ205" s="4043">
        <f t="shared" si="410"/>
        <v>0</v>
      </c>
      <c r="DR205" s="4043">
        <f t="shared" si="411"/>
        <v>0</v>
      </c>
      <c r="DS205" s="4043">
        <f t="shared" si="412"/>
        <v>0</v>
      </c>
      <c r="DT205" s="4043">
        <f t="shared" si="413"/>
        <v>0</v>
      </c>
      <c r="DU205" s="4043">
        <f t="shared" si="414"/>
        <v>0</v>
      </c>
      <c r="DV205" s="4043">
        <f t="shared" si="415"/>
        <v>0</v>
      </c>
      <c r="DW205" s="1970"/>
      <c r="DX205" s="1970"/>
      <c r="DY205" s="4043">
        <f t="shared" si="428"/>
        <v>0</v>
      </c>
      <c r="DZ205" s="4043">
        <f t="shared" si="429"/>
        <v>0</v>
      </c>
    </row>
    <row r="206" spans="1:130" x14ac:dyDescent="0.25">
      <c r="A206" s="6883" t="s">
        <v>1921</v>
      </c>
      <c r="B206" s="6884"/>
      <c r="C206" s="4029">
        <f t="shared" ref="C206:D210" si="431">+E206+G206+I206+K206+M206+O206+Q206+S206+U206+W206+Y206+AA206+AC206+AE206+AG206+AI206</f>
        <v>0</v>
      </c>
      <c r="D206" s="4079">
        <f t="shared" si="431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22"/>
        <v/>
      </c>
      <c r="CA206" s="4065" t="str">
        <f t="shared" si="418"/>
        <v/>
      </c>
      <c r="CB206" s="1899" t="str">
        <f t="shared" si="423"/>
        <v/>
      </c>
      <c r="CC206" s="1899" t="str">
        <f t="shared" si="419"/>
        <v/>
      </c>
      <c r="CD206" s="1970"/>
      <c r="CE206" s="1970"/>
      <c r="CF206" s="1970"/>
      <c r="CG206" s="1970"/>
      <c r="CH206" s="1970"/>
      <c r="CI206" s="1899" t="str">
        <f t="shared" si="420"/>
        <v/>
      </c>
      <c r="CJ206" s="1971"/>
      <c r="CK206" s="1899" t="str">
        <f t="shared" si="397"/>
        <v/>
      </c>
      <c r="CL206" s="1899" t="str">
        <f t="shared" si="398"/>
        <v/>
      </c>
      <c r="CM206" s="1899" t="str">
        <f t="shared" si="399"/>
        <v/>
      </c>
      <c r="CN206" s="1899" t="str">
        <f t="shared" si="400"/>
        <v/>
      </c>
      <c r="CO206" s="1899" t="str">
        <f t="shared" si="401"/>
        <v/>
      </c>
      <c r="CP206" s="1899" t="str">
        <f t="shared" si="402"/>
        <v/>
      </c>
      <c r="CQ206" s="1899" t="str">
        <f t="shared" si="403"/>
        <v/>
      </c>
      <c r="CR206" s="1970"/>
      <c r="CS206" s="1970"/>
      <c r="CT206" s="3024" t="str">
        <f t="shared" si="426"/>
        <v/>
      </c>
      <c r="CU206" s="3024" t="str">
        <f t="shared" si="427"/>
        <v/>
      </c>
      <c r="DF206" s="4067">
        <f t="shared" si="406"/>
        <v>0</v>
      </c>
      <c r="DG206" s="4043">
        <f t="shared" si="421"/>
        <v>0</v>
      </c>
      <c r="DH206" s="4043">
        <f t="shared" si="407"/>
        <v>0</v>
      </c>
      <c r="DI206" s="1970"/>
      <c r="DJ206" s="1970"/>
      <c r="DK206" s="1970"/>
      <c r="DL206" s="1970"/>
      <c r="DM206" s="1970"/>
      <c r="DN206" s="4043">
        <f t="shared" si="408"/>
        <v>0</v>
      </c>
      <c r="DO206" s="1971"/>
      <c r="DP206" s="4043">
        <f t="shared" si="409"/>
        <v>0</v>
      </c>
      <c r="DQ206" s="4043">
        <f t="shared" si="410"/>
        <v>0</v>
      </c>
      <c r="DR206" s="4043">
        <f t="shared" si="411"/>
        <v>0</v>
      </c>
      <c r="DS206" s="4043">
        <f t="shared" si="412"/>
        <v>0</v>
      </c>
      <c r="DT206" s="4043">
        <f t="shared" si="413"/>
        <v>0</v>
      </c>
      <c r="DU206" s="4043">
        <f t="shared" si="414"/>
        <v>0</v>
      </c>
      <c r="DV206" s="4043">
        <f t="shared" si="415"/>
        <v>0</v>
      </c>
      <c r="DW206" s="1970"/>
      <c r="DX206" s="1970"/>
      <c r="DY206" s="4043">
        <f t="shared" si="428"/>
        <v>0</v>
      </c>
      <c r="DZ206" s="4043">
        <f t="shared" si="429"/>
        <v>0</v>
      </c>
    </row>
    <row r="207" spans="1:130" x14ac:dyDescent="0.25">
      <c r="A207" s="6883" t="s">
        <v>1922</v>
      </c>
      <c r="B207" s="6884"/>
      <c r="C207" s="4029">
        <f t="shared" si="431"/>
        <v>0</v>
      </c>
      <c r="D207" s="4079">
        <f t="shared" si="431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22"/>
        <v/>
      </c>
      <c r="CA207" s="4065" t="str">
        <f t="shared" si="418"/>
        <v/>
      </c>
      <c r="CB207" s="1899" t="str">
        <f t="shared" si="423"/>
        <v/>
      </c>
      <c r="CC207" s="1899" t="str">
        <f t="shared" si="419"/>
        <v/>
      </c>
      <c r="CD207" s="1970"/>
      <c r="CE207" s="1970"/>
      <c r="CF207" s="1970"/>
      <c r="CG207" s="1970"/>
      <c r="CH207" s="1970"/>
      <c r="CI207" s="1899" t="str">
        <f t="shared" si="420"/>
        <v/>
      </c>
      <c r="CJ207" s="1971"/>
      <c r="CK207" s="1899" t="str">
        <f t="shared" si="397"/>
        <v/>
      </c>
      <c r="CL207" s="1899" t="str">
        <f t="shared" si="398"/>
        <v/>
      </c>
      <c r="CM207" s="1899" t="str">
        <f t="shared" si="399"/>
        <v/>
      </c>
      <c r="CN207" s="1899" t="str">
        <f t="shared" si="400"/>
        <v/>
      </c>
      <c r="CO207" s="1899" t="str">
        <f t="shared" si="401"/>
        <v/>
      </c>
      <c r="CP207" s="1899" t="str">
        <f t="shared" si="402"/>
        <v/>
      </c>
      <c r="CQ207" s="1899" t="str">
        <f t="shared" si="403"/>
        <v/>
      </c>
      <c r="CR207" s="1970"/>
      <c r="CS207" s="1970"/>
      <c r="CT207" s="3024" t="str">
        <f t="shared" si="426"/>
        <v/>
      </c>
      <c r="CU207" s="3024" t="str">
        <f t="shared" si="427"/>
        <v/>
      </c>
      <c r="DF207" s="4067">
        <f t="shared" si="406"/>
        <v>0</v>
      </c>
      <c r="DG207" s="4043">
        <f t="shared" si="421"/>
        <v>0</v>
      </c>
      <c r="DH207" s="4043">
        <f t="shared" si="407"/>
        <v>0</v>
      </c>
      <c r="DI207" s="1970"/>
      <c r="DJ207" s="1970"/>
      <c r="DK207" s="1970"/>
      <c r="DL207" s="1970"/>
      <c r="DM207" s="1970"/>
      <c r="DN207" s="4043">
        <f t="shared" si="408"/>
        <v>0</v>
      </c>
      <c r="DO207" s="1971"/>
      <c r="DP207" s="4043">
        <f t="shared" si="409"/>
        <v>0</v>
      </c>
      <c r="DQ207" s="4043">
        <f t="shared" si="410"/>
        <v>0</v>
      </c>
      <c r="DR207" s="4043">
        <f t="shared" si="411"/>
        <v>0</v>
      </c>
      <c r="DS207" s="4043">
        <f t="shared" si="412"/>
        <v>0</v>
      </c>
      <c r="DT207" s="4043">
        <f t="shared" si="413"/>
        <v>0</v>
      </c>
      <c r="DU207" s="4043">
        <f t="shared" si="414"/>
        <v>0</v>
      </c>
      <c r="DV207" s="4043">
        <f t="shared" si="415"/>
        <v>0</v>
      </c>
      <c r="DW207" s="1970"/>
      <c r="DX207" s="1970"/>
      <c r="DY207" s="4043">
        <f t="shared" si="428"/>
        <v>0</v>
      </c>
      <c r="DZ207" s="4043">
        <f t="shared" si="429"/>
        <v>0</v>
      </c>
    </row>
    <row r="208" spans="1:130" x14ac:dyDescent="0.25">
      <c r="A208" s="6883" t="s">
        <v>1923</v>
      </c>
      <c r="B208" s="6884"/>
      <c r="C208" s="4029">
        <f t="shared" si="431"/>
        <v>0</v>
      </c>
      <c r="D208" s="4079">
        <f t="shared" si="431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22"/>
        <v/>
      </c>
      <c r="CA208" s="4065" t="str">
        <f t="shared" si="418"/>
        <v/>
      </c>
      <c r="CB208" s="1899" t="str">
        <f t="shared" si="423"/>
        <v/>
      </c>
      <c r="CC208" s="1899" t="str">
        <f t="shared" si="419"/>
        <v/>
      </c>
      <c r="CD208" s="1970"/>
      <c r="CE208" s="1970"/>
      <c r="CF208" s="1970"/>
      <c r="CG208" s="1970"/>
      <c r="CH208" s="1970"/>
      <c r="CI208" s="1899" t="str">
        <f t="shared" si="420"/>
        <v/>
      </c>
      <c r="CJ208" s="1971"/>
      <c r="CK208" s="1899" t="str">
        <f t="shared" si="397"/>
        <v/>
      </c>
      <c r="CL208" s="1899" t="str">
        <f t="shared" si="398"/>
        <v/>
      </c>
      <c r="CM208" s="1899" t="str">
        <f t="shared" si="399"/>
        <v/>
      </c>
      <c r="CN208" s="1899" t="str">
        <f t="shared" si="400"/>
        <v/>
      </c>
      <c r="CO208" s="1899" t="str">
        <f t="shared" si="401"/>
        <v/>
      </c>
      <c r="CP208" s="1899" t="str">
        <f t="shared" si="402"/>
        <v/>
      </c>
      <c r="CQ208" s="1899" t="str">
        <f t="shared" si="403"/>
        <v/>
      </c>
      <c r="CR208" s="1970"/>
      <c r="CS208" s="1970"/>
      <c r="CT208" s="3024" t="str">
        <f t="shared" si="426"/>
        <v/>
      </c>
      <c r="CU208" s="3024" t="str">
        <f t="shared" si="427"/>
        <v/>
      </c>
      <c r="DF208" s="4067">
        <f t="shared" si="406"/>
        <v>0</v>
      </c>
      <c r="DG208" s="4043">
        <f t="shared" si="421"/>
        <v>0</v>
      </c>
      <c r="DH208" s="4043">
        <f t="shared" si="407"/>
        <v>0</v>
      </c>
      <c r="DI208" s="1970"/>
      <c r="DJ208" s="1970"/>
      <c r="DK208" s="1970"/>
      <c r="DL208" s="1970"/>
      <c r="DM208" s="1970"/>
      <c r="DN208" s="4043">
        <f t="shared" si="408"/>
        <v>0</v>
      </c>
      <c r="DO208" s="1971"/>
      <c r="DP208" s="4043">
        <f t="shared" si="409"/>
        <v>0</v>
      </c>
      <c r="DQ208" s="4043">
        <f t="shared" si="410"/>
        <v>0</v>
      </c>
      <c r="DR208" s="4043">
        <f t="shared" si="411"/>
        <v>0</v>
      </c>
      <c r="DS208" s="4043">
        <f t="shared" si="412"/>
        <v>0</v>
      </c>
      <c r="DT208" s="4043">
        <f t="shared" si="413"/>
        <v>0</v>
      </c>
      <c r="DU208" s="4043">
        <f t="shared" si="414"/>
        <v>0</v>
      </c>
      <c r="DV208" s="4043">
        <f t="shared" si="415"/>
        <v>0</v>
      </c>
      <c r="DW208" s="1970"/>
      <c r="DX208" s="1970"/>
      <c r="DY208" s="4043">
        <f t="shared" si="428"/>
        <v>0</v>
      </c>
      <c r="DZ208" s="4043">
        <f t="shared" si="429"/>
        <v>0</v>
      </c>
    </row>
    <row r="209" spans="1:130" x14ac:dyDescent="0.25">
      <c r="A209" s="6883" t="s">
        <v>1924</v>
      </c>
      <c r="B209" s="6884"/>
      <c r="C209" s="4029">
        <f t="shared" si="431"/>
        <v>0</v>
      </c>
      <c r="D209" s="4079">
        <f t="shared" si="431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22"/>
        <v/>
      </c>
      <c r="CA209" s="4065" t="str">
        <f t="shared" si="418"/>
        <v/>
      </c>
      <c r="CB209" s="1899" t="str">
        <f t="shared" si="423"/>
        <v/>
      </c>
      <c r="CC209" s="1899" t="str">
        <f t="shared" si="419"/>
        <v/>
      </c>
      <c r="CD209" s="1970"/>
      <c r="CE209" s="1970"/>
      <c r="CF209" s="1970"/>
      <c r="CG209" s="1970"/>
      <c r="CH209" s="1970"/>
      <c r="CI209" s="1899" t="str">
        <f t="shared" si="420"/>
        <v/>
      </c>
      <c r="CJ209" s="1971"/>
      <c r="CK209" s="1899" t="str">
        <f t="shared" si="397"/>
        <v/>
      </c>
      <c r="CL209" s="1899" t="str">
        <f t="shared" si="398"/>
        <v/>
      </c>
      <c r="CM209" s="1899" t="str">
        <f t="shared" si="399"/>
        <v/>
      </c>
      <c r="CN209" s="1899" t="str">
        <f t="shared" si="400"/>
        <v/>
      </c>
      <c r="CO209" s="1899" t="str">
        <f t="shared" si="401"/>
        <v/>
      </c>
      <c r="CP209" s="1899" t="str">
        <f t="shared" si="402"/>
        <v/>
      </c>
      <c r="CQ209" s="1899" t="str">
        <f t="shared" si="403"/>
        <v/>
      </c>
      <c r="CR209" s="1970"/>
      <c r="CS209" s="1970"/>
      <c r="CT209" s="3024" t="str">
        <f t="shared" si="426"/>
        <v/>
      </c>
      <c r="CU209" s="3024" t="str">
        <f t="shared" si="427"/>
        <v/>
      </c>
      <c r="DF209" s="4067">
        <f t="shared" si="406"/>
        <v>0</v>
      </c>
      <c r="DG209" s="4043">
        <f t="shared" si="421"/>
        <v>0</v>
      </c>
      <c r="DH209" s="4043">
        <f t="shared" si="407"/>
        <v>0</v>
      </c>
      <c r="DI209" s="1970"/>
      <c r="DJ209" s="1970"/>
      <c r="DK209" s="1970"/>
      <c r="DL209" s="1970"/>
      <c r="DM209" s="1970"/>
      <c r="DN209" s="4043">
        <f t="shared" si="408"/>
        <v>0</v>
      </c>
      <c r="DO209" s="1971"/>
      <c r="DP209" s="4043">
        <f t="shared" si="409"/>
        <v>0</v>
      </c>
      <c r="DQ209" s="4043">
        <f t="shared" si="410"/>
        <v>0</v>
      </c>
      <c r="DR209" s="4043">
        <f t="shared" si="411"/>
        <v>0</v>
      </c>
      <c r="DS209" s="4043">
        <f t="shared" si="412"/>
        <v>0</v>
      </c>
      <c r="DT209" s="4043">
        <f t="shared" si="413"/>
        <v>0</v>
      </c>
      <c r="DU209" s="4043">
        <f t="shared" si="414"/>
        <v>0</v>
      </c>
      <c r="DV209" s="4043">
        <f t="shared" si="415"/>
        <v>0</v>
      </c>
      <c r="DW209" s="1970"/>
      <c r="DX209" s="1970"/>
      <c r="DY209" s="4043">
        <f t="shared" si="428"/>
        <v>0</v>
      </c>
      <c r="DZ209" s="4043">
        <f t="shared" si="429"/>
        <v>0</v>
      </c>
    </row>
    <row r="210" spans="1:130" x14ac:dyDescent="0.25">
      <c r="A210" s="6885" t="s">
        <v>1925</v>
      </c>
      <c r="B210" s="6886"/>
      <c r="C210" s="638">
        <f t="shared" si="431"/>
        <v>0</v>
      </c>
      <c r="D210" s="3121">
        <f t="shared" si="431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22"/>
        <v/>
      </c>
      <c r="CA210" s="4065" t="str">
        <f t="shared" si="418"/>
        <v/>
      </c>
      <c r="CB210" s="1899" t="str">
        <f t="shared" si="423"/>
        <v/>
      </c>
      <c r="CC210" s="1899" t="str">
        <f t="shared" si="419"/>
        <v/>
      </c>
      <c r="CD210" s="1970"/>
      <c r="CE210" s="1970"/>
      <c r="CF210" s="1970"/>
      <c r="CG210" s="1970"/>
      <c r="CH210" s="1970"/>
      <c r="CI210" s="1899" t="str">
        <f t="shared" si="420"/>
        <v/>
      </c>
      <c r="CJ210" s="1971"/>
      <c r="CK210" s="1899" t="str">
        <f t="shared" si="397"/>
        <v/>
      </c>
      <c r="CL210" s="1899" t="str">
        <f t="shared" si="398"/>
        <v/>
      </c>
      <c r="CM210" s="1899" t="str">
        <f t="shared" si="399"/>
        <v/>
      </c>
      <c r="CN210" s="1899" t="str">
        <f t="shared" si="400"/>
        <v/>
      </c>
      <c r="CO210" s="1899" t="str">
        <f t="shared" si="401"/>
        <v/>
      </c>
      <c r="CP210" s="1899" t="str">
        <f t="shared" si="402"/>
        <v/>
      </c>
      <c r="CQ210" s="1899" t="str">
        <f t="shared" si="403"/>
        <v/>
      </c>
      <c r="CR210" s="1970"/>
      <c r="CS210" s="1970"/>
      <c r="CT210" s="3024" t="str">
        <f t="shared" si="426"/>
        <v/>
      </c>
      <c r="CU210" s="3024" t="str">
        <f t="shared" si="427"/>
        <v/>
      </c>
      <c r="DF210" s="4067">
        <f t="shared" si="406"/>
        <v>0</v>
      </c>
      <c r="DG210" s="4043">
        <f t="shared" si="421"/>
        <v>0</v>
      </c>
      <c r="DH210" s="4043">
        <f t="shared" si="407"/>
        <v>0</v>
      </c>
      <c r="DI210" s="1970"/>
      <c r="DJ210" s="1970"/>
      <c r="DK210" s="1970"/>
      <c r="DL210" s="1970"/>
      <c r="DM210" s="1970"/>
      <c r="DN210" s="4043">
        <f t="shared" si="408"/>
        <v>0</v>
      </c>
      <c r="DO210" s="1971"/>
      <c r="DP210" s="4043">
        <f t="shared" si="409"/>
        <v>0</v>
      </c>
      <c r="DQ210" s="4043">
        <f t="shared" si="410"/>
        <v>0</v>
      </c>
      <c r="DR210" s="4043">
        <f t="shared" si="411"/>
        <v>0</v>
      </c>
      <c r="DS210" s="4043">
        <f t="shared" si="412"/>
        <v>0</v>
      </c>
      <c r="DT210" s="4043">
        <f t="shared" si="413"/>
        <v>0</v>
      </c>
      <c r="DU210" s="4043">
        <f t="shared" si="414"/>
        <v>0</v>
      </c>
      <c r="DV210" s="4043">
        <f t="shared" si="415"/>
        <v>0</v>
      </c>
      <c r="DW210" s="1970"/>
      <c r="DX210" s="1970"/>
      <c r="DY210" s="4043">
        <f t="shared" si="428"/>
        <v>0</v>
      </c>
      <c r="DZ210" s="4043">
        <f t="shared" si="429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32">$CA216&amp;CB216&amp;CC216&amp;CD216&amp;CE216&amp;CG216&amp;CF216&amp;CH216&amp;CI216</f>
        <v/>
      </c>
      <c r="CA216" s="4065" t="str">
        <f t="shared" ref="CA216:CA221" si="433">IF(C216&gt;B216," * El Total de Exámenes reactivos NO DEBE SUPERAR los Exámenes Procesados. ","")</f>
        <v/>
      </c>
      <c r="CB216" s="1899" t="str">
        <f t="shared" ref="CB216:CB221" si="434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35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36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37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38">IF(C216&gt;B216,1,0)</f>
        <v>0</v>
      </c>
      <c r="DG216" s="4027">
        <f t="shared" ref="DG216:DG221" si="439">IF(AND(B216&gt;0,AND(AL216+AM216="")),1,IF(B216&lt;&gt;(AL216+AM216),1,0))</f>
        <v>0</v>
      </c>
      <c r="DH216" s="4027">
        <f t="shared" ref="DH216:DH221" si="440">IF(AND(B216&gt;0,AND(AN216="",AO216="")),1,IF((AN216+AO216)&gt;B216,1,0))</f>
        <v>0</v>
      </c>
      <c r="DI216" s="4027">
        <f t="shared" ref="DI216:DI221" si="441">IF(AND(B216&gt;0,AP216=""),1,IF(AP216&gt;B216,1,0))</f>
        <v>0</v>
      </c>
      <c r="DJ216" s="4027">
        <f t="shared" ref="DJ216:DJ221" si="442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43">SUM(D217+F217+H217+J217+L217+N217+P217+R217+T217+V217+X217+Z217+AB217+AD217+AF217+AH217+AJ217)</f>
        <v>0</v>
      </c>
      <c r="C217" s="345">
        <f t="shared" si="443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32"/>
        <v/>
      </c>
      <c r="CA217" s="4065" t="str">
        <f t="shared" si="433"/>
        <v/>
      </c>
      <c r="CB217" s="1899" t="str">
        <f t="shared" si="434"/>
        <v/>
      </c>
      <c r="CC217" s="1899" t="str">
        <f t="shared" si="435"/>
        <v/>
      </c>
      <c r="CD217" s="1899" t="str">
        <f t="shared" si="436"/>
        <v/>
      </c>
      <c r="CE217" s="1899" t="str">
        <f t="shared" si="437"/>
        <v/>
      </c>
      <c r="CF217" s="1970"/>
      <c r="CG217" s="1971"/>
      <c r="CH217" s="1971"/>
      <c r="CI217" s="1971"/>
      <c r="DF217" s="4027">
        <f t="shared" si="438"/>
        <v>0</v>
      </c>
      <c r="DG217" s="4027">
        <f t="shared" si="439"/>
        <v>0</v>
      </c>
      <c r="DH217" s="4027">
        <f t="shared" si="440"/>
        <v>0</v>
      </c>
      <c r="DI217" s="4027">
        <f t="shared" si="441"/>
        <v>0</v>
      </c>
      <c r="DJ217" s="4027">
        <f t="shared" si="442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43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32"/>
        <v/>
      </c>
      <c r="CA218" s="4065" t="str">
        <f t="shared" si="433"/>
        <v/>
      </c>
      <c r="CB218" s="1899" t="str">
        <f t="shared" si="434"/>
        <v/>
      </c>
      <c r="CC218" s="1899" t="str">
        <f t="shared" si="435"/>
        <v/>
      </c>
      <c r="CD218" s="1899" t="str">
        <f t="shared" si="436"/>
        <v/>
      </c>
      <c r="CE218" s="1899" t="str">
        <f t="shared" si="437"/>
        <v/>
      </c>
      <c r="CF218" s="1970"/>
      <c r="CG218" s="1971"/>
      <c r="CH218" s="1971"/>
      <c r="CI218" s="1971"/>
      <c r="DF218" s="4027">
        <f t="shared" si="438"/>
        <v>0</v>
      </c>
      <c r="DG218" s="4027">
        <f t="shared" si="439"/>
        <v>0</v>
      </c>
      <c r="DH218" s="4027">
        <f t="shared" si="440"/>
        <v>0</v>
      </c>
      <c r="DI218" s="4027">
        <f t="shared" si="441"/>
        <v>0</v>
      </c>
      <c r="DJ218" s="4027">
        <f t="shared" si="442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43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32"/>
        <v/>
      </c>
      <c r="CA219" s="4065" t="str">
        <f t="shared" si="433"/>
        <v/>
      </c>
      <c r="CB219" s="1899" t="str">
        <f t="shared" si="434"/>
        <v/>
      </c>
      <c r="CC219" s="1899" t="str">
        <f t="shared" si="435"/>
        <v/>
      </c>
      <c r="CD219" s="1899" t="str">
        <f t="shared" si="436"/>
        <v/>
      </c>
      <c r="CE219" s="1899" t="str">
        <f t="shared" si="437"/>
        <v/>
      </c>
      <c r="CF219" s="1970"/>
      <c r="CG219" s="1971"/>
      <c r="CH219" s="1971"/>
      <c r="CI219" s="1971"/>
      <c r="DF219" s="4027">
        <f t="shared" si="438"/>
        <v>0</v>
      </c>
      <c r="DG219" s="4027">
        <f t="shared" si="439"/>
        <v>0</v>
      </c>
      <c r="DH219" s="4027">
        <f t="shared" si="440"/>
        <v>0</v>
      </c>
      <c r="DI219" s="4027">
        <f t="shared" si="441"/>
        <v>0</v>
      </c>
      <c r="DJ219" s="4027">
        <f t="shared" si="442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43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32"/>
        <v/>
      </c>
      <c r="CA220" s="4065" t="str">
        <f t="shared" si="433"/>
        <v/>
      </c>
      <c r="CB220" s="1899" t="str">
        <f t="shared" si="434"/>
        <v/>
      </c>
      <c r="CC220" s="1899" t="str">
        <f t="shared" si="435"/>
        <v/>
      </c>
      <c r="CD220" s="1899" t="str">
        <f t="shared" si="436"/>
        <v/>
      </c>
      <c r="CE220" s="1899" t="str">
        <f t="shared" si="437"/>
        <v/>
      </c>
      <c r="CF220" s="1970"/>
      <c r="CG220" s="1971"/>
      <c r="CH220" s="1971"/>
      <c r="CI220" s="1971"/>
      <c r="DF220" s="4027">
        <f t="shared" si="438"/>
        <v>0</v>
      </c>
      <c r="DG220" s="4027">
        <f t="shared" si="439"/>
        <v>0</v>
      </c>
      <c r="DH220" s="4027">
        <f t="shared" si="440"/>
        <v>0</v>
      </c>
      <c r="DI220" s="4027">
        <f t="shared" si="441"/>
        <v>0</v>
      </c>
      <c r="DJ220" s="4027">
        <f t="shared" si="442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43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32"/>
        <v/>
      </c>
      <c r="CA221" s="4065" t="str">
        <f t="shared" si="433"/>
        <v/>
      </c>
      <c r="CB221" s="1899" t="str">
        <f t="shared" si="434"/>
        <v/>
      </c>
      <c r="CC221" s="1899" t="str">
        <f t="shared" si="435"/>
        <v/>
      </c>
      <c r="CD221" s="1899" t="str">
        <f t="shared" si="436"/>
        <v/>
      </c>
      <c r="CE221" s="1899" t="str">
        <f t="shared" si="437"/>
        <v/>
      </c>
      <c r="CF221" s="1970"/>
      <c r="CG221" s="1971"/>
      <c r="CH221" s="1971"/>
      <c r="CI221" s="1971"/>
      <c r="DF221" s="4027">
        <f t="shared" si="438"/>
        <v>0</v>
      </c>
      <c r="DG221" s="4027">
        <f t="shared" si="439"/>
        <v>0</v>
      </c>
      <c r="DH221" s="4027">
        <f t="shared" si="440"/>
        <v>0</v>
      </c>
      <c r="DI221" s="4027">
        <f t="shared" si="441"/>
        <v>0</v>
      </c>
      <c r="DJ221" s="4027">
        <f t="shared" si="442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44">SUM(D227+F227+H227+J227+L227+N227+P227+R227+T227+V227+X227+Z227+AB227+AD227+AF227+AH227+AJ227)</f>
        <v>0</v>
      </c>
      <c r="C227" s="345">
        <f>SUM(E227+G227+I227+K227+M227+O227+Q227+S227+U227+W227+Y227+AA227+AC227+AE227+AG227+AI227+AK227)</f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45">$CA227&amp;CB227&amp;CC227&amp;CD227&amp;CE227&amp;CG227&amp;CF227</f>
        <v/>
      </c>
      <c r="CA227" s="4065" t="str">
        <f t="shared" ref="CA227:CA232" si="446">IF(C227&gt;B227," * El Total de Exámenes reactivos NO DEBE SUPERAR los Exámenes Procesados. ","")</f>
        <v/>
      </c>
      <c r="CB227" s="1899" t="str">
        <f t="shared" ref="CB227:CB232" si="447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448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449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450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451">IF(C227&gt;B227,1,0)</f>
        <v>0</v>
      </c>
      <c r="DG227" s="4027">
        <f t="shared" ref="DG227:DG232" si="452">IF(AND(B227&gt;0,AND(AL227+AM227="")),1,IF(B227&lt;&gt;(AL227+AM227),1,0))</f>
        <v>0</v>
      </c>
      <c r="DH227" s="4027">
        <f t="shared" ref="DH227:DH232" si="453">IF(AND(B227&gt;0,AND(AN227="",AO227="")),1,IF((AN227+AO227)&gt;B227,1,0))</f>
        <v>0</v>
      </c>
      <c r="DI227" s="4027">
        <f t="shared" ref="DI227:DI232" si="454">IF(AND(B227&gt;0,AP227=""),1,IF(AP227&gt;B227,1,0))</f>
        <v>0</v>
      </c>
      <c r="DJ227" s="4027">
        <f t="shared" ref="DJ227:DJ232" si="455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44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45"/>
        <v/>
      </c>
      <c r="CA228" s="4065" t="str">
        <f t="shared" si="446"/>
        <v/>
      </c>
      <c r="CB228" s="1899" t="str">
        <f t="shared" si="447"/>
        <v/>
      </c>
      <c r="CC228" s="1899" t="str">
        <f t="shared" si="448"/>
        <v/>
      </c>
      <c r="CD228" s="1899" t="str">
        <f t="shared" si="449"/>
        <v/>
      </c>
      <c r="CE228" s="1899" t="str">
        <f t="shared" si="450"/>
        <v/>
      </c>
      <c r="CF228" s="1970"/>
      <c r="CG228" s="1971"/>
      <c r="DF228" s="4027">
        <f t="shared" si="451"/>
        <v>0</v>
      </c>
      <c r="DG228" s="4027">
        <f t="shared" si="452"/>
        <v>0</v>
      </c>
      <c r="DH228" s="4027">
        <f t="shared" si="453"/>
        <v>0</v>
      </c>
      <c r="DI228" s="4027">
        <f t="shared" si="454"/>
        <v>0</v>
      </c>
      <c r="DJ228" s="4027">
        <f t="shared" si="455"/>
        <v>0</v>
      </c>
      <c r="DK228" s="1970"/>
    </row>
    <row r="229" spans="1:132" x14ac:dyDescent="0.25">
      <c r="A229" s="4088" t="s">
        <v>1931</v>
      </c>
      <c r="B229" s="4029">
        <f t="shared" si="444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45"/>
        <v/>
      </c>
      <c r="CA229" s="4065" t="str">
        <f t="shared" si="446"/>
        <v/>
      </c>
      <c r="CB229" s="1899" t="str">
        <f t="shared" si="447"/>
        <v/>
      </c>
      <c r="CC229" s="1899" t="str">
        <f t="shared" si="448"/>
        <v/>
      </c>
      <c r="CD229" s="1899" t="str">
        <f t="shared" si="449"/>
        <v/>
      </c>
      <c r="CE229" s="1899" t="str">
        <f t="shared" si="450"/>
        <v/>
      </c>
      <c r="CF229" s="1970"/>
      <c r="CG229" s="1971"/>
      <c r="DF229" s="4027">
        <f t="shared" si="451"/>
        <v>0</v>
      </c>
      <c r="DG229" s="4027">
        <f t="shared" si="452"/>
        <v>0</v>
      </c>
      <c r="DH229" s="4027">
        <f t="shared" si="453"/>
        <v>0</v>
      </c>
      <c r="DI229" s="4027">
        <f t="shared" si="454"/>
        <v>0</v>
      </c>
      <c r="DJ229" s="4027">
        <f t="shared" si="455"/>
        <v>0</v>
      </c>
      <c r="DK229" s="1970"/>
    </row>
    <row r="230" spans="1:132" x14ac:dyDescent="0.25">
      <c r="A230" s="4090" t="s">
        <v>1934</v>
      </c>
      <c r="B230" s="4029">
        <f t="shared" si="444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45"/>
        <v/>
      </c>
      <c r="CA230" s="4065" t="str">
        <f t="shared" si="446"/>
        <v/>
      </c>
      <c r="CB230" s="1899" t="str">
        <f t="shared" si="447"/>
        <v/>
      </c>
      <c r="CC230" s="1899" t="str">
        <f t="shared" si="448"/>
        <v/>
      </c>
      <c r="CD230" s="1899" t="str">
        <f t="shared" si="449"/>
        <v/>
      </c>
      <c r="CE230" s="1899" t="str">
        <f t="shared" si="450"/>
        <v/>
      </c>
      <c r="CF230" s="1970"/>
      <c r="CG230" s="1971"/>
      <c r="DF230" s="4027">
        <f t="shared" si="451"/>
        <v>0</v>
      </c>
      <c r="DG230" s="4027">
        <f t="shared" si="452"/>
        <v>0</v>
      </c>
      <c r="DH230" s="4027">
        <f t="shared" si="453"/>
        <v>0</v>
      </c>
      <c r="DI230" s="4027">
        <f t="shared" si="454"/>
        <v>0</v>
      </c>
      <c r="DJ230" s="4027">
        <f t="shared" si="455"/>
        <v>0</v>
      </c>
      <c r="DK230" s="1970"/>
    </row>
    <row r="231" spans="1:132" x14ac:dyDescent="0.25">
      <c r="A231" s="4088" t="s">
        <v>1883</v>
      </c>
      <c r="B231" s="4029">
        <f t="shared" si="444"/>
        <v>0</v>
      </c>
      <c r="C231" s="345">
        <f t="shared" si="444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45"/>
        <v/>
      </c>
      <c r="CA231" s="4065" t="str">
        <f t="shared" si="446"/>
        <v/>
      </c>
      <c r="CB231" s="1899" t="str">
        <f t="shared" si="447"/>
        <v/>
      </c>
      <c r="CC231" s="1899" t="str">
        <f t="shared" si="448"/>
        <v/>
      </c>
      <c r="CD231" s="1899" t="str">
        <f t="shared" si="449"/>
        <v/>
      </c>
      <c r="CE231" s="1899" t="str">
        <f t="shared" si="450"/>
        <v/>
      </c>
      <c r="CF231" s="1970"/>
      <c r="CG231" s="1971"/>
      <c r="DF231" s="4027">
        <f t="shared" si="451"/>
        <v>0</v>
      </c>
      <c r="DG231" s="4027">
        <f t="shared" si="452"/>
        <v>0</v>
      </c>
      <c r="DH231" s="4027">
        <f t="shared" si="453"/>
        <v>0</v>
      </c>
      <c r="DI231" s="4027">
        <f t="shared" si="454"/>
        <v>0</v>
      </c>
      <c r="DJ231" s="4027">
        <f t="shared" si="455"/>
        <v>0</v>
      </c>
      <c r="DK231" s="1970"/>
    </row>
    <row r="232" spans="1:132" x14ac:dyDescent="0.25">
      <c r="A232" s="1783" t="s">
        <v>591</v>
      </c>
      <c r="B232" s="1083">
        <f t="shared" si="444"/>
        <v>0</v>
      </c>
      <c r="C232" s="3467">
        <f t="shared" si="444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45"/>
        <v/>
      </c>
      <c r="CA232" s="4065" t="str">
        <f t="shared" si="446"/>
        <v/>
      </c>
      <c r="CB232" s="1899" t="str">
        <f t="shared" si="447"/>
        <v/>
      </c>
      <c r="CC232" s="1899" t="str">
        <f t="shared" si="448"/>
        <v/>
      </c>
      <c r="CD232" s="1899" t="str">
        <f t="shared" si="449"/>
        <v/>
      </c>
      <c r="CE232" s="1899" t="str">
        <f t="shared" si="450"/>
        <v/>
      </c>
      <c r="CF232" s="1970"/>
      <c r="CG232" s="1971"/>
      <c r="DF232" s="4027">
        <f t="shared" si="451"/>
        <v>0</v>
      </c>
      <c r="DG232" s="4027">
        <f t="shared" si="452"/>
        <v>0</v>
      </c>
      <c r="DH232" s="4027">
        <f t="shared" si="453"/>
        <v>0</v>
      </c>
      <c r="DI232" s="4027">
        <f t="shared" si="454"/>
        <v>0</v>
      </c>
      <c r="DJ232" s="4027">
        <f t="shared" si="455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456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457">IF((AM237+AK237)&lt;&gt;C237," * El N° de exámenes Procesados por SEXO (Hombres + Mujeres)no puede ser distinto al Total de exámenes procesados","")</f>
        <v/>
      </c>
      <c r="CL237" s="1899" t="str">
        <f t="shared" ref="CL237:CL259" si="458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459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460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461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462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463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464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465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466">IF(D237&gt;C237,1,0)</f>
        <v>0</v>
      </c>
      <c r="DG237" s="4066"/>
      <c r="DH237" s="4043">
        <f t="shared" ref="DH237:DH259" si="467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468">IF(AND(C237&gt;0,AND(AO237="",AQ237="")),1,IF((AO237+AQ237)&gt;C237,1,0))</f>
        <v>0</v>
      </c>
      <c r="DO237" s="1971"/>
      <c r="DP237" s="4043">
        <f t="shared" ref="DP237:DP259" si="469">IF((AM237+AK237)&lt;&gt;C237,1,0)</f>
        <v>0</v>
      </c>
      <c r="DQ237" s="4043">
        <f t="shared" ref="DQ237:DQ259" si="470">IF((AN237+AL237)&lt;&gt;D237,1,0)</f>
        <v>0</v>
      </c>
      <c r="DR237" s="4043">
        <f t="shared" ref="DR237:DR259" si="471">IF(AND(C237&gt;0,AS237=""),1,IF(AS237&gt;C237,1,0))</f>
        <v>0</v>
      </c>
      <c r="DS237" s="4043">
        <f t="shared" ref="DS237:DS259" si="472">IF(AND(C237&gt;0,AU237=""),1,IF(AU237&gt;C237,1,0))</f>
        <v>0</v>
      </c>
      <c r="DT237" s="4043">
        <f t="shared" ref="DT237:DT259" si="473">IF(AND(D237&gt;0,OR(AP237="",AR237="")),1,IF((AP237+AR237)&gt;D237,1,0))</f>
        <v>0</v>
      </c>
      <c r="DU237" s="4043">
        <f t="shared" ref="DU237:DU259" si="474">IF(AND(D237&gt;0,AT237=""),1,IF(AT237&gt;D237,1,0))</f>
        <v>0</v>
      </c>
      <c r="DV237" s="4043">
        <f t="shared" ref="DV237:DV259" si="475">IF(AND(D237&gt;0,AV237=""),1,IF(AV237&gt;D237,1,0))</f>
        <v>0</v>
      </c>
      <c r="DW237" s="1970"/>
      <c r="DX237" s="1970"/>
      <c r="DY237" s="4043">
        <f t="shared" ref="DY237:DY245" si="476">IF(AND((M237+O237)&gt;0,AW237=""),1,IF(AW237&gt;(M237+O237),1,0))</f>
        <v>0</v>
      </c>
      <c r="DZ237" s="4043">
        <f t="shared" ref="DZ237:DZ245" si="477">IF(AND((N237+P237)&gt;0,AX237=""),1,IF(AX237&gt;(N237+P237),1,0))</f>
        <v>0</v>
      </c>
      <c r="EA237" s="3026">
        <f t="shared" ref="EA237:EA259" si="478">IF(AND((M237+O237)&gt;0,AW237=""),1,0)</f>
        <v>0</v>
      </c>
      <c r="EB237" s="3026">
        <f t="shared" ref="EB237:EB259" si="479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456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480">IF(D238&gt;C238," * El Total de Exámenes Confirmados Positivos por ISP NO DEBE SUPERAR los Exámenes Procesados. ","")</f>
        <v/>
      </c>
      <c r="CB238" s="4066"/>
      <c r="CC238" s="1899" t="str">
        <f t="shared" ref="CC238:CC259" si="481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482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457"/>
        <v/>
      </c>
      <c r="CL238" s="1899" t="str">
        <f t="shared" si="458"/>
        <v/>
      </c>
      <c r="CM238" s="1899" t="str">
        <f t="shared" si="459"/>
        <v/>
      </c>
      <c r="CN238" s="1899" t="str">
        <f t="shared" si="460"/>
        <v/>
      </c>
      <c r="CO238" s="1899" t="str">
        <f t="shared" si="461"/>
        <v/>
      </c>
      <c r="CP238" s="1899" t="str">
        <f t="shared" si="462"/>
        <v/>
      </c>
      <c r="CQ238" s="1899" t="str">
        <f t="shared" si="463"/>
        <v/>
      </c>
      <c r="CR238" s="1970"/>
      <c r="CS238" s="1970"/>
      <c r="CT238" s="3024" t="str">
        <f t="shared" si="464"/>
        <v/>
      </c>
      <c r="CU238" s="3024" t="str">
        <f t="shared" si="465"/>
        <v/>
      </c>
      <c r="DF238" s="4067">
        <f t="shared" si="466"/>
        <v>0</v>
      </c>
      <c r="DG238" s="4066"/>
      <c r="DH238" s="4043">
        <f t="shared" si="467"/>
        <v>0</v>
      </c>
      <c r="DI238" s="1970"/>
      <c r="DJ238" s="1970"/>
      <c r="DK238" s="1970"/>
      <c r="DL238" s="1970"/>
      <c r="DM238" s="1970"/>
      <c r="DN238" s="4043">
        <f t="shared" si="468"/>
        <v>0</v>
      </c>
      <c r="DO238" s="1971"/>
      <c r="DP238" s="4043">
        <f t="shared" si="469"/>
        <v>0</v>
      </c>
      <c r="DQ238" s="4043">
        <f t="shared" si="470"/>
        <v>0</v>
      </c>
      <c r="DR238" s="4043">
        <f t="shared" si="471"/>
        <v>0</v>
      </c>
      <c r="DS238" s="4043">
        <f t="shared" si="472"/>
        <v>0</v>
      </c>
      <c r="DT238" s="4043">
        <f t="shared" si="473"/>
        <v>0</v>
      </c>
      <c r="DU238" s="4043">
        <f t="shared" si="474"/>
        <v>0</v>
      </c>
      <c r="DV238" s="4043">
        <f t="shared" si="475"/>
        <v>0</v>
      </c>
      <c r="DW238" s="1970"/>
      <c r="DX238" s="1970"/>
      <c r="DY238" s="4043">
        <f t="shared" si="476"/>
        <v>0</v>
      </c>
      <c r="DZ238" s="4043">
        <f t="shared" si="477"/>
        <v>0</v>
      </c>
      <c r="EA238" s="3026">
        <f t="shared" si="478"/>
        <v>0</v>
      </c>
      <c r="EB238" s="3026">
        <f t="shared" si="479"/>
        <v>0</v>
      </c>
    </row>
    <row r="239" spans="1:132" ht="15" customHeight="1" x14ac:dyDescent="0.25">
      <c r="A239" s="5730"/>
      <c r="B239" s="4103" t="s">
        <v>1939</v>
      </c>
      <c r="C239" s="4099">
        <f t="shared" si="456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480"/>
        <v/>
      </c>
      <c r="CB239" s="4066"/>
      <c r="CC239" s="1899" t="str">
        <f t="shared" si="481"/>
        <v/>
      </c>
      <c r="CD239" s="1970"/>
      <c r="CE239" s="1970"/>
      <c r="CF239" s="1970"/>
      <c r="CG239" s="1970"/>
      <c r="CH239" s="1970"/>
      <c r="CI239" s="1899" t="str">
        <f t="shared" si="482"/>
        <v/>
      </c>
      <c r="CJ239" s="1971"/>
      <c r="CK239" s="1899" t="str">
        <f t="shared" si="457"/>
        <v/>
      </c>
      <c r="CL239" s="1899" t="str">
        <f t="shared" si="458"/>
        <v/>
      </c>
      <c r="CM239" s="1899" t="str">
        <f t="shared" si="459"/>
        <v/>
      </c>
      <c r="CN239" s="1899" t="str">
        <f t="shared" si="460"/>
        <v/>
      </c>
      <c r="CO239" s="1899" t="str">
        <f t="shared" si="461"/>
        <v/>
      </c>
      <c r="CP239" s="1899" t="str">
        <f t="shared" si="462"/>
        <v/>
      </c>
      <c r="CQ239" s="1899" t="str">
        <f t="shared" si="463"/>
        <v/>
      </c>
      <c r="CR239" s="1970"/>
      <c r="CS239" s="1970"/>
      <c r="CT239" s="3024" t="str">
        <f t="shared" si="464"/>
        <v/>
      </c>
      <c r="CU239" s="3024" t="str">
        <f t="shared" si="465"/>
        <v/>
      </c>
      <c r="DF239" s="4067">
        <f t="shared" si="466"/>
        <v>0</v>
      </c>
      <c r="DG239" s="4066"/>
      <c r="DH239" s="4043">
        <f t="shared" si="467"/>
        <v>0</v>
      </c>
      <c r="DI239" s="1970"/>
      <c r="DJ239" s="1970"/>
      <c r="DK239" s="1970"/>
      <c r="DL239" s="1970"/>
      <c r="DM239" s="1970"/>
      <c r="DN239" s="4043">
        <f t="shared" si="468"/>
        <v>0</v>
      </c>
      <c r="DO239" s="1971"/>
      <c r="DP239" s="4043">
        <f t="shared" si="469"/>
        <v>0</v>
      </c>
      <c r="DQ239" s="4043">
        <f t="shared" si="470"/>
        <v>0</v>
      </c>
      <c r="DR239" s="4043">
        <f t="shared" si="471"/>
        <v>0</v>
      </c>
      <c r="DS239" s="4043">
        <f t="shared" si="472"/>
        <v>0</v>
      </c>
      <c r="DT239" s="4043">
        <f t="shared" si="473"/>
        <v>0</v>
      </c>
      <c r="DU239" s="4043">
        <f t="shared" si="474"/>
        <v>0</v>
      </c>
      <c r="DV239" s="4043">
        <f t="shared" si="475"/>
        <v>0</v>
      </c>
      <c r="DW239" s="1970"/>
      <c r="DX239" s="1970"/>
      <c r="DY239" s="4043">
        <f t="shared" si="476"/>
        <v>0</v>
      </c>
      <c r="DZ239" s="4043">
        <f t="shared" si="477"/>
        <v>0</v>
      </c>
      <c r="EA239" s="3026">
        <f t="shared" si="478"/>
        <v>0</v>
      </c>
      <c r="EB239" s="3026">
        <f t="shared" si="479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480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481"/>
        <v/>
      </c>
      <c r="CD240" s="1970"/>
      <c r="CE240" s="1970"/>
      <c r="CF240" s="1970"/>
      <c r="CG240" s="1970"/>
      <c r="CH240" s="1970"/>
      <c r="CI240" s="1899" t="str">
        <f t="shared" si="482"/>
        <v/>
      </c>
      <c r="CJ240" s="1971"/>
      <c r="CK240" s="1899" t="str">
        <f t="shared" si="457"/>
        <v/>
      </c>
      <c r="CL240" s="1899" t="str">
        <f t="shared" si="458"/>
        <v/>
      </c>
      <c r="CM240" s="1899" t="str">
        <f t="shared" si="459"/>
        <v/>
      </c>
      <c r="CN240" s="1899" t="str">
        <f t="shared" si="460"/>
        <v/>
      </c>
      <c r="CO240" s="1899" t="str">
        <f t="shared" si="461"/>
        <v/>
      </c>
      <c r="CP240" s="1899" t="str">
        <f t="shared" si="462"/>
        <v/>
      </c>
      <c r="CQ240" s="1899" t="str">
        <f t="shared" si="463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465"/>
        <v/>
      </c>
      <c r="DF240" s="4067">
        <f t="shared" si="466"/>
        <v>0</v>
      </c>
      <c r="DG240" s="4043">
        <f t="shared" ref="DG240:DG259" si="483">IF(AL240&gt;AK240,1,0)</f>
        <v>0</v>
      </c>
      <c r="DH240" s="4043">
        <f t="shared" si="467"/>
        <v>0</v>
      </c>
      <c r="DI240" s="1970"/>
      <c r="DJ240" s="1970"/>
      <c r="DK240" s="1970"/>
      <c r="DL240" s="1970"/>
      <c r="DM240" s="1970"/>
      <c r="DN240" s="4043">
        <f t="shared" si="468"/>
        <v>0</v>
      </c>
      <c r="DO240" s="1971"/>
      <c r="DP240" s="4043">
        <f t="shared" si="469"/>
        <v>0</v>
      </c>
      <c r="DQ240" s="4043">
        <f t="shared" si="470"/>
        <v>0</v>
      </c>
      <c r="DR240" s="4043">
        <f t="shared" si="471"/>
        <v>0</v>
      </c>
      <c r="DS240" s="4043">
        <f t="shared" si="472"/>
        <v>0</v>
      </c>
      <c r="DT240" s="4043">
        <f t="shared" si="473"/>
        <v>0</v>
      </c>
      <c r="DU240" s="4043">
        <f t="shared" si="474"/>
        <v>0</v>
      </c>
      <c r="DV240" s="4043">
        <f t="shared" si="475"/>
        <v>0</v>
      </c>
      <c r="DW240" s="1970"/>
      <c r="DX240" s="1970"/>
      <c r="DY240" s="4043">
        <f t="shared" si="476"/>
        <v>0</v>
      </c>
      <c r="DZ240" s="4043">
        <f t="shared" si="477"/>
        <v>0</v>
      </c>
      <c r="EA240" s="3026">
        <f t="shared" si="478"/>
        <v>0</v>
      </c>
      <c r="EB240" s="3026">
        <f t="shared" si="479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484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480"/>
        <v/>
      </c>
      <c r="CB241" s="1899" t="str">
        <f t="shared" ref="CB241:CB259" si="485">IF(AL241&gt;AK241," * El número de Exámenes por Sexo Hombres Confirmados positivos por ISP NO PUEDE Superar al número de Procesados. ","")</f>
        <v/>
      </c>
      <c r="CC241" s="1899" t="str">
        <f t="shared" si="481"/>
        <v/>
      </c>
      <c r="CD241" s="1970"/>
      <c r="CE241" s="1970"/>
      <c r="CF241" s="1970"/>
      <c r="CG241" s="1970"/>
      <c r="CH241" s="1970"/>
      <c r="CI241" s="1899" t="str">
        <f t="shared" si="482"/>
        <v/>
      </c>
      <c r="CJ241" s="1971"/>
      <c r="CK241" s="1899" t="str">
        <f t="shared" si="457"/>
        <v/>
      </c>
      <c r="CL241" s="1899" t="str">
        <f t="shared" si="458"/>
        <v/>
      </c>
      <c r="CM241" s="1899" t="str">
        <f t="shared" si="459"/>
        <v/>
      </c>
      <c r="CN241" s="1899" t="str">
        <f t="shared" si="460"/>
        <v/>
      </c>
      <c r="CO241" s="1899" t="str">
        <f t="shared" si="461"/>
        <v/>
      </c>
      <c r="CP241" s="1899" t="str">
        <f t="shared" si="462"/>
        <v/>
      </c>
      <c r="CQ241" s="1899" t="str">
        <f t="shared" si="463"/>
        <v/>
      </c>
      <c r="CR241" s="1970"/>
      <c r="CS241" s="1970"/>
      <c r="CT241" s="3024" t="str">
        <f t="shared" si="464"/>
        <v/>
      </c>
      <c r="CU241" s="3024" t="str">
        <f t="shared" si="465"/>
        <v/>
      </c>
      <c r="DF241" s="4067">
        <f t="shared" si="466"/>
        <v>0</v>
      </c>
      <c r="DG241" s="4043">
        <f t="shared" si="483"/>
        <v>0</v>
      </c>
      <c r="DH241" s="4043">
        <f t="shared" si="467"/>
        <v>0</v>
      </c>
      <c r="DI241" s="1970"/>
      <c r="DJ241" s="1970"/>
      <c r="DK241" s="1970"/>
      <c r="DL241" s="1970"/>
      <c r="DM241" s="1970"/>
      <c r="DN241" s="4043">
        <f t="shared" si="468"/>
        <v>0</v>
      </c>
      <c r="DO241" s="1971"/>
      <c r="DP241" s="4043">
        <f t="shared" si="469"/>
        <v>0</v>
      </c>
      <c r="DQ241" s="4043">
        <f t="shared" si="470"/>
        <v>0</v>
      </c>
      <c r="DR241" s="4043">
        <f t="shared" si="471"/>
        <v>0</v>
      </c>
      <c r="DS241" s="4043">
        <f t="shared" si="472"/>
        <v>0</v>
      </c>
      <c r="DT241" s="4043">
        <f t="shared" si="473"/>
        <v>0</v>
      </c>
      <c r="DU241" s="4043">
        <f t="shared" si="474"/>
        <v>0</v>
      </c>
      <c r="DV241" s="4043">
        <f t="shared" si="475"/>
        <v>0</v>
      </c>
      <c r="DW241" s="1970"/>
      <c r="DX241" s="1970"/>
      <c r="DY241" s="4043">
        <f t="shared" si="476"/>
        <v>0</v>
      </c>
      <c r="DZ241" s="4043">
        <f t="shared" si="477"/>
        <v>0</v>
      </c>
      <c r="EA241" s="3026">
        <f t="shared" si="478"/>
        <v>0</v>
      </c>
      <c r="EB241" s="3026">
        <f t="shared" si="479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484"/>
        <v/>
      </c>
      <c r="CA242" s="4065" t="str">
        <f t="shared" si="480"/>
        <v/>
      </c>
      <c r="CB242" s="1899" t="str">
        <f t="shared" si="485"/>
        <v/>
      </c>
      <c r="CC242" s="1899" t="str">
        <f t="shared" si="481"/>
        <v/>
      </c>
      <c r="CD242" s="1970"/>
      <c r="CE242" s="1970"/>
      <c r="CF242" s="1970"/>
      <c r="CG242" s="1970"/>
      <c r="CH242" s="1970"/>
      <c r="CI242" s="1899" t="str">
        <f t="shared" si="482"/>
        <v/>
      </c>
      <c r="CJ242" s="1971"/>
      <c r="CK242" s="1899" t="str">
        <f t="shared" si="457"/>
        <v/>
      </c>
      <c r="CL242" s="1899" t="str">
        <f t="shared" si="458"/>
        <v/>
      </c>
      <c r="CM242" s="1899" t="str">
        <f t="shared" si="459"/>
        <v/>
      </c>
      <c r="CN242" s="1899" t="str">
        <f t="shared" si="460"/>
        <v/>
      </c>
      <c r="CO242" s="1899" t="str">
        <f t="shared" si="461"/>
        <v/>
      </c>
      <c r="CP242" s="1899" t="str">
        <f t="shared" si="462"/>
        <v/>
      </c>
      <c r="CQ242" s="1899" t="str">
        <f t="shared" si="463"/>
        <v/>
      </c>
      <c r="CR242" s="1970"/>
      <c r="CS242" s="1970"/>
      <c r="CT242" s="3024" t="str">
        <f t="shared" si="464"/>
        <v/>
      </c>
      <c r="CU242" s="3024" t="str">
        <f t="shared" si="465"/>
        <v/>
      </c>
      <c r="DF242" s="4067">
        <f t="shared" si="466"/>
        <v>0</v>
      </c>
      <c r="DG242" s="4043">
        <f t="shared" si="483"/>
        <v>0</v>
      </c>
      <c r="DH242" s="4043">
        <f t="shared" si="467"/>
        <v>0</v>
      </c>
      <c r="DI242" s="1970"/>
      <c r="DJ242" s="1970"/>
      <c r="DK242" s="1970"/>
      <c r="DL242" s="1970"/>
      <c r="DM242" s="1970"/>
      <c r="DN242" s="4043">
        <f t="shared" si="468"/>
        <v>0</v>
      </c>
      <c r="DO242" s="1971"/>
      <c r="DP242" s="4043">
        <f t="shared" si="469"/>
        <v>0</v>
      </c>
      <c r="DQ242" s="4043">
        <f t="shared" si="470"/>
        <v>0</v>
      </c>
      <c r="DR242" s="4043">
        <f t="shared" si="471"/>
        <v>0</v>
      </c>
      <c r="DS242" s="4043">
        <f t="shared" si="472"/>
        <v>0</v>
      </c>
      <c r="DT242" s="4043">
        <f t="shared" si="473"/>
        <v>0</v>
      </c>
      <c r="DU242" s="4043">
        <f t="shared" si="474"/>
        <v>0</v>
      </c>
      <c r="DV242" s="4043">
        <f t="shared" si="475"/>
        <v>0</v>
      </c>
      <c r="DW242" s="1970"/>
      <c r="DX242" s="1970"/>
      <c r="DY242" s="4043">
        <f t="shared" si="476"/>
        <v>0</v>
      </c>
      <c r="DZ242" s="4043">
        <f t="shared" si="477"/>
        <v>0</v>
      </c>
      <c r="EA242" s="3026">
        <f t="shared" si="478"/>
        <v>0</v>
      </c>
      <c r="EB242" s="3026">
        <f t="shared" si="479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484"/>
        <v/>
      </c>
      <c r="CA243" s="4065" t="str">
        <f t="shared" si="480"/>
        <v/>
      </c>
      <c r="CB243" s="1899" t="str">
        <f t="shared" si="485"/>
        <v/>
      </c>
      <c r="CC243" s="1899" t="str">
        <f t="shared" si="481"/>
        <v/>
      </c>
      <c r="CD243" s="1970"/>
      <c r="CE243" s="1970"/>
      <c r="CF243" s="1970"/>
      <c r="CG243" s="1970"/>
      <c r="CH243" s="1970"/>
      <c r="CI243" s="1899" t="str">
        <f t="shared" si="482"/>
        <v/>
      </c>
      <c r="CJ243" s="1971"/>
      <c r="CK243" s="1899" t="str">
        <f t="shared" si="457"/>
        <v/>
      </c>
      <c r="CL243" s="1899" t="str">
        <f t="shared" si="458"/>
        <v/>
      </c>
      <c r="CM243" s="1899" t="str">
        <f t="shared" si="459"/>
        <v/>
      </c>
      <c r="CN243" s="1899" t="str">
        <f t="shared" si="460"/>
        <v/>
      </c>
      <c r="CO243" s="1899" t="str">
        <f t="shared" si="461"/>
        <v/>
      </c>
      <c r="CP243" s="1899" t="str">
        <f t="shared" si="462"/>
        <v/>
      </c>
      <c r="CQ243" s="1899" t="str">
        <f t="shared" si="463"/>
        <v/>
      </c>
      <c r="CR243" s="1970"/>
      <c r="CS243" s="1970"/>
      <c r="CT243" s="3024" t="str">
        <f t="shared" si="464"/>
        <v/>
      </c>
      <c r="CU243" s="3024" t="str">
        <f t="shared" si="465"/>
        <v/>
      </c>
      <c r="DF243" s="4067">
        <f t="shared" si="466"/>
        <v>0</v>
      </c>
      <c r="DG243" s="4043">
        <f t="shared" si="483"/>
        <v>0</v>
      </c>
      <c r="DH243" s="4043">
        <f t="shared" si="467"/>
        <v>0</v>
      </c>
      <c r="DI243" s="1970"/>
      <c r="DJ243" s="1970"/>
      <c r="DK243" s="1970"/>
      <c r="DL243" s="1970"/>
      <c r="DM243" s="1970"/>
      <c r="DN243" s="4043">
        <f t="shared" si="468"/>
        <v>0</v>
      </c>
      <c r="DO243" s="1971"/>
      <c r="DP243" s="4043">
        <f t="shared" si="469"/>
        <v>0</v>
      </c>
      <c r="DQ243" s="4043">
        <f t="shared" si="470"/>
        <v>0</v>
      </c>
      <c r="DR243" s="4043">
        <f t="shared" si="471"/>
        <v>0</v>
      </c>
      <c r="DS243" s="4043">
        <f t="shared" si="472"/>
        <v>0</v>
      </c>
      <c r="DT243" s="4043">
        <f t="shared" si="473"/>
        <v>0</v>
      </c>
      <c r="DU243" s="4043">
        <f t="shared" si="474"/>
        <v>0</v>
      </c>
      <c r="DV243" s="4043">
        <f t="shared" si="475"/>
        <v>0</v>
      </c>
      <c r="DW243" s="1970"/>
      <c r="DX243" s="1970"/>
      <c r="DY243" s="4043">
        <f t="shared" si="476"/>
        <v>0</v>
      </c>
      <c r="DZ243" s="4043">
        <f t="shared" si="477"/>
        <v>0</v>
      </c>
      <c r="EA243" s="3026">
        <f t="shared" si="478"/>
        <v>0</v>
      </c>
      <c r="EB243" s="3026">
        <f t="shared" si="479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484"/>
        <v/>
      </c>
      <c r="CA244" s="4065" t="str">
        <f t="shared" si="480"/>
        <v/>
      </c>
      <c r="CB244" s="1899" t="str">
        <f t="shared" si="485"/>
        <v/>
      </c>
      <c r="CC244" s="1899" t="str">
        <f t="shared" si="481"/>
        <v/>
      </c>
      <c r="CD244" s="1970"/>
      <c r="CE244" s="1970"/>
      <c r="CF244" s="1970"/>
      <c r="CG244" s="1970"/>
      <c r="CH244" s="1970"/>
      <c r="CI244" s="1899" t="str">
        <f t="shared" si="482"/>
        <v/>
      </c>
      <c r="CJ244" s="1971"/>
      <c r="CK244" s="1899" t="str">
        <f t="shared" si="457"/>
        <v/>
      </c>
      <c r="CL244" s="1899" t="str">
        <f t="shared" si="458"/>
        <v/>
      </c>
      <c r="CM244" s="1899" t="str">
        <f t="shared" si="459"/>
        <v/>
      </c>
      <c r="CN244" s="1899" t="str">
        <f t="shared" si="460"/>
        <v/>
      </c>
      <c r="CO244" s="1899" t="str">
        <f t="shared" si="461"/>
        <v/>
      </c>
      <c r="CP244" s="1899" t="str">
        <f t="shared" si="462"/>
        <v/>
      </c>
      <c r="CQ244" s="1899" t="str">
        <f t="shared" si="463"/>
        <v/>
      </c>
      <c r="CR244" s="1970"/>
      <c r="CS244" s="1970"/>
      <c r="CT244" s="3024" t="str">
        <f t="shared" si="464"/>
        <v/>
      </c>
      <c r="CU244" s="3024" t="str">
        <f t="shared" si="465"/>
        <v/>
      </c>
      <c r="DF244" s="4067">
        <f t="shared" si="466"/>
        <v>0</v>
      </c>
      <c r="DG244" s="4043">
        <f t="shared" si="483"/>
        <v>0</v>
      </c>
      <c r="DH244" s="4043">
        <f t="shared" si="467"/>
        <v>0</v>
      </c>
      <c r="DI244" s="1970"/>
      <c r="DJ244" s="1970"/>
      <c r="DK244" s="1970"/>
      <c r="DL244" s="1970"/>
      <c r="DM244" s="1970"/>
      <c r="DN244" s="4043">
        <f t="shared" si="468"/>
        <v>0</v>
      </c>
      <c r="DO244" s="1971"/>
      <c r="DP244" s="4043">
        <f t="shared" si="469"/>
        <v>0</v>
      </c>
      <c r="DQ244" s="4043">
        <f t="shared" si="470"/>
        <v>0</v>
      </c>
      <c r="DR244" s="4043">
        <f t="shared" si="471"/>
        <v>0</v>
      </c>
      <c r="DS244" s="4043">
        <f t="shared" si="472"/>
        <v>0</v>
      </c>
      <c r="DT244" s="4043">
        <f t="shared" si="473"/>
        <v>0</v>
      </c>
      <c r="DU244" s="4043">
        <f t="shared" si="474"/>
        <v>0</v>
      </c>
      <c r="DV244" s="4043">
        <f t="shared" si="475"/>
        <v>0</v>
      </c>
      <c r="DW244" s="1970"/>
      <c r="DX244" s="1970"/>
      <c r="DY244" s="4043">
        <f t="shared" si="476"/>
        <v>0</v>
      </c>
      <c r="DZ244" s="4043">
        <f t="shared" si="477"/>
        <v>0</v>
      </c>
      <c r="EA244" s="3026">
        <f t="shared" si="478"/>
        <v>0</v>
      </c>
      <c r="EB244" s="3026">
        <f t="shared" si="479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484"/>
        <v/>
      </c>
      <c r="CA245" s="4065" t="str">
        <f t="shared" si="480"/>
        <v/>
      </c>
      <c r="CB245" s="1899" t="str">
        <f t="shared" si="485"/>
        <v/>
      </c>
      <c r="CC245" s="1899" t="str">
        <f t="shared" si="481"/>
        <v/>
      </c>
      <c r="CD245" s="1970"/>
      <c r="CE245" s="1970"/>
      <c r="CF245" s="1970"/>
      <c r="CG245" s="1970"/>
      <c r="CH245" s="1970"/>
      <c r="CI245" s="1899" t="str">
        <f t="shared" si="482"/>
        <v/>
      </c>
      <c r="CJ245" s="1971"/>
      <c r="CK245" s="1899" t="str">
        <f t="shared" si="457"/>
        <v/>
      </c>
      <c r="CL245" s="1899" t="str">
        <f t="shared" si="458"/>
        <v/>
      </c>
      <c r="CM245" s="1899" t="str">
        <f t="shared" si="459"/>
        <v/>
      </c>
      <c r="CN245" s="1899" t="str">
        <f t="shared" si="460"/>
        <v/>
      </c>
      <c r="CO245" s="1899" t="str">
        <f t="shared" si="461"/>
        <v/>
      </c>
      <c r="CP245" s="1899" t="str">
        <f t="shared" si="462"/>
        <v/>
      </c>
      <c r="CQ245" s="1899" t="str">
        <f t="shared" si="463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465"/>
        <v/>
      </c>
      <c r="DF245" s="4067">
        <f t="shared" si="466"/>
        <v>0</v>
      </c>
      <c r="DG245" s="4043">
        <f t="shared" si="483"/>
        <v>0</v>
      </c>
      <c r="DH245" s="4043">
        <f t="shared" si="467"/>
        <v>0</v>
      </c>
      <c r="DI245" s="1970"/>
      <c r="DJ245" s="1970"/>
      <c r="DK245" s="1970"/>
      <c r="DL245" s="1970"/>
      <c r="DM245" s="1970"/>
      <c r="DN245" s="4043">
        <f t="shared" si="468"/>
        <v>0</v>
      </c>
      <c r="DO245" s="1971"/>
      <c r="DP245" s="4043">
        <f t="shared" si="469"/>
        <v>0</v>
      </c>
      <c r="DQ245" s="4043">
        <f t="shared" si="470"/>
        <v>0</v>
      </c>
      <c r="DR245" s="4043">
        <f t="shared" si="471"/>
        <v>0</v>
      </c>
      <c r="DS245" s="4043">
        <f t="shared" si="472"/>
        <v>0</v>
      </c>
      <c r="DT245" s="4043">
        <f t="shared" si="473"/>
        <v>0</v>
      </c>
      <c r="DU245" s="4043">
        <f t="shared" si="474"/>
        <v>0</v>
      </c>
      <c r="DV245" s="4043">
        <f t="shared" si="475"/>
        <v>0</v>
      </c>
      <c r="DW245" s="1970"/>
      <c r="DX245" s="1970"/>
      <c r="DY245" s="4043">
        <f t="shared" si="476"/>
        <v>0</v>
      </c>
      <c r="DZ245" s="4043">
        <f t="shared" si="477"/>
        <v>0</v>
      </c>
      <c r="EA245" s="3026">
        <f t="shared" si="478"/>
        <v>0</v>
      </c>
      <c r="EB245" s="3026">
        <f t="shared" si="479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484"/>
        <v/>
      </c>
      <c r="CA246" s="4065" t="str">
        <f t="shared" si="480"/>
        <v/>
      </c>
      <c r="CB246" s="1899" t="str">
        <f t="shared" si="485"/>
        <v/>
      </c>
      <c r="CC246" s="1899" t="str">
        <f t="shared" si="481"/>
        <v/>
      </c>
      <c r="CD246" s="1970"/>
      <c r="CE246" s="1970"/>
      <c r="CF246" s="1970"/>
      <c r="CG246" s="1970"/>
      <c r="CH246" s="1970"/>
      <c r="CI246" s="1899" t="str">
        <f t="shared" si="482"/>
        <v/>
      </c>
      <c r="CJ246" s="1971"/>
      <c r="CK246" s="1899" t="str">
        <f t="shared" si="457"/>
        <v/>
      </c>
      <c r="CL246" s="1899" t="str">
        <f t="shared" si="458"/>
        <v/>
      </c>
      <c r="CM246" s="1899" t="str">
        <f t="shared" si="459"/>
        <v/>
      </c>
      <c r="CN246" s="1899" t="str">
        <f t="shared" si="460"/>
        <v/>
      </c>
      <c r="CO246" s="1899" t="str">
        <f t="shared" si="461"/>
        <v/>
      </c>
      <c r="CP246" s="1899" t="str">
        <f t="shared" si="462"/>
        <v/>
      </c>
      <c r="CQ246" s="1899" t="str">
        <f t="shared" si="463"/>
        <v/>
      </c>
      <c r="CR246" s="1970"/>
      <c r="CS246" s="1970"/>
      <c r="CT246" s="3024" t="str">
        <f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466"/>
        <v>0</v>
      </c>
      <c r="DG246" s="4043">
        <f t="shared" si="483"/>
        <v>0</v>
      </c>
      <c r="DH246" s="4043">
        <f t="shared" si="467"/>
        <v>0</v>
      </c>
      <c r="DI246" s="1970"/>
      <c r="DJ246" s="1970"/>
      <c r="DK246" s="1970"/>
      <c r="DL246" s="1970"/>
      <c r="DM246" s="1970"/>
      <c r="DN246" s="4043">
        <f t="shared" si="468"/>
        <v>0</v>
      </c>
      <c r="DO246" s="1971"/>
      <c r="DP246" s="4043">
        <f t="shared" si="469"/>
        <v>0</v>
      </c>
      <c r="DQ246" s="4043">
        <f t="shared" si="470"/>
        <v>0</v>
      </c>
      <c r="DR246" s="4043">
        <f t="shared" si="471"/>
        <v>0</v>
      </c>
      <c r="DS246" s="4043">
        <f t="shared" si="472"/>
        <v>0</v>
      </c>
      <c r="DT246" s="4043">
        <f t="shared" si="473"/>
        <v>0</v>
      </c>
      <c r="DU246" s="4043">
        <f t="shared" si="474"/>
        <v>0</v>
      </c>
      <c r="DV246" s="4043">
        <f t="shared" si="475"/>
        <v>0</v>
      </c>
      <c r="DW246" s="1970"/>
      <c r="DX246" s="1970"/>
      <c r="DY246" s="4043">
        <f t="shared" ref="DY246:DZ248" si="486">IF(AND((M246+O246)&gt;0,AW246=""),1,IF(AW246&gt;(M246+O246),1,0))</f>
        <v>0</v>
      </c>
      <c r="DZ246" s="4043">
        <f t="shared" si="486"/>
        <v>0</v>
      </c>
      <c r="EA246" s="3026">
        <f t="shared" si="478"/>
        <v>0</v>
      </c>
      <c r="EB246" s="3026">
        <f t="shared" si="479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484"/>
        <v/>
      </c>
      <c r="CA247" s="4065" t="str">
        <f t="shared" si="480"/>
        <v/>
      </c>
      <c r="CB247" s="1899" t="str">
        <f t="shared" si="485"/>
        <v/>
      </c>
      <c r="CC247" s="1899" t="str">
        <f t="shared" si="481"/>
        <v/>
      </c>
      <c r="CD247" s="1970"/>
      <c r="CE247" s="1970"/>
      <c r="CF247" s="1970"/>
      <c r="CG247" s="1970"/>
      <c r="CH247" s="1970"/>
      <c r="CI247" s="1899" t="str">
        <f t="shared" si="482"/>
        <v/>
      </c>
      <c r="CJ247" s="1971"/>
      <c r="CK247" s="1899" t="str">
        <f t="shared" si="457"/>
        <v/>
      </c>
      <c r="CL247" s="1899" t="str">
        <f t="shared" si="458"/>
        <v/>
      </c>
      <c r="CM247" s="1899" t="str">
        <f t="shared" si="459"/>
        <v/>
      </c>
      <c r="CN247" s="1899" t="str">
        <f t="shared" si="460"/>
        <v/>
      </c>
      <c r="CO247" s="1899" t="str">
        <f t="shared" si="461"/>
        <v/>
      </c>
      <c r="CP247" s="1899" t="str">
        <f t="shared" si="462"/>
        <v/>
      </c>
      <c r="CQ247" s="1899" t="str">
        <f t="shared" si="463"/>
        <v/>
      </c>
      <c r="CR247" s="1970"/>
      <c r="CS247" s="1970"/>
      <c r="CT247" s="3024" t="str">
        <f>IF(AND((M247+O247)&gt;0,AW247=""),"*No olvide digitar los Exámenes Procesados de 14-18 años. Digite cero si no tiene.",IF(AW247&gt;(M247+O247),"* El Total de Procesados de 14-18 años NO DEBE ser mayor al Total de Procesados registrados en los grupos de edad 10 a 14 + 15 a 19 años. ",""))</f>
        <v/>
      </c>
      <c r="CU247" s="3024" t="str">
        <f>IF(AND((N247+P247)&gt;0,AX247=""),"*No olvide digitar los Exámenes Confirmados Positivos por ISP de 14-18 años. Digite cero si no tiene.",IF(AX247&gt;(N247+P247),"* El Total de Confirmados de 14-18 años NO DEBE ser mayor al Total de Confirmados Positivos por ISP registrados en los grupos de edad 10 a 14 + 15 a 19 años. ",""))</f>
        <v/>
      </c>
      <c r="DF247" s="4067">
        <f t="shared" si="466"/>
        <v>0</v>
      </c>
      <c r="DG247" s="4043">
        <f t="shared" si="483"/>
        <v>0</v>
      </c>
      <c r="DH247" s="4043">
        <f t="shared" si="467"/>
        <v>0</v>
      </c>
      <c r="DI247" s="1970"/>
      <c r="DJ247" s="1970"/>
      <c r="DK247" s="1970"/>
      <c r="DL247" s="1970"/>
      <c r="DM247" s="1970"/>
      <c r="DN247" s="4043">
        <f t="shared" si="468"/>
        <v>0</v>
      </c>
      <c r="DO247" s="1971"/>
      <c r="DP247" s="4043">
        <f t="shared" si="469"/>
        <v>0</v>
      </c>
      <c r="DQ247" s="4043">
        <f t="shared" si="470"/>
        <v>0</v>
      </c>
      <c r="DR247" s="4043">
        <f t="shared" si="471"/>
        <v>0</v>
      </c>
      <c r="DS247" s="4043">
        <f t="shared" si="472"/>
        <v>0</v>
      </c>
      <c r="DT247" s="4043">
        <f t="shared" si="473"/>
        <v>0</v>
      </c>
      <c r="DU247" s="4043">
        <f t="shared" si="474"/>
        <v>0</v>
      </c>
      <c r="DV247" s="4043">
        <f t="shared" si="475"/>
        <v>0</v>
      </c>
      <c r="DW247" s="1970"/>
      <c r="DX247" s="1970"/>
      <c r="DY247" s="4043">
        <f t="shared" si="486"/>
        <v>0</v>
      </c>
      <c r="DZ247" s="4043">
        <f t="shared" si="486"/>
        <v>0</v>
      </c>
      <c r="EA247" s="3026">
        <f t="shared" si="478"/>
        <v>0</v>
      </c>
      <c r="EB247" s="3026">
        <f t="shared" si="479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484"/>
        <v/>
      </c>
      <c r="CA248" s="4065" t="str">
        <f t="shared" si="480"/>
        <v/>
      </c>
      <c r="CB248" s="1899" t="str">
        <f t="shared" si="485"/>
        <v/>
      </c>
      <c r="CC248" s="1899" t="str">
        <f t="shared" si="481"/>
        <v/>
      </c>
      <c r="CD248" s="1970"/>
      <c r="CE248" s="1970"/>
      <c r="CF248" s="1970"/>
      <c r="CG248" s="1970"/>
      <c r="CH248" s="1970"/>
      <c r="CI248" s="1899" t="str">
        <f t="shared" si="482"/>
        <v/>
      </c>
      <c r="CJ248" s="1971"/>
      <c r="CK248" s="1899" t="str">
        <f t="shared" si="457"/>
        <v/>
      </c>
      <c r="CL248" s="1899" t="str">
        <f t="shared" si="458"/>
        <v/>
      </c>
      <c r="CM248" s="1899" t="str">
        <f t="shared" si="459"/>
        <v/>
      </c>
      <c r="CN248" s="1899" t="str">
        <f t="shared" si="460"/>
        <v/>
      </c>
      <c r="CO248" s="1899" t="str">
        <f t="shared" si="461"/>
        <v/>
      </c>
      <c r="CP248" s="1899" t="str">
        <f t="shared" si="462"/>
        <v/>
      </c>
      <c r="CQ248" s="1899" t="str">
        <f t="shared" si="463"/>
        <v/>
      </c>
      <c r="CR248" s="1970"/>
      <c r="CS248" s="1970"/>
      <c r="CT248" s="3024" t="str">
        <f>IF(AND((M248+O248)&gt;0,AW248=""),"*No olvide digitar los Exámenes Procesados de 14-18 años. Digite cero si no tiene.",IF(AW248&gt;(M248+O248),"* El Total de Procesados de 14-18 años NO DEBE ser mayor al Total de Procesados registrados en los grupos de edad 10 a 14 + 15 a 19 años. ",""))</f>
        <v/>
      </c>
      <c r="CU248" s="3024" t="str">
        <f>IF(AND((N248+P248)&gt;0,AX248=""),"*No olvide digitar los Exámenes Confirmados Positivos por ISP de 14-18 años. Digite cero si no tiene.",IF(AX248&gt;(N248+P248),"* El Total de Confirmados de 14-18 años NO DEBE ser mayor al Total de Confirmados Positivos por ISP registrados en los grupos de edad 10 a 14 + 15 a 19 años. ",""))</f>
        <v/>
      </c>
      <c r="DF248" s="4067">
        <f t="shared" si="466"/>
        <v>0</v>
      </c>
      <c r="DG248" s="4043">
        <f t="shared" si="483"/>
        <v>0</v>
      </c>
      <c r="DH248" s="4043">
        <f t="shared" si="467"/>
        <v>0</v>
      </c>
      <c r="DI248" s="1970"/>
      <c r="DJ248" s="1970"/>
      <c r="DK248" s="1970"/>
      <c r="DL248" s="1970"/>
      <c r="DM248" s="1970"/>
      <c r="DN248" s="4043">
        <f t="shared" si="468"/>
        <v>0</v>
      </c>
      <c r="DO248" s="1971"/>
      <c r="DP248" s="4043">
        <f t="shared" si="469"/>
        <v>0</v>
      </c>
      <c r="DQ248" s="4043">
        <f t="shared" si="470"/>
        <v>0</v>
      </c>
      <c r="DR248" s="4043">
        <f t="shared" si="471"/>
        <v>0</v>
      </c>
      <c r="DS248" s="4043">
        <f t="shared" si="472"/>
        <v>0</v>
      </c>
      <c r="DT248" s="4043">
        <f t="shared" si="473"/>
        <v>0</v>
      </c>
      <c r="DU248" s="4043">
        <f t="shared" si="474"/>
        <v>0</v>
      </c>
      <c r="DV248" s="4043">
        <f t="shared" si="475"/>
        <v>0</v>
      </c>
      <c r="DW248" s="1970"/>
      <c r="DX248" s="1970"/>
      <c r="DY248" s="4043">
        <f t="shared" si="486"/>
        <v>0</v>
      </c>
      <c r="DZ248" s="4043">
        <f t="shared" si="486"/>
        <v>0</v>
      </c>
      <c r="EA248" s="3026">
        <f t="shared" si="478"/>
        <v>0</v>
      </c>
      <c r="EB248" s="3026">
        <f t="shared" si="479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484"/>
        <v/>
      </c>
      <c r="CA249" s="4065" t="str">
        <f t="shared" si="480"/>
        <v/>
      </c>
      <c r="CB249" s="1899" t="str">
        <f t="shared" si="485"/>
        <v/>
      </c>
      <c r="CC249" s="1899" t="str">
        <f t="shared" si="481"/>
        <v/>
      </c>
      <c r="CD249" s="1970"/>
      <c r="CE249" s="1970"/>
      <c r="CF249" s="1970"/>
      <c r="CG249" s="1970"/>
      <c r="CH249" s="1970"/>
      <c r="CI249" s="1899" t="str">
        <f t="shared" si="482"/>
        <v/>
      </c>
      <c r="CJ249" s="1971"/>
      <c r="CK249" s="1899" t="str">
        <f t="shared" si="457"/>
        <v/>
      </c>
      <c r="CL249" s="1899" t="str">
        <f t="shared" si="458"/>
        <v/>
      </c>
      <c r="CM249" s="1899" t="str">
        <f t="shared" si="459"/>
        <v/>
      </c>
      <c r="CN249" s="1899" t="str">
        <f t="shared" si="460"/>
        <v/>
      </c>
      <c r="CO249" s="1899" t="str">
        <f t="shared" si="461"/>
        <v/>
      </c>
      <c r="CP249" s="1899" t="str">
        <f t="shared" si="462"/>
        <v/>
      </c>
      <c r="CQ249" s="1899" t="str">
        <f t="shared" si="463"/>
        <v/>
      </c>
      <c r="CR249" s="1970"/>
      <c r="CS249" s="1970"/>
      <c r="CT249" s="3024" t="str">
        <f t="shared" ref="CT249:CT259" si="487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488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466"/>
        <v>0</v>
      </c>
      <c r="DG249" s="4043">
        <f t="shared" si="483"/>
        <v>0</v>
      </c>
      <c r="DH249" s="4043">
        <f t="shared" si="467"/>
        <v>0</v>
      </c>
      <c r="DI249" s="1970"/>
      <c r="DJ249" s="1970"/>
      <c r="DK249" s="1970"/>
      <c r="DL249" s="1970"/>
      <c r="DM249" s="1970"/>
      <c r="DN249" s="4043">
        <f t="shared" si="468"/>
        <v>0</v>
      </c>
      <c r="DO249" s="1971"/>
      <c r="DP249" s="4043">
        <f t="shared" si="469"/>
        <v>0</v>
      </c>
      <c r="DQ249" s="4043">
        <f t="shared" si="470"/>
        <v>0</v>
      </c>
      <c r="DR249" s="4043">
        <f t="shared" si="471"/>
        <v>0</v>
      </c>
      <c r="DS249" s="4043">
        <f t="shared" si="472"/>
        <v>0</v>
      </c>
      <c r="DT249" s="4043">
        <f t="shared" si="473"/>
        <v>0</v>
      </c>
      <c r="DU249" s="4043">
        <f t="shared" si="474"/>
        <v>0</v>
      </c>
      <c r="DV249" s="4043">
        <f t="shared" si="475"/>
        <v>0</v>
      </c>
      <c r="DW249" s="1970"/>
      <c r="DX249" s="1970"/>
      <c r="DY249" s="4043">
        <f t="shared" ref="DY249:DY259" si="489">IF(AND((M249+O249)&gt;0,AW249=""),1,IF(AW249&gt;(M249+O249),1,0))</f>
        <v>0</v>
      </c>
      <c r="DZ249" s="4043">
        <f t="shared" ref="DZ249:DZ259" si="490">IF(AND((N249+P249)&gt;0,AX249=""),1,IF(AX249&gt;(N249+P249),1,0))</f>
        <v>0</v>
      </c>
      <c r="EA249" s="3026">
        <f t="shared" si="478"/>
        <v>0</v>
      </c>
      <c r="EB249" s="3026">
        <f t="shared" si="479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484"/>
        <v/>
      </c>
      <c r="CA250" s="4065" t="str">
        <f t="shared" si="480"/>
        <v/>
      </c>
      <c r="CB250" s="1899" t="str">
        <f t="shared" si="485"/>
        <v/>
      </c>
      <c r="CC250" s="1899" t="str">
        <f t="shared" si="481"/>
        <v/>
      </c>
      <c r="CD250" s="1970"/>
      <c r="CE250" s="1970"/>
      <c r="CF250" s="1970"/>
      <c r="CG250" s="1970"/>
      <c r="CH250" s="1970"/>
      <c r="CI250" s="1899" t="str">
        <f t="shared" si="482"/>
        <v/>
      </c>
      <c r="CJ250" s="1971"/>
      <c r="CK250" s="1899" t="str">
        <f t="shared" si="457"/>
        <v/>
      </c>
      <c r="CL250" s="1899" t="str">
        <f t="shared" si="458"/>
        <v/>
      </c>
      <c r="CM250" s="1899" t="str">
        <f t="shared" si="459"/>
        <v/>
      </c>
      <c r="CN250" s="1899" t="str">
        <f t="shared" si="460"/>
        <v/>
      </c>
      <c r="CO250" s="1899" t="str">
        <f t="shared" si="461"/>
        <v/>
      </c>
      <c r="CP250" s="1899" t="str">
        <f t="shared" si="462"/>
        <v/>
      </c>
      <c r="CQ250" s="1899" t="str">
        <f t="shared" si="463"/>
        <v/>
      </c>
      <c r="CR250" s="1970"/>
      <c r="CS250" s="1970"/>
      <c r="CT250" s="3024" t="str">
        <f t="shared" si="487"/>
        <v/>
      </c>
      <c r="CU250" s="3024" t="str">
        <f t="shared" si="488"/>
        <v/>
      </c>
      <c r="DF250" s="4067">
        <f t="shared" si="466"/>
        <v>0</v>
      </c>
      <c r="DG250" s="4043">
        <f t="shared" si="483"/>
        <v>0</v>
      </c>
      <c r="DH250" s="4043">
        <f t="shared" si="467"/>
        <v>0</v>
      </c>
      <c r="DI250" s="1970"/>
      <c r="DJ250" s="1970"/>
      <c r="DK250" s="1970"/>
      <c r="DL250" s="1970"/>
      <c r="DM250" s="1970"/>
      <c r="DN250" s="4043">
        <f t="shared" si="468"/>
        <v>0</v>
      </c>
      <c r="DO250" s="1971"/>
      <c r="DP250" s="4043">
        <f t="shared" si="469"/>
        <v>0</v>
      </c>
      <c r="DQ250" s="4043">
        <f t="shared" si="470"/>
        <v>0</v>
      </c>
      <c r="DR250" s="4043">
        <f t="shared" si="471"/>
        <v>0</v>
      </c>
      <c r="DS250" s="4043">
        <f t="shared" si="472"/>
        <v>0</v>
      </c>
      <c r="DT250" s="4043">
        <f t="shared" si="473"/>
        <v>0</v>
      </c>
      <c r="DU250" s="4043">
        <f t="shared" si="474"/>
        <v>0</v>
      </c>
      <c r="DV250" s="4043">
        <f t="shared" si="475"/>
        <v>0</v>
      </c>
      <c r="DW250" s="1970"/>
      <c r="DX250" s="1970"/>
      <c r="DY250" s="4043">
        <f t="shared" si="489"/>
        <v>0</v>
      </c>
      <c r="DZ250" s="4043">
        <f t="shared" si="490"/>
        <v>0</v>
      </c>
      <c r="EA250" s="3026">
        <f t="shared" si="478"/>
        <v>0</v>
      </c>
      <c r="EB250" s="3026">
        <f t="shared" si="479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491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484"/>
        <v/>
      </c>
      <c r="CA251" s="4065" t="str">
        <f t="shared" si="480"/>
        <v/>
      </c>
      <c r="CB251" s="1899" t="str">
        <f t="shared" si="485"/>
        <v/>
      </c>
      <c r="CC251" s="1899" t="str">
        <f t="shared" si="481"/>
        <v/>
      </c>
      <c r="CD251" s="1970"/>
      <c r="CE251" s="1970"/>
      <c r="CF251" s="1970"/>
      <c r="CG251" s="1970"/>
      <c r="CH251" s="1970"/>
      <c r="CI251" s="1899" t="str">
        <f t="shared" si="482"/>
        <v/>
      </c>
      <c r="CJ251" s="1971"/>
      <c r="CK251" s="1899" t="str">
        <f t="shared" si="457"/>
        <v/>
      </c>
      <c r="CL251" s="1899" t="str">
        <f t="shared" si="458"/>
        <v/>
      </c>
      <c r="CM251" s="1899" t="str">
        <f t="shared" si="459"/>
        <v/>
      </c>
      <c r="CN251" s="1899" t="str">
        <f t="shared" si="460"/>
        <v/>
      </c>
      <c r="CO251" s="1899" t="str">
        <f t="shared" si="461"/>
        <v/>
      </c>
      <c r="CP251" s="1899" t="str">
        <f t="shared" si="462"/>
        <v/>
      </c>
      <c r="CQ251" s="1899" t="str">
        <f t="shared" si="463"/>
        <v/>
      </c>
      <c r="CR251" s="1970"/>
      <c r="CS251" s="1970"/>
      <c r="CT251" s="3024" t="str">
        <f t="shared" si="487"/>
        <v/>
      </c>
      <c r="CU251" s="3024" t="str">
        <f t="shared" si="488"/>
        <v/>
      </c>
      <c r="DF251" s="4067">
        <f t="shared" si="466"/>
        <v>0</v>
      </c>
      <c r="DG251" s="4043">
        <f t="shared" si="483"/>
        <v>0</v>
      </c>
      <c r="DH251" s="4043">
        <f t="shared" si="467"/>
        <v>0</v>
      </c>
      <c r="DI251" s="1970"/>
      <c r="DJ251" s="1970"/>
      <c r="DK251" s="1970"/>
      <c r="DL251" s="1970"/>
      <c r="DM251" s="1970"/>
      <c r="DN251" s="4043">
        <f t="shared" si="468"/>
        <v>0</v>
      </c>
      <c r="DO251" s="1971"/>
      <c r="DP251" s="4043">
        <f t="shared" si="469"/>
        <v>0</v>
      </c>
      <c r="DQ251" s="4043">
        <f t="shared" si="470"/>
        <v>0</v>
      </c>
      <c r="DR251" s="4043">
        <f t="shared" si="471"/>
        <v>0</v>
      </c>
      <c r="DS251" s="4043">
        <f t="shared" si="472"/>
        <v>0</v>
      </c>
      <c r="DT251" s="4043">
        <f t="shared" si="473"/>
        <v>0</v>
      </c>
      <c r="DU251" s="4043">
        <f t="shared" si="474"/>
        <v>0</v>
      </c>
      <c r="DV251" s="4043">
        <f t="shared" si="475"/>
        <v>0</v>
      </c>
      <c r="DW251" s="1970"/>
      <c r="DX251" s="1970"/>
      <c r="DY251" s="4043">
        <f t="shared" si="489"/>
        <v>0</v>
      </c>
      <c r="DZ251" s="4043">
        <f t="shared" si="490"/>
        <v>0</v>
      </c>
      <c r="EA251" s="3026">
        <f t="shared" si="478"/>
        <v>0</v>
      </c>
      <c r="EB251" s="3026">
        <f t="shared" si="479"/>
        <v>0</v>
      </c>
    </row>
    <row r="252" spans="1:132" ht="15" customHeight="1" x14ac:dyDescent="0.25">
      <c r="A252" s="5730"/>
      <c r="B252" s="4103" t="s">
        <v>1941</v>
      </c>
      <c r="C252" s="4099">
        <f t="shared" si="491"/>
        <v>0</v>
      </c>
      <c r="D252" s="4108">
        <f t="shared" si="491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484"/>
        <v/>
      </c>
      <c r="CA252" s="4065" t="str">
        <f t="shared" si="480"/>
        <v/>
      </c>
      <c r="CB252" s="1899" t="str">
        <f t="shared" si="485"/>
        <v/>
      </c>
      <c r="CC252" s="1899" t="str">
        <f t="shared" si="481"/>
        <v/>
      </c>
      <c r="CD252" s="1970"/>
      <c r="CE252" s="1970"/>
      <c r="CF252" s="1970"/>
      <c r="CG252" s="1970"/>
      <c r="CH252" s="1970"/>
      <c r="CI252" s="1899" t="str">
        <f t="shared" si="482"/>
        <v/>
      </c>
      <c r="CJ252" s="1971"/>
      <c r="CK252" s="1899" t="str">
        <f t="shared" si="457"/>
        <v/>
      </c>
      <c r="CL252" s="1899" t="str">
        <f t="shared" si="458"/>
        <v/>
      </c>
      <c r="CM252" s="1899" t="str">
        <f t="shared" si="459"/>
        <v/>
      </c>
      <c r="CN252" s="1899" t="str">
        <f t="shared" si="460"/>
        <v/>
      </c>
      <c r="CO252" s="1899" t="str">
        <f t="shared" si="461"/>
        <v/>
      </c>
      <c r="CP252" s="1899" t="str">
        <f t="shared" si="462"/>
        <v/>
      </c>
      <c r="CQ252" s="1899" t="str">
        <f t="shared" si="463"/>
        <v/>
      </c>
      <c r="CR252" s="1970"/>
      <c r="CS252" s="1970"/>
      <c r="CT252" s="3024" t="str">
        <f t="shared" si="487"/>
        <v/>
      </c>
      <c r="CU252" s="3024" t="str">
        <f t="shared" si="488"/>
        <v/>
      </c>
      <c r="DF252" s="4067">
        <f t="shared" si="466"/>
        <v>0</v>
      </c>
      <c r="DG252" s="4043">
        <f t="shared" si="483"/>
        <v>0</v>
      </c>
      <c r="DH252" s="4043">
        <f t="shared" si="467"/>
        <v>0</v>
      </c>
      <c r="DI252" s="1970"/>
      <c r="DJ252" s="1970"/>
      <c r="DK252" s="1970"/>
      <c r="DL252" s="1970"/>
      <c r="DM252" s="1970"/>
      <c r="DN252" s="4043">
        <f t="shared" si="468"/>
        <v>0</v>
      </c>
      <c r="DO252" s="1971"/>
      <c r="DP252" s="4043">
        <f t="shared" si="469"/>
        <v>0</v>
      </c>
      <c r="DQ252" s="4043">
        <f t="shared" si="470"/>
        <v>0</v>
      </c>
      <c r="DR252" s="4043">
        <f t="shared" si="471"/>
        <v>0</v>
      </c>
      <c r="DS252" s="4043">
        <f t="shared" si="472"/>
        <v>0</v>
      </c>
      <c r="DT252" s="4043">
        <f t="shared" si="473"/>
        <v>0</v>
      </c>
      <c r="DU252" s="4043">
        <f t="shared" si="474"/>
        <v>0</v>
      </c>
      <c r="DV252" s="4043">
        <f t="shared" si="475"/>
        <v>0</v>
      </c>
      <c r="DW252" s="1970"/>
      <c r="DX252" s="1970"/>
      <c r="DY252" s="4043">
        <f t="shared" si="489"/>
        <v>0</v>
      </c>
      <c r="DZ252" s="4043">
        <f t="shared" si="490"/>
        <v>0</v>
      </c>
      <c r="EA252" s="3026">
        <f t="shared" si="478"/>
        <v>0</v>
      </c>
      <c r="EB252" s="3026">
        <f t="shared" si="479"/>
        <v>0</v>
      </c>
    </row>
    <row r="253" spans="1:132" ht="15" customHeight="1" x14ac:dyDescent="0.25">
      <c r="A253" s="5730"/>
      <c r="B253" s="4103" t="s">
        <v>1942</v>
      </c>
      <c r="C253" s="4113">
        <f t="shared" si="491"/>
        <v>0</v>
      </c>
      <c r="D253" s="4108">
        <f t="shared" si="491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484"/>
        <v/>
      </c>
      <c r="CA253" s="4065" t="str">
        <f t="shared" si="480"/>
        <v/>
      </c>
      <c r="CB253" s="1899" t="str">
        <f t="shared" si="485"/>
        <v/>
      </c>
      <c r="CC253" s="1899" t="str">
        <f t="shared" si="481"/>
        <v/>
      </c>
      <c r="CD253" s="1970"/>
      <c r="CE253" s="1970"/>
      <c r="CF253" s="1970"/>
      <c r="CG253" s="1970"/>
      <c r="CH253" s="1970"/>
      <c r="CI253" s="1899" t="str">
        <f t="shared" si="482"/>
        <v/>
      </c>
      <c r="CJ253" s="1971"/>
      <c r="CK253" s="1899" t="str">
        <f t="shared" si="457"/>
        <v/>
      </c>
      <c r="CL253" s="1899" t="str">
        <f t="shared" si="458"/>
        <v/>
      </c>
      <c r="CM253" s="1899" t="str">
        <f t="shared" si="459"/>
        <v/>
      </c>
      <c r="CN253" s="1899" t="str">
        <f t="shared" si="460"/>
        <v/>
      </c>
      <c r="CO253" s="1899" t="str">
        <f t="shared" si="461"/>
        <v/>
      </c>
      <c r="CP253" s="1899" t="str">
        <f t="shared" si="462"/>
        <v/>
      </c>
      <c r="CQ253" s="1899" t="str">
        <f t="shared" si="463"/>
        <v/>
      </c>
      <c r="CR253" s="1970"/>
      <c r="CS253" s="1970"/>
      <c r="CT253" s="3024" t="str">
        <f t="shared" si="487"/>
        <v/>
      </c>
      <c r="CU253" s="3024" t="str">
        <f t="shared" si="488"/>
        <v/>
      </c>
      <c r="DF253" s="4067">
        <f t="shared" si="466"/>
        <v>0</v>
      </c>
      <c r="DG253" s="4043">
        <f t="shared" si="483"/>
        <v>0</v>
      </c>
      <c r="DH253" s="4043">
        <f t="shared" si="467"/>
        <v>0</v>
      </c>
      <c r="DI253" s="1970"/>
      <c r="DJ253" s="1970"/>
      <c r="DK253" s="1970"/>
      <c r="DL253" s="1970"/>
      <c r="DM253" s="1970"/>
      <c r="DN253" s="4043">
        <f t="shared" si="468"/>
        <v>0</v>
      </c>
      <c r="DO253" s="1971"/>
      <c r="DP253" s="4043">
        <f t="shared" si="469"/>
        <v>0</v>
      </c>
      <c r="DQ253" s="4043">
        <f t="shared" si="470"/>
        <v>0</v>
      </c>
      <c r="DR253" s="4043">
        <f t="shared" si="471"/>
        <v>0</v>
      </c>
      <c r="DS253" s="4043">
        <f t="shared" si="472"/>
        <v>0</v>
      </c>
      <c r="DT253" s="4043">
        <f t="shared" si="473"/>
        <v>0</v>
      </c>
      <c r="DU253" s="4043">
        <f t="shared" si="474"/>
        <v>0</v>
      </c>
      <c r="DV253" s="4043">
        <f t="shared" si="475"/>
        <v>0</v>
      </c>
      <c r="DW253" s="1970"/>
      <c r="DX253" s="1970"/>
      <c r="DY253" s="4043">
        <f t="shared" si="489"/>
        <v>0</v>
      </c>
      <c r="DZ253" s="4043">
        <f t="shared" si="490"/>
        <v>0</v>
      </c>
      <c r="EA253" s="3026">
        <f t="shared" si="478"/>
        <v>0</v>
      </c>
      <c r="EB253" s="3026">
        <f t="shared" si="479"/>
        <v>0</v>
      </c>
    </row>
    <row r="254" spans="1:132" ht="15" customHeight="1" x14ac:dyDescent="0.25">
      <c r="A254" s="5730"/>
      <c r="B254" s="4098" t="s">
        <v>1924</v>
      </c>
      <c r="C254" s="4099">
        <f t="shared" si="491"/>
        <v>0</v>
      </c>
      <c r="D254" s="4108">
        <f t="shared" si="491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484"/>
        <v/>
      </c>
      <c r="CA254" s="4065" t="str">
        <f t="shared" si="480"/>
        <v/>
      </c>
      <c r="CB254" s="1899" t="str">
        <f t="shared" si="485"/>
        <v/>
      </c>
      <c r="CC254" s="1899" t="str">
        <f t="shared" si="481"/>
        <v/>
      </c>
      <c r="CD254" s="1970"/>
      <c r="CE254" s="1970"/>
      <c r="CF254" s="1970"/>
      <c r="CG254" s="1970"/>
      <c r="CH254" s="1970"/>
      <c r="CI254" s="1899" t="str">
        <f t="shared" si="482"/>
        <v/>
      </c>
      <c r="CJ254" s="1971"/>
      <c r="CK254" s="1899" t="str">
        <f t="shared" si="457"/>
        <v/>
      </c>
      <c r="CL254" s="1899" t="str">
        <f t="shared" si="458"/>
        <v/>
      </c>
      <c r="CM254" s="1899" t="str">
        <f t="shared" si="459"/>
        <v/>
      </c>
      <c r="CN254" s="1899" t="str">
        <f t="shared" si="460"/>
        <v/>
      </c>
      <c r="CO254" s="1899" t="str">
        <f t="shared" si="461"/>
        <v/>
      </c>
      <c r="CP254" s="1899" t="str">
        <f t="shared" si="462"/>
        <v/>
      </c>
      <c r="CQ254" s="1899" t="str">
        <f t="shared" si="463"/>
        <v/>
      </c>
      <c r="CR254" s="1970"/>
      <c r="CS254" s="1970"/>
      <c r="CT254" s="3024" t="str">
        <f t="shared" si="487"/>
        <v/>
      </c>
      <c r="CU254" s="3024" t="str">
        <f t="shared" si="488"/>
        <v/>
      </c>
      <c r="DF254" s="4067">
        <f t="shared" si="466"/>
        <v>0</v>
      </c>
      <c r="DG254" s="4043">
        <f t="shared" si="483"/>
        <v>0</v>
      </c>
      <c r="DH254" s="4043">
        <f t="shared" si="467"/>
        <v>0</v>
      </c>
      <c r="DI254" s="1970"/>
      <c r="DJ254" s="1970"/>
      <c r="DK254" s="1970"/>
      <c r="DL254" s="1970"/>
      <c r="DM254" s="1970"/>
      <c r="DN254" s="4043">
        <f t="shared" si="468"/>
        <v>0</v>
      </c>
      <c r="DO254" s="1971"/>
      <c r="DP254" s="4043">
        <f t="shared" si="469"/>
        <v>0</v>
      </c>
      <c r="DQ254" s="4043">
        <f t="shared" si="470"/>
        <v>0</v>
      </c>
      <c r="DR254" s="4043">
        <f t="shared" si="471"/>
        <v>0</v>
      </c>
      <c r="DS254" s="4043">
        <f t="shared" si="472"/>
        <v>0</v>
      </c>
      <c r="DT254" s="4043">
        <f t="shared" si="473"/>
        <v>0</v>
      </c>
      <c r="DU254" s="4043">
        <f t="shared" si="474"/>
        <v>0</v>
      </c>
      <c r="DV254" s="4043">
        <f t="shared" si="475"/>
        <v>0</v>
      </c>
      <c r="DW254" s="1970"/>
      <c r="DX254" s="1970"/>
      <c r="DY254" s="4043">
        <f t="shared" si="489"/>
        <v>0</v>
      </c>
      <c r="DZ254" s="4043">
        <f t="shared" si="490"/>
        <v>0</v>
      </c>
      <c r="EA254" s="3026">
        <f t="shared" si="478"/>
        <v>0</v>
      </c>
      <c r="EB254" s="3026">
        <f t="shared" si="479"/>
        <v>0</v>
      </c>
    </row>
    <row r="255" spans="1:132" ht="15" customHeight="1" x14ac:dyDescent="0.25">
      <c r="A255" s="6535"/>
      <c r="B255" s="519" t="s">
        <v>1925</v>
      </c>
      <c r="C255" s="4115">
        <f t="shared" si="491"/>
        <v>3</v>
      </c>
      <c r="D255" s="640">
        <f t="shared" si="491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>
        <v>0</v>
      </c>
      <c r="N255" s="2009">
        <v>0</v>
      </c>
      <c r="O255" s="1911">
        <v>0</v>
      </c>
      <c r="P255" s="2009">
        <v>0</v>
      </c>
      <c r="Q255" s="876">
        <v>0</v>
      </c>
      <c r="R255" s="2009">
        <v>0</v>
      </c>
      <c r="S255" s="876">
        <v>1</v>
      </c>
      <c r="T255" s="2009">
        <v>0</v>
      </c>
      <c r="U255" s="876">
        <v>1</v>
      </c>
      <c r="V255" s="2009">
        <v>0</v>
      </c>
      <c r="W255" s="1911">
        <v>1</v>
      </c>
      <c r="X255" s="2009">
        <v>0</v>
      </c>
      <c r="Y255" s="1911">
        <v>0</v>
      </c>
      <c r="Z255" s="2009">
        <v>0</v>
      </c>
      <c r="AA255" s="1911">
        <v>0</v>
      </c>
      <c r="AB255" s="2009">
        <v>0</v>
      </c>
      <c r="AC255" s="876">
        <v>0</v>
      </c>
      <c r="AD255" s="2009">
        <v>0</v>
      </c>
      <c r="AE255" s="1911">
        <v>0</v>
      </c>
      <c r="AF255" s="2009">
        <v>0</v>
      </c>
      <c r="AG255" s="1911">
        <v>0</v>
      </c>
      <c r="AH255" s="2009">
        <v>0</v>
      </c>
      <c r="AI255" s="1911">
        <v>0</v>
      </c>
      <c r="AJ255" s="1953">
        <v>0</v>
      </c>
      <c r="AK255" s="1913">
        <v>0</v>
      </c>
      <c r="AL255" s="2009">
        <v>0</v>
      </c>
      <c r="AM255" s="1911">
        <v>3</v>
      </c>
      <c r="AN255" s="1953">
        <v>0</v>
      </c>
      <c r="AO255" s="1913">
        <v>0</v>
      </c>
      <c r="AP255" s="2009">
        <v>0</v>
      </c>
      <c r="AQ255" s="1911">
        <v>0</v>
      </c>
      <c r="AR255" s="1953">
        <v>0</v>
      </c>
      <c r="AS255" s="1913">
        <v>1</v>
      </c>
      <c r="AT255" s="1912">
        <v>0</v>
      </c>
      <c r="AU255" s="1913">
        <v>0</v>
      </c>
      <c r="AV255" s="1912">
        <v>0</v>
      </c>
      <c r="AW255" s="1911">
        <v>0</v>
      </c>
      <c r="AX255" s="2009">
        <v>0</v>
      </c>
      <c r="AY255" s="1898" t="str">
        <f t="shared" si="484"/>
        <v/>
      </c>
      <c r="CA255" s="4065" t="str">
        <f t="shared" si="480"/>
        <v/>
      </c>
      <c r="CB255" s="1899" t="str">
        <f t="shared" si="485"/>
        <v/>
      </c>
      <c r="CC255" s="1899" t="str">
        <f t="shared" si="481"/>
        <v/>
      </c>
      <c r="CD255" s="1970"/>
      <c r="CE255" s="1970"/>
      <c r="CF255" s="1970"/>
      <c r="CG255" s="1970"/>
      <c r="CH255" s="1970"/>
      <c r="CI255" s="1899" t="str">
        <f t="shared" si="482"/>
        <v/>
      </c>
      <c r="CJ255" s="1971"/>
      <c r="CK255" s="1899" t="str">
        <f t="shared" si="457"/>
        <v/>
      </c>
      <c r="CL255" s="1899" t="str">
        <f t="shared" si="458"/>
        <v/>
      </c>
      <c r="CM255" s="1899" t="str">
        <f t="shared" si="459"/>
        <v/>
      </c>
      <c r="CN255" s="1899" t="str">
        <f t="shared" si="460"/>
        <v/>
      </c>
      <c r="CO255" s="1899" t="str">
        <f t="shared" si="461"/>
        <v/>
      </c>
      <c r="CP255" s="1899" t="str">
        <f t="shared" si="462"/>
        <v/>
      </c>
      <c r="CQ255" s="1899" t="str">
        <f t="shared" si="463"/>
        <v/>
      </c>
      <c r="CR255" s="1970"/>
      <c r="CS255" s="1970"/>
      <c r="CT255" s="3024" t="str">
        <f t="shared" si="487"/>
        <v/>
      </c>
      <c r="CU255" s="3024" t="str">
        <f t="shared" si="488"/>
        <v/>
      </c>
      <c r="DF255" s="4067">
        <f t="shared" si="466"/>
        <v>0</v>
      </c>
      <c r="DG255" s="4043">
        <f t="shared" si="483"/>
        <v>0</v>
      </c>
      <c r="DH255" s="4043">
        <f t="shared" si="467"/>
        <v>0</v>
      </c>
      <c r="DI255" s="1970"/>
      <c r="DJ255" s="1970"/>
      <c r="DK255" s="1970"/>
      <c r="DL255" s="1970"/>
      <c r="DM255" s="1970"/>
      <c r="DN255" s="4043">
        <f t="shared" si="468"/>
        <v>0</v>
      </c>
      <c r="DO255" s="1971"/>
      <c r="DP255" s="4043">
        <f t="shared" si="469"/>
        <v>0</v>
      </c>
      <c r="DQ255" s="4043">
        <f t="shared" si="470"/>
        <v>0</v>
      </c>
      <c r="DR255" s="4043">
        <f t="shared" si="471"/>
        <v>0</v>
      </c>
      <c r="DS255" s="4043">
        <f t="shared" si="472"/>
        <v>0</v>
      </c>
      <c r="DT255" s="4043">
        <f t="shared" si="473"/>
        <v>0</v>
      </c>
      <c r="DU255" s="4043">
        <f t="shared" si="474"/>
        <v>0</v>
      </c>
      <c r="DV255" s="4043">
        <f t="shared" si="475"/>
        <v>0</v>
      </c>
      <c r="DW255" s="1970"/>
      <c r="DX255" s="1970"/>
      <c r="DY255" s="4043">
        <f t="shared" si="489"/>
        <v>0</v>
      </c>
      <c r="DZ255" s="4043">
        <f t="shared" si="490"/>
        <v>0</v>
      </c>
      <c r="EA255" s="3026">
        <f t="shared" si="478"/>
        <v>0</v>
      </c>
      <c r="EB255" s="3026">
        <f t="shared" si="479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492">+E256+G256+I256+K256+M256+O256+Q256+S256+U256+W256+Y256+AA256+AC256+AE256+AG256+AI256</f>
        <v>0</v>
      </c>
      <c r="D256" s="4120">
        <f t="shared" si="492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484"/>
        <v/>
      </c>
      <c r="CA256" s="4065" t="str">
        <f t="shared" si="480"/>
        <v/>
      </c>
      <c r="CB256" s="1899" t="str">
        <f t="shared" si="485"/>
        <v/>
      </c>
      <c r="CC256" s="1899" t="str">
        <f t="shared" si="481"/>
        <v/>
      </c>
      <c r="CD256" s="1970"/>
      <c r="CE256" s="1970"/>
      <c r="CF256" s="1970"/>
      <c r="CG256" s="1970"/>
      <c r="CH256" s="1970"/>
      <c r="CI256" s="1899" t="str">
        <f t="shared" si="482"/>
        <v/>
      </c>
      <c r="CJ256" s="1971"/>
      <c r="CK256" s="1899" t="str">
        <f t="shared" si="457"/>
        <v/>
      </c>
      <c r="CL256" s="1899" t="str">
        <f t="shared" si="458"/>
        <v/>
      </c>
      <c r="CM256" s="1899" t="str">
        <f t="shared" si="459"/>
        <v/>
      </c>
      <c r="CN256" s="1899" t="str">
        <f t="shared" si="460"/>
        <v/>
      </c>
      <c r="CO256" s="1899" t="str">
        <f t="shared" si="461"/>
        <v/>
      </c>
      <c r="CP256" s="1899" t="str">
        <f t="shared" si="462"/>
        <v/>
      </c>
      <c r="CQ256" s="1899" t="str">
        <f t="shared" si="463"/>
        <v/>
      </c>
      <c r="CR256" s="1970"/>
      <c r="CS256" s="1970"/>
      <c r="CT256" s="3024" t="str">
        <f t="shared" si="487"/>
        <v/>
      </c>
      <c r="CU256" s="3024" t="str">
        <f t="shared" si="488"/>
        <v/>
      </c>
      <c r="DF256" s="4067">
        <f t="shared" si="466"/>
        <v>0</v>
      </c>
      <c r="DG256" s="4043">
        <f t="shared" si="483"/>
        <v>0</v>
      </c>
      <c r="DH256" s="4043">
        <f t="shared" si="467"/>
        <v>0</v>
      </c>
      <c r="DI256" s="1970"/>
      <c r="DJ256" s="1970"/>
      <c r="DK256" s="1970"/>
      <c r="DL256" s="1970"/>
      <c r="DM256" s="1970"/>
      <c r="DN256" s="4043">
        <f t="shared" si="468"/>
        <v>0</v>
      </c>
      <c r="DO256" s="1971"/>
      <c r="DP256" s="4043">
        <f t="shared" si="469"/>
        <v>0</v>
      </c>
      <c r="DQ256" s="4043">
        <f t="shared" si="470"/>
        <v>0</v>
      </c>
      <c r="DR256" s="4043">
        <f t="shared" si="471"/>
        <v>0</v>
      </c>
      <c r="DS256" s="4043">
        <f t="shared" si="472"/>
        <v>0</v>
      </c>
      <c r="DT256" s="4043">
        <f t="shared" si="473"/>
        <v>0</v>
      </c>
      <c r="DU256" s="4043">
        <f t="shared" si="474"/>
        <v>0</v>
      </c>
      <c r="DV256" s="4043">
        <f t="shared" si="475"/>
        <v>0</v>
      </c>
      <c r="DW256" s="1970"/>
      <c r="DX256" s="1970"/>
      <c r="DY256" s="4043">
        <f t="shared" si="489"/>
        <v>0</v>
      </c>
      <c r="DZ256" s="4043">
        <f t="shared" si="490"/>
        <v>0</v>
      </c>
      <c r="EA256" s="3026">
        <f t="shared" si="478"/>
        <v>0</v>
      </c>
      <c r="EB256" s="3026">
        <f t="shared" si="479"/>
        <v>0</v>
      </c>
    </row>
    <row r="257" spans="1:132" ht="15" customHeight="1" x14ac:dyDescent="0.25">
      <c r="A257" s="5730"/>
      <c r="B257" s="4098" t="s">
        <v>1945</v>
      </c>
      <c r="C257" s="4113">
        <f t="shared" si="492"/>
        <v>0</v>
      </c>
      <c r="D257" s="4108">
        <f t="shared" si="492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484"/>
        <v/>
      </c>
      <c r="CA257" s="4065" t="str">
        <f t="shared" si="480"/>
        <v/>
      </c>
      <c r="CB257" s="1899" t="str">
        <f t="shared" si="485"/>
        <v/>
      </c>
      <c r="CC257" s="1899" t="str">
        <f t="shared" si="481"/>
        <v/>
      </c>
      <c r="CD257" s="1970"/>
      <c r="CE257" s="1970"/>
      <c r="CF257" s="1970"/>
      <c r="CG257" s="1970"/>
      <c r="CH257" s="1970"/>
      <c r="CI257" s="1899" t="str">
        <f t="shared" si="482"/>
        <v/>
      </c>
      <c r="CJ257" s="1971"/>
      <c r="CK257" s="1899" t="str">
        <f t="shared" si="457"/>
        <v/>
      </c>
      <c r="CL257" s="1899" t="str">
        <f t="shared" si="458"/>
        <v/>
      </c>
      <c r="CM257" s="1899" t="str">
        <f t="shared" si="459"/>
        <v/>
      </c>
      <c r="CN257" s="1899" t="str">
        <f t="shared" si="460"/>
        <v/>
      </c>
      <c r="CO257" s="1899" t="str">
        <f t="shared" si="461"/>
        <v/>
      </c>
      <c r="CP257" s="1899" t="str">
        <f t="shared" si="462"/>
        <v/>
      </c>
      <c r="CQ257" s="1899" t="str">
        <f t="shared" si="463"/>
        <v/>
      </c>
      <c r="CR257" s="1970"/>
      <c r="CS257" s="1970"/>
      <c r="CT257" s="3024" t="str">
        <f t="shared" si="487"/>
        <v/>
      </c>
      <c r="CU257" s="3024" t="str">
        <f t="shared" si="488"/>
        <v/>
      </c>
      <c r="DF257" s="4067">
        <f t="shared" si="466"/>
        <v>0</v>
      </c>
      <c r="DG257" s="4043">
        <f t="shared" si="483"/>
        <v>0</v>
      </c>
      <c r="DH257" s="4043">
        <f t="shared" si="467"/>
        <v>0</v>
      </c>
      <c r="DI257" s="1970"/>
      <c r="DJ257" s="1970"/>
      <c r="DK257" s="1970"/>
      <c r="DL257" s="1970"/>
      <c r="DM257" s="1970"/>
      <c r="DN257" s="4043">
        <f t="shared" si="468"/>
        <v>0</v>
      </c>
      <c r="DO257" s="1971"/>
      <c r="DP257" s="4043">
        <f t="shared" si="469"/>
        <v>0</v>
      </c>
      <c r="DQ257" s="4043">
        <f t="shared" si="470"/>
        <v>0</v>
      </c>
      <c r="DR257" s="4043">
        <f t="shared" si="471"/>
        <v>0</v>
      </c>
      <c r="DS257" s="4043">
        <f t="shared" si="472"/>
        <v>0</v>
      </c>
      <c r="DT257" s="4043">
        <f t="shared" si="473"/>
        <v>0</v>
      </c>
      <c r="DU257" s="4043">
        <f t="shared" si="474"/>
        <v>0</v>
      </c>
      <c r="DV257" s="4043">
        <f t="shared" si="475"/>
        <v>0</v>
      </c>
      <c r="DW257" s="1970"/>
      <c r="DX257" s="1970"/>
      <c r="DY257" s="4043">
        <f t="shared" si="489"/>
        <v>0</v>
      </c>
      <c r="DZ257" s="4043">
        <f t="shared" si="490"/>
        <v>0</v>
      </c>
      <c r="EA257" s="3026">
        <f t="shared" si="478"/>
        <v>0</v>
      </c>
      <c r="EB257" s="3026">
        <f t="shared" si="479"/>
        <v>0</v>
      </c>
    </row>
    <row r="258" spans="1:132" ht="15" customHeight="1" x14ac:dyDescent="0.25">
      <c r="A258" s="5730"/>
      <c r="B258" s="4098" t="s">
        <v>1946</v>
      </c>
      <c r="C258" s="4113">
        <f t="shared" si="492"/>
        <v>0</v>
      </c>
      <c r="D258" s="4108">
        <f t="shared" si="492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484"/>
        <v/>
      </c>
      <c r="CA258" s="4065" t="str">
        <f t="shared" si="480"/>
        <v/>
      </c>
      <c r="CB258" s="1899" t="str">
        <f t="shared" si="485"/>
        <v/>
      </c>
      <c r="CC258" s="1899" t="str">
        <f t="shared" si="481"/>
        <v/>
      </c>
      <c r="CD258" s="1970"/>
      <c r="CE258" s="1970"/>
      <c r="CF258" s="1970"/>
      <c r="CG258" s="1970"/>
      <c r="CH258" s="1970"/>
      <c r="CI258" s="1899" t="str">
        <f t="shared" si="482"/>
        <v/>
      </c>
      <c r="CJ258" s="1971"/>
      <c r="CK258" s="1899" t="str">
        <f t="shared" si="457"/>
        <v/>
      </c>
      <c r="CL258" s="1899" t="str">
        <f t="shared" si="458"/>
        <v/>
      </c>
      <c r="CM258" s="1899" t="str">
        <f t="shared" si="459"/>
        <v/>
      </c>
      <c r="CN258" s="1899" t="str">
        <f t="shared" si="460"/>
        <v/>
      </c>
      <c r="CO258" s="1899" t="str">
        <f t="shared" si="461"/>
        <v/>
      </c>
      <c r="CP258" s="1899" t="str">
        <f t="shared" si="462"/>
        <v/>
      </c>
      <c r="CQ258" s="1899" t="str">
        <f t="shared" si="463"/>
        <v/>
      </c>
      <c r="CR258" s="1970"/>
      <c r="CS258" s="1970"/>
      <c r="CT258" s="3024" t="str">
        <f t="shared" si="487"/>
        <v/>
      </c>
      <c r="CU258" s="3024" t="str">
        <f t="shared" si="488"/>
        <v/>
      </c>
      <c r="DF258" s="4067">
        <f t="shared" si="466"/>
        <v>0</v>
      </c>
      <c r="DG258" s="4043">
        <f t="shared" si="483"/>
        <v>0</v>
      </c>
      <c r="DH258" s="4043">
        <f t="shared" si="467"/>
        <v>0</v>
      </c>
      <c r="DI258" s="1970"/>
      <c r="DJ258" s="1970"/>
      <c r="DK258" s="1970"/>
      <c r="DL258" s="1970"/>
      <c r="DM258" s="1970"/>
      <c r="DN258" s="4043">
        <f t="shared" si="468"/>
        <v>0</v>
      </c>
      <c r="DO258" s="1971"/>
      <c r="DP258" s="4043">
        <f t="shared" si="469"/>
        <v>0</v>
      </c>
      <c r="DQ258" s="4043">
        <f t="shared" si="470"/>
        <v>0</v>
      </c>
      <c r="DR258" s="4043">
        <f t="shared" si="471"/>
        <v>0</v>
      </c>
      <c r="DS258" s="4043">
        <f t="shared" si="472"/>
        <v>0</v>
      </c>
      <c r="DT258" s="4043">
        <f t="shared" si="473"/>
        <v>0</v>
      </c>
      <c r="DU258" s="4043">
        <f t="shared" si="474"/>
        <v>0</v>
      </c>
      <c r="DV258" s="4043">
        <f t="shared" si="475"/>
        <v>0</v>
      </c>
      <c r="DW258" s="1970"/>
      <c r="DX258" s="1970"/>
      <c r="DY258" s="4043">
        <f t="shared" si="489"/>
        <v>0</v>
      </c>
      <c r="DZ258" s="4043">
        <f t="shared" si="490"/>
        <v>0</v>
      </c>
      <c r="EA258" s="3026">
        <f t="shared" si="478"/>
        <v>0</v>
      </c>
      <c r="EB258" s="3026">
        <f t="shared" si="479"/>
        <v>0</v>
      </c>
    </row>
    <row r="259" spans="1:132" ht="15" customHeight="1" x14ac:dyDescent="0.25">
      <c r="A259" s="6535"/>
      <c r="B259" s="2246" t="s">
        <v>1947</v>
      </c>
      <c r="C259" s="4121">
        <f t="shared" si="492"/>
        <v>0</v>
      </c>
      <c r="D259" s="4122">
        <f t="shared" si="492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484"/>
        <v/>
      </c>
      <c r="CA259" s="4065" t="str">
        <f t="shared" si="480"/>
        <v/>
      </c>
      <c r="CB259" s="1899" t="str">
        <f t="shared" si="485"/>
        <v/>
      </c>
      <c r="CC259" s="1899" t="str">
        <f t="shared" si="481"/>
        <v/>
      </c>
      <c r="CD259" s="1970"/>
      <c r="CE259" s="1970"/>
      <c r="CF259" s="1970"/>
      <c r="CG259" s="1970"/>
      <c r="CH259" s="1970"/>
      <c r="CI259" s="1899" t="str">
        <f t="shared" si="482"/>
        <v/>
      </c>
      <c r="CJ259" s="1971"/>
      <c r="CK259" s="1899" t="str">
        <f t="shared" si="457"/>
        <v/>
      </c>
      <c r="CL259" s="1899" t="str">
        <f t="shared" si="458"/>
        <v/>
      </c>
      <c r="CM259" s="1899" t="str">
        <f t="shared" si="459"/>
        <v/>
      </c>
      <c r="CN259" s="1899" t="str">
        <f t="shared" si="460"/>
        <v/>
      </c>
      <c r="CO259" s="1899" t="str">
        <f t="shared" si="461"/>
        <v/>
      </c>
      <c r="CP259" s="1899" t="str">
        <f t="shared" si="462"/>
        <v/>
      </c>
      <c r="CQ259" s="1899" t="str">
        <f t="shared" si="463"/>
        <v/>
      </c>
      <c r="CR259" s="1970"/>
      <c r="CS259" s="1970"/>
      <c r="CT259" s="3024" t="str">
        <f t="shared" si="487"/>
        <v/>
      </c>
      <c r="CU259" s="3024" t="str">
        <f t="shared" si="488"/>
        <v/>
      </c>
      <c r="DF259" s="4067">
        <f t="shared" si="466"/>
        <v>0</v>
      </c>
      <c r="DG259" s="4043">
        <f t="shared" si="483"/>
        <v>0</v>
      </c>
      <c r="DH259" s="4043">
        <f t="shared" si="467"/>
        <v>0</v>
      </c>
      <c r="DI259" s="1970"/>
      <c r="DJ259" s="1970"/>
      <c r="DK259" s="1970"/>
      <c r="DL259" s="1970"/>
      <c r="DM259" s="1970"/>
      <c r="DN259" s="4043">
        <f t="shared" si="468"/>
        <v>0</v>
      </c>
      <c r="DO259" s="1971"/>
      <c r="DP259" s="4043">
        <f t="shared" si="469"/>
        <v>0</v>
      </c>
      <c r="DQ259" s="4043">
        <f t="shared" si="470"/>
        <v>0</v>
      </c>
      <c r="DR259" s="4043">
        <f t="shared" si="471"/>
        <v>0</v>
      </c>
      <c r="DS259" s="4043">
        <f t="shared" si="472"/>
        <v>0</v>
      </c>
      <c r="DT259" s="4043">
        <f t="shared" si="473"/>
        <v>0</v>
      </c>
      <c r="DU259" s="4043">
        <f t="shared" si="474"/>
        <v>0</v>
      </c>
      <c r="DV259" s="4043">
        <f t="shared" si="475"/>
        <v>0</v>
      </c>
      <c r="DW259" s="1970"/>
      <c r="DX259" s="1970"/>
      <c r="DY259" s="4043">
        <f t="shared" si="489"/>
        <v>0</v>
      </c>
      <c r="DZ259" s="4043">
        <f t="shared" si="490"/>
        <v>0</v>
      </c>
      <c r="EA259" s="3026">
        <f t="shared" si="478"/>
        <v>0</v>
      </c>
      <c r="EB259" s="3026">
        <f t="shared" si="479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493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493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493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3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9" workbookViewId="0">
      <selection activeCell="A114" sqref="A114:AJ11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>IF(AND(B15&gt;0,M15="")," * No olvide digitar la variable Migrantes. Digite cero si no tiene.",IF(M15&gt;B15, " * La variable Migrantes no puede ser mayor al Total.",""))</f>
        <v/>
      </c>
      <c r="CG15" s="1901">
        <f>IF(AND(B15&gt;0,L15=""),1,IF(L15&gt;B15,1,0))</f>
        <v>0</v>
      </c>
      <c r="CH15" s="1901">
        <f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>IF(AND(B16&gt;0,M16="")," * No olvide digitar la variable Migrantes. Digite cero si no tiene.",IF(M16&gt;B16, " * La variable Migrantes no puede ser mayor al Total.",""))</f>
        <v/>
      </c>
      <c r="CG16" s="1901">
        <f>IF(AND(B16&gt;0,L16=""),1,IF(L16&gt;B16,1,0))</f>
        <v>0</v>
      </c>
      <c r="CH16" s="1901">
        <f>IF(AND(B16&gt;0,M16=""),1,IF(M16&gt;B16,1,0))</f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>IF(AND(B18&gt;0,M18="")," * No olvide digitar la variable Migrantes. Digite cero si no tiene.",IF(M18&gt;B18, " * La variable Migrantes no puede ser mayor al Total.",""))</f>
        <v/>
      </c>
      <c r="CG18" s="1901">
        <f>IF(AND(B18&gt;0,L18=""),1,IF(L18&gt;B18,1,0))</f>
        <v>0</v>
      </c>
      <c r="CH18" s="1901">
        <f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>IF(AND(B19&gt;0,M19="")," * No olvide digitar la variable Migrantes. Digite cero si no tiene.",IF(M19&gt;B19, " * La variable Migrantes no puede ser mayor al Total.",""))</f>
        <v/>
      </c>
      <c r="CG19" s="1901">
        <f>IF(AND(B19&gt;0,L19=""),1,IF(L19&gt;B19,1,0))</f>
        <v>0</v>
      </c>
      <c r="CH19" s="1901">
        <f>IF(AND(B19&gt;0,M19=""),1,IF(M19&gt;B19,1,0))</f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1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 t="shared" ref="N27:N32" si="2">$CA27&amp;CB27</f>
        <v/>
      </c>
      <c r="CA27" s="4065" t="str">
        <f t="shared" ref="CA27:CA32" si="3">IF(AND(B27&gt;0,L27="")," No olvide digitar la variable Pueblos Originarios. Digite cero si no tiene.",IF(L27&gt;B27," * La variable Pueblos Originarios no puede ser mayor al Total.",""))</f>
        <v/>
      </c>
      <c r="CB27" s="4065" t="str">
        <f t="shared" ref="CB27:CB32" si="4">IF(AND(B27&gt;0,M27="")," No olvide digitar la variable Migrantes. Digite cero si no tiene.",IF(M27&gt;B27," * La variable Migrantes no puede ser mayor al Total.",""))</f>
        <v/>
      </c>
      <c r="CG27" s="4027">
        <f t="shared" ref="CG27:CG32" si="5">IF(AND(B27&gt;0,L27=""),1,IF(L27&gt;B27,1,0))</f>
        <v>0</v>
      </c>
      <c r="CH27" s="4027">
        <f t="shared" ref="CH27:CH32" si="6">IF(AND(B27&gt;0,M27=""),1,IF(M27&gt;B27,1,0))</f>
        <v>0</v>
      </c>
    </row>
    <row r="28" spans="1:86" x14ac:dyDescent="0.25">
      <c r="A28" s="3287" t="s">
        <v>1974</v>
      </c>
      <c r="B28" s="345">
        <f t="shared" si="1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si="2"/>
        <v/>
      </c>
      <c r="CA28" s="4065" t="str">
        <f t="shared" si="3"/>
        <v/>
      </c>
      <c r="CB28" s="4065" t="str">
        <f t="shared" si="4"/>
        <v/>
      </c>
      <c r="CG28" s="4027">
        <f t="shared" si="5"/>
        <v>0</v>
      </c>
      <c r="CH28" s="4027">
        <f t="shared" si="6"/>
        <v>0</v>
      </c>
    </row>
    <row r="29" spans="1:86" ht="22.5" x14ac:dyDescent="0.25">
      <c r="A29" s="3287" t="s">
        <v>1975</v>
      </c>
      <c r="B29" s="345">
        <f t="shared" si="1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2"/>
        <v/>
      </c>
      <c r="CA29" s="4065" t="str">
        <f t="shared" si="3"/>
        <v/>
      </c>
      <c r="CB29" s="4065" t="str">
        <f t="shared" si="4"/>
        <v/>
      </c>
      <c r="CG29" s="4027">
        <f t="shared" si="5"/>
        <v>0</v>
      </c>
      <c r="CH29" s="4027">
        <f t="shared" si="6"/>
        <v>0</v>
      </c>
    </row>
    <row r="30" spans="1:86" ht="22.5" x14ac:dyDescent="0.25">
      <c r="A30" s="3287" t="s">
        <v>1976</v>
      </c>
      <c r="B30" s="345">
        <f t="shared" si="1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2"/>
        <v/>
      </c>
      <c r="CA30" s="4065" t="str">
        <f t="shared" si="3"/>
        <v/>
      </c>
      <c r="CB30" s="4065" t="str">
        <f t="shared" si="4"/>
        <v/>
      </c>
      <c r="CG30" s="4027">
        <f t="shared" si="5"/>
        <v>0</v>
      </c>
      <c r="CH30" s="4027">
        <f t="shared" si="6"/>
        <v>0</v>
      </c>
    </row>
    <row r="31" spans="1:86" ht="22.5" x14ac:dyDescent="0.25">
      <c r="A31" s="3287" t="s">
        <v>1977</v>
      </c>
      <c r="B31" s="345">
        <f t="shared" si="1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2"/>
        <v/>
      </c>
      <c r="CA31" s="4065" t="str">
        <f t="shared" si="3"/>
        <v/>
      </c>
      <c r="CB31" s="4065" t="str">
        <f t="shared" si="4"/>
        <v/>
      </c>
      <c r="CG31" s="4027">
        <f t="shared" si="5"/>
        <v>0</v>
      </c>
      <c r="CH31" s="4027">
        <f t="shared" si="6"/>
        <v>0</v>
      </c>
    </row>
    <row r="32" spans="1:86" x14ac:dyDescent="0.25">
      <c r="A32" s="4149" t="s">
        <v>1978</v>
      </c>
      <c r="B32" s="3467">
        <f t="shared" si="1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2"/>
        <v/>
      </c>
      <c r="CA32" s="4065" t="str">
        <f t="shared" si="3"/>
        <v/>
      </c>
      <c r="CB32" s="4065" t="str">
        <f t="shared" si="4"/>
        <v/>
      </c>
      <c r="CG32" s="4027">
        <f t="shared" si="5"/>
        <v>0</v>
      </c>
      <c r="CH32" s="4027">
        <f t="shared" si="6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7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8">$CA41&amp;CB41</f>
        <v/>
      </c>
      <c r="CA41" s="4065" t="str">
        <f t="shared" ref="CA41:CA47" si="9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0">IF(AND(B41&gt;0,M41="")," No olvide digitar la variable Migrantes. Digite cero si no tiene.",IF(M41&gt;B41," * La variable Migrantes no puede ser mayor al Total.",""))</f>
        <v/>
      </c>
      <c r="CG41" s="4027">
        <f t="shared" ref="CG41:CG47" si="11">IF(AND(B41&gt;0,L41=""),1,IF(L41&gt;B41,1,0))</f>
        <v>0</v>
      </c>
      <c r="CH41" s="4027">
        <f t="shared" ref="CH41:CH47" si="12">IF(AND(B41&gt;0,M41=""),1,IF(M41&gt;B41,1,0))</f>
        <v>0</v>
      </c>
    </row>
    <row r="42" spans="1:86" ht="22.5" x14ac:dyDescent="0.25">
      <c r="A42" s="3287" t="s">
        <v>4347</v>
      </c>
      <c r="B42" s="4159">
        <f t="shared" si="7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8"/>
        <v/>
      </c>
      <c r="CA42" s="4065" t="str">
        <f t="shared" si="9"/>
        <v/>
      </c>
      <c r="CB42" s="4065" t="str">
        <f t="shared" si="10"/>
        <v/>
      </c>
      <c r="CG42" s="4027">
        <f t="shared" si="11"/>
        <v>0</v>
      </c>
      <c r="CH42" s="4027">
        <f t="shared" si="12"/>
        <v>0</v>
      </c>
    </row>
    <row r="43" spans="1:86" x14ac:dyDescent="0.25">
      <c r="A43" s="4149" t="s">
        <v>4348</v>
      </c>
      <c r="B43" s="2786">
        <f t="shared" si="7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8"/>
        <v/>
      </c>
      <c r="CA43" s="4065" t="str">
        <f t="shared" si="9"/>
        <v/>
      </c>
      <c r="CB43" s="4065" t="str">
        <f t="shared" si="10"/>
        <v/>
      </c>
      <c r="CG43" s="4027">
        <f t="shared" si="11"/>
        <v>0</v>
      </c>
      <c r="CH43" s="4027">
        <f t="shared" si="12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8"/>
        <v/>
      </c>
      <c r="CA44" s="4065" t="str">
        <f t="shared" si="9"/>
        <v/>
      </c>
      <c r="CB44" s="4065" t="str">
        <f t="shared" si="10"/>
        <v/>
      </c>
      <c r="CG44" s="4027">
        <f t="shared" si="11"/>
        <v>0</v>
      </c>
      <c r="CH44" s="4027">
        <f t="shared" si="12"/>
        <v>0</v>
      </c>
    </row>
    <row r="45" spans="1:86" ht="22.5" x14ac:dyDescent="0.25">
      <c r="A45" s="3287" t="s">
        <v>4350</v>
      </c>
      <c r="B45" s="4159">
        <f t="shared" si="7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8"/>
        <v/>
      </c>
      <c r="CA45" s="4065" t="str">
        <f t="shared" si="9"/>
        <v/>
      </c>
      <c r="CB45" s="4065" t="str">
        <f t="shared" si="10"/>
        <v/>
      </c>
      <c r="CG45" s="4027">
        <f t="shared" si="11"/>
        <v>0</v>
      </c>
      <c r="CH45" s="4027">
        <f t="shared" si="12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8"/>
        <v/>
      </c>
      <c r="CA46" s="4065" t="str">
        <f t="shared" si="9"/>
        <v/>
      </c>
      <c r="CB46" s="4065" t="str">
        <f t="shared" si="10"/>
        <v/>
      </c>
      <c r="CG46" s="4027">
        <f t="shared" si="11"/>
        <v>0</v>
      </c>
      <c r="CH46" s="4027">
        <f t="shared" si="12"/>
        <v>0</v>
      </c>
    </row>
    <row r="47" spans="1:86" ht="22.5" x14ac:dyDescent="0.25">
      <c r="A47" s="2708" t="s">
        <v>4352</v>
      </c>
      <c r="B47" s="2786">
        <f t="shared" si="7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8"/>
        <v/>
      </c>
      <c r="CA47" s="4065" t="str">
        <f t="shared" si="9"/>
        <v/>
      </c>
      <c r="CB47" s="4065" t="str">
        <f t="shared" si="10"/>
        <v/>
      </c>
      <c r="CG47" s="4027">
        <f t="shared" si="11"/>
        <v>0</v>
      </c>
      <c r="CH47" s="4027">
        <f t="shared" si="12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>CA51&amp;CB51</f>
        <v/>
      </c>
      <c r="CA51" s="4065" t="str">
        <f>IF(AND(B51&gt;0,C51="")," No olvide digitar la variable Pueblos Originarios. Digite cero si no tiene.",IF(C51&gt;B51," * La variable Pueblos Originarios no puede ser mayor al Total.",""))</f>
        <v/>
      </c>
      <c r="CB51" s="4065" t="str">
        <f>IF(AND(B51&gt;0,D51="")," No olvide digitar la variable Migrantes. Digite cero si no tiene.",IF(D51&gt;B51," * La variable Migrantes no puede ser mayor al Total.",""))</f>
        <v/>
      </c>
      <c r="CG51" s="4027">
        <f>IF(AND(B51&gt;0,C51=""),1,IF(C51&gt;B51,1,0))</f>
        <v>0</v>
      </c>
      <c r="CH51" s="4027">
        <f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>CA52&amp;CB52</f>
        <v/>
      </c>
      <c r="CA52" s="4065" t="str">
        <f>IF(AND(B52&gt;0,C52="")," No olvide digitar la variable Pueblos Originarios. Digite cero si no tiene.",IF(C52&gt;B52," * La variable Pueblos Originarios no puede ser mayor al Total.",""))</f>
        <v/>
      </c>
      <c r="CB52" s="4065" t="str">
        <f>IF(AND(B52&gt;0,D52="")," No olvide digitar la variable Migrantes. Digite cero si no tiene.",IF(D52&gt;B52," * La variable Migrantes no puede ser mayor al Total.",""))</f>
        <v/>
      </c>
      <c r="CG52" s="4027">
        <f>IF(AND(B52&gt;0,C52=""),1,IF(C52&gt;B52,1,0))</f>
        <v>0</v>
      </c>
      <c r="CH52" s="4027">
        <f>IF(AND(B52&gt;0,D52=""),1,IF(D52&gt;B52,1,0))</f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>CA53&amp;CB53</f>
        <v/>
      </c>
      <c r="CA53" s="4065" t="str">
        <f>IF(AND(B53&gt;0,C53="")," No olvide digitar la variable Pueblos Originarios. Digite cero si no tiene.",IF(C53&gt;B53," * La variable Pueblos Originarios no puede ser mayor al Total.",""))</f>
        <v/>
      </c>
      <c r="CB53" s="4065" t="str">
        <f>IF(AND(B53&gt;0,D53="")," No olvide digitar la variable Migrantes. Digite cero si no tiene.",IF(D53&gt;B53," * La variable Migrantes no puede ser mayor al Total.",""))</f>
        <v/>
      </c>
      <c r="CG53" s="4027">
        <f>IF(AND(B53&gt;0,C53=""),1,IF(C53&gt;B53,1,0))</f>
        <v>0</v>
      </c>
      <c r="CH53" s="4027">
        <f>IF(AND(B53&gt;0,D53=""),1,IF(D53&gt;B53,1,0))</f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>CA57&amp;CB57</f>
        <v/>
      </c>
      <c r="CA57" s="4065" t="str">
        <f>IF(AND(B57&gt;0,C57="")," No olvide digitar la variable Pueblos Originarios. Digite cero si no tiene.",IF(C57&gt;B57," * La variable Pueblos Originarios no puede ser mayor al Total.",""))</f>
        <v/>
      </c>
      <c r="CB57" s="4065" t="str">
        <f>IF(AND(B57&gt;0,D57="")," No olvide digitar la variable Migrantes. Digite cero si no tiene.",IF(D57&gt;B57," * La variable Migrantes no puede ser mayor al Total.",""))</f>
        <v/>
      </c>
      <c r="CG57" s="4027">
        <f>IF(AND(B57&gt;0,C57=""),1,IF(C57&gt;B57,1,0))</f>
        <v>0</v>
      </c>
      <c r="CH57" s="4027">
        <f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>CA58&amp;CB58</f>
        <v/>
      </c>
      <c r="CA58" s="4065" t="str">
        <f>IF(AND(B58&gt;0,C58="")," No olvide digitar la variable Pueblos Originarios. Digite cero si no tiene.",IF(C58&gt;B58," * La variable Pueblos Originarios no puede ser mayor al Total.",""))</f>
        <v/>
      </c>
      <c r="CB58" s="4065" t="str">
        <f>IF(AND(B58&gt;0,D58="")," No olvide digitar la variable Migrantes. Digite cero si no tiene.",IF(D58&gt;B58," * La variable Migrantes no puede ser mayor al Total.",""))</f>
        <v/>
      </c>
      <c r="CG58" s="4027">
        <f>IF(AND(B58&gt;0,C58=""),1,IF(C58&gt;B58,1,0))</f>
        <v>0</v>
      </c>
      <c r="CH58" s="4027">
        <f>IF(AND(B58&gt;0,D58=""),1,IF(D58&gt;B58,1,0))</f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>CA59&amp;CB59</f>
        <v/>
      </c>
      <c r="CA59" s="4065" t="str">
        <f>IF(AND(B59&gt;0,C59="")," No olvide digitar la variable Pueblos Originarios. Digite cero si no tiene.",IF(C59&gt;B59," * La variable Pueblos Originarios no puede ser mayor al Total.",""))</f>
        <v/>
      </c>
      <c r="CB59" s="4065" t="str">
        <f>IF(AND(B59&gt;0,D59="")," No olvide digitar la variable Migrantes. Digite cero si no tiene.",IF(D59&gt;B59," * La variable Migrantes no puede ser mayor al Total.",""))</f>
        <v/>
      </c>
      <c r="CG59" s="4027">
        <f>IF(AND(B59&gt;0,C59=""),1,IF(C59&gt;B59,1,0))</f>
        <v>0</v>
      </c>
      <c r="CH59" s="4027">
        <f>IF(AND(B59&gt;0,D59=""),1,IF(D59&gt;B59,1,0))</f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7</v>
      </c>
      <c r="C64" s="4074">
        <v>0</v>
      </c>
      <c r="D64" s="4074">
        <v>0</v>
      </c>
      <c r="E64" s="4074">
        <v>2</v>
      </c>
      <c r="F64" s="4074">
        <v>2</v>
      </c>
      <c r="G64" s="4074">
        <v>2</v>
      </c>
      <c r="H64" s="4074">
        <v>1</v>
      </c>
      <c r="I64" s="4074">
        <v>0</v>
      </c>
      <c r="J64" s="4074">
        <v>0</v>
      </c>
      <c r="K64" s="892">
        <v>0</v>
      </c>
      <c r="L64" s="4074">
        <v>1</v>
      </c>
      <c r="M64" s="4051">
        <v>0</v>
      </c>
      <c r="N64" s="1898" t="str">
        <f t="shared" ref="N64:N73" si="13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13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13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13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>IF(AND(B68&gt;0,M68="")," No olvide digitar la variable Migrantes. Digite cero si no tiene.",IF(M68&gt;B68," * La variable Migrantes no puede ser mayor al Total.",""))</f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13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>IF(AND(B70&gt;0,M70="")," No olvide digitar la variable Migrantes. Digite cero si no tiene.",IF(M70&gt;B70," * La variable Migrantes no puede ser mayor al Total.",""))</f>
        <v/>
      </c>
      <c r="CG70" s="4027">
        <f>IF(AND(B70&gt;0,L70=""),1,IF(L70&gt;B70,1,0))</f>
        <v>0</v>
      </c>
      <c r="CH70" s="4027">
        <f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13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>IF(AND(B71&gt;0,M71="")," No olvide digitar la variable Migrantes. Digite cero si no tiene.",IF(M71&gt;B71," * La variable Migrantes no puede ser mayor al Total.",""))</f>
        <v/>
      </c>
      <c r="CG71" s="4027">
        <f>IF(AND(B71&gt;0,L71=""),1,IF(L71&gt;B71,1,0))</f>
        <v>0</v>
      </c>
      <c r="CH71" s="4027">
        <f>IF(AND(B71&gt;0,M71=""),1,IF(M71&gt;B71,1,0))</f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13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6</v>
      </c>
      <c r="C78" s="44">
        <v>0</v>
      </c>
      <c r="D78" s="44">
        <v>0</v>
      </c>
      <c r="E78" s="44">
        <v>1</v>
      </c>
      <c r="F78" s="44">
        <v>2</v>
      </c>
      <c r="G78" s="44">
        <v>2</v>
      </c>
      <c r="H78" s="44">
        <v>1</v>
      </c>
      <c r="I78" s="44">
        <v>0</v>
      </c>
      <c r="J78" s="44">
        <v>0</v>
      </c>
      <c r="K78" s="1026">
        <v>0</v>
      </c>
      <c r="L78" s="44">
        <v>2</v>
      </c>
      <c r="M78" s="142">
        <v>0</v>
      </c>
      <c r="N78" s="1898" t="str">
        <f t="shared" ref="N78:N88" si="1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>IF(AND(B78&gt;0,M78="")," No olvide digitar la variable Migrantes. Digite cero si no tiene.",IF(M78&gt;B78," * La variable Migrantes no puede ser mayor al Total.",""))</f>
        <v/>
      </c>
      <c r="CG78" s="4027">
        <f>IF(AND(B78&gt;0,L78=""),1,IF(L78&gt;B78,1,0))</f>
        <v>0</v>
      </c>
      <c r="CH78" s="4027">
        <f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14"/>
        <v/>
      </c>
      <c r="CA79" s="4065" t="str">
        <f>IF(AND(B79&gt;0,L79="")," No olvide digitar la variable Pueblos Originarios. Digite cero si no tiene.",IF(L79&gt;B79," * La variable Pueblos Originarios no puede ser mayor al Total.",""))</f>
        <v/>
      </c>
      <c r="CB79" s="4065" t="str">
        <f>IF(AND(B79&gt;0,M79="")," No olvide digitar la variable Migrantes. Digite cero si no tiene.",IF(M79&gt;B79," * La variable Migrantes no puede ser mayor al Total.",""))</f>
        <v/>
      </c>
      <c r="CG79" s="4027">
        <f>IF(AND(B79&gt;0,L79=""),1,IF(L79&gt;B79,1,0))</f>
        <v>0</v>
      </c>
      <c r="CH79" s="4027">
        <f>IF(AND(B79&gt;0,M79=""),1,IF(M79&gt;B79,1,0))</f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14"/>
        <v/>
      </c>
      <c r="CA80" s="4065" t="str">
        <f>IF(AND(B80&gt;0,L80="")," No olvide digitar la variable Pueblos Originarios. Digite cero si no tiene.",IF(L80&gt;B80," * La variable Pueblos Originarios no puede ser mayor al Total.",""))</f>
        <v/>
      </c>
      <c r="CB80" s="4065" t="str">
        <f>IF(AND(B80&gt;0,M80="")," No olvide digitar la variable Migrantes. Digite cero si no tiene.",IF(M80&gt;B80," * La variable Migrantes no puede ser mayor al Total.",""))</f>
        <v/>
      </c>
      <c r="CG80" s="4027">
        <f>IF(AND(B80&gt;0,L80=""),1,IF(L80&gt;B80,1,0))</f>
        <v>0</v>
      </c>
      <c r="CH80" s="4027">
        <f>IF(AND(B80&gt;0,M80=""),1,IF(M80&gt;B80,1,0))</f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1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>IF(AND(B82&gt;0,M82="")," No olvide digitar la variable Migrantes. Digite cero si no tiene.",IF(M82&gt;B82," * La variable Migrantes no puede ser mayor al Total.",""))</f>
        <v/>
      </c>
      <c r="CG82" s="4027">
        <f>IF(AND(B82&gt;0,L82=""),1,IF(L82&gt;B82,1,0))</f>
        <v>0</v>
      </c>
      <c r="CH82" s="4027">
        <f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14"/>
        <v/>
      </c>
      <c r="CA83" s="4065" t="str">
        <f>IF(AND(B83&gt;0,L83="")," No olvide digitar la variable Pueblos Originarios. Digite cero si no tiene.",IF(L83&gt;B83," * La variable Pueblos Originarios no puede ser mayor al Total.",""))</f>
        <v/>
      </c>
      <c r="CB83" s="4065" t="str">
        <f>IF(AND(B83&gt;0,M83="")," No olvide digitar la variable Migrantes. Digite cero si no tiene.",IF(M83&gt;B83," * La variable Migrantes no puede ser mayor al Total.",""))</f>
        <v/>
      </c>
      <c r="CG83" s="4027">
        <f>IF(AND(B83&gt;0,L83=""),1,IF(L83&gt;B83,1,0))</f>
        <v>0</v>
      </c>
      <c r="CH83" s="4027">
        <f>IF(AND(B83&gt;0,M83=""),1,IF(M83&gt;B83,1,0))</f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14"/>
        <v/>
      </c>
      <c r="CA84" s="4065" t="str">
        <f>IF(AND(B84&gt;0,L84="")," No olvide digitar la variable Pueblos Originarios. Digite cero si no tiene.",IF(L84&gt;B84," * La variable Pueblos Originarios no puede ser mayor al Total.",""))</f>
        <v/>
      </c>
      <c r="CB84" s="4065" t="str">
        <f>IF(AND(B84&gt;0,M84="")," No olvide digitar la variable Migrantes. Digite cero si no tiene.",IF(M84&gt;B84," * La variable Migrantes no puede ser mayor al Total.",""))</f>
        <v/>
      </c>
      <c r="CG84" s="4027">
        <f>IF(AND(B84&gt;0,L84=""),1,IF(L84&gt;B84,1,0))</f>
        <v>0</v>
      </c>
      <c r="CH84" s="4027">
        <f>IF(AND(B84&gt;0,M84=""),1,IF(M84&gt;B84,1,0))</f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1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>IF(AND(B86&gt;0,M86="")," No olvide digitar la variable Migrantes. Digite cero si no tiene.",IF(M86&gt;B86," * La variable Migrantes no puede ser mayor al Total.",""))</f>
        <v/>
      </c>
      <c r="CG86" s="4027">
        <f>IF(AND(B86&gt;0,L86=""),1,IF(L86&gt;B86,1,0))</f>
        <v>0</v>
      </c>
      <c r="CH86" s="4027">
        <f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14"/>
        <v/>
      </c>
      <c r="CA87" s="4065" t="str">
        <f>IF(AND(B87&gt;0,L87="")," No olvide digitar la variable Pueblos Originarios. Digite cero si no tiene.",IF(L87&gt;B87," * La variable Pueblos Originarios no puede ser mayor al Total.",""))</f>
        <v/>
      </c>
      <c r="CB87" s="4065" t="str">
        <f>IF(AND(B87&gt;0,M87="")," No olvide digitar la variable Migrantes. Digite cero si no tiene.",IF(M87&gt;B87," * La variable Migrantes no puede ser mayor al Total.",""))</f>
        <v/>
      </c>
      <c r="CG87" s="4027">
        <f>IF(AND(B87&gt;0,L87=""),1,IF(L87&gt;B87,1,0))</f>
        <v>0</v>
      </c>
      <c r="CH87" s="4027">
        <f>IF(AND(B87&gt;0,M87=""),1,IF(M87&gt;B87,1,0))</f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14"/>
        <v/>
      </c>
      <c r="CA88" s="4065" t="str">
        <f>IF(AND(B88&gt;0,L88="")," No olvide digitar la variable Pueblos Originarios. Digite cero si no tiene.",IF(L88&gt;B88," * La variable Pueblos Originarios no puede ser mayor al Total.",""))</f>
        <v/>
      </c>
      <c r="CB88" s="4065" t="str">
        <f>IF(AND(B88&gt;0,M88="")," No olvide digitar la variable Migrantes. Digite cero si no tiene.",IF(M88&gt;B88," * La variable Migrantes no puede ser mayor al Total.",""))</f>
        <v/>
      </c>
      <c r="CG88" s="4027">
        <f>IF(AND(B88&gt;0,L88=""),1,IF(L88&gt;B88,1,0))</f>
        <v>0</v>
      </c>
      <c r="CH88" s="4027">
        <f>IF(AND(B88&gt;0,M88=""),1,IF(M88&gt;B88,1,0))</f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>IF(AND(B95&gt;0,D95="")," No olvide digitar la variable Migrantes. Digite cero si no tiene.",IF(D95&gt;B95," * La variable Migrantes no puede ser mayor al Total.",""))</f>
        <v/>
      </c>
      <c r="CG95" s="4027">
        <f>IF(AND(B95&gt;0,C95=""),1,IF(C95&gt;B95,1,0))</f>
        <v>0</v>
      </c>
      <c r="CH95" s="4027">
        <f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>IF(AND(B96&gt;0,D96="")," No olvide digitar la variable Migrantes. Digite cero si no tiene.",IF(D96&gt;B96," * La variable Migrantes no puede ser mayor al Total.",""))</f>
        <v/>
      </c>
      <c r="CG96" s="4027">
        <f>IF(AND(B96&gt;0,C96=""),1,IF(C96&gt;B96,1,0))</f>
        <v>0</v>
      </c>
      <c r="CH96" s="4027">
        <f>IF(AND(B96&gt;0,D96=""),1,IF(D96&gt;B96,1,0))</f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 t="shared" ref="B100:B105" si="15">SUM(C100:L100)</f>
        <v>6</v>
      </c>
      <c r="C100" s="290">
        <v>0</v>
      </c>
      <c r="D100" s="535">
        <v>0</v>
      </c>
      <c r="E100" s="535">
        <v>1</v>
      </c>
      <c r="F100" s="535">
        <v>2</v>
      </c>
      <c r="G100" s="535">
        <v>2</v>
      </c>
      <c r="H100" s="535">
        <v>1</v>
      </c>
      <c r="I100" s="535">
        <v>0</v>
      </c>
      <c r="J100" s="535">
        <v>0</v>
      </c>
      <c r="K100" s="535">
        <v>0</v>
      </c>
      <c r="L100" s="61">
        <v>0</v>
      </c>
      <c r="M100" s="4186">
        <v>2</v>
      </c>
      <c r="N100" s="107">
        <v>0</v>
      </c>
      <c r="O100" s="1970" t="s">
        <v>2021</v>
      </c>
      <c r="CA100" s="4065" t="str">
        <f t="shared" ref="CA100:CA105" si="16">IF(AND($B100&gt;0,M100="")," No olvide digitar la variable Pueblos Originarios. Digite cero si no tiene.",IF(M100&gt;$B100," * La variable Pueblos Originarios no puede ser mayor al Total.",""))</f>
        <v/>
      </c>
      <c r="CB100" s="4065" t="str">
        <f t="shared" ref="CB100:CB105" si="17">IF(AND($B100&gt;0,N100="")," No olvide digitar la variable Migrantes. Digite cero si no tiene.",IF(N100&gt;$B100," * La variable Migrantes no puede ser mayor al Total.",""))</f>
        <v/>
      </c>
      <c r="CG100" s="4027">
        <f t="shared" ref="CG100:CG105" si="18">IF(AND(B100&gt;0,M100=""),1,IF(M100&gt;B100,1,0))</f>
        <v>0</v>
      </c>
      <c r="CH100" s="4027">
        <f t="shared" ref="CH100:CH105" si="19">IF(AND(B100&gt;0,N100=""),1,IF(N100&gt;B100,1,0))</f>
        <v>0</v>
      </c>
    </row>
    <row r="101" spans="1:86" x14ac:dyDescent="0.25">
      <c r="A101" s="4187" t="s">
        <v>2022</v>
      </c>
      <c r="B101" s="4188">
        <f t="shared" si="15"/>
        <v>5</v>
      </c>
      <c r="C101" s="4127">
        <v>0</v>
      </c>
      <c r="D101" s="369">
        <v>0</v>
      </c>
      <c r="E101" s="369">
        <v>1</v>
      </c>
      <c r="F101" s="369">
        <v>1</v>
      </c>
      <c r="G101" s="369">
        <v>2</v>
      </c>
      <c r="H101" s="369">
        <v>1</v>
      </c>
      <c r="I101" s="369">
        <v>0</v>
      </c>
      <c r="J101" s="369">
        <v>0</v>
      </c>
      <c r="K101" s="369">
        <v>0</v>
      </c>
      <c r="L101" s="4189">
        <v>0</v>
      </c>
      <c r="M101" s="4186">
        <v>2</v>
      </c>
      <c r="N101" s="347">
        <v>0</v>
      </c>
      <c r="O101" s="1970" t="s">
        <v>2021</v>
      </c>
      <c r="CA101" s="4065" t="str">
        <f t="shared" si="16"/>
        <v/>
      </c>
      <c r="CB101" s="4065" t="str">
        <f t="shared" si="17"/>
        <v/>
      </c>
      <c r="CG101" s="4027">
        <f t="shared" si="18"/>
        <v>0</v>
      </c>
      <c r="CH101" s="4027">
        <f t="shared" si="19"/>
        <v>0</v>
      </c>
    </row>
    <row r="102" spans="1:86" x14ac:dyDescent="0.25">
      <c r="A102" s="4187" t="s">
        <v>2023</v>
      </c>
      <c r="B102" s="4190">
        <f t="shared" si="15"/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16"/>
        <v/>
      </c>
      <c r="CB102" s="4065" t="str">
        <f t="shared" si="17"/>
        <v/>
      </c>
      <c r="CG102" s="4027">
        <f t="shared" si="18"/>
        <v>0</v>
      </c>
      <c r="CH102" s="4027">
        <f t="shared" si="19"/>
        <v>0</v>
      </c>
    </row>
    <row r="103" spans="1:86" ht="21" x14ac:dyDescent="0.25">
      <c r="A103" s="4187" t="s">
        <v>2024</v>
      </c>
      <c r="B103" s="4190">
        <f t="shared" si="15"/>
        <v>0</v>
      </c>
      <c r="C103" s="4127">
        <v>0</v>
      </c>
      <c r="D103" s="369">
        <v>0</v>
      </c>
      <c r="E103" s="369">
        <v>0</v>
      </c>
      <c r="F103" s="369">
        <v>0</v>
      </c>
      <c r="G103" s="369">
        <v>0</v>
      </c>
      <c r="H103" s="369">
        <v>0</v>
      </c>
      <c r="I103" s="369">
        <v>0</v>
      </c>
      <c r="J103" s="369">
        <v>0</v>
      </c>
      <c r="K103" s="369">
        <v>0</v>
      </c>
      <c r="L103" s="4189">
        <v>0</v>
      </c>
      <c r="M103" s="4186">
        <v>0</v>
      </c>
      <c r="N103" s="347">
        <v>0</v>
      </c>
      <c r="O103" s="1970" t="s">
        <v>2021</v>
      </c>
      <c r="CA103" s="4065" t="str">
        <f t="shared" si="16"/>
        <v/>
      </c>
      <c r="CB103" s="4065" t="str">
        <f t="shared" si="17"/>
        <v/>
      </c>
      <c r="CG103" s="4027">
        <f t="shared" si="18"/>
        <v>0</v>
      </c>
      <c r="CH103" s="4027">
        <f t="shared" si="19"/>
        <v>0</v>
      </c>
    </row>
    <row r="104" spans="1:86" x14ac:dyDescent="0.25">
      <c r="A104" s="4187" t="s">
        <v>2025</v>
      </c>
      <c r="B104" s="4190">
        <f t="shared" si="15"/>
        <v>0</v>
      </c>
      <c r="C104" s="192">
        <v>0</v>
      </c>
      <c r="D104" s="594">
        <v>0</v>
      </c>
      <c r="E104" s="594">
        <v>0</v>
      </c>
      <c r="F104" s="594">
        <v>0</v>
      </c>
      <c r="G104" s="594">
        <v>0</v>
      </c>
      <c r="H104" s="594">
        <v>0</v>
      </c>
      <c r="I104" s="594">
        <v>0</v>
      </c>
      <c r="J104" s="594">
        <v>0</v>
      </c>
      <c r="K104" s="594">
        <v>0</v>
      </c>
      <c r="L104" s="376">
        <v>0</v>
      </c>
      <c r="M104" s="377">
        <v>0</v>
      </c>
      <c r="N104" s="2">
        <v>0</v>
      </c>
      <c r="O104" s="1970"/>
      <c r="CA104" s="4065" t="str">
        <f t="shared" si="16"/>
        <v/>
      </c>
      <c r="CB104" s="4065" t="str">
        <f t="shared" si="17"/>
        <v/>
      </c>
      <c r="CG104" s="4027">
        <f t="shared" si="18"/>
        <v>0</v>
      </c>
      <c r="CH104" s="4027">
        <f t="shared" si="19"/>
        <v>0</v>
      </c>
    </row>
    <row r="105" spans="1:86" x14ac:dyDescent="0.25">
      <c r="A105" s="4191" t="s">
        <v>2026</v>
      </c>
      <c r="B105" s="4192">
        <f t="shared" si="15"/>
        <v>0</v>
      </c>
      <c r="C105" s="380">
        <v>0</v>
      </c>
      <c r="D105" s="2911">
        <v>0</v>
      </c>
      <c r="E105" s="2911">
        <v>0</v>
      </c>
      <c r="F105" s="2911">
        <v>0</v>
      </c>
      <c r="G105" s="2911">
        <v>0</v>
      </c>
      <c r="H105" s="2911">
        <v>0</v>
      </c>
      <c r="I105" s="2911">
        <v>0</v>
      </c>
      <c r="J105" s="2911">
        <v>0</v>
      </c>
      <c r="K105" s="2911">
        <v>0</v>
      </c>
      <c r="L105" s="392">
        <v>0</v>
      </c>
      <c r="M105" s="379">
        <v>0</v>
      </c>
      <c r="N105" s="388">
        <v>0</v>
      </c>
      <c r="O105" s="1970" t="s">
        <v>2021</v>
      </c>
      <c r="CA105" s="4065" t="str">
        <f t="shared" si="16"/>
        <v/>
      </c>
      <c r="CB105" s="4065" t="str">
        <f t="shared" si="17"/>
        <v/>
      </c>
      <c r="CG105" s="4027">
        <f t="shared" si="18"/>
        <v>0</v>
      </c>
      <c r="CH105" s="4027">
        <f t="shared" si="19"/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>IF(AND($B110&gt;0,S110="")," No olvide digitar la variable Pueblos Originarios. Digite cero si no tiene.",IF(S110&gt;$B110," * La variable Pueblos Originarios no puede ser mayor al Total.",""))</f>
        <v/>
      </c>
      <c r="CB110" s="4065" t="str">
        <f>IF(AND($B110&gt;0,T110="")," No olvide digitar la variable Migrantes. Digite cero si no tiene.",IF(T110&gt;$B110," * La variable Migrantes no puede ser mayor al Total.",""))</f>
        <v/>
      </c>
      <c r="CG110" s="4027">
        <f>IF(AND(B110&gt;0,S110=""),1,IF(S110&gt;B110,1,0))</f>
        <v>0</v>
      </c>
      <c r="CH110" s="4027">
        <f>IF(AND(B110&gt;0,T110=""),1,IF(T110&gt;B110,1,0))</f>
        <v>0</v>
      </c>
    </row>
    <row r="111" spans="1:86" ht="22.5" x14ac:dyDescent="0.25">
      <c r="A111" s="4133" t="s">
        <v>2040</v>
      </c>
      <c r="B111" s="4188">
        <f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>IF(AND($B111&gt;0,S111="")," No olvide digitar la variable Pueblos Originarios. Digite cero si no tiene.",IF(S111&gt;$B111," * La variable Pueblos Originarios no puede ser mayor al Total.",""))</f>
        <v/>
      </c>
      <c r="CB111" s="4065" t="str">
        <f>IF(AND($B111&gt;0,T111="")," No olvide digitar la variable Migrantes. Digite cero si no tiene.",IF(T111&gt;$B111," * La variable Migrantes no puede ser mayor al Total.",""))</f>
        <v/>
      </c>
      <c r="CG111" s="4027">
        <f>IF(AND(B111&gt;0,S111=""),1,IF(S111&gt;B111,1,0))</f>
        <v>0</v>
      </c>
      <c r="CH111" s="4027">
        <f>IF(AND(B111&gt;0,T111=""),1,IF(T111&gt;B111,1,0))</f>
        <v>0</v>
      </c>
    </row>
    <row r="112" spans="1:86" ht="22.5" x14ac:dyDescent="0.25">
      <c r="A112" s="4198" t="s">
        <v>2041</v>
      </c>
      <c r="B112" s="4190">
        <f>SUM(C112:R112)</f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>IF(AND($B112&gt;0,S112="")," No olvide digitar la variable Pueblos Originarios. Digite cero si no tiene.",IF(S112&gt;$B112," * La variable Pueblos Originarios no puede ser mayor al Total.",""))</f>
        <v/>
      </c>
      <c r="CB112" s="4065" t="str">
        <f>IF(AND($B112&gt;0,T112="")," No olvide digitar la variable Migrantes. Digite cero si no tiene.",IF(T112&gt;$B112," * La variable Migrantes no puede ser mayor al Total.",""))</f>
        <v/>
      </c>
      <c r="CG112" s="4027">
        <f>IF(AND(B112&gt;0,S112=""),1,IF(S112&gt;B112,1,0))</f>
        <v>0</v>
      </c>
      <c r="CH112" s="4027">
        <f>IF(AND(B112&gt;0,T112=""),1,IF(T112&gt;B112,1,0))</f>
        <v>0</v>
      </c>
    </row>
    <row r="113" spans="1:86" ht="22.5" x14ac:dyDescent="0.25">
      <c r="A113" s="4149" t="s">
        <v>2042</v>
      </c>
      <c r="B113" s="4199">
        <f>SUM(C113:R113)</f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>IF(AND($B113&gt;0,S113="")," No olvide digitar la variable Pueblos Originarios. Digite cero si no tiene.",IF(S113&gt;$B113," * La variable Pueblos Originarios no puede ser mayor al Total.",""))</f>
        <v/>
      </c>
      <c r="CB113" s="4065" t="str">
        <f>IF(AND($B113&gt;0,T113="")," No olvide digitar la variable Migrantes. Digite cero si no tiene.",IF(T113&gt;$B113," * La variable Migrantes no puede ser mayor al Total.",""))</f>
        <v/>
      </c>
      <c r="CG113" s="4027">
        <f>IF(AND(B113&gt;0,S113=""),1,IF(S113&gt;B113,1,0))</f>
        <v>0</v>
      </c>
      <c r="CH113" s="4027">
        <f>IF(AND(B113&gt;0,T113=""),1,IF(T113&gt;B113,1,0))</f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 t="shared" ref="B118:B123" si="20"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si="20"/>
        <v>0</v>
      </c>
      <c r="C119" s="4135">
        <f t="shared" ref="C119:D123" si="21">+E119+G119+I119+K119+M119+O119+Q119+S119+U119+W119+Y119+AA119+AC119+AE119+AG119+AI119</f>
        <v>0</v>
      </c>
      <c r="D119" s="4108">
        <f t="shared" si="2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20"/>
        <v>0</v>
      </c>
      <c r="C120" s="4135">
        <f t="shared" si="21"/>
        <v>0</v>
      </c>
      <c r="D120" s="345">
        <f t="shared" si="2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20"/>
        <v>0</v>
      </c>
      <c r="C121" s="4201">
        <f t="shared" si="21"/>
        <v>0</v>
      </c>
      <c r="D121" s="4120">
        <f t="shared" si="2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20"/>
        <v>0</v>
      </c>
      <c r="C122" s="4135">
        <f t="shared" si="21"/>
        <v>0</v>
      </c>
      <c r="D122" s="4108">
        <f t="shared" si="2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20"/>
        <v>0</v>
      </c>
      <c r="C123" s="4129">
        <f t="shared" si="21"/>
        <v>0</v>
      </c>
      <c r="D123" s="4122">
        <f t="shared" si="2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24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3" workbookViewId="0">
      <selection activeCell="A100"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0</v>
      </c>
      <c r="P75" s="1924"/>
      <c r="Q75" s="2003">
        <v>0</v>
      </c>
      <c r="R75" s="1924"/>
      <c r="S75" s="2003">
        <v>0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12</v>
      </c>
      <c r="D77" s="1925"/>
      <c r="E77" s="4220">
        <f>SUM(K77+M77+O77+Q77+S77+U77+W77+Y77+AA77+AC77)</f>
        <v>12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2</v>
      </c>
      <c r="P77" s="1924"/>
      <c r="Q77" s="1161">
        <v>6</v>
      </c>
      <c r="R77" s="1924"/>
      <c r="S77" s="1161">
        <v>3</v>
      </c>
      <c r="T77" s="1924"/>
      <c r="U77" s="1161">
        <v>1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6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>IF(AND($C82&lt;&gt;0,AN82=""),1,IF(AN82&gt;$C82,1,0))</f>
        <v>0</v>
      </c>
      <c r="CK82" s="1901">
        <f>IF(AND(E82&gt;0,OR(AO82="")),1,IF(AO82&gt;E82,1,0))</f>
        <v>0</v>
      </c>
      <c r="CL82" s="1901">
        <f>IF(AND(D82&gt;0,OR(AP82="")),1,IF(AP82&gt;D82,1,0))</f>
        <v>0</v>
      </c>
      <c r="CM82" s="1901">
        <f t="shared" ref="CM82:CN84" si="40">IF(AND($C82&lt;&gt;0,AQ82=""),1,IF(AQ82&gt;$C82,1,0))</f>
        <v>0</v>
      </c>
      <c r="CN82" s="1901">
        <f t="shared" si="40"/>
        <v>0</v>
      </c>
      <c r="CO82" s="4027">
        <f>IF(AND(SUM(J82:M82)&gt;0,AS82=""),1,IF(AS82&gt;SUM(J82:M82),1,0))</f>
        <v>0</v>
      </c>
      <c r="CP82" s="1901">
        <f t="shared" ref="CP82:CQ84" si="41">IF(AND($C82&lt;&gt;0,AT82=""),1,IF(AT82&gt;$C82,1,0))</f>
        <v>0</v>
      </c>
      <c r="CQ82" s="1901">
        <f t="shared" si="41"/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>IF(AND($C83&lt;&gt;0,AN83=""),1,IF(AN83&gt;$C83,1,0))</f>
        <v>0</v>
      </c>
      <c r="CK83" s="1901">
        <f>IF(AND(E83&gt;0,OR(AO83="")),1,IF(AO83&gt;E83,1,0))</f>
        <v>0</v>
      </c>
      <c r="CL83" s="1901">
        <f>IF(AND(D83&gt;0,OR(AP83="")),1,IF(AP83&gt;D83,1,0))</f>
        <v>0</v>
      </c>
      <c r="CM83" s="1901">
        <f t="shared" si="40"/>
        <v>0</v>
      </c>
      <c r="CN83" s="1901">
        <f t="shared" si="40"/>
        <v>0</v>
      </c>
      <c r="CO83" s="4027">
        <f>IF(AND(SUM(J83:M83)&gt;0,AS83=""),1,IF(AS83&gt;SUM(J83:M83),1,0))</f>
        <v>0</v>
      </c>
      <c r="CP83" s="1901">
        <f t="shared" si="41"/>
        <v>0</v>
      </c>
      <c r="CQ83" s="1901">
        <f t="shared" si="41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>IF(AND($C84&lt;&gt;0,AN84=""),1,IF(AN84&gt;$C84,1,0))</f>
        <v>0</v>
      </c>
      <c r="CK84" s="1901">
        <f>IF(AND(E84&gt;0,OR(AO84="")),1,IF(AO84&gt;E84,1,0))</f>
        <v>0</v>
      </c>
      <c r="CL84" s="1901">
        <f>IF(AND(D84&gt;0,OR(AP84="")),1,IF(AP84&gt;D84,1,0))</f>
        <v>0</v>
      </c>
      <c r="CM84" s="1901">
        <f t="shared" si="40"/>
        <v>0</v>
      </c>
      <c r="CN84" s="1901">
        <f t="shared" si="40"/>
        <v>0</v>
      </c>
      <c r="CO84" s="4027">
        <f>IF(AND(SUM(J84:M84)&gt;0,AS84=""),1,IF(AS84&gt;SUM(J84:M84),1,0))</f>
        <v>0</v>
      </c>
      <c r="CP84" s="1901">
        <f t="shared" si="41"/>
        <v>0</v>
      </c>
      <c r="CQ84" s="1901">
        <f t="shared" si="41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2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2"/>
        <v>0</v>
      </c>
      <c r="D95" s="4099">
        <f t="shared" ref="D95:E97" si="43">SUM(F95+H95+J95+L95+N95+P95+R95+T95+V95+X95+Z95+AB95+AD95+AF95+AH95+AJ95+AL95)</f>
        <v>0</v>
      </c>
      <c r="E95" s="345">
        <f t="shared" si="43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44">$CA95&amp;CB95&amp;$CC95&amp;CD95&amp;CE95&amp;CF95</f>
        <v/>
      </c>
      <c r="CA95" s="1899" t="str">
        <f t="shared" ref="CA95:CA105" si="45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46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47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48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49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0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1">IF(AND($E95&lt;&gt;0,AN95=""),1,IF(AN95&gt;$E95,1,0))</f>
        <v>0</v>
      </c>
      <c r="CK95" s="1901">
        <f t="shared" ref="CK95:CK105" si="52">IF(AND($D95&lt;&gt;0,AO95=""),1,IF(AO95&gt;$D95,1,0))</f>
        <v>0</v>
      </c>
      <c r="CL95" s="1901">
        <f t="shared" ref="CL95:CO105" si="53">IF(AND($C95&lt;&gt;0,AP95=""),1,IF(AP95&gt;$C95,1,0))</f>
        <v>0</v>
      </c>
      <c r="CM95" s="1901">
        <f t="shared" si="53"/>
        <v>0</v>
      </c>
      <c r="CN95" s="1901">
        <f t="shared" si="53"/>
        <v>0</v>
      </c>
      <c r="CO95" s="1901">
        <f t="shared" si="53"/>
        <v>0</v>
      </c>
    </row>
    <row r="96" spans="1:95" x14ac:dyDescent="0.25">
      <c r="A96" s="5730"/>
      <c r="B96" s="4214" t="s">
        <v>2085</v>
      </c>
      <c r="C96" s="4029">
        <f t="shared" si="42"/>
        <v>0</v>
      </c>
      <c r="D96" s="4099">
        <f t="shared" si="43"/>
        <v>0</v>
      </c>
      <c r="E96" s="345">
        <f t="shared" si="43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44"/>
        <v/>
      </c>
      <c r="CA96" s="1899" t="str">
        <f t="shared" si="45"/>
        <v/>
      </c>
      <c r="CB96" s="1899" t="str">
        <f t="shared" si="46"/>
        <v/>
      </c>
      <c r="CC96" s="1899" t="str">
        <f t="shared" si="47"/>
        <v/>
      </c>
      <c r="CD96" s="1899" t="str">
        <f t="shared" si="48"/>
        <v/>
      </c>
      <c r="CE96" s="1899" t="str">
        <f t="shared" si="49"/>
        <v/>
      </c>
      <c r="CF96" s="1899" t="str">
        <f t="shared" si="50"/>
        <v/>
      </c>
      <c r="CJ96" s="1901">
        <f t="shared" si="51"/>
        <v>0</v>
      </c>
      <c r="CK96" s="1901">
        <f t="shared" si="52"/>
        <v>0</v>
      </c>
      <c r="CL96" s="1901">
        <f t="shared" si="53"/>
        <v>0</v>
      </c>
      <c r="CM96" s="1901">
        <f t="shared" si="53"/>
        <v>0</v>
      </c>
      <c r="CN96" s="1901">
        <f t="shared" si="53"/>
        <v>0</v>
      </c>
      <c r="CO96" s="1901">
        <f t="shared" si="53"/>
        <v>0</v>
      </c>
    </row>
    <row r="97" spans="1:93" x14ac:dyDescent="0.25">
      <c r="A97" s="5730"/>
      <c r="B97" s="4214" t="s">
        <v>2086</v>
      </c>
      <c r="C97" s="4029">
        <f t="shared" si="42"/>
        <v>0</v>
      </c>
      <c r="D97" s="4099">
        <f t="shared" si="43"/>
        <v>0</v>
      </c>
      <c r="E97" s="345">
        <f t="shared" si="43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44"/>
        <v/>
      </c>
      <c r="CA97" s="1899" t="str">
        <f t="shared" si="45"/>
        <v/>
      </c>
      <c r="CB97" s="1899" t="str">
        <f t="shared" si="46"/>
        <v/>
      </c>
      <c r="CC97" s="1899" t="str">
        <f t="shared" si="47"/>
        <v/>
      </c>
      <c r="CD97" s="1899" t="str">
        <f t="shared" si="48"/>
        <v/>
      </c>
      <c r="CE97" s="1899" t="str">
        <f t="shared" si="49"/>
        <v/>
      </c>
      <c r="CF97" s="1899" t="str">
        <f t="shared" si="50"/>
        <v/>
      </c>
      <c r="CJ97" s="1901">
        <f t="shared" si="51"/>
        <v>0</v>
      </c>
      <c r="CK97" s="1901">
        <f t="shared" si="52"/>
        <v>0</v>
      </c>
      <c r="CL97" s="1901">
        <f t="shared" si="53"/>
        <v>0</v>
      </c>
      <c r="CM97" s="1901">
        <f t="shared" si="53"/>
        <v>0</v>
      </c>
      <c r="CN97" s="1901">
        <f t="shared" si="53"/>
        <v>0</v>
      </c>
      <c r="CO97" s="1901">
        <f t="shared" si="53"/>
        <v>0</v>
      </c>
    </row>
    <row r="98" spans="1:93" x14ac:dyDescent="0.25">
      <c r="A98" s="5730"/>
      <c r="B98" s="4236" t="s">
        <v>2087</v>
      </c>
      <c r="C98" s="199">
        <f t="shared" si="42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44"/>
        <v/>
      </c>
      <c r="CA98" s="1899" t="str">
        <f t="shared" si="45"/>
        <v/>
      </c>
      <c r="CB98" s="1899" t="str">
        <f t="shared" si="46"/>
        <v/>
      </c>
      <c r="CC98" s="1899" t="str">
        <f t="shared" si="47"/>
        <v/>
      </c>
      <c r="CD98" s="1899" t="str">
        <f t="shared" si="48"/>
        <v/>
      </c>
      <c r="CE98" s="1899" t="str">
        <f t="shared" si="49"/>
        <v/>
      </c>
      <c r="CF98" s="1899" t="str">
        <f t="shared" si="50"/>
        <v/>
      </c>
      <c r="CJ98" s="1901">
        <f t="shared" si="51"/>
        <v>0</v>
      </c>
      <c r="CK98" s="1901">
        <f t="shared" si="52"/>
        <v>0</v>
      </c>
      <c r="CL98" s="1901">
        <f t="shared" si="53"/>
        <v>0</v>
      </c>
      <c r="CM98" s="1901">
        <f t="shared" si="53"/>
        <v>0</v>
      </c>
      <c r="CN98" s="1901">
        <f t="shared" si="53"/>
        <v>0</v>
      </c>
      <c r="CO98" s="1901">
        <f t="shared" si="53"/>
        <v>0</v>
      </c>
    </row>
    <row r="99" spans="1:93" x14ac:dyDescent="0.25">
      <c r="A99" s="6535"/>
      <c r="B99" s="518" t="s">
        <v>2088</v>
      </c>
      <c r="C99" s="638">
        <f t="shared" si="42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44"/>
        <v/>
      </c>
      <c r="CA99" s="1899" t="str">
        <f t="shared" si="45"/>
        <v/>
      </c>
      <c r="CB99" s="1899" t="str">
        <f t="shared" si="46"/>
        <v/>
      </c>
      <c r="CC99" s="1899" t="str">
        <f t="shared" si="47"/>
        <v/>
      </c>
      <c r="CD99" s="1899" t="str">
        <f t="shared" si="48"/>
        <v/>
      </c>
      <c r="CE99" s="1899" t="str">
        <f t="shared" si="49"/>
        <v/>
      </c>
      <c r="CF99" s="1899" t="str">
        <f t="shared" si="50"/>
        <v/>
      </c>
      <c r="CJ99" s="1901">
        <f t="shared" si="51"/>
        <v>0</v>
      </c>
      <c r="CK99" s="1901">
        <f t="shared" si="52"/>
        <v>0</v>
      </c>
      <c r="CL99" s="1901">
        <f t="shared" si="53"/>
        <v>0</v>
      </c>
      <c r="CM99" s="1901">
        <f t="shared" si="53"/>
        <v>0</v>
      </c>
      <c r="CN99" s="1901">
        <f t="shared" si="53"/>
        <v>0</v>
      </c>
      <c r="CO99" s="1901">
        <f t="shared" si="53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2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44"/>
        <v/>
      </c>
      <c r="CA100" s="1899" t="str">
        <f t="shared" si="45"/>
        <v/>
      </c>
      <c r="CB100" s="1899" t="str">
        <f t="shared" si="46"/>
        <v/>
      </c>
      <c r="CC100" s="1899" t="str">
        <f t="shared" si="47"/>
        <v/>
      </c>
      <c r="CD100" s="1899" t="str">
        <f t="shared" si="48"/>
        <v/>
      </c>
      <c r="CE100" s="1899" t="str">
        <f t="shared" si="49"/>
        <v/>
      </c>
      <c r="CF100" s="1899" t="str">
        <f t="shared" si="50"/>
        <v/>
      </c>
      <c r="CJ100" s="1901">
        <f t="shared" si="51"/>
        <v>0</v>
      </c>
      <c r="CK100" s="1901">
        <f t="shared" si="52"/>
        <v>0</v>
      </c>
      <c r="CL100" s="1901">
        <f t="shared" si="53"/>
        <v>0</v>
      </c>
      <c r="CM100" s="1901">
        <f t="shared" si="53"/>
        <v>0</v>
      </c>
      <c r="CN100" s="1901">
        <f t="shared" si="53"/>
        <v>0</v>
      </c>
      <c r="CO100" s="1901">
        <f t="shared" si="53"/>
        <v>0</v>
      </c>
    </row>
    <row r="101" spans="1:93" x14ac:dyDescent="0.25">
      <c r="A101" s="5730"/>
      <c r="B101" s="4214" t="s">
        <v>2084</v>
      </c>
      <c r="C101" s="4029">
        <f t="shared" si="42"/>
        <v>0</v>
      </c>
      <c r="D101" s="4099">
        <f t="shared" ref="D101:E103" si="54">SUM(F101+H101+J101+L101+N101+P101+R101+T101+V101+X101+Z101+AB101+AD101+AF101+AH101+AJ101+AL101)</f>
        <v>0</v>
      </c>
      <c r="E101" s="345">
        <f t="shared" si="54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44"/>
        <v/>
      </c>
      <c r="CA101" s="1899" t="str">
        <f t="shared" si="45"/>
        <v/>
      </c>
      <c r="CB101" s="1899" t="str">
        <f t="shared" si="46"/>
        <v/>
      </c>
      <c r="CC101" s="1899" t="str">
        <f t="shared" si="47"/>
        <v/>
      </c>
      <c r="CD101" s="1899" t="str">
        <f t="shared" si="48"/>
        <v/>
      </c>
      <c r="CE101" s="1899" t="str">
        <f t="shared" si="49"/>
        <v/>
      </c>
      <c r="CF101" s="1899" t="str">
        <f t="shared" si="50"/>
        <v/>
      </c>
      <c r="CJ101" s="1901">
        <f t="shared" si="51"/>
        <v>0</v>
      </c>
      <c r="CK101" s="1901">
        <f t="shared" si="52"/>
        <v>0</v>
      </c>
      <c r="CL101" s="1901">
        <f t="shared" si="53"/>
        <v>0</v>
      </c>
      <c r="CM101" s="1901">
        <f t="shared" si="53"/>
        <v>0</v>
      </c>
      <c r="CN101" s="1901">
        <f t="shared" si="53"/>
        <v>0</v>
      </c>
      <c r="CO101" s="1901">
        <f t="shared" si="53"/>
        <v>0</v>
      </c>
    </row>
    <row r="102" spans="1:93" x14ac:dyDescent="0.25">
      <c r="A102" s="5730"/>
      <c r="B102" s="4214" t="s">
        <v>2085</v>
      </c>
      <c r="C102" s="4029">
        <f t="shared" si="42"/>
        <v>0</v>
      </c>
      <c r="D102" s="4099">
        <f t="shared" si="54"/>
        <v>0</v>
      </c>
      <c r="E102" s="345">
        <f t="shared" si="54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44"/>
        <v/>
      </c>
      <c r="CA102" s="1899" t="str">
        <f t="shared" si="45"/>
        <v/>
      </c>
      <c r="CB102" s="1899" t="str">
        <f t="shared" si="46"/>
        <v/>
      </c>
      <c r="CC102" s="1899" t="str">
        <f t="shared" si="47"/>
        <v/>
      </c>
      <c r="CD102" s="1899" t="str">
        <f t="shared" si="48"/>
        <v/>
      </c>
      <c r="CE102" s="1899" t="str">
        <f t="shared" si="49"/>
        <v/>
      </c>
      <c r="CF102" s="1899" t="str">
        <f t="shared" si="50"/>
        <v/>
      </c>
      <c r="CJ102" s="1901">
        <f t="shared" si="51"/>
        <v>0</v>
      </c>
      <c r="CK102" s="1901">
        <f t="shared" si="52"/>
        <v>0</v>
      </c>
      <c r="CL102" s="1901">
        <f t="shared" si="53"/>
        <v>0</v>
      </c>
      <c r="CM102" s="1901">
        <f t="shared" si="53"/>
        <v>0</v>
      </c>
      <c r="CN102" s="1901">
        <f t="shared" si="53"/>
        <v>0</v>
      </c>
      <c r="CO102" s="1901">
        <f t="shared" si="53"/>
        <v>0</v>
      </c>
    </row>
    <row r="103" spans="1:93" x14ac:dyDescent="0.25">
      <c r="A103" s="5730"/>
      <c r="B103" s="4214" t="s">
        <v>2086</v>
      </c>
      <c r="C103" s="4029">
        <f t="shared" si="42"/>
        <v>4</v>
      </c>
      <c r="D103" s="4099">
        <f t="shared" si="54"/>
        <v>1</v>
      </c>
      <c r="E103" s="345">
        <f t="shared" si="54"/>
        <v>3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1</v>
      </c>
      <c r="M103" s="330">
        <v>0</v>
      </c>
      <c r="N103" s="4025">
        <v>0</v>
      </c>
      <c r="O103" s="331">
        <v>0</v>
      </c>
      <c r="P103" s="4034">
        <v>0</v>
      </c>
      <c r="Q103" s="330">
        <v>1</v>
      </c>
      <c r="R103" s="4025">
        <v>0</v>
      </c>
      <c r="S103" s="331">
        <v>1</v>
      </c>
      <c r="T103" s="4034">
        <v>0</v>
      </c>
      <c r="U103" s="330">
        <v>1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1</v>
      </c>
      <c r="AQ103" s="1973">
        <v>0</v>
      </c>
      <c r="AR103" s="1973">
        <v>0</v>
      </c>
      <c r="AS103" s="330">
        <v>0</v>
      </c>
      <c r="AT103" s="1898" t="str">
        <f t="shared" si="44"/>
        <v/>
      </c>
      <c r="CA103" s="1899" t="str">
        <f t="shared" si="45"/>
        <v/>
      </c>
      <c r="CB103" s="1899" t="str">
        <f t="shared" si="46"/>
        <v/>
      </c>
      <c r="CC103" s="1899" t="str">
        <f t="shared" si="47"/>
        <v/>
      </c>
      <c r="CD103" s="1899" t="str">
        <f t="shared" si="48"/>
        <v/>
      </c>
      <c r="CE103" s="1899" t="str">
        <f t="shared" si="49"/>
        <v/>
      </c>
      <c r="CF103" s="1899" t="str">
        <f t="shared" si="50"/>
        <v/>
      </c>
      <c r="CJ103" s="1901">
        <f t="shared" si="51"/>
        <v>0</v>
      </c>
      <c r="CK103" s="1901">
        <f t="shared" si="52"/>
        <v>0</v>
      </c>
      <c r="CL103" s="1901">
        <f t="shared" si="53"/>
        <v>0</v>
      </c>
      <c r="CM103" s="1901">
        <f t="shared" si="53"/>
        <v>0</v>
      </c>
      <c r="CN103" s="1901">
        <f t="shared" si="53"/>
        <v>0</v>
      </c>
      <c r="CO103" s="1901">
        <f t="shared" si="53"/>
        <v>0</v>
      </c>
    </row>
    <row r="104" spans="1:93" x14ac:dyDescent="0.25">
      <c r="A104" s="5730"/>
      <c r="B104" s="4236" t="s">
        <v>2087</v>
      </c>
      <c r="C104" s="199">
        <f t="shared" si="42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44"/>
        <v/>
      </c>
      <c r="CA104" s="1899" t="str">
        <f t="shared" si="45"/>
        <v/>
      </c>
      <c r="CB104" s="1899" t="str">
        <f t="shared" si="46"/>
        <v/>
      </c>
      <c r="CC104" s="1899" t="str">
        <f t="shared" si="47"/>
        <v/>
      </c>
      <c r="CD104" s="1899" t="str">
        <f t="shared" si="48"/>
        <v/>
      </c>
      <c r="CE104" s="1899" t="str">
        <f t="shared" si="49"/>
        <v/>
      </c>
      <c r="CF104" s="1899" t="str">
        <f t="shared" si="50"/>
        <v/>
      </c>
      <c r="CJ104" s="1901">
        <f t="shared" si="51"/>
        <v>0</v>
      </c>
      <c r="CK104" s="1901">
        <f t="shared" si="52"/>
        <v>0</v>
      </c>
      <c r="CL104" s="1901">
        <f t="shared" si="53"/>
        <v>0</v>
      </c>
      <c r="CM104" s="1901">
        <f t="shared" si="53"/>
        <v>0</v>
      </c>
      <c r="CN104" s="1901">
        <f t="shared" si="53"/>
        <v>0</v>
      </c>
      <c r="CO104" s="1901">
        <f t="shared" si="53"/>
        <v>0</v>
      </c>
    </row>
    <row r="105" spans="1:93" x14ac:dyDescent="0.25">
      <c r="A105" s="6535"/>
      <c r="B105" s="518" t="s">
        <v>2088</v>
      </c>
      <c r="C105" s="638">
        <f t="shared" si="42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44"/>
        <v/>
      </c>
      <c r="CA105" s="1899" t="str">
        <f t="shared" si="45"/>
        <v/>
      </c>
      <c r="CB105" s="1899" t="str">
        <f t="shared" si="46"/>
        <v/>
      </c>
      <c r="CC105" s="1899" t="str">
        <f t="shared" si="47"/>
        <v/>
      </c>
      <c r="CD105" s="1899" t="str">
        <f t="shared" si="48"/>
        <v/>
      </c>
      <c r="CE105" s="1899" t="str">
        <f t="shared" si="49"/>
        <v/>
      </c>
      <c r="CF105" s="1899" t="str">
        <f t="shared" si="50"/>
        <v/>
      </c>
      <c r="CJ105" s="1901">
        <f t="shared" si="51"/>
        <v>0</v>
      </c>
      <c r="CK105" s="1901">
        <f t="shared" si="52"/>
        <v>0</v>
      </c>
      <c r="CL105" s="1901">
        <f t="shared" si="53"/>
        <v>0</v>
      </c>
      <c r="CM105" s="1901">
        <f t="shared" si="53"/>
        <v>0</v>
      </c>
      <c r="CN105" s="1901">
        <f t="shared" si="53"/>
        <v>0</v>
      </c>
      <c r="CO105" s="1901">
        <f t="shared" si="53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>$CA110</f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>IF(D110&lt;=C110,"","* Las consejerías realizadas en Espacios Amigables NO DEBEN ser mayor al Total de Actividades. ")</f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>$CA114</f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>$CA115</f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>IF(D115&lt;=C115,"","* Las consejerías realizadas en Espacios Amigables NO DEBEN ser mayor al Total de Actividades. ")</f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>$CA117</f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>IF(D117&lt;=C117,"","* Las consejerías realizadas en Espacios Amigables NO DEBEN ser mayor al Total de Actividades. ")</f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 t="shared" ref="D122:E124" si="55">+F122+H122+J122+L122+N122+P122+R122+T122+V122+X122+Z122+AB122+AD122+AF122+AH122</f>
        <v>0</v>
      </c>
      <c r="E122" s="4206">
        <f t="shared" si="55"/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si="55"/>
        <v>0</v>
      </c>
      <c r="E123" s="4215">
        <f t="shared" si="5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55"/>
        <v>0</v>
      </c>
      <c r="E124" s="4222">
        <f t="shared" si="5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5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5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58">CA130</f>
        <v/>
      </c>
      <c r="CA130" s="1899" t="str">
        <f t="shared" ref="CA130:CA148" si="59">IF(AND(C130&gt;0,O130="")," * No olvide digitar la variable Total Participantes. Digite CERO si no tiene. ","")</f>
        <v/>
      </c>
      <c r="CJ130" s="4043">
        <f t="shared" si="56"/>
        <v>0</v>
      </c>
    </row>
    <row r="131" spans="1:88" x14ac:dyDescent="0.25">
      <c r="A131" s="5730"/>
      <c r="B131" s="4045" t="s">
        <v>2126</v>
      </c>
      <c r="C131" s="4263">
        <f t="shared" si="5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58"/>
        <v/>
      </c>
      <c r="CA131" s="1899" t="str">
        <f t="shared" si="59"/>
        <v/>
      </c>
      <c r="CJ131" s="4043">
        <f t="shared" si="56"/>
        <v>0</v>
      </c>
    </row>
    <row r="132" spans="1:88" x14ac:dyDescent="0.25">
      <c r="A132" s="5730"/>
      <c r="B132" s="4045" t="s">
        <v>2127</v>
      </c>
      <c r="C132" s="4159">
        <f t="shared" si="5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58"/>
        <v/>
      </c>
      <c r="CA132" s="1899" t="str">
        <f t="shared" si="59"/>
        <v/>
      </c>
      <c r="CJ132" s="4043">
        <f t="shared" si="56"/>
        <v>0</v>
      </c>
    </row>
    <row r="133" spans="1:88" x14ac:dyDescent="0.25">
      <c r="A133" s="6535"/>
      <c r="B133" s="893" t="s">
        <v>2128</v>
      </c>
      <c r="C133" s="4265">
        <f t="shared" si="5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58"/>
        <v/>
      </c>
      <c r="CA133" s="1899" t="str">
        <f t="shared" si="59"/>
        <v/>
      </c>
      <c r="CJ133" s="4043">
        <f t="shared" si="5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5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58"/>
        <v/>
      </c>
      <c r="CA134" s="1899" t="str">
        <f t="shared" si="59"/>
        <v/>
      </c>
      <c r="CJ134" s="4043">
        <f t="shared" si="56"/>
        <v>0</v>
      </c>
    </row>
    <row r="135" spans="1:88" x14ac:dyDescent="0.25">
      <c r="A135" s="5730"/>
      <c r="B135" s="4045" t="s">
        <v>2125</v>
      </c>
      <c r="C135" s="4159">
        <f t="shared" si="5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58"/>
        <v/>
      </c>
      <c r="CA135" s="1899" t="str">
        <f t="shared" si="59"/>
        <v/>
      </c>
      <c r="CJ135" s="4043">
        <f t="shared" si="56"/>
        <v>0</v>
      </c>
    </row>
    <row r="136" spans="1:88" x14ac:dyDescent="0.25">
      <c r="A136" s="5730"/>
      <c r="B136" s="4045" t="s">
        <v>2126</v>
      </c>
      <c r="C136" s="4265">
        <f t="shared" si="5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58"/>
        <v/>
      </c>
      <c r="CA136" s="1899" t="str">
        <f t="shared" si="59"/>
        <v/>
      </c>
      <c r="CJ136" s="4043">
        <f t="shared" si="56"/>
        <v>0</v>
      </c>
    </row>
    <row r="137" spans="1:88" x14ac:dyDescent="0.25">
      <c r="A137" s="5730"/>
      <c r="B137" s="4045" t="s">
        <v>2127</v>
      </c>
      <c r="C137" s="4159">
        <f t="shared" si="5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58"/>
        <v/>
      </c>
      <c r="CA137" s="1899" t="str">
        <f t="shared" si="59"/>
        <v/>
      </c>
      <c r="CJ137" s="4043">
        <f t="shared" si="56"/>
        <v>0</v>
      </c>
    </row>
    <row r="138" spans="1:88" x14ac:dyDescent="0.25">
      <c r="A138" s="6535"/>
      <c r="B138" s="893" t="s">
        <v>2128</v>
      </c>
      <c r="C138" s="4265">
        <f t="shared" si="5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58"/>
        <v/>
      </c>
      <c r="CA138" s="1899" t="str">
        <f t="shared" si="59"/>
        <v/>
      </c>
      <c r="CJ138" s="4043">
        <f t="shared" si="5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5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58"/>
        <v/>
      </c>
      <c r="CA139" s="1899" t="str">
        <f t="shared" si="59"/>
        <v/>
      </c>
      <c r="CJ139" s="4043">
        <f t="shared" si="56"/>
        <v>0</v>
      </c>
    </row>
    <row r="140" spans="1:88" x14ac:dyDescent="0.25">
      <c r="A140" s="5730"/>
      <c r="B140" s="4045" t="s">
        <v>2125</v>
      </c>
      <c r="C140" s="4265">
        <f t="shared" si="5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58"/>
        <v/>
      </c>
      <c r="CA140" s="1899" t="str">
        <f t="shared" si="59"/>
        <v/>
      </c>
      <c r="CJ140" s="4043">
        <f t="shared" si="56"/>
        <v>0</v>
      </c>
    </row>
    <row r="141" spans="1:88" x14ac:dyDescent="0.25">
      <c r="A141" s="5730"/>
      <c r="B141" s="4045" t="s">
        <v>2126</v>
      </c>
      <c r="C141" s="4263">
        <f t="shared" si="5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58"/>
        <v/>
      </c>
      <c r="CA141" s="1899" t="str">
        <f t="shared" si="59"/>
        <v/>
      </c>
      <c r="CJ141" s="4043">
        <f t="shared" si="56"/>
        <v>0</v>
      </c>
    </row>
    <row r="142" spans="1:88" x14ac:dyDescent="0.25">
      <c r="A142" s="5730"/>
      <c r="B142" s="4045" t="s">
        <v>2127</v>
      </c>
      <c r="C142" s="4159">
        <f t="shared" si="5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58"/>
        <v/>
      </c>
      <c r="CA142" s="1899" t="str">
        <f t="shared" si="59"/>
        <v/>
      </c>
      <c r="CJ142" s="4043">
        <f t="shared" si="56"/>
        <v>0</v>
      </c>
    </row>
    <row r="143" spans="1:88" x14ac:dyDescent="0.25">
      <c r="A143" s="6535"/>
      <c r="B143" s="893" t="s">
        <v>2128</v>
      </c>
      <c r="C143" s="4265">
        <f t="shared" si="5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58"/>
        <v/>
      </c>
      <c r="CA143" s="1899" t="str">
        <f t="shared" si="59"/>
        <v/>
      </c>
      <c r="CJ143" s="4043">
        <f t="shared" si="5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5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58"/>
        <v/>
      </c>
      <c r="CA144" s="1899" t="str">
        <f t="shared" si="59"/>
        <v/>
      </c>
      <c r="CJ144" s="4043">
        <f t="shared" si="56"/>
        <v>0</v>
      </c>
    </row>
    <row r="145" spans="1:88" x14ac:dyDescent="0.25">
      <c r="A145" s="5730"/>
      <c r="B145" s="4045" t="s">
        <v>2125</v>
      </c>
      <c r="C145" s="4263">
        <f t="shared" si="5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58"/>
        <v/>
      </c>
      <c r="CA145" s="1899" t="str">
        <f t="shared" si="59"/>
        <v/>
      </c>
      <c r="CJ145" s="4043">
        <f t="shared" si="56"/>
        <v>0</v>
      </c>
    </row>
    <row r="146" spans="1:88" x14ac:dyDescent="0.25">
      <c r="A146" s="5730"/>
      <c r="B146" s="4045" t="s">
        <v>2126</v>
      </c>
      <c r="C146" s="4263">
        <f t="shared" si="5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58"/>
        <v/>
      </c>
      <c r="CA146" s="1899" t="str">
        <f t="shared" si="59"/>
        <v/>
      </c>
      <c r="CJ146" s="4043">
        <f t="shared" si="56"/>
        <v>0</v>
      </c>
    </row>
    <row r="147" spans="1:88" x14ac:dyDescent="0.25">
      <c r="A147" s="5730"/>
      <c r="B147" s="4045" t="s">
        <v>2127</v>
      </c>
      <c r="C147" s="4263">
        <f t="shared" si="5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58"/>
        <v/>
      </c>
      <c r="CA147" s="1899" t="str">
        <f t="shared" si="59"/>
        <v/>
      </c>
      <c r="CJ147" s="4043">
        <f t="shared" si="56"/>
        <v>0</v>
      </c>
    </row>
    <row r="148" spans="1:88" x14ac:dyDescent="0.25">
      <c r="A148" s="6535"/>
      <c r="B148" s="893" t="s">
        <v>2128</v>
      </c>
      <c r="C148" s="2786">
        <f t="shared" si="5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58"/>
        <v/>
      </c>
      <c r="CA148" s="1899" t="str">
        <f t="shared" si="59"/>
        <v/>
      </c>
      <c r="CJ148" s="4043">
        <f t="shared" si="5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>SUM(C153:H153)</f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>SUM(C154:H154)</f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>SUM(C155:H155)</f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60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60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60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60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60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60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61">+E176+G176+I176+K176+M176+O176+Q176+S176+U176+W176+Y176+AA176+AC176+AE176+AG176+AI176+AK176</f>
        <v>0</v>
      </c>
      <c r="D176" s="4079">
        <f t="shared" si="61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61"/>
        <v>0</v>
      </c>
      <c r="D177" s="3120">
        <f t="shared" si="61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61"/>
        <v>0</v>
      </c>
      <c r="D178" s="3120">
        <f t="shared" si="61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61"/>
        <v>0</v>
      </c>
      <c r="D179" s="640">
        <f t="shared" si="61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62">SUM(C175:C179)</f>
        <v>0</v>
      </c>
      <c r="D180" s="4278">
        <f t="shared" si="62"/>
        <v>0</v>
      </c>
      <c r="E180" s="4279">
        <f t="shared" si="62"/>
        <v>0</v>
      </c>
      <c r="F180" s="4280">
        <f t="shared" si="62"/>
        <v>0</v>
      </c>
      <c r="G180" s="4279">
        <f t="shared" si="62"/>
        <v>0</v>
      </c>
      <c r="H180" s="4280">
        <f t="shared" si="62"/>
        <v>0</v>
      </c>
      <c r="I180" s="4279">
        <f t="shared" si="62"/>
        <v>0</v>
      </c>
      <c r="J180" s="4280">
        <f t="shared" si="62"/>
        <v>0</v>
      </c>
      <c r="K180" s="4279">
        <f t="shared" si="62"/>
        <v>0</v>
      </c>
      <c r="L180" s="4280">
        <f t="shared" si="62"/>
        <v>0</v>
      </c>
      <c r="M180" s="4279">
        <f t="shared" si="62"/>
        <v>0</v>
      </c>
      <c r="N180" s="4280">
        <f t="shared" si="62"/>
        <v>0</v>
      </c>
      <c r="O180" s="4279">
        <f t="shared" si="62"/>
        <v>0</v>
      </c>
      <c r="P180" s="4280">
        <f t="shared" si="62"/>
        <v>0</v>
      </c>
      <c r="Q180" s="4279">
        <f t="shared" si="62"/>
        <v>0</v>
      </c>
      <c r="R180" s="4280">
        <f t="shared" si="62"/>
        <v>0</v>
      </c>
      <c r="S180" s="4279">
        <f t="shared" si="62"/>
        <v>0</v>
      </c>
      <c r="T180" s="4280">
        <f t="shared" si="62"/>
        <v>0</v>
      </c>
      <c r="U180" s="4279">
        <f t="shared" si="62"/>
        <v>0</v>
      </c>
      <c r="V180" s="4280">
        <f t="shared" si="62"/>
        <v>0</v>
      </c>
      <c r="W180" s="4279">
        <f t="shared" si="62"/>
        <v>0</v>
      </c>
      <c r="X180" s="4280">
        <f t="shared" si="62"/>
        <v>0</v>
      </c>
      <c r="Y180" s="4279">
        <f t="shared" si="62"/>
        <v>0</v>
      </c>
      <c r="Z180" s="4280">
        <f t="shared" si="62"/>
        <v>0</v>
      </c>
      <c r="AA180" s="4281">
        <f t="shared" si="62"/>
        <v>0</v>
      </c>
      <c r="AB180" s="640">
        <f t="shared" si="62"/>
        <v>0</v>
      </c>
      <c r="AC180" s="4279">
        <f t="shared" si="62"/>
        <v>0</v>
      </c>
      <c r="AD180" s="4280">
        <f t="shared" si="62"/>
        <v>0</v>
      </c>
      <c r="AE180" s="4279">
        <f t="shared" si="62"/>
        <v>0</v>
      </c>
      <c r="AF180" s="4280">
        <f t="shared" si="62"/>
        <v>0</v>
      </c>
      <c r="AG180" s="4281">
        <f t="shared" si="62"/>
        <v>0</v>
      </c>
      <c r="AH180" s="640">
        <f t="shared" si="62"/>
        <v>0</v>
      </c>
      <c r="AI180" s="4279">
        <f t="shared" si="62"/>
        <v>0</v>
      </c>
      <c r="AJ180" s="4280">
        <f t="shared" si="62"/>
        <v>0</v>
      </c>
      <c r="AK180" s="4279">
        <f t="shared" si="62"/>
        <v>0</v>
      </c>
      <c r="AL180" s="4280">
        <f t="shared" si="62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16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3" zoomScaleNormal="100" workbookViewId="0">
      <selection activeCell="A13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>SUM(C11:D11)</f>
        <v>0</v>
      </c>
      <c r="C11" s="4289">
        <f>SUM(C12:C51)</f>
        <v>0</v>
      </c>
      <c r="D11" s="4290">
        <f t="shared" ref="D11:R11" si="0">SUM(D12:D51)</f>
        <v>0</v>
      </c>
      <c r="E11" s="4289">
        <f t="shared" si="0"/>
        <v>1</v>
      </c>
      <c r="F11" s="4290">
        <f t="shared" si="0"/>
        <v>0</v>
      </c>
      <c r="G11" s="4291">
        <f t="shared" si="0"/>
        <v>0</v>
      </c>
      <c r="H11" s="4292">
        <f t="shared" si="0"/>
        <v>0</v>
      </c>
      <c r="I11" s="4293">
        <f t="shared" si="0"/>
        <v>0</v>
      </c>
      <c r="J11" s="4294">
        <f t="shared" si="0"/>
        <v>0</v>
      </c>
      <c r="K11" s="4291">
        <f t="shared" si="0"/>
        <v>0</v>
      </c>
      <c r="L11" s="4289">
        <f t="shared" si="0"/>
        <v>0</v>
      </c>
      <c r="M11" s="4292">
        <f t="shared" si="0"/>
        <v>0</v>
      </c>
      <c r="N11" s="4292">
        <f t="shared" si="0"/>
        <v>0</v>
      </c>
      <c r="O11" s="4292">
        <f t="shared" si="0"/>
        <v>0</v>
      </c>
      <c r="P11" s="4291">
        <f t="shared" si="0"/>
        <v>0</v>
      </c>
      <c r="Q11" s="4289">
        <f t="shared" si="0"/>
        <v>0</v>
      </c>
      <c r="R11" s="4291">
        <f t="shared" si="0"/>
        <v>0</v>
      </c>
    </row>
    <row r="12" spans="1:99" x14ac:dyDescent="0.25">
      <c r="A12" s="2240" t="s">
        <v>2190</v>
      </c>
      <c r="B12" s="4295">
        <f>SUM(C12:D12)</f>
        <v>0</v>
      </c>
      <c r="C12" s="327">
        <v>0</v>
      </c>
      <c r="D12" s="905">
        <v>0</v>
      </c>
      <c r="E12" s="327">
        <v>0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1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2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3">IF(AND(D12&gt;0,OR(J12="")),1,IF(J12&gt;D12,1,0))</f>
        <v>0</v>
      </c>
      <c r="CN12" s="435">
        <f t="shared" ref="CN12:CN51" si="4">IF(AND(C12&gt;0,OR(K12="")),1,IF(K12&gt;C12,1,0))</f>
        <v>0</v>
      </c>
      <c r="CO12" s="435">
        <f t="shared" ref="CO12:CT12" si="5">IF(AND($B12&gt;0,OR(L12="")),1,IF(L12&gt;$B12,1,0))</f>
        <v>0</v>
      </c>
      <c r="CP12" s="435">
        <f t="shared" si="5"/>
        <v>0</v>
      </c>
      <c r="CQ12" s="435">
        <f t="shared" si="5"/>
        <v>0</v>
      </c>
      <c r="CR12" s="435">
        <f t="shared" si="5"/>
        <v>0</v>
      </c>
      <c r="CS12" s="435">
        <f t="shared" si="5"/>
        <v>0</v>
      </c>
      <c r="CT12" s="1901">
        <f t="shared" si="5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6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7">CA13&amp;CB13&amp;CC13&amp;CD13&amp;CE13&amp;CF13&amp;CG13&amp;CH13&amp;CI13</f>
        <v/>
      </c>
      <c r="CA13" s="4296" t="str">
        <f t="shared" si="1"/>
        <v/>
      </c>
      <c r="CB13" s="4296" t="str">
        <f t="shared" si="2"/>
        <v/>
      </c>
      <c r="CC13" s="4296" t="str">
        <f t="shared" ref="CC13:CC57" si="8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9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0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1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2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3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4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3"/>
        <v>0</v>
      </c>
      <c r="CN13" s="435">
        <f t="shared" si="4"/>
        <v>0</v>
      </c>
      <c r="CO13" s="435">
        <f t="shared" ref="CO13:CO57" si="15">IF(AND($B13&gt;0,OR(L13="")),1,IF(L13&gt;$B13,1,0))</f>
        <v>0</v>
      </c>
      <c r="CP13" s="435">
        <f t="shared" ref="CP13:CP57" si="16">IF(AND($B13&gt;0,OR(M13="")),1,IF(M13&gt;$B13,1,0))</f>
        <v>0</v>
      </c>
      <c r="CQ13" s="435">
        <f t="shared" ref="CQ13:CQ57" si="17">IF(AND($B13&gt;0,OR(N13="")),1,IF(N13&gt;$B13,1,0))</f>
        <v>0</v>
      </c>
      <c r="CR13" s="435">
        <f t="shared" ref="CR13:CR57" si="18">IF(AND($B13&gt;0,OR(O13="")),1,IF(O13&gt;$B13,1,0))</f>
        <v>0</v>
      </c>
      <c r="CS13" s="435">
        <f t="shared" ref="CS13:CS57" si="19">IF(AND($B13&gt;0,OR(P13="")),1,IF(P13&gt;$B13,1,0))</f>
        <v>0</v>
      </c>
      <c r="CT13" s="1901">
        <f t="shared" ref="CT13:CT57" si="20">IF(AND($B13&gt;0,OR(Q13="")),1,IF(Q13&gt;$B13,1,0))</f>
        <v>0</v>
      </c>
      <c r="CU13" s="1901">
        <f t="shared" ref="CU13:CU57" si="21">IF(AND($D13&gt;0,OR(R13="")),1,IF(R13&gt;$D13,1,0))</f>
        <v>0</v>
      </c>
    </row>
    <row r="14" spans="1:99" x14ac:dyDescent="0.25">
      <c r="A14" s="319" t="s">
        <v>2192</v>
      </c>
      <c r="B14" s="4297">
        <f t="shared" si="6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7"/>
        <v/>
      </c>
      <c r="CA14" s="4296" t="str">
        <f t="shared" si="1"/>
        <v/>
      </c>
      <c r="CB14" s="4296" t="str">
        <f t="shared" si="2"/>
        <v/>
      </c>
      <c r="CC14" s="4296" t="str">
        <f t="shared" si="8"/>
        <v/>
      </c>
      <c r="CD14" s="4296" t="str">
        <f t="shared" si="9"/>
        <v/>
      </c>
      <c r="CE14" s="4296" t="str">
        <f t="shared" si="10"/>
        <v/>
      </c>
      <c r="CF14" s="4296" t="str">
        <f t="shared" si="11"/>
        <v/>
      </c>
      <c r="CG14" s="4296" t="str">
        <f t="shared" si="12"/>
        <v/>
      </c>
      <c r="CH14" s="4296" t="str">
        <f t="shared" si="13"/>
        <v/>
      </c>
      <c r="CI14" s="4296" t="str">
        <f t="shared" si="14"/>
        <v/>
      </c>
      <c r="CM14" s="435">
        <f t="shared" si="3"/>
        <v>0</v>
      </c>
      <c r="CN14" s="435">
        <f t="shared" si="4"/>
        <v>0</v>
      </c>
      <c r="CO14" s="435">
        <f t="shared" si="15"/>
        <v>0</v>
      </c>
      <c r="CP14" s="435">
        <f t="shared" si="16"/>
        <v>0</v>
      </c>
      <c r="CQ14" s="435">
        <f t="shared" si="17"/>
        <v>0</v>
      </c>
      <c r="CR14" s="435">
        <f t="shared" si="18"/>
        <v>0</v>
      </c>
      <c r="CS14" s="435">
        <f t="shared" si="19"/>
        <v>0</v>
      </c>
      <c r="CT14" s="1901">
        <f t="shared" si="20"/>
        <v>0</v>
      </c>
      <c r="CU14" s="1901">
        <f t="shared" si="21"/>
        <v>0</v>
      </c>
    </row>
    <row r="15" spans="1:99" x14ac:dyDescent="0.25">
      <c r="A15" s="319" t="s">
        <v>2193</v>
      </c>
      <c r="B15" s="4297">
        <f t="shared" si="6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7"/>
        <v/>
      </c>
      <c r="CA15" s="4296" t="str">
        <f t="shared" si="1"/>
        <v/>
      </c>
      <c r="CB15" s="4296" t="str">
        <f t="shared" si="2"/>
        <v/>
      </c>
      <c r="CC15" s="4296" t="str">
        <f t="shared" si="8"/>
        <v/>
      </c>
      <c r="CD15" s="4296" t="str">
        <f t="shared" si="9"/>
        <v/>
      </c>
      <c r="CE15" s="4296" t="str">
        <f t="shared" si="10"/>
        <v/>
      </c>
      <c r="CF15" s="4296" t="str">
        <f t="shared" si="11"/>
        <v/>
      </c>
      <c r="CG15" s="4296" t="str">
        <f t="shared" si="12"/>
        <v/>
      </c>
      <c r="CH15" s="4296" t="str">
        <f t="shared" si="13"/>
        <v/>
      </c>
      <c r="CI15" s="4296" t="str">
        <f t="shared" si="14"/>
        <v/>
      </c>
      <c r="CM15" s="435">
        <f t="shared" si="3"/>
        <v>0</v>
      </c>
      <c r="CN15" s="435">
        <f t="shared" si="4"/>
        <v>0</v>
      </c>
      <c r="CO15" s="435">
        <f t="shared" si="15"/>
        <v>0</v>
      </c>
      <c r="CP15" s="435">
        <f t="shared" si="16"/>
        <v>0</v>
      </c>
      <c r="CQ15" s="435">
        <f t="shared" si="17"/>
        <v>0</v>
      </c>
      <c r="CR15" s="435">
        <f t="shared" si="18"/>
        <v>0</v>
      </c>
      <c r="CS15" s="435">
        <f t="shared" si="19"/>
        <v>0</v>
      </c>
      <c r="CT15" s="1901">
        <f t="shared" si="20"/>
        <v>0</v>
      </c>
      <c r="CU15" s="1901">
        <f t="shared" si="21"/>
        <v>0</v>
      </c>
    </row>
    <row r="16" spans="1:99" ht="15" customHeight="1" x14ac:dyDescent="0.25">
      <c r="A16" s="319" t="s">
        <v>2194</v>
      </c>
      <c r="B16" s="4297">
        <f t="shared" si="6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7"/>
        <v/>
      </c>
      <c r="CA16" s="4296" t="str">
        <f t="shared" si="1"/>
        <v/>
      </c>
      <c r="CB16" s="4296" t="str">
        <f t="shared" si="2"/>
        <v/>
      </c>
      <c r="CC16" s="4296" t="str">
        <f t="shared" si="8"/>
        <v/>
      </c>
      <c r="CD16" s="4296" t="str">
        <f t="shared" si="9"/>
        <v/>
      </c>
      <c r="CE16" s="4296" t="str">
        <f t="shared" si="10"/>
        <v/>
      </c>
      <c r="CF16" s="4296" t="str">
        <f t="shared" si="11"/>
        <v/>
      </c>
      <c r="CG16" s="4296" t="str">
        <f t="shared" si="12"/>
        <v/>
      </c>
      <c r="CH16" s="4296" t="str">
        <f t="shared" si="13"/>
        <v/>
      </c>
      <c r="CI16" s="4296" t="str">
        <f t="shared" si="14"/>
        <v/>
      </c>
      <c r="CM16" s="435">
        <f t="shared" si="3"/>
        <v>0</v>
      </c>
      <c r="CN16" s="435">
        <f t="shared" si="4"/>
        <v>0</v>
      </c>
      <c r="CO16" s="435">
        <f t="shared" si="15"/>
        <v>0</v>
      </c>
      <c r="CP16" s="435">
        <f t="shared" si="16"/>
        <v>0</v>
      </c>
      <c r="CQ16" s="435">
        <f t="shared" si="17"/>
        <v>0</v>
      </c>
      <c r="CR16" s="435">
        <f t="shared" si="18"/>
        <v>0</v>
      </c>
      <c r="CS16" s="435">
        <f t="shared" si="19"/>
        <v>0</v>
      </c>
      <c r="CT16" s="1901">
        <f t="shared" si="20"/>
        <v>0</v>
      </c>
      <c r="CU16" s="1901">
        <f t="shared" si="21"/>
        <v>0</v>
      </c>
    </row>
    <row r="17" spans="1:99" x14ac:dyDescent="0.25">
      <c r="A17" s="526" t="s">
        <v>2195</v>
      </c>
      <c r="B17" s="4279">
        <f t="shared" si="6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7"/>
        <v/>
      </c>
      <c r="CA17" s="4296" t="str">
        <f t="shared" si="1"/>
        <v/>
      </c>
      <c r="CB17" s="4296" t="str">
        <f t="shared" si="2"/>
        <v/>
      </c>
      <c r="CC17" s="4296" t="str">
        <f t="shared" si="8"/>
        <v/>
      </c>
      <c r="CD17" s="4296" t="str">
        <f t="shared" si="9"/>
        <v/>
      </c>
      <c r="CE17" s="4296" t="str">
        <f t="shared" si="10"/>
        <v/>
      </c>
      <c r="CF17" s="4296" t="str">
        <f t="shared" si="11"/>
        <v/>
      </c>
      <c r="CG17" s="4296" t="str">
        <f t="shared" si="12"/>
        <v/>
      </c>
      <c r="CH17" s="4296" t="str">
        <f t="shared" si="13"/>
        <v/>
      </c>
      <c r="CI17" s="4296" t="str">
        <f t="shared" si="14"/>
        <v/>
      </c>
      <c r="CM17" s="435">
        <f t="shared" si="3"/>
        <v>0</v>
      </c>
      <c r="CN17" s="435">
        <f t="shared" si="4"/>
        <v>0</v>
      </c>
      <c r="CO17" s="435">
        <f t="shared" si="15"/>
        <v>0</v>
      </c>
      <c r="CP17" s="435">
        <f t="shared" si="16"/>
        <v>0</v>
      </c>
      <c r="CQ17" s="435">
        <f t="shared" si="17"/>
        <v>0</v>
      </c>
      <c r="CR17" s="435">
        <f t="shared" si="18"/>
        <v>0</v>
      </c>
      <c r="CS17" s="435">
        <f t="shared" si="19"/>
        <v>0</v>
      </c>
      <c r="CT17" s="1901">
        <f t="shared" si="20"/>
        <v>0</v>
      </c>
      <c r="CU17" s="1901">
        <f t="shared" si="21"/>
        <v>0</v>
      </c>
    </row>
    <row r="18" spans="1:99" x14ac:dyDescent="0.25">
      <c r="A18" s="319" t="s">
        <v>2196</v>
      </c>
      <c r="B18" s="4295">
        <f t="shared" si="6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7"/>
        <v/>
      </c>
      <c r="CA18" s="4296" t="str">
        <f t="shared" si="1"/>
        <v/>
      </c>
      <c r="CB18" s="4296" t="str">
        <f t="shared" si="2"/>
        <v/>
      </c>
      <c r="CC18" s="4296" t="str">
        <f t="shared" si="8"/>
        <v/>
      </c>
      <c r="CD18" s="4296" t="str">
        <f t="shared" si="9"/>
        <v/>
      </c>
      <c r="CE18" s="4296" t="str">
        <f t="shared" si="10"/>
        <v/>
      </c>
      <c r="CF18" s="4296" t="str">
        <f t="shared" si="11"/>
        <v/>
      </c>
      <c r="CG18" s="4296" t="str">
        <f t="shared" si="12"/>
        <v/>
      </c>
      <c r="CH18" s="4296" t="str">
        <f t="shared" si="13"/>
        <v/>
      </c>
      <c r="CI18" s="4296" t="str">
        <f t="shared" si="14"/>
        <v/>
      </c>
      <c r="CM18" s="435">
        <f t="shared" si="3"/>
        <v>0</v>
      </c>
      <c r="CN18" s="435">
        <f t="shared" si="4"/>
        <v>0</v>
      </c>
      <c r="CO18" s="435">
        <f t="shared" si="15"/>
        <v>0</v>
      </c>
      <c r="CP18" s="435">
        <f t="shared" si="16"/>
        <v>0</v>
      </c>
      <c r="CQ18" s="435">
        <f t="shared" si="17"/>
        <v>0</v>
      </c>
      <c r="CR18" s="435">
        <f t="shared" si="18"/>
        <v>0</v>
      </c>
      <c r="CS18" s="435">
        <f t="shared" si="19"/>
        <v>0</v>
      </c>
      <c r="CT18" s="1901">
        <f t="shared" si="20"/>
        <v>0</v>
      </c>
      <c r="CU18" s="1901">
        <f t="shared" si="21"/>
        <v>0</v>
      </c>
    </row>
    <row r="19" spans="1:99" x14ac:dyDescent="0.25">
      <c r="A19" s="319" t="s">
        <v>2197</v>
      </c>
      <c r="B19" s="4297">
        <f t="shared" si="6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7"/>
        <v/>
      </c>
      <c r="CA19" s="4296" t="str">
        <f t="shared" si="1"/>
        <v/>
      </c>
      <c r="CB19" s="4296" t="str">
        <f t="shared" si="2"/>
        <v/>
      </c>
      <c r="CC19" s="4296" t="str">
        <f t="shared" si="8"/>
        <v/>
      </c>
      <c r="CD19" s="4296" t="str">
        <f t="shared" si="9"/>
        <v/>
      </c>
      <c r="CE19" s="4296" t="str">
        <f t="shared" si="10"/>
        <v/>
      </c>
      <c r="CF19" s="4296" t="str">
        <f t="shared" si="11"/>
        <v/>
      </c>
      <c r="CG19" s="4296" t="str">
        <f t="shared" si="12"/>
        <v/>
      </c>
      <c r="CH19" s="4296" t="str">
        <f t="shared" si="13"/>
        <v/>
      </c>
      <c r="CI19" s="4296" t="str">
        <f t="shared" si="14"/>
        <v/>
      </c>
      <c r="CM19" s="435">
        <f t="shared" si="3"/>
        <v>0</v>
      </c>
      <c r="CN19" s="435">
        <f t="shared" si="4"/>
        <v>0</v>
      </c>
      <c r="CO19" s="435">
        <f t="shared" si="15"/>
        <v>0</v>
      </c>
      <c r="CP19" s="435">
        <f t="shared" si="16"/>
        <v>0</v>
      </c>
      <c r="CQ19" s="435">
        <f t="shared" si="17"/>
        <v>0</v>
      </c>
      <c r="CR19" s="435">
        <f t="shared" si="18"/>
        <v>0</v>
      </c>
      <c r="CS19" s="435">
        <f t="shared" si="19"/>
        <v>0</v>
      </c>
      <c r="CT19" s="1901">
        <f t="shared" si="20"/>
        <v>0</v>
      </c>
      <c r="CU19" s="1901">
        <f t="shared" si="21"/>
        <v>0</v>
      </c>
    </row>
    <row r="20" spans="1:99" x14ac:dyDescent="0.25">
      <c r="A20" s="526" t="s">
        <v>2198</v>
      </c>
      <c r="B20" s="4279">
        <f t="shared" si="6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7"/>
        <v/>
      </c>
      <c r="CA20" s="4296" t="str">
        <f t="shared" si="1"/>
        <v/>
      </c>
      <c r="CB20" s="4296" t="str">
        <f t="shared" si="2"/>
        <v/>
      </c>
      <c r="CC20" s="4296" t="str">
        <f t="shared" si="8"/>
        <v/>
      </c>
      <c r="CD20" s="4296" t="str">
        <f t="shared" si="9"/>
        <v/>
      </c>
      <c r="CE20" s="4296" t="str">
        <f t="shared" si="10"/>
        <v/>
      </c>
      <c r="CF20" s="4296" t="str">
        <f t="shared" si="11"/>
        <v/>
      </c>
      <c r="CG20" s="4296" t="str">
        <f t="shared" si="12"/>
        <v/>
      </c>
      <c r="CH20" s="4296" t="str">
        <f t="shared" si="13"/>
        <v/>
      </c>
      <c r="CI20" s="4296" t="str">
        <f t="shared" si="14"/>
        <v/>
      </c>
      <c r="CM20" s="435">
        <f t="shared" si="3"/>
        <v>0</v>
      </c>
      <c r="CN20" s="435">
        <f t="shared" si="4"/>
        <v>0</v>
      </c>
      <c r="CO20" s="435">
        <f t="shared" si="15"/>
        <v>0</v>
      </c>
      <c r="CP20" s="435">
        <f t="shared" si="16"/>
        <v>0</v>
      </c>
      <c r="CQ20" s="435">
        <f t="shared" si="17"/>
        <v>0</v>
      </c>
      <c r="CR20" s="435">
        <f t="shared" si="18"/>
        <v>0</v>
      </c>
      <c r="CS20" s="435">
        <f t="shared" si="19"/>
        <v>0</v>
      </c>
      <c r="CT20" s="1901">
        <f t="shared" si="20"/>
        <v>0</v>
      </c>
      <c r="CU20" s="1901">
        <f t="shared" si="21"/>
        <v>0</v>
      </c>
    </row>
    <row r="21" spans="1:99" x14ac:dyDescent="0.25">
      <c r="A21" s="319" t="s">
        <v>2199</v>
      </c>
      <c r="B21" s="4295">
        <f t="shared" si="6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7"/>
        <v/>
      </c>
      <c r="CA21" s="4296" t="str">
        <f t="shared" si="1"/>
        <v/>
      </c>
      <c r="CB21" s="4296" t="str">
        <f t="shared" si="2"/>
        <v/>
      </c>
      <c r="CC21" s="4296" t="str">
        <f t="shared" si="8"/>
        <v/>
      </c>
      <c r="CD21" s="4296" t="str">
        <f t="shared" si="9"/>
        <v/>
      </c>
      <c r="CE21" s="4296" t="str">
        <f t="shared" si="10"/>
        <v/>
      </c>
      <c r="CF21" s="4296" t="str">
        <f t="shared" si="11"/>
        <v/>
      </c>
      <c r="CG21" s="4296" t="str">
        <f t="shared" si="12"/>
        <v/>
      </c>
      <c r="CH21" s="4296" t="str">
        <f t="shared" si="13"/>
        <v/>
      </c>
      <c r="CI21" s="4296" t="str">
        <f t="shared" si="14"/>
        <v/>
      </c>
      <c r="CM21" s="435">
        <f t="shared" si="3"/>
        <v>0</v>
      </c>
      <c r="CN21" s="435">
        <f t="shared" si="4"/>
        <v>0</v>
      </c>
      <c r="CO21" s="435">
        <f t="shared" si="15"/>
        <v>0</v>
      </c>
      <c r="CP21" s="435">
        <f t="shared" si="16"/>
        <v>0</v>
      </c>
      <c r="CQ21" s="435">
        <f t="shared" si="17"/>
        <v>0</v>
      </c>
      <c r="CR21" s="435">
        <f t="shared" si="18"/>
        <v>0</v>
      </c>
      <c r="CS21" s="435">
        <f t="shared" si="19"/>
        <v>0</v>
      </c>
      <c r="CT21" s="1901">
        <f t="shared" si="20"/>
        <v>0</v>
      </c>
      <c r="CU21" s="1901">
        <f t="shared" si="21"/>
        <v>0</v>
      </c>
    </row>
    <row r="22" spans="1:99" ht="21" x14ac:dyDescent="0.25">
      <c r="A22" s="319" t="s">
        <v>2200</v>
      </c>
      <c r="B22" s="4297">
        <f t="shared" si="6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7"/>
        <v/>
      </c>
      <c r="CA22" s="4296" t="str">
        <f t="shared" si="1"/>
        <v/>
      </c>
      <c r="CB22" s="4296" t="str">
        <f t="shared" si="2"/>
        <v/>
      </c>
      <c r="CC22" s="4296" t="str">
        <f t="shared" si="8"/>
        <v/>
      </c>
      <c r="CD22" s="4296" t="str">
        <f t="shared" si="9"/>
        <v/>
      </c>
      <c r="CE22" s="4296" t="str">
        <f t="shared" si="10"/>
        <v/>
      </c>
      <c r="CF22" s="4296" t="str">
        <f t="shared" si="11"/>
        <v/>
      </c>
      <c r="CG22" s="4296" t="str">
        <f t="shared" si="12"/>
        <v/>
      </c>
      <c r="CH22" s="4296" t="str">
        <f t="shared" si="13"/>
        <v/>
      </c>
      <c r="CI22" s="4296" t="str">
        <f t="shared" si="14"/>
        <v/>
      </c>
      <c r="CM22" s="435">
        <f t="shared" si="3"/>
        <v>0</v>
      </c>
      <c r="CN22" s="435">
        <f t="shared" si="4"/>
        <v>0</v>
      </c>
      <c r="CO22" s="435">
        <f t="shared" si="15"/>
        <v>0</v>
      </c>
      <c r="CP22" s="435">
        <f t="shared" si="16"/>
        <v>0</v>
      </c>
      <c r="CQ22" s="435">
        <f t="shared" si="17"/>
        <v>0</v>
      </c>
      <c r="CR22" s="435">
        <f t="shared" si="18"/>
        <v>0</v>
      </c>
      <c r="CS22" s="435">
        <f t="shared" si="19"/>
        <v>0</v>
      </c>
      <c r="CT22" s="1901">
        <f t="shared" si="20"/>
        <v>0</v>
      </c>
      <c r="CU22" s="1901">
        <f t="shared" si="21"/>
        <v>0</v>
      </c>
    </row>
    <row r="23" spans="1:99" x14ac:dyDescent="0.25">
      <c r="A23" s="319" t="s">
        <v>2201</v>
      </c>
      <c r="B23" s="4297">
        <f t="shared" ref="B23:B33" si="22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7"/>
        <v/>
      </c>
      <c r="CA23" s="4296" t="str">
        <f t="shared" si="1"/>
        <v/>
      </c>
      <c r="CB23" s="4296" t="str">
        <f t="shared" si="2"/>
        <v/>
      </c>
      <c r="CC23" s="4296" t="str">
        <f t="shared" si="8"/>
        <v/>
      </c>
      <c r="CD23" s="4296" t="str">
        <f t="shared" si="9"/>
        <v/>
      </c>
      <c r="CE23" s="4296" t="str">
        <f t="shared" si="10"/>
        <v/>
      </c>
      <c r="CF23" s="4296" t="str">
        <f t="shared" si="11"/>
        <v/>
      </c>
      <c r="CG23" s="4296" t="str">
        <f t="shared" si="12"/>
        <v/>
      </c>
      <c r="CH23" s="4296" t="str">
        <f t="shared" si="13"/>
        <v/>
      </c>
      <c r="CI23" s="4296" t="str">
        <f t="shared" si="14"/>
        <v/>
      </c>
      <c r="CM23" s="435">
        <f t="shared" si="3"/>
        <v>0</v>
      </c>
      <c r="CN23" s="435">
        <f t="shared" si="4"/>
        <v>0</v>
      </c>
      <c r="CO23" s="435">
        <f t="shared" si="15"/>
        <v>0</v>
      </c>
      <c r="CP23" s="435">
        <f t="shared" si="16"/>
        <v>0</v>
      </c>
      <c r="CQ23" s="435">
        <f t="shared" si="17"/>
        <v>0</v>
      </c>
      <c r="CR23" s="435">
        <f t="shared" si="18"/>
        <v>0</v>
      </c>
      <c r="CS23" s="435">
        <f t="shared" si="19"/>
        <v>0</v>
      </c>
      <c r="CT23" s="1901">
        <f t="shared" si="20"/>
        <v>0</v>
      </c>
      <c r="CU23" s="1901">
        <f t="shared" si="21"/>
        <v>0</v>
      </c>
    </row>
    <row r="24" spans="1:99" ht="21" x14ac:dyDescent="0.25">
      <c r="A24" s="319" t="s">
        <v>2202</v>
      </c>
      <c r="B24" s="4297">
        <f t="shared" si="22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7"/>
        <v/>
      </c>
      <c r="CA24" s="4296" t="str">
        <f t="shared" si="1"/>
        <v/>
      </c>
      <c r="CB24" s="4296" t="str">
        <f t="shared" si="2"/>
        <v/>
      </c>
      <c r="CC24" s="4296" t="str">
        <f t="shared" si="8"/>
        <v/>
      </c>
      <c r="CD24" s="4296" t="str">
        <f t="shared" si="9"/>
        <v/>
      </c>
      <c r="CE24" s="4296" t="str">
        <f t="shared" si="10"/>
        <v/>
      </c>
      <c r="CF24" s="4296" t="str">
        <f t="shared" si="11"/>
        <v/>
      </c>
      <c r="CG24" s="4296" t="str">
        <f t="shared" si="12"/>
        <v/>
      </c>
      <c r="CH24" s="4296" t="str">
        <f t="shared" si="13"/>
        <v/>
      </c>
      <c r="CI24" s="4296" t="str">
        <f t="shared" si="14"/>
        <v/>
      </c>
      <c r="CM24" s="435">
        <f t="shared" si="3"/>
        <v>0</v>
      </c>
      <c r="CN24" s="435">
        <f t="shared" si="4"/>
        <v>0</v>
      </c>
      <c r="CO24" s="435">
        <f t="shared" si="15"/>
        <v>0</v>
      </c>
      <c r="CP24" s="435">
        <f t="shared" si="16"/>
        <v>0</v>
      </c>
      <c r="CQ24" s="435">
        <f t="shared" si="17"/>
        <v>0</v>
      </c>
      <c r="CR24" s="435">
        <f t="shared" si="18"/>
        <v>0</v>
      </c>
      <c r="CS24" s="435">
        <f t="shared" si="19"/>
        <v>0</v>
      </c>
      <c r="CT24" s="1901">
        <f t="shared" si="20"/>
        <v>0</v>
      </c>
      <c r="CU24" s="1901">
        <f t="shared" si="21"/>
        <v>0</v>
      </c>
    </row>
    <row r="25" spans="1:99" x14ac:dyDescent="0.25">
      <c r="A25" s="526" t="s">
        <v>2203</v>
      </c>
      <c r="B25" s="4279">
        <f t="shared" si="22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7"/>
        <v/>
      </c>
      <c r="CA25" s="4296" t="str">
        <f t="shared" si="1"/>
        <v/>
      </c>
      <c r="CB25" s="4296" t="str">
        <f t="shared" si="2"/>
        <v/>
      </c>
      <c r="CC25" s="4296" t="str">
        <f t="shared" si="8"/>
        <v/>
      </c>
      <c r="CD25" s="4296" t="str">
        <f t="shared" si="9"/>
        <v/>
      </c>
      <c r="CE25" s="4296" t="str">
        <f t="shared" si="10"/>
        <v/>
      </c>
      <c r="CF25" s="4296" t="str">
        <f t="shared" si="11"/>
        <v/>
      </c>
      <c r="CG25" s="4296" t="str">
        <f t="shared" si="12"/>
        <v/>
      </c>
      <c r="CH25" s="4296" t="str">
        <f t="shared" si="13"/>
        <v/>
      </c>
      <c r="CI25" s="4296" t="str">
        <f t="shared" si="14"/>
        <v/>
      </c>
      <c r="CM25" s="435">
        <f t="shared" si="3"/>
        <v>0</v>
      </c>
      <c r="CN25" s="435">
        <f t="shared" si="4"/>
        <v>0</v>
      </c>
      <c r="CO25" s="435">
        <f t="shared" si="15"/>
        <v>0</v>
      </c>
      <c r="CP25" s="435">
        <f t="shared" si="16"/>
        <v>0</v>
      </c>
      <c r="CQ25" s="435">
        <f t="shared" si="17"/>
        <v>0</v>
      </c>
      <c r="CR25" s="435">
        <f t="shared" si="18"/>
        <v>0</v>
      </c>
      <c r="CS25" s="435">
        <f t="shared" si="19"/>
        <v>0</v>
      </c>
      <c r="CT25" s="1901">
        <f t="shared" si="20"/>
        <v>0</v>
      </c>
      <c r="CU25" s="1901">
        <f t="shared" si="21"/>
        <v>0</v>
      </c>
    </row>
    <row r="26" spans="1:99" ht="15" customHeight="1" x14ac:dyDescent="0.25">
      <c r="A26" s="2240" t="s">
        <v>2204</v>
      </c>
      <c r="B26" s="4295">
        <f t="shared" si="22"/>
        <v>0</v>
      </c>
      <c r="C26" s="327">
        <v>0</v>
      </c>
      <c r="D26" s="142">
        <v>0</v>
      </c>
      <c r="E26" s="327">
        <v>1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7"/>
        <v/>
      </c>
      <c r="CA26" s="4296" t="str">
        <f t="shared" si="1"/>
        <v/>
      </c>
      <c r="CB26" s="4296" t="str">
        <f t="shared" si="2"/>
        <v/>
      </c>
      <c r="CC26" s="4296" t="str">
        <f t="shared" si="8"/>
        <v/>
      </c>
      <c r="CD26" s="4296" t="str">
        <f t="shared" si="9"/>
        <v/>
      </c>
      <c r="CE26" s="4296" t="str">
        <f t="shared" si="10"/>
        <v/>
      </c>
      <c r="CF26" s="4296" t="str">
        <f t="shared" si="11"/>
        <v/>
      </c>
      <c r="CG26" s="4296" t="str">
        <f t="shared" si="12"/>
        <v/>
      </c>
      <c r="CH26" s="4296" t="str">
        <f t="shared" si="13"/>
        <v/>
      </c>
      <c r="CI26" s="4296" t="str">
        <f t="shared" si="14"/>
        <v/>
      </c>
      <c r="CM26" s="435">
        <f t="shared" si="3"/>
        <v>0</v>
      </c>
      <c r="CN26" s="435">
        <f t="shared" si="4"/>
        <v>0</v>
      </c>
      <c r="CO26" s="435">
        <f t="shared" si="15"/>
        <v>0</v>
      </c>
      <c r="CP26" s="435">
        <f t="shared" si="16"/>
        <v>0</v>
      </c>
      <c r="CQ26" s="435">
        <f t="shared" si="17"/>
        <v>0</v>
      </c>
      <c r="CR26" s="435">
        <f t="shared" si="18"/>
        <v>0</v>
      </c>
      <c r="CS26" s="435">
        <f t="shared" si="19"/>
        <v>0</v>
      </c>
      <c r="CT26" s="1901">
        <f t="shared" si="20"/>
        <v>0</v>
      </c>
      <c r="CU26" s="1901">
        <f t="shared" si="21"/>
        <v>0</v>
      </c>
    </row>
    <row r="27" spans="1:99" ht="21" x14ac:dyDescent="0.25">
      <c r="A27" s="3995" t="s">
        <v>2205</v>
      </c>
      <c r="B27" s="4297">
        <f t="shared" si="22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7"/>
        <v/>
      </c>
      <c r="CA27" s="4296" t="str">
        <f t="shared" si="1"/>
        <v/>
      </c>
      <c r="CB27" s="4296" t="str">
        <f t="shared" si="2"/>
        <v/>
      </c>
      <c r="CC27" s="4296" t="str">
        <f t="shared" si="8"/>
        <v/>
      </c>
      <c r="CD27" s="4296" t="str">
        <f t="shared" si="9"/>
        <v/>
      </c>
      <c r="CE27" s="4296" t="str">
        <f t="shared" si="10"/>
        <v/>
      </c>
      <c r="CF27" s="4296" t="str">
        <f t="shared" si="11"/>
        <v/>
      </c>
      <c r="CG27" s="4296" t="str">
        <f t="shared" si="12"/>
        <v/>
      </c>
      <c r="CH27" s="4296" t="str">
        <f t="shared" si="13"/>
        <v/>
      </c>
      <c r="CI27" s="4296" t="str">
        <f t="shared" si="14"/>
        <v/>
      </c>
      <c r="CM27" s="435">
        <f t="shared" si="3"/>
        <v>0</v>
      </c>
      <c r="CN27" s="435">
        <f t="shared" si="4"/>
        <v>0</v>
      </c>
      <c r="CO27" s="435">
        <f t="shared" si="15"/>
        <v>0</v>
      </c>
      <c r="CP27" s="435">
        <f t="shared" si="16"/>
        <v>0</v>
      </c>
      <c r="CQ27" s="435">
        <f t="shared" si="17"/>
        <v>0</v>
      </c>
      <c r="CR27" s="435">
        <f t="shared" si="18"/>
        <v>0</v>
      </c>
      <c r="CS27" s="435">
        <f t="shared" si="19"/>
        <v>0</v>
      </c>
      <c r="CT27" s="1901">
        <f t="shared" si="20"/>
        <v>0</v>
      </c>
      <c r="CU27" s="1901">
        <f t="shared" si="21"/>
        <v>0</v>
      </c>
    </row>
    <row r="28" spans="1:99" x14ac:dyDescent="0.25">
      <c r="A28" s="3995" t="s">
        <v>2206</v>
      </c>
      <c r="B28" s="4297">
        <f t="shared" si="22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7"/>
        <v/>
      </c>
      <c r="CA28" s="4296" t="str">
        <f t="shared" si="1"/>
        <v/>
      </c>
      <c r="CB28" s="4296" t="str">
        <f t="shared" si="2"/>
        <v/>
      </c>
      <c r="CC28" s="4296" t="str">
        <f t="shared" si="8"/>
        <v/>
      </c>
      <c r="CD28" s="4296" t="str">
        <f t="shared" si="9"/>
        <v/>
      </c>
      <c r="CE28" s="4296" t="str">
        <f t="shared" si="10"/>
        <v/>
      </c>
      <c r="CF28" s="4296" t="str">
        <f t="shared" si="11"/>
        <v/>
      </c>
      <c r="CG28" s="4296" t="str">
        <f t="shared" si="12"/>
        <v/>
      </c>
      <c r="CH28" s="4296" t="str">
        <f t="shared" si="13"/>
        <v/>
      </c>
      <c r="CI28" s="4296" t="str">
        <f t="shared" si="14"/>
        <v/>
      </c>
      <c r="CM28" s="435">
        <f t="shared" si="3"/>
        <v>0</v>
      </c>
      <c r="CN28" s="435">
        <f t="shared" si="4"/>
        <v>0</v>
      </c>
      <c r="CO28" s="435">
        <f t="shared" si="15"/>
        <v>0</v>
      </c>
      <c r="CP28" s="435">
        <f t="shared" si="16"/>
        <v>0</v>
      </c>
      <c r="CQ28" s="435">
        <f t="shared" si="17"/>
        <v>0</v>
      </c>
      <c r="CR28" s="435">
        <f t="shared" si="18"/>
        <v>0</v>
      </c>
      <c r="CS28" s="435">
        <f t="shared" si="19"/>
        <v>0</v>
      </c>
      <c r="CT28" s="1901">
        <f t="shared" si="20"/>
        <v>0</v>
      </c>
      <c r="CU28" s="1901">
        <f t="shared" si="21"/>
        <v>0</v>
      </c>
    </row>
    <row r="29" spans="1:99" x14ac:dyDescent="0.25">
      <c r="A29" s="2927" t="s">
        <v>2207</v>
      </c>
      <c r="B29" s="4279">
        <f t="shared" si="22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7"/>
        <v/>
      </c>
      <c r="CA29" s="4296" t="str">
        <f t="shared" si="1"/>
        <v/>
      </c>
      <c r="CB29" s="4296" t="str">
        <f t="shared" si="2"/>
        <v/>
      </c>
      <c r="CC29" s="4296" t="str">
        <f t="shared" si="8"/>
        <v/>
      </c>
      <c r="CD29" s="4296" t="str">
        <f t="shared" si="9"/>
        <v/>
      </c>
      <c r="CE29" s="4296" t="str">
        <f t="shared" si="10"/>
        <v/>
      </c>
      <c r="CF29" s="4296" t="str">
        <f t="shared" si="11"/>
        <v/>
      </c>
      <c r="CG29" s="4296" t="str">
        <f t="shared" si="12"/>
        <v/>
      </c>
      <c r="CH29" s="4296" t="str">
        <f t="shared" si="13"/>
        <v/>
      </c>
      <c r="CI29" s="4296" t="str">
        <f t="shared" si="14"/>
        <v/>
      </c>
      <c r="CM29" s="435">
        <f t="shared" si="3"/>
        <v>0</v>
      </c>
      <c r="CN29" s="435">
        <f t="shared" si="4"/>
        <v>0</v>
      </c>
      <c r="CO29" s="435">
        <f t="shared" si="15"/>
        <v>0</v>
      </c>
      <c r="CP29" s="435">
        <f t="shared" si="16"/>
        <v>0</v>
      </c>
      <c r="CQ29" s="435">
        <f t="shared" si="17"/>
        <v>0</v>
      </c>
      <c r="CR29" s="435">
        <f t="shared" si="18"/>
        <v>0</v>
      </c>
      <c r="CS29" s="435">
        <f t="shared" si="19"/>
        <v>0</v>
      </c>
      <c r="CT29" s="1901">
        <f t="shared" si="20"/>
        <v>0</v>
      </c>
      <c r="CU29" s="1901">
        <f t="shared" si="21"/>
        <v>0</v>
      </c>
    </row>
    <row r="30" spans="1:99" x14ac:dyDescent="0.25">
      <c r="A30" s="319" t="s">
        <v>2208</v>
      </c>
      <c r="B30" s="4295">
        <f t="shared" si="22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7"/>
        <v/>
      </c>
      <c r="CA30" s="4296" t="str">
        <f t="shared" si="1"/>
        <v/>
      </c>
      <c r="CB30" s="4296" t="str">
        <f t="shared" si="2"/>
        <v/>
      </c>
      <c r="CC30" s="4296" t="str">
        <f t="shared" si="8"/>
        <v/>
      </c>
      <c r="CD30" s="4296" t="str">
        <f t="shared" si="9"/>
        <v/>
      </c>
      <c r="CE30" s="4296" t="str">
        <f t="shared" si="10"/>
        <v/>
      </c>
      <c r="CF30" s="4296" t="str">
        <f t="shared" si="11"/>
        <v/>
      </c>
      <c r="CG30" s="4296" t="str">
        <f t="shared" si="12"/>
        <v/>
      </c>
      <c r="CH30" s="4296" t="str">
        <f t="shared" si="13"/>
        <v/>
      </c>
      <c r="CI30" s="4296" t="str">
        <f t="shared" si="14"/>
        <v/>
      </c>
      <c r="CM30" s="435">
        <f t="shared" si="3"/>
        <v>0</v>
      </c>
      <c r="CN30" s="435">
        <f t="shared" si="4"/>
        <v>0</v>
      </c>
      <c r="CO30" s="435">
        <f t="shared" si="15"/>
        <v>0</v>
      </c>
      <c r="CP30" s="435">
        <f t="shared" si="16"/>
        <v>0</v>
      </c>
      <c r="CQ30" s="435">
        <f t="shared" si="17"/>
        <v>0</v>
      </c>
      <c r="CR30" s="435">
        <f t="shared" si="18"/>
        <v>0</v>
      </c>
      <c r="CS30" s="435">
        <f t="shared" si="19"/>
        <v>0</v>
      </c>
      <c r="CT30" s="1901">
        <f t="shared" si="20"/>
        <v>0</v>
      </c>
      <c r="CU30" s="1901">
        <f t="shared" si="21"/>
        <v>0</v>
      </c>
    </row>
    <row r="31" spans="1:99" x14ac:dyDescent="0.25">
      <c r="A31" s="319" t="s">
        <v>2209</v>
      </c>
      <c r="B31" s="4297">
        <f t="shared" si="22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7"/>
        <v/>
      </c>
      <c r="CA31" s="4296" t="str">
        <f t="shared" si="1"/>
        <v/>
      </c>
      <c r="CB31" s="4296" t="str">
        <f t="shared" si="2"/>
        <v/>
      </c>
      <c r="CC31" s="4296" t="str">
        <f t="shared" si="8"/>
        <v/>
      </c>
      <c r="CD31" s="4296" t="str">
        <f t="shared" si="9"/>
        <v/>
      </c>
      <c r="CE31" s="4296" t="str">
        <f t="shared" si="10"/>
        <v/>
      </c>
      <c r="CF31" s="4296" t="str">
        <f t="shared" si="11"/>
        <v/>
      </c>
      <c r="CG31" s="4296" t="str">
        <f t="shared" si="12"/>
        <v/>
      </c>
      <c r="CH31" s="4296" t="str">
        <f t="shared" si="13"/>
        <v/>
      </c>
      <c r="CI31" s="4296" t="str">
        <f t="shared" si="14"/>
        <v/>
      </c>
      <c r="CM31" s="435">
        <f t="shared" si="3"/>
        <v>0</v>
      </c>
      <c r="CN31" s="435">
        <f t="shared" si="4"/>
        <v>0</v>
      </c>
      <c r="CO31" s="435">
        <f t="shared" si="15"/>
        <v>0</v>
      </c>
      <c r="CP31" s="435">
        <f t="shared" si="16"/>
        <v>0</v>
      </c>
      <c r="CQ31" s="435">
        <f t="shared" si="17"/>
        <v>0</v>
      </c>
      <c r="CR31" s="435">
        <f t="shared" si="18"/>
        <v>0</v>
      </c>
      <c r="CS31" s="435">
        <f t="shared" si="19"/>
        <v>0</v>
      </c>
      <c r="CT31" s="1901">
        <f t="shared" si="20"/>
        <v>0</v>
      </c>
      <c r="CU31" s="1901">
        <f t="shared" si="21"/>
        <v>0</v>
      </c>
    </row>
    <row r="32" spans="1:99" x14ac:dyDescent="0.25">
      <c r="A32" s="319" t="s">
        <v>2210</v>
      </c>
      <c r="B32" s="4297">
        <f t="shared" si="22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7"/>
        <v/>
      </c>
      <c r="CA32" s="4296" t="str">
        <f t="shared" si="1"/>
        <v/>
      </c>
      <c r="CB32" s="4296" t="str">
        <f t="shared" si="2"/>
        <v/>
      </c>
      <c r="CC32" s="4296" t="str">
        <f t="shared" si="8"/>
        <v/>
      </c>
      <c r="CD32" s="4296" t="str">
        <f t="shared" si="9"/>
        <v/>
      </c>
      <c r="CE32" s="4296" t="str">
        <f t="shared" si="10"/>
        <v/>
      </c>
      <c r="CF32" s="4296" t="str">
        <f t="shared" si="11"/>
        <v/>
      </c>
      <c r="CG32" s="4296" t="str">
        <f t="shared" si="12"/>
        <v/>
      </c>
      <c r="CH32" s="4296" t="str">
        <f t="shared" si="13"/>
        <v/>
      </c>
      <c r="CI32" s="4296" t="str">
        <f t="shared" si="14"/>
        <v/>
      </c>
      <c r="CM32" s="435">
        <f t="shared" si="3"/>
        <v>0</v>
      </c>
      <c r="CN32" s="435">
        <f t="shared" si="4"/>
        <v>0</v>
      </c>
      <c r="CO32" s="435">
        <f t="shared" si="15"/>
        <v>0</v>
      </c>
      <c r="CP32" s="435">
        <f t="shared" si="16"/>
        <v>0</v>
      </c>
      <c r="CQ32" s="435">
        <f t="shared" si="17"/>
        <v>0</v>
      </c>
      <c r="CR32" s="435">
        <f t="shared" si="18"/>
        <v>0</v>
      </c>
      <c r="CS32" s="435">
        <f t="shared" si="19"/>
        <v>0</v>
      </c>
      <c r="CT32" s="1901">
        <f t="shared" si="20"/>
        <v>0</v>
      </c>
      <c r="CU32" s="1901">
        <f t="shared" si="21"/>
        <v>0</v>
      </c>
    </row>
    <row r="33" spans="1:99" x14ac:dyDescent="0.25">
      <c r="A33" s="319" t="s">
        <v>2211</v>
      </c>
      <c r="B33" s="4297">
        <f t="shared" si="22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7"/>
        <v/>
      </c>
      <c r="CA33" s="4296" t="str">
        <f t="shared" si="1"/>
        <v/>
      </c>
      <c r="CB33" s="4296" t="str">
        <f t="shared" si="2"/>
        <v/>
      </c>
      <c r="CC33" s="4296" t="str">
        <f t="shared" si="8"/>
        <v/>
      </c>
      <c r="CD33" s="4296" t="str">
        <f t="shared" si="9"/>
        <v/>
      </c>
      <c r="CE33" s="4296" t="str">
        <f t="shared" si="10"/>
        <v/>
      </c>
      <c r="CF33" s="4296" t="str">
        <f t="shared" si="11"/>
        <v/>
      </c>
      <c r="CG33" s="4296" t="str">
        <f t="shared" si="12"/>
        <v/>
      </c>
      <c r="CH33" s="4296" t="str">
        <f t="shared" si="13"/>
        <v/>
      </c>
      <c r="CI33" s="4296" t="str">
        <f t="shared" si="14"/>
        <v/>
      </c>
      <c r="CM33" s="435">
        <f t="shared" si="3"/>
        <v>0</v>
      </c>
      <c r="CN33" s="435">
        <f t="shared" si="4"/>
        <v>0</v>
      </c>
      <c r="CO33" s="435">
        <f t="shared" si="15"/>
        <v>0</v>
      </c>
      <c r="CP33" s="435">
        <f t="shared" si="16"/>
        <v>0</v>
      </c>
      <c r="CQ33" s="435">
        <f t="shared" si="17"/>
        <v>0</v>
      </c>
      <c r="CR33" s="435">
        <f t="shared" si="18"/>
        <v>0</v>
      </c>
      <c r="CS33" s="435">
        <f t="shared" si="19"/>
        <v>0</v>
      </c>
      <c r="CT33" s="1901">
        <f t="shared" si="20"/>
        <v>0</v>
      </c>
      <c r="CU33" s="1901">
        <f t="shared" si="21"/>
        <v>0</v>
      </c>
    </row>
    <row r="34" spans="1:99" x14ac:dyDescent="0.25">
      <c r="A34" s="319" t="s">
        <v>2212</v>
      </c>
      <c r="B34" s="4297">
        <f t="shared" ref="B34:B51" si="23">SUM(C34:D34)</f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7"/>
        <v/>
      </c>
      <c r="CA34" s="4296" t="str">
        <f t="shared" si="1"/>
        <v/>
      </c>
      <c r="CB34" s="4296" t="str">
        <f t="shared" si="2"/>
        <v/>
      </c>
      <c r="CC34" s="4296" t="str">
        <f t="shared" si="8"/>
        <v/>
      </c>
      <c r="CD34" s="4296" t="str">
        <f t="shared" si="9"/>
        <v/>
      </c>
      <c r="CE34" s="4296" t="str">
        <f t="shared" si="10"/>
        <v/>
      </c>
      <c r="CF34" s="4296" t="str">
        <f t="shared" si="11"/>
        <v/>
      </c>
      <c r="CG34" s="4296" t="str">
        <f t="shared" si="12"/>
        <v/>
      </c>
      <c r="CH34" s="4296" t="str">
        <f t="shared" si="13"/>
        <v/>
      </c>
      <c r="CI34" s="4296" t="str">
        <f t="shared" si="14"/>
        <v/>
      </c>
      <c r="CM34" s="435">
        <f t="shared" si="3"/>
        <v>0</v>
      </c>
      <c r="CN34" s="435">
        <f t="shared" si="4"/>
        <v>0</v>
      </c>
      <c r="CO34" s="435">
        <f t="shared" si="15"/>
        <v>0</v>
      </c>
      <c r="CP34" s="435">
        <f t="shared" si="16"/>
        <v>0</v>
      </c>
      <c r="CQ34" s="435">
        <f t="shared" si="17"/>
        <v>0</v>
      </c>
      <c r="CR34" s="435">
        <f t="shared" si="18"/>
        <v>0</v>
      </c>
      <c r="CS34" s="435">
        <f t="shared" si="19"/>
        <v>0</v>
      </c>
      <c r="CT34" s="1901">
        <f t="shared" si="20"/>
        <v>0</v>
      </c>
      <c r="CU34" s="1901">
        <f t="shared" si="21"/>
        <v>0</v>
      </c>
    </row>
    <row r="35" spans="1:99" x14ac:dyDescent="0.25">
      <c r="A35" s="526" t="s">
        <v>2213</v>
      </c>
      <c r="B35" s="4279">
        <f t="shared" si="23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7"/>
        <v/>
      </c>
      <c r="CA35" s="4296" t="str">
        <f t="shared" si="1"/>
        <v/>
      </c>
      <c r="CB35" s="4296" t="str">
        <f t="shared" si="2"/>
        <v/>
      </c>
      <c r="CC35" s="4296" t="str">
        <f t="shared" si="8"/>
        <v/>
      </c>
      <c r="CD35" s="4296" t="str">
        <f t="shared" si="9"/>
        <v/>
      </c>
      <c r="CE35" s="4296" t="str">
        <f t="shared" si="10"/>
        <v/>
      </c>
      <c r="CF35" s="4296" t="str">
        <f t="shared" si="11"/>
        <v/>
      </c>
      <c r="CG35" s="4296" t="str">
        <f t="shared" si="12"/>
        <v/>
      </c>
      <c r="CH35" s="4296" t="str">
        <f t="shared" si="13"/>
        <v/>
      </c>
      <c r="CI35" s="4296" t="str">
        <f t="shared" si="14"/>
        <v/>
      </c>
      <c r="CM35" s="435">
        <f t="shared" si="3"/>
        <v>0</v>
      </c>
      <c r="CN35" s="435">
        <f t="shared" si="4"/>
        <v>0</v>
      </c>
      <c r="CO35" s="435">
        <f t="shared" si="15"/>
        <v>0</v>
      </c>
      <c r="CP35" s="435">
        <f t="shared" si="16"/>
        <v>0</v>
      </c>
      <c r="CQ35" s="435">
        <f t="shared" si="17"/>
        <v>0</v>
      </c>
      <c r="CR35" s="435">
        <f t="shared" si="18"/>
        <v>0</v>
      </c>
      <c r="CS35" s="435">
        <f t="shared" si="19"/>
        <v>0</v>
      </c>
      <c r="CT35" s="1901">
        <f t="shared" si="20"/>
        <v>0</v>
      </c>
      <c r="CU35" s="1901">
        <f t="shared" si="21"/>
        <v>0</v>
      </c>
    </row>
    <row r="36" spans="1:99" ht="21" x14ac:dyDescent="0.25">
      <c r="A36" s="319" t="s">
        <v>2214</v>
      </c>
      <c r="B36" s="4295">
        <f t="shared" si="23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7"/>
        <v/>
      </c>
      <c r="CA36" s="4296" t="str">
        <f t="shared" si="1"/>
        <v/>
      </c>
      <c r="CB36" s="4296" t="str">
        <f t="shared" si="2"/>
        <v/>
      </c>
      <c r="CC36" s="4296" t="str">
        <f t="shared" si="8"/>
        <v/>
      </c>
      <c r="CD36" s="4296" t="str">
        <f t="shared" si="9"/>
        <v/>
      </c>
      <c r="CE36" s="4296" t="str">
        <f t="shared" si="10"/>
        <v/>
      </c>
      <c r="CF36" s="4296" t="str">
        <f t="shared" si="11"/>
        <v/>
      </c>
      <c r="CG36" s="4296" t="str">
        <f t="shared" si="12"/>
        <v/>
      </c>
      <c r="CH36" s="4296" t="str">
        <f t="shared" si="13"/>
        <v/>
      </c>
      <c r="CI36" s="4296" t="str">
        <f t="shared" si="14"/>
        <v/>
      </c>
      <c r="CM36" s="435">
        <f t="shared" si="3"/>
        <v>0</v>
      </c>
      <c r="CN36" s="435">
        <f t="shared" si="4"/>
        <v>0</v>
      </c>
      <c r="CO36" s="435">
        <f t="shared" si="15"/>
        <v>0</v>
      </c>
      <c r="CP36" s="435">
        <f t="shared" si="16"/>
        <v>0</v>
      </c>
      <c r="CQ36" s="435">
        <f t="shared" si="17"/>
        <v>0</v>
      </c>
      <c r="CR36" s="435">
        <f t="shared" si="18"/>
        <v>0</v>
      </c>
      <c r="CS36" s="435">
        <f t="shared" si="19"/>
        <v>0</v>
      </c>
      <c r="CT36" s="1901">
        <f t="shared" si="20"/>
        <v>0</v>
      </c>
      <c r="CU36" s="1901">
        <f t="shared" si="21"/>
        <v>0</v>
      </c>
    </row>
    <row r="37" spans="1:99" ht="15" customHeight="1" x14ac:dyDescent="0.25">
      <c r="A37" s="319" t="s">
        <v>2215</v>
      </c>
      <c r="B37" s="4297">
        <f t="shared" si="23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7"/>
        <v/>
      </c>
      <c r="CA37" s="4296" t="str">
        <f t="shared" si="1"/>
        <v/>
      </c>
      <c r="CB37" s="4296" t="str">
        <f t="shared" si="2"/>
        <v/>
      </c>
      <c r="CC37" s="4296" t="str">
        <f t="shared" si="8"/>
        <v/>
      </c>
      <c r="CD37" s="4296" t="str">
        <f t="shared" si="9"/>
        <v/>
      </c>
      <c r="CE37" s="4296" t="str">
        <f t="shared" si="10"/>
        <v/>
      </c>
      <c r="CF37" s="4296" t="str">
        <f t="shared" si="11"/>
        <v/>
      </c>
      <c r="CG37" s="4296" t="str">
        <f t="shared" si="12"/>
        <v/>
      </c>
      <c r="CH37" s="4296" t="str">
        <f t="shared" si="13"/>
        <v/>
      </c>
      <c r="CI37" s="4296" t="str">
        <f t="shared" si="14"/>
        <v/>
      </c>
      <c r="CM37" s="435">
        <f t="shared" si="3"/>
        <v>0</v>
      </c>
      <c r="CN37" s="435">
        <f t="shared" si="4"/>
        <v>0</v>
      </c>
      <c r="CO37" s="435">
        <f t="shared" si="15"/>
        <v>0</v>
      </c>
      <c r="CP37" s="435">
        <f t="shared" si="16"/>
        <v>0</v>
      </c>
      <c r="CQ37" s="435">
        <f t="shared" si="17"/>
        <v>0</v>
      </c>
      <c r="CR37" s="435">
        <f t="shared" si="18"/>
        <v>0</v>
      </c>
      <c r="CS37" s="435">
        <f t="shared" si="19"/>
        <v>0</v>
      </c>
      <c r="CT37" s="1901">
        <f t="shared" si="20"/>
        <v>0</v>
      </c>
      <c r="CU37" s="1901">
        <f t="shared" si="21"/>
        <v>0</v>
      </c>
    </row>
    <row r="38" spans="1:99" x14ac:dyDescent="0.25">
      <c r="A38" s="319" t="s">
        <v>2216</v>
      </c>
      <c r="B38" s="4297">
        <f t="shared" si="23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7"/>
        <v/>
      </c>
      <c r="CA38" s="4296" t="str">
        <f t="shared" si="1"/>
        <v/>
      </c>
      <c r="CB38" s="4296" t="str">
        <f t="shared" si="2"/>
        <v/>
      </c>
      <c r="CC38" s="4296" t="str">
        <f t="shared" si="8"/>
        <v/>
      </c>
      <c r="CD38" s="4296" t="str">
        <f t="shared" si="9"/>
        <v/>
      </c>
      <c r="CE38" s="4296" t="str">
        <f t="shared" si="10"/>
        <v/>
      </c>
      <c r="CF38" s="4296" t="str">
        <f t="shared" si="11"/>
        <v/>
      </c>
      <c r="CG38" s="4296" t="str">
        <f t="shared" si="12"/>
        <v/>
      </c>
      <c r="CH38" s="4296" t="str">
        <f t="shared" si="13"/>
        <v/>
      </c>
      <c r="CI38" s="4296" t="str">
        <f t="shared" si="14"/>
        <v/>
      </c>
      <c r="CM38" s="435">
        <f t="shared" si="3"/>
        <v>0</v>
      </c>
      <c r="CN38" s="435">
        <f t="shared" si="4"/>
        <v>0</v>
      </c>
      <c r="CO38" s="435">
        <f t="shared" si="15"/>
        <v>0</v>
      </c>
      <c r="CP38" s="435">
        <f t="shared" si="16"/>
        <v>0</v>
      </c>
      <c r="CQ38" s="435">
        <f t="shared" si="17"/>
        <v>0</v>
      </c>
      <c r="CR38" s="435">
        <f t="shared" si="18"/>
        <v>0</v>
      </c>
      <c r="CS38" s="435">
        <f t="shared" si="19"/>
        <v>0</v>
      </c>
      <c r="CT38" s="1901">
        <f t="shared" si="20"/>
        <v>0</v>
      </c>
      <c r="CU38" s="1901">
        <f t="shared" si="21"/>
        <v>0</v>
      </c>
    </row>
    <row r="39" spans="1:99" x14ac:dyDescent="0.25">
      <c r="A39" s="319" t="s">
        <v>2217</v>
      </c>
      <c r="B39" s="4297">
        <f t="shared" si="23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7"/>
        <v/>
      </c>
      <c r="CA39" s="4296" t="str">
        <f t="shared" si="1"/>
        <v/>
      </c>
      <c r="CB39" s="4296" t="str">
        <f t="shared" si="2"/>
        <v/>
      </c>
      <c r="CC39" s="4296" t="str">
        <f t="shared" si="8"/>
        <v/>
      </c>
      <c r="CD39" s="4296" t="str">
        <f t="shared" si="9"/>
        <v/>
      </c>
      <c r="CE39" s="4296" t="str">
        <f t="shared" si="10"/>
        <v/>
      </c>
      <c r="CF39" s="4296" t="str">
        <f t="shared" si="11"/>
        <v/>
      </c>
      <c r="CG39" s="4296" t="str">
        <f t="shared" si="12"/>
        <v/>
      </c>
      <c r="CH39" s="4296" t="str">
        <f t="shared" si="13"/>
        <v/>
      </c>
      <c r="CI39" s="4296" t="str">
        <f t="shared" si="14"/>
        <v/>
      </c>
      <c r="CM39" s="435">
        <f t="shared" si="3"/>
        <v>0</v>
      </c>
      <c r="CN39" s="435">
        <f t="shared" si="4"/>
        <v>0</v>
      </c>
      <c r="CO39" s="435">
        <f t="shared" si="15"/>
        <v>0</v>
      </c>
      <c r="CP39" s="435">
        <f t="shared" si="16"/>
        <v>0</v>
      </c>
      <c r="CQ39" s="435">
        <f t="shared" si="17"/>
        <v>0</v>
      </c>
      <c r="CR39" s="435">
        <f t="shared" si="18"/>
        <v>0</v>
      </c>
      <c r="CS39" s="435">
        <f t="shared" si="19"/>
        <v>0</v>
      </c>
      <c r="CT39" s="1901">
        <f t="shared" si="20"/>
        <v>0</v>
      </c>
      <c r="CU39" s="1901">
        <f t="shared" si="21"/>
        <v>0</v>
      </c>
    </row>
    <row r="40" spans="1:99" ht="21" x14ac:dyDescent="0.25">
      <c r="A40" s="319" t="s">
        <v>2218</v>
      </c>
      <c r="B40" s="4297">
        <f t="shared" si="23"/>
        <v>0</v>
      </c>
      <c r="C40" s="4034">
        <v>0</v>
      </c>
      <c r="D40" s="330">
        <v>0</v>
      </c>
      <c r="E40" s="4034">
        <v>0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7"/>
        <v/>
      </c>
      <c r="CA40" s="4296" t="str">
        <f t="shared" si="1"/>
        <v/>
      </c>
      <c r="CB40" s="4296" t="str">
        <f t="shared" si="2"/>
        <v/>
      </c>
      <c r="CC40" s="4296" t="str">
        <f t="shared" si="8"/>
        <v/>
      </c>
      <c r="CD40" s="4296" t="str">
        <f t="shared" si="9"/>
        <v/>
      </c>
      <c r="CE40" s="4296" t="str">
        <f t="shared" si="10"/>
        <v/>
      </c>
      <c r="CF40" s="4296" t="str">
        <f t="shared" si="11"/>
        <v/>
      </c>
      <c r="CG40" s="4296" t="str">
        <f t="shared" si="12"/>
        <v/>
      </c>
      <c r="CH40" s="4296" t="str">
        <f t="shared" si="13"/>
        <v/>
      </c>
      <c r="CI40" s="4296" t="str">
        <f t="shared" si="14"/>
        <v/>
      </c>
      <c r="CM40" s="435">
        <f t="shared" si="3"/>
        <v>0</v>
      </c>
      <c r="CN40" s="435">
        <f t="shared" si="4"/>
        <v>0</v>
      </c>
      <c r="CO40" s="435">
        <f t="shared" si="15"/>
        <v>0</v>
      </c>
      <c r="CP40" s="435">
        <f t="shared" si="16"/>
        <v>0</v>
      </c>
      <c r="CQ40" s="435">
        <f t="shared" si="17"/>
        <v>0</v>
      </c>
      <c r="CR40" s="435">
        <f t="shared" si="18"/>
        <v>0</v>
      </c>
      <c r="CS40" s="435">
        <f t="shared" si="19"/>
        <v>0</v>
      </c>
      <c r="CT40" s="1901">
        <f t="shared" si="20"/>
        <v>0</v>
      </c>
      <c r="CU40" s="1901">
        <f t="shared" si="21"/>
        <v>0</v>
      </c>
    </row>
    <row r="41" spans="1:99" x14ac:dyDescent="0.25">
      <c r="A41" s="319" t="s">
        <v>2219</v>
      </c>
      <c r="B41" s="4297">
        <f t="shared" si="23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7"/>
        <v/>
      </c>
      <c r="CA41" s="4296" t="str">
        <f t="shared" si="1"/>
        <v/>
      </c>
      <c r="CB41" s="4296" t="str">
        <f t="shared" si="2"/>
        <v/>
      </c>
      <c r="CC41" s="4296" t="str">
        <f t="shared" si="8"/>
        <v/>
      </c>
      <c r="CD41" s="4296" t="str">
        <f t="shared" si="9"/>
        <v/>
      </c>
      <c r="CE41" s="4296" t="str">
        <f t="shared" si="10"/>
        <v/>
      </c>
      <c r="CF41" s="4296" t="str">
        <f t="shared" si="11"/>
        <v/>
      </c>
      <c r="CG41" s="4296" t="str">
        <f t="shared" si="12"/>
        <v/>
      </c>
      <c r="CH41" s="4296" t="str">
        <f t="shared" si="13"/>
        <v/>
      </c>
      <c r="CI41" s="4296" t="str">
        <f t="shared" si="14"/>
        <v/>
      </c>
      <c r="CM41" s="435">
        <f t="shared" si="3"/>
        <v>0</v>
      </c>
      <c r="CN41" s="435">
        <f t="shared" si="4"/>
        <v>0</v>
      </c>
      <c r="CO41" s="435">
        <f t="shared" si="15"/>
        <v>0</v>
      </c>
      <c r="CP41" s="435">
        <f t="shared" si="16"/>
        <v>0</v>
      </c>
      <c r="CQ41" s="435">
        <f t="shared" si="17"/>
        <v>0</v>
      </c>
      <c r="CR41" s="435">
        <f t="shared" si="18"/>
        <v>0</v>
      </c>
      <c r="CS41" s="435">
        <f t="shared" si="19"/>
        <v>0</v>
      </c>
      <c r="CT41" s="1901">
        <f t="shared" si="20"/>
        <v>0</v>
      </c>
      <c r="CU41" s="1901">
        <f t="shared" si="21"/>
        <v>0</v>
      </c>
    </row>
    <row r="42" spans="1:99" ht="21" x14ac:dyDescent="0.25">
      <c r="A42" s="319" t="s">
        <v>2220</v>
      </c>
      <c r="B42" s="4297">
        <f t="shared" si="23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7"/>
        <v/>
      </c>
      <c r="CA42" s="4296" t="str">
        <f t="shared" si="1"/>
        <v/>
      </c>
      <c r="CB42" s="4296" t="str">
        <f t="shared" si="2"/>
        <v/>
      </c>
      <c r="CC42" s="4296" t="str">
        <f t="shared" si="8"/>
        <v/>
      </c>
      <c r="CD42" s="4296" t="str">
        <f t="shared" si="9"/>
        <v/>
      </c>
      <c r="CE42" s="4296" t="str">
        <f t="shared" si="10"/>
        <v/>
      </c>
      <c r="CF42" s="4296" t="str">
        <f t="shared" si="11"/>
        <v/>
      </c>
      <c r="CG42" s="4296" t="str">
        <f t="shared" si="12"/>
        <v/>
      </c>
      <c r="CH42" s="4296" t="str">
        <f t="shared" si="13"/>
        <v/>
      </c>
      <c r="CI42" s="4296" t="str">
        <f t="shared" si="14"/>
        <v/>
      </c>
      <c r="CM42" s="435">
        <f t="shared" si="3"/>
        <v>0</v>
      </c>
      <c r="CN42" s="435">
        <f t="shared" si="4"/>
        <v>0</v>
      </c>
      <c r="CO42" s="435">
        <f t="shared" si="15"/>
        <v>0</v>
      </c>
      <c r="CP42" s="435">
        <f t="shared" si="16"/>
        <v>0</v>
      </c>
      <c r="CQ42" s="435">
        <f t="shared" si="17"/>
        <v>0</v>
      </c>
      <c r="CR42" s="435">
        <f t="shared" si="18"/>
        <v>0</v>
      </c>
      <c r="CS42" s="435">
        <f t="shared" si="19"/>
        <v>0</v>
      </c>
      <c r="CT42" s="1901">
        <f t="shared" si="20"/>
        <v>0</v>
      </c>
      <c r="CU42" s="1901">
        <f t="shared" si="21"/>
        <v>0</v>
      </c>
    </row>
    <row r="43" spans="1:99" x14ac:dyDescent="0.25">
      <c r="A43" s="893" t="s">
        <v>2221</v>
      </c>
      <c r="B43" s="4279">
        <f t="shared" si="23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7"/>
        <v/>
      </c>
      <c r="CA43" s="4296" t="str">
        <f t="shared" si="1"/>
        <v/>
      </c>
      <c r="CB43" s="4296" t="str">
        <f t="shared" si="2"/>
        <v/>
      </c>
      <c r="CC43" s="4296" t="str">
        <f t="shared" si="8"/>
        <v/>
      </c>
      <c r="CD43" s="4296" t="str">
        <f t="shared" si="9"/>
        <v/>
      </c>
      <c r="CE43" s="4296" t="str">
        <f t="shared" si="10"/>
        <v/>
      </c>
      <c r="CF43" s="4296" t="str">
        <f t="shared" si="11"/>
        <v/>
      </c>
      <c r="CG43" s="4296" t="str">
        <f t="shared" si="12"/>
        <v/>
      </c>
      <c r="CH43" s="4296" t="str">
        <f t="shared" si="13"/>
        <v/>
      </c>
      <c r="CI43" s="4296" t="str">
        <f t="shared" si="14"/>
        <v/>
      </c>
      <c r="CM43" s="435">
        <f t="shared" si="3"/>
        <v>0</v>
      </c>
      <c r="CN43" s="435">
        <f t="shared" si="4"/>
        <v>0</v>
      </c>
      <c r="CO43" s="435">
        <f t="shared" si="15"/>
        <v>0</v>
      </c>
      <c r="CP43" s="435">
        <f t="shared" si="16"/>
        <v>0</v>
      </c>
      <c r="CQ43" s="435">
        <f t="shared" si="17"/>
        <v>0</v>
      </c>
      <c r="CR43" s="435">
        <f t="shared" si="18"/>
        <v>0</v>
      </c>
      <c r="CS43" s="435">
        <f t="shared" si="19"/>
        <v>0</v>
      </c>
      <c r="CT43" s="1901">
        <f t="shared" si="20"/>
        <v>0</v>
      </c>
      <c r="CU43" s="1901">
        <f t="shared" si="21"/>
        <v>0</v>
      </c>
    </row>
    <row r="44" spans="1:99" x14ac:dyDescent="0.25">
      <c r="A44" s="2240" t="s">
        <v>2222</v>
      </c>
      <c r="B44" s="4295">
        <f t="shared" si="23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7"/>
        <v/>
      </c>
      <c r="CA44" s="4296" t="str">
        <f t="shared" si="1"/>
        <v/>
      </c>
      <c r="CB44" s="4296" t="str">
        <f t="shared" si="2"/>
        <v/>
      </c>
      <c r="CC44" s="4296" t="str">
        <f t="shared" si="8"/>
        <v/>
      </c>
      <c r="CD44" s="4296" t="str">
        <f t="shared" si="9"/>
        <v/>
      </c>
      <c r="CE44" s="4296" t="str">
        <f t="shared" si="10"/>
        <v/>
      </c>
      <c r="CF44" s="4296" t="str">
        <f t="shared" si="11"/>
        <v/>
      </c>
      <c r="CG44" s="4296" t="str">
        <f t="shared" si="12"/>
        <v/>
      </c>
      <c r="CH44" s="4296" t="str">
        <f t="shared" si="13"/>
        <v/>
      </c>
      <c r="CI44" s="4296" t="str">
        <f t="shared" si="14"/>
        <v/>
      </c>
      <c r="CM44" s="435">
        <f t="shared" si="3"/>
        <v>0</v>
      </c>
      <c r="CN44" s="435">
        <f t="shared" si="4"/>
        <v>0</v>
      </c>
      <c r="CO44" s="435">
        <f t="shared" si="15"/>
        <v>0</v>
      </c>
      <c r="CP44" s="435">
        <f t="shared" si="16"/>
        <v>0</v>
      </c>
      <c r="CQ44" s="435">
        <f t="shared" si="17"/>
        <v>0</v>
      </c>
      <c r="CR44" s="435">
        <f t="shared" si="18"/>
        <v>0</v>
      </c>
      <c r="CS44" s="435">
        <f t="shared" si="19"/>
        <v>0</v>
      </c>
      <c r="CT44" s="1901">
        <f t="shared" si="20"/>
        <v>0</v>
      </c>
      <c r="CU44" s="1901">
        <f t="shared" si="21"/>
        <v>0</v>
      </c>
    </row>
    <row r="45" spans="1:99" x14ac:dyDescent="0.25">
      <c r="A45" s="3995" t="s">
        <v>2223</v>
      </c>
      <c r="B45" s="4297">
        <f t="shared" si="23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7"/>
        <v/>
      </c>
      <c r="CA45" s="4296" t="str">
        <f t="shared" si="1"/>
        <v/>
      </c>
      <c r="CB45" s="4296" t="str">
        <f t="shared" si="2"/>
        <v/>
      </c>
      <c r="CC45" s="4296" t="str">
        <f t="shared" si="8"/>
        <v/>
      </c>
      <c r="CD45" s="4296" t="str">
        <f t="shared" si="9"/>
        <v/>
      </c>
      <c r="CE45" s="4296" t="str">
        <f t="shared" si="10"/>
        <v/>
      </c>
      <c r="CF45" s="4296" t="str">
        <f t="shared" si="11"/>
        <v/>
      </c>
      <c r="CG45" s="4296" t="str">
        <f t="shared" si="12"/>
        <v/>
      </c>
      <c r="CH45" s="4296" t="str">
        <f t="shared" si="13"/>
        <v/>
      </c>
      <c r="CI45" s="4296" t="str">
        <f t="shared" si="14"/>
        <v/>
      </c>
      <c r="CM45" s="435">
        <f t="shared" si="3"/>
        <v>0</v>
      </c>
      <c r="CN45" s="435">
        <f t="shared" si="4"/>
        <v>0</v>
      </c>
      <c r="CO45" s="435">
        <f t="shared" si="15"/>
        <v>0</v>
      </c>
      <c r="CP45" s="435">
        <f t="shared" si="16"/>
        <v>0</v>
      </c>
      <c r="CQ45" s="435">
        <f t="shared" si="17"/>
        <v>0</v>
      </c>
      <c r="CR45" s="435">
        <f t="shared" si="18"/>
        <v>0</v>
      </c>
      <c r="CS45" s="435">
        <f t="shared" si="19"/>
        <v>0</v>
      </c>
      <c r="CT45" s="1901">
        <f t="shared" si="20"/>
        <v>0</v>
      </c>
      <c r="CU45" s="1901">
        <f t="shared" si="21"/>
        <v>0</v>
      </c>
    </row>
    <row r="46" spans="1:99" x14ac:dyDescent="0.25">
      <c r="A46" s="3995" t="s">
        <v>2224</v>
      </c>
      <c r="B46" s="4297">
        <f t="shared" si="23"/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7"/>
        <v/>
      </c>
      <c r="CA46" s="4296" t="str">
        <f t="shared" si="1"/>
        <v/>
      </c>
      <c r="CB46" s="4296" t="str">
        <f t="shared" si="2"/>
        <v/>
      </c>
      <c r="CC46" s="4296" t="str">
        <f t="shared" si="8"/>
        <v/>
      </c>
      <c r="CD46" s="4296" t="str">
        <f t="shared" si="9"/>
        <v/>
      </c>
      <c r="CE46" s="4296" t="str">
        <f t="shared" si="10"/>
        <v/>
      </c>
      <c r="CF46" s="4296" t="str">
        <f t="shared" si="11"/>
        <v/>
      </c>
      <c r="CG46" s="4296" t="str">
        <f t="shared" si="12"/>
        <v/>
      </c>
      <c r="CH46" s="4296" t="str">
        <f t="shared" si="13"/>
        <v/>
      </c>
      <c r="CI46" s="4296" t="str">
        <f t="shared" si="14"/>
        <v/>
      </c>
      <c r="CM46" s="435">
        <f t="shared" si="3"/>
        <v>0</v>
      </c>
      <c r="CN46" s="435">
        <f t="shared" si="4"/>
        <v>0</v>
      </c>
      <c r="CO46" s="435">
        <f t="shared" si="15"/>
        <v>0</v>
      </c>
      <c r="CP46" s="435">
        <f t="shared" si="16"/>
        <v>0</v>
      </c>
      <c r="CQ46" s="435">
        <f t="shared" si="17"/>
        <v>0</v>
      </c>
      <c r="CR46" s="435">
        <f t="shared" si="18"/>
        <v>0</v>
      </c>
      <c r="CS46" s="435">
        <f t="shared" si="19"/>
        <v>0</v>
      </c>
      <c r="CT46" s="1901">
        <f t="shared" si="20"/>
        <v>0</v>
      </c>
      <c r="CU46" s="1901">
        <f t="shared" si="21"/>
        <v>0</v>
      </c>
    </row>
    <row r="47" spans="1:99" x14ac:dyDescent="0.25">
      <c r="A47" s="3995" t="s">
        <v>2225</v>
      </c>
      <c r="B47" s="4297">
        <f t="shared" si="23"/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7"/>
        <v/>
      </c>
      <c r="CA47" s="4296" t="str">
        <f t="shared" si="1"/>
        <v/>
      </c>
      <c r="CB47" s="4296" t="str">
        <f t="shared" si="2"/>
        <v/>
      </c>
      <c r="CC47" s="4296" t="str">
        <f t="shared" si="8"/>
        <v/>
      </c>
      <c r="CD47" s="4296" t="str">
        <f t="shared" si="9"/>
        <v/>
      </c>
      <c r="CE47" s="4296" t="str">
        <f t="shared" si="10"/>
        <v/>
      </c>
      <c r="CF47" s="4296" t="str">
        <f t="shared" si="11"/>
        <v/>
      </c>
      <c r="CG47" s="4296" t="str">
        <f t="shared" si="12"/>
        <v/>
      </c>
      <c r="CH47" s="4296" t="str">
        <f t="shared" si="13"/>
        <v/>
      </c>
      <c r="CI47" s="4296" t="str">
        <f t="shared" si="14"/>
        <v/>
      </c>
      <c r="CM47" s="435">
        <f t="shared" si="3"/>
        <v>0</v>
      </c>
      <c r="CN47" s="435">
        <f t="shared" si="4"/>
        <v>0</v>
      </c>
      <c r="CO47" s="435">
        <f t="shared" si="15"/>
        <v>0</v>
      </c>
      <c r="CP47" s="435">
        <f t="shared" si="16"/>
        <v>0</v>
      </c>
      <c r="CQ47" s="435">
        <f t="shared" si="17"/>
        <v>0</v>
      </c>
      <c r="CR47" s="435">
        <f t="shared" si="18"/>
        <v>0</v>
      </c>
      <c r="CS47" s="435">
        <f t="shared" si="19"/>
        <v>0</v>
      </c>
      <c r="CT47" s="1901">
        <f t="shared" si="20"/>
        <v>0</v>
      </c>
      <c r="CU47" s="1901">
        <f t="shared" si="21"/>
        <v>0</v>
      </c>
    </row>
    <row r="48" spans="1:99" x14ac:dyDescent="0.25">
      <c r="A48" s="4045" t="s">
        <v>2226</v>
      </c>
      <c r="B48" s="4159">
        <f t="shared" si="23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7"/>
        <v/>
      </c>
      <c r="CA48" s="4296" t="str">
        <f t="shared" si="1"/>
        <v/>
      </c>
      <c r="CB48" s="4296" t="str">
        <f t="shared" si="2"/>
        <v/>
      </c>
      <c r="CC48" s="4296" t="str">
        <f t="shared" si="8"/>
        <v/>
      </c>
      <c r="CD48" s="4296" t="str">
        <f t="shared" si="9"/>
        <v/>
      </c>
      <c r="CE48" s="4296" t="str">
        <f t="shared" si="10"/>
        <v/>
      </c>
      <c r="CF48" s="4296" t="str">
        <f t="shared" si="11"/>
        <v/>
      </c>
      <c r="CG48" s="4296" t="str">
        <f t="shared" si="12"/>
        <v/>
      </c>
      <c r="CH48" s="4296" t="str">
        <f t="shared" si="13"/>
        <v/>
      </c>
      <c r="CI48" s="4296" t="str">
        <f t="shared" si="14"/>
        <v/>
      </c>
      <c r="CM48" s="435">
        <f t="shared" si="3"/>
        <v>0</v>
      </c>
      <c r="CN48" s="435">
        <f t="shared" si="4"/>
        <v>0</v>
      </c>
      <c r="CO48" s="435">
        <f t="shared" si="15"/>
        <v>0</v>
      </c>
      <c r="CP48" s="435">
        <f t="shared" si="16"/>
        <v>0</v>
      </c>
      <c r="CQ48" s="435">
        <f t="shared" si="17"/>
        <v>0</v>
      </c>
      <c r="CR48" s="435">
        <f t="shared" si="18"/>
        <v>0</v>
      </c>
      <c r="CS48" s="435">
        <f t="shared" si="19"/>
        <v>0</v>
      </c>
      <c r="CT48" s="1901">
        <f t="shared" si="20"/>
        <v>0</v>
      </c>
      <c r="CU48" s="1901">
        <f t="shared" si="21"/>
        <v>0</v>
      </c>
    </row>
    <row r="49" spans="1:99" x14ac:dyDescent="0.25">
      <c r="A49" s="4045" t="s">
        <v>2227</v>
      </c>
      <c r="B49" s="4297">
        <f t="shared" si="23"/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7"/>
        <v/>
      </c>
      <c r="CA49" s="4296" t="str">
        <f t="shared" si="1"/>
        <v/>
      </c>
      <c r="CB49" s="4296" t="str">
        <f t="shared" si="2"/>
        <v/>
      </c>
      <c r="CC49" s="4296" t="str">
        <f t="shared" si="8"/>
        <v/>
      </c>
      <c r="CD49" s="4296" t="str">
        <f t="shared" si="9"/>
        <v/>
      </c>
      <c r="CE49" s="4296" t="str">
        <f t="shared" si="10"/>
        <v/>
      </c>
      <c r="CF49" s="4296" t="str">
        <f t="shared" si="11"/>
        <v/>
      </c>
      <c r="CG49" s="4296" t="str">
        <f t="shared" si="12"/>
        <v/>
      </c>
      <c r="CH49" s="4296" t="str">
        <f t="shared" si="13"/>
        <v/>
      </c>
      <c r="CI49" s="4296" t="str">
        <f t="shared" si="14"/>
        <v/>
      </c>
      <c r="CM49" s="435">
        <f t="shared" si="3"/>
        <v>0</v>
      </c>
      <c r="CN49" s="435">
        <f t="shared" si="4"/>
        <v>0</v>
      </c>
      <c r="CO49" s="435">
        <f t="shared" si="15"/>
        <v>0</v>
      </c>
      <c r="CP49" s="435">
        <f t="shared" si="16"/>
        <v>0</v>
      </c>
      <c r="CQ49" s="435">
        <f t="shared" si="17"/>
        <v>0</v>
      </c>
      <c r="CR49" s="435">
        <f t="shared" si="18"/>
        <v>0</v>
      </c>
      <c r="CS49" s="435">
        <f t="shared" si="19"/>
        <v>0</v>
      </c>
      <c r="CT49" s="1901">
        <f t="shared" si="20"/>
        <v>0</v>
      </c>
      <c r="CU49" s="1901">
        <f t="shared" si="21"/>
        <v>0</v>
      </c>
    </row>
    <row r="50" spans="1:99" x14ac:dyDescent="0.25">
      <c r="A50" s="3995" t="s">
        <v>2228</v>
      </c>
      <c r="B50" s="4295">
        <f t="shared" si="23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7"/>
        <v/>
      </c>
      <c r="CA50" s="4296" t="str">
        <f t="shared" si="1"/>
        <v/>
      </c>
      <c r="CB50" s="4296" t="str">
        <f t="shared" si="2"/>
        <v/>
      </c>
      <c r="CC50" s="4296" t="str">
        <f t="shared" si="8"/>
        <v/>
      </c>
      <c r="CD50" s="4296" t="str">
        <f t="shared" si="9"/>
        <v/>
      </c>
      <c r="CE50" s="4296" t="str">
        <f t="shared" si="10"/>
        <v/>
      </c>
      <c r="CF50" s="4296" t="str">
        <f t="shared" si="11"/>
        <v/>
      </c>
      <c r="CG50" s="4296" t="str">
        <f t="shared" si="12"/>
        <v/>
      </c>
      <c r="CH50" s="4296" t="str">
        <f t="shared" si="13"/>
        <v/>
      </c>
      <c r="CI50" s="4296" t="str">
        <f t="shared" si="14"/>
        <v/>
      </c>
      <c r="CM50" s="435">
        <f t="shared" si="3"/>
        <v>0</v>
      </c>
      <c r="CN50" s="435">
        <f t="shared" si="4"/>
        <v>0</v>
      </c>
      <c r="CO50" s="435">
        <f t="shared" si="15"/>
        <v>0</v>
      </c>
      <c r="CP50" s="435">
        <f t="shared" si="16"/>
        <v>0</v>
      </c>
      <c r="CQ50" s="435">
        <f t="shared" si="17"/>
        <v>0</v>
      </c>
      <c r="CR50" s="435">
        <f t="shared" si="18"/>
        <v>0</v>
      </c>
      <c r="CS50" s="435">
        <f t="shared" si="19"/>
        <v>0</v>
      </c>
      <c r="CT50" s="1901">
        <f t="shared" si="20"/>
        <v>0</v>
      </c>
      <c r="CU50" s="1901">
        <f t="shared" si="21"/>
        <v>0</v>
      </c>
    </row>
    <row r="51" spans="1:99" x14ac:dyDescent="0.25">
      <c r="A51" s="519" t="s">
        <v>2229</v>
      </c>
      <c r="B51" s="2786">
        <f t="shared" si="23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7"/>
        <v/>
      </c>
      <c r="CA51" s="4296" t="str">
        <f t="shared" si="1"/>
        <v/>
      </c>
      <c r="CB51" s="4296" t="str">
        <f t="shared" si="2"/>
        <v/>
      </c>
      <c r="CC51" s="4296" t="str">
        <f t="shared" si="8"/>
        <v/>
      </c>
      <c r="CD51" s="4296" t="str">
        <f t="shared" si="9"/>
        <v/>
      </c>
      <c r="CE51" s="4296" t="str">
        <f t="shared" si="10"/>
        <v/>
      </c>
      <c r="CF51" s="4296" t="str">
        <f t="shared" si="11"/>
        <v/>
      </c>
      <c r="CG51" s="4296" t="str">
        <f t="shared" si="12"/>
        <v/>
      </c>
      <c r="CH51" s="4296" t="str">
        <f t="shared" si="13"/>
        <v/>
      </c>
      <c r="CI51" s="4296" t="str">
        <f t="shared" si="14"/>
        <v/>
      </c>
      <c r="CM51" s="435">
        <f t="shared" si="3"/>
        <v>0</v>
      </c>
      <c r="CN51" s="435">
        <f t="shared" si="4"/>
        <v>0</v>
      </c>
      <c r="CO51" s="435">
        <f t="shared" si="15"/>
        <v>0</v>
      </c>
      <c r="CP51" s="435">
        <f t="shared" si="16"/>
        <v>0</v>
      </c>
      <c r="CQ51" s="435">
        <f t="shared" si="17"/>
        <v>0</v>
      </c>
      <c r="CR51" s="435">
        <f t="shared" si="18"/>
        <v>0</v>
      </c>
      <c r="CS51" s="435">
        <f t="shared" si="19"/>
        <v>0</v>
      </c>
      <c r="CT51" s="1901">
        <f t="shared" si="20"/>
        <v>0</v>
      </c>
      <c r="CU51" s="1901">
        <f t="shared" si="21"/>
        <v>0</v>
      </c>
    </row>
    <row r="52" spans="1:99" x14ac:dyDescent="0.25">
      <c r="A52" s="4013" t="s">
        <v>2230</v>
      </c>
      <c r="B52" s="4289">
        <f>SUM(B53:B57)</f>
        <v>2</v>
      </c>
      <c r="C52" s="4289">
        <f>SUM(C53:C57)</f>
        <v>2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7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8"/>
        <v/>
      </c>
      <c r="CD53" s="4296" t="str">
        <f t="shared" si="9"/>
        <v/>
      </c>
      <c r="CE53" s="4296" t="str">
        <f t="shared" si="10"/>
        <v/>
      </c>
      <c r="CF53" s="4296" t="str">
        <f t="shared" si="11"/>
        <v/>
      </c>
      <c r="CG53" s="4296" t="str">
        <f t="shared" si="12"/>
        <v/>
      </c>
      <c r="CH53" s="4296" t="str">
        <f t="shared" si="13"/>
        <v/>
      </c>
      <c r="CI53" s="4296" t="str">
        <f t="shared" si="14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5"/>
        <v>0</v>
      </c>
      <c r="CP53" s="435">
        <f t="shared" si="16"/>
        <v>0</v>
      </c>
      <c r="CQ53" s="435">
        <f t="shared" si="17"/>
        <v>0</v>
      </c>
      <c r="CR53" s="435">
        <f t="shared" si="18"/>
        <v>0</v>
      </c>
      <c r="CS53" s="435">
        <f t="shared" si="19"/>
        <v>0</v>
      </c>
      <c r="CT53" s="1901">
        <f t="shared" si="20"/>
        <v>0</v>
      </c>
      <c r="CU53" s="1901">
        <f t="shared" si="21"/>
        <v>0</v>
      </c>
    </row>
    <row r="54" spans="1:99" x14ac:dyDescent="0.25">
      <c r="A54" s="4284" t="s">
        <v>2231</v>
      </c>
      <c r="B54" s="4297">
        <f>SUM(C54:D54)</f>
        <v>0</v>
      </c>
      <c r="C54" s="327">
        <v>0</v>
      </c>
      <c r="D54" s="2003">
        <v>0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7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8"/>
        <v/>
      </c>
      <c r="CD54" s="4296" t="str">
        <f t="shared" si="9"/>
        <v/>
      </c>
      <c r="CE54" s="4296" t="str">
        <f t="shared" si="10"/>
        <v/>
      </c>
      <c r="CF54" s="4296" t="str">
        <f t="shared" si="11"/>
        <v/>
      </c>
      <c r="CG54" s="4296" t="str">
        <f t="shared" si="12"/>
        <v/>
      </c>
      <c r="CH54" s="4296" t="str">
        <f t="shared" si="13"/>
        <v/>
      </c>
      <c r="CI54" s="4296" t="str">
        <f t="shared" si="14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5"/>
        <v>0</v>
      </c>
      <c r="CP54" s="435">
        <f t="shared" si="16"/>
        <v>0</v>
      </c>
      <c r="CQ54" s="435">
        <f t="shared" si="17"/>
        <v>0</v>
      </c>
      <c r="CR54" s="435">
        <f t="shared" si="18"/>
        <v>0</v>
      </c>
      <c r="CS54" s="435">
        <f t="shared" si="19"/>
        <v>0</v>
      </c>
      <c r="CT54" s="1901">
        <f t="shared" si="20"/>
        <v>0</v>
      </c>
      <c r="CU54" s="1901">
        <f t="shared" si="21"/>
        <v>0</v>
      </c>
    </row>
    <row r="55" spans="1:99" x14ac:dyDescent="0.25">
      <c r="A55" s="4284" t="s">
        <v>2232</v>
      </c>
      <c r="B55" s="4297">
        <f>SUM(C55:D55)</f>
        <v>2</v>
      </c>
      <c r="C55" s="4034">
        <v>2</v>
      </c>
      <c r="D55" s="2003">
        <v>0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7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8"/>
        <v/>
      </c>
      <c r="CD55" s="4296" t="str">
        <f t="shared" si="9"/>
        <v/>
      </c>
      <c r="CE55" s="4296" t="str">
        <f t="shared" si="10"/>
        <v/>
      </c>
      <c r="CF55" s="4296" t="str">
        <f t="shared" si="11"/>
        <v/>
      </c>
      <c r="CG55" s="4296" t="str">
        <f t="shared" si="12"/>
        <v/>
      </c>
      <c r="CH55" s="4296" t="str">
        <f t="shared" si="13"/>
        <v/>
      </c>
      <c r="CI55" s="4296" t="str">
        <f t="shared" si="14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5"/>
        <v>0</v>
      </c>
      <c r="CP55" s="435">
        <f t="shared" si="16"/>
        <v>0</v>
      </c>
      <c r="CQ55" s="435">
        <f t="shared" si="17"/>
        <v>0</v>
      </c>
      <c r="CR55" s="435">
        <f t="shared" si="18"/>
        <v>0</v>
      </c>
      <c r="CS55" s="435">
        <f t="shared" si="19"/>
        <v>0</v>
      </c>
      <c r="CT55" s="1901">
        <f t="shared" si="20"/>
        <v>0</v>
      </c>
      <c r="CU55" s="1901">
        <f t="shared" si="21"/>
        <v>0</v>
      </c>
    </row>
    <row r="56" spans="1:99" x14ac:dyDescent="0.25">
      <c r="A56" s="4284" t="s">
        <v>2233</v>
      </c>
      <c r="B56" s="4297">
        <f>SUM(C56:D56)</f>
        <v>0</v>
      </c>
      <c r="C56" s="4034">
        <v>0</v>
      </c>
      <c r="D56" s="2003">
        <v>0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7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8"/>
        <v/>
      </c>
      <c r="CD56" s="4296" t="str">
        <f t="shared" si="9"/>
        <v/>
      </c>
      <c r="CE56" s="4296" t="str">
        <f t="shared" si="10"/>
        <v/>
      </c>
      <c r="CF56" s="4296" t="str">
        <f t="shared" si="11"/>
        <v/>
      </c>
      <c r="CG56" s="4296" t="str">
        <f t="shared" si="12"/>
        <v/>
      </c>
      <c r="CH56" s="4296" t="str">
        <f t="shared" si="13"/>
        <v/>
      </c>
      <c r="CI56" s="4296" t="str">
        <f t="shared" si="14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5"/>
        <v>0</v>
      </c>
      <c r="CP56" s="435">
        <f t="shared" si="16"/>
        <v>0</v>
      </c>
      <c r="CQ56" s="435">
        <f t="shared" si="17"/>
        <v>0</v>
      </c>
      <c r="CR56" s="435">
        <f t="shared" si="18"/>
        <v>0</v>
      </c>
      <c r="CS56" s="435">
        <f t="shared" si="19"/>
        <v>0</v>
      </c>
      <c r="CT56" s="1901">
        <f t="shared" si="20"/>
        <v>0</v>
      </c>
      <c r="CU56" s="1901">
        <f t="shared" si="21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8"/>
        <v/>
      </c>
      <c r="CD57" s="4296" t="str">
        <f t="shared" si="9"/>
        <v/>
      </c>
      <c r="CE57" s="4296" t="str">
        <f t="shared" si="10"/>
        <v/>
      </c>
      <c r="CF57" s="4296" t="str">
        <f t="shared" si="11"/>
        <v/>
      </c>
      <c r="CG57" s="4296" t="str">
        <f t="shared" si="12"/>
        <v/>
      </c>
      <c r="CH57" s="4296" t="str">
        <f t="shared" si="13"/>
        <v/>
      </c>
      <c r="CI57" s="4296" t="str">
        <f t="shared" si="14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5"/>
        <v>0</v>
      </c>
      <c r="CP57" s="435">
        <f t="shared" si="16"/>
        <v>0</v>
      </c>
      <c r="CQ57" s="435">
        <f t="shared" si="17"/>
        <v>0</v>
      </c>
      <c r="CR57" s="435">
        <f t="shared" si="18"/>
        <v>0</v>
      </c>
      <c r="CS57" s="435">
        <f t="shared" si="19"/>
        <v>0</v>
      </c>
      <c r="CT57" s="1901">
        <f t="shared" si="20"/>
        <v>0</v>
      </c>
      <c r="CU57" s="1901">
        <f t="shared" si="21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>IF(AND($N62&gt;0,OR(T62="")),1,IF(T62&gt;$N62,1,0))</f>
        <v>0</v>
      </c>
      <c r="CQ62" s="435">
        <f>IF(AND($N62&gt;0,OR(U62="")),1,IF(U62&gt;$N62,1,0))</f>
        <v>0</v>
      </c>
      <c r="CR62" s="435">
        <f>IF(AND($N62&gt;0,OR(V62="")),1,IF(V62&gt;$N62,1,0))</f>
        <v>0</v>
      </c>
      <c r="CS62" s="435">
        <f>IF(AND($N62&gt;0,OR(W62="")),1,IF(W62&gt;$N62,1,0))</f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5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6">CA63&amp;CB63&amp;CC63&amp;CD63&amp;CE63&amp;CF63&amp;CG63</f>
        <v/>
      </c>
      <c r="CA63" s="4296" t="str">
        <f t="shared" ref="CA63:CA73" si="27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8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29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0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1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2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3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4">IF(AND(P63&gt;0,OR(Q63="")),1,IF(Q63&gt;P63,1,0))</f>
        <v>0</v>
      </c>
      <c r="CN63" s="435">
        <f t="shared" ref="CN63:CN73" si="35">IF(AND(O63&gt;0,OR(R63="")),1,IF(R63&gt;O63,1,0))</f>
        <v>0</v>
      </c>
      <c r="CO63" s="435">
        <f t="shared" ref="CO63:CO73" si="36">IF(AND($N63&gt;0,OR(S63="")),1,IF(S63&gt;$N63,1,0))</f>
        <v>0</v>
      </c>
      <c r="CP63" s="435">
        <f t="shared" ref="CP63:CP73" si="37">IF(AND($N63&gt;0,OR(T63="")),1,IF(T63&gt;$N63,1,0))</f>
        <v>0</v>
      </c>
      <c r="CQ63" s="435">
        <f t="shared" ref="CQ63:CQ73" si="38">IF(AND($N63&gt;0,OR(U63="")),1,IF(U63&gt;$N63,1,0))</f>
        <v>0</v>
      </c>
      <c r="CR63" s="435">
        <f t="shared" ref="CR63:CR73" si="39">IF(AND($N63&gt;0,OR(V63="")),1,IF(V63&gt;$N63,1,0))</f>
        <v>0</v>
      </c>
      <c r="CS63" s="435">
        <f t="shared" ref="CS63:CS73" si="40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1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5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6"/>
        <v/>
      </c>
      <c r="CA64" s="4296" t="str">
        <f t="shared" si="27"/>
        <v/>
      </c>
      <c r="CB64" s="4296" t="str">
        <f t="shared" si="28"/>
        <v/>
      </c>
      <c r="CC64" s="4296" t="str">
        <f t="shared" si="29"/>
        <v/>
      </c>
      <c r="CD64" s="4296" t="str">
        <f t="shared" si="30"/>
        <v/>
      </c>
      <c r="CE64" s="4296" t="str">
        <f t="shared" si="31"/>
        <v/>
      </c>
      <c r="CF64" s="4296" t="str">
        <f t="shared" si="32"/>
        <v/>
      </c>
      <c r="CG64" s="4296" t="str">
        <f t="shared" si="33"/>
        <v/>
      </c>
      <c r="CM64" s="435">
        <f t="shared" si="34"/>
        <v>0</v>
      </c>
      <c r="CN64" s="435">
        <f t="shared" si="35"/>
        <v>0</v>
      </c>
      <c r="CO64" s="435">
        <f t="shared" si="36"/>
        <v>0</v>
      </c>
      <c r="CP64" s="435">
        <f t="shared" si="37"/>
        <v>0</v>
      </c>
      <c r="CQ64" s="435">
        <f t="shared" si="38"/>
        <v>0</v>
      </c>
      <c r="CR64" s="435">
        <f t="shared" si="39"/>
        <v>0</v>
      </c>
      <c r="CS64" s="435">
        <f t="shared" si="40"/>
        <v>0</v>
      </c>
    </row>
    <row r="65" spans="1:97" x14ac:dyDescent="0.25">
      <c r="A65" s="4103" t="s">
        <v>2254</v>
      </c>
      <c r="B65" s="500">
        <f t="shared" si="41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6"/>
        <v/>
      </c>
      <c r="CA65" s="4296" t="str">
        <f t="shared" si="27"/>
        <v/>
      </c>
      <c r="CB65" s="4296" t="str">
        <f t="shared" si="28"/>
        <v/>
      </c>
      <c r="CC65" s="4296" t="str">
        <f t="shared" si="29"/>
        <v/>
      </c>
      <c r="CD65" s="4296" t="str">
        <f t="shared" si="30"/>
        <v/>
      </c>
      <c r="CE65" s="4296" t="str">
        <f t="shared" si="31"/>
        <v/>
      </c>
      <c r="CF65" s="4296" t="str">
        <f t="shared" si="32"/>
        <v/>
      </c>
      <c r="CG65" s="4296" t="str">
        <f t="shared" si="33"/>
        <v/>
      </c>
      <c r="CM65" s="435">
        <f t="shared" si="34"/>
        <v>0</v>
      </c>
      <c r="CN65" s="435">
        <f t="shared" si="35"/>
        <v>0</v>
      </c>
      <c r="CO65" s="435">
        <f t="shared" si="36"/>
        <v>0</v>
      </c>
      <c r="CP65" s="435">
        <f t="shared" si="37"/>
        <v>0</v>
      </c>
      <c r="CQ65" s="435">
        <f t="shared" si="38"/>
        <v>0</v>
      </c>
      <c r="CR65" s="435">
        <f t="shared" si="39"/>
        <v>0</v>
      </c>
      <c r="CS65" s="435">
        <f t="shared" si="40"/>
        <v>0</v>
      </c>
    </row>
    <row r="66" spans="1:97" x14ac:dyDescent="0.25">
      <c r="A66" s="4103" t="s">
        <v>2255</v>
      </c>
      <c r="B66" s="500">
        <f t="shared" si="41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6"/>
        <v/>
      </c>
      <c r="CA66" s="4296" t="str">
        <f t="shared" si="27"/>
        <v/>
      </c>
      <c r="CB66" s="4296" t="str">
        <f t="shared" si="28"/>
        <v/>
      </c>
      <c r="CC66" s="4296" t="str">
        <f t="shared" si="29"/>
        <v/>
      </c>
      <c r="CD66" s="4296" t="str">
        <f t="shared" si="30"/>
        <v/>
      </c>
      <c r="CE66" s="4296" t="str">
        <f t="shared" si="31"/>
        <v/>
      </c>
      <c r="CF66" s="4296" t="str">
        <f t="shared" si="32"/>
        <v/>
      </c>
      <c r="CG66" s="4296" t="str">
        <f t="shared" si="33"/>
        <v/>
      </c>
      <c r="CM66" s="435">
        <f t="shared" si="34"/>
        <v>0</v>
      </c>
      <c r="CN66" s="435">
        <f t="shared" si="35"/>
        <v>0</v>
      </c>
      <c r="CO66" s="435">
        <f t="shared" si="36"/>
        <v>0</v>
      </c>
      <c r="CP66" s="435">
        <f t="shared" si="37"/>
        <v>0</v>
      </c>
      <c r="CQ66" s="435">
        <f t="shared" si="38"/>
        <v>0</v>
      </c>
      <c r="CR66" s="435">
        <f t="shared" si="39"/>
        <v>0</v>
      </c>
      <c r="CS66" s="435">
        <f t="shared" si="40"/>
        <v>0</v>
      </c>
    </row>
    <row r="67" spans="1:97" x14ac:dyDescent="0.25">
      <c r="A67" s="4103" t="s">
        <v>2256</v>
      </c>
      <c r="B67" s="500">
        <f t="shared" si="41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6"/>
        <v/>
      </c>
      <c r="CA67" s="4296" t="str">
        <f t="shared" si="27"/>
        <v/>
      </c>
      <c r="CB67" s="4296" t="str">
        <f t="shared" si="28"/>
        <v/>
      </c>
      <c r="CC67" s="4296" t="str">
        <f t="shared" si="29"/>
        <v/>
      </c>
      <c r="CD67" s="4296" t="str">
        <f t="shared" si="30"/>
        <v/>
      </c>
      <c r="CE67" s="4296" t="str">
        <f t="shared" si="31"/>
        <v/>
      </c>
      <c r="CF67" s="4296" t="str">
        <f t="shared" si="32"/>
        <v/>
      </c>
      <c r="CG67" s="4296" t="str">
        <f t="shared" si="33"/>
        <v/>
      </c>
      <c r="CM67" s="435">
        <f t="shared" si="34"/>
        <v>0</v>
      </c>
      <c r="CN67" s="435">
        <f t="shared" si="35"/>
        <v>0</v>
      </c>
      <c r="CO67" s="435">
        <f t="shared" si="36"/>
        <v>0</v>
      </c>
      <c r="CP67" s="435">
        <f t="shared" si="37"/>
        <v>0</v>
      </c>
      <c r="CQ67" s="435">
        <f t="shared" si="38"/>
        <v>0</v>
      </c>
      <c r="CR67" s="435">
        <f t="shared" si="39"/>
        <v>0</v>
      </c>
      <c r="CS67" s="435">
        <f t="shared" si="40"/>
        <v>0</v>
      </c>
    </row>
    <row r="68" spans="1:97" x14ac:dyDescent="0.25">
      <c r="A68" s="4103" t="s">
        <v>2257</v>
      </c>
      <c r="B68" s="500">
        <f t="shared" si="41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5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6"/>
        <v/>
      </c>
      <c r="CA68" s="4296" t="str">
        <f t="shared" si="27"/>
        <v/>
      </c>
      <c r="CB68" s="4296" t="str">
        <f t="shared" si="28"/>
        <v/>
      </c>
      <c r="CC68" s="4296" t="str">
        <f t="shared" si="29"/>
        <v/>
      </c>
      <c r="CD68" s="4296" t="str">
        <f t="shared" si="30"/>
        <v/>
      </c>
      <c r="CE68" s="4296" t="str">
        <f t="shared" si="31"/>
        <v/>
      </c>
      <c r="CF68" s="4296" t="str">
        <f t="shared" si="32"/>
        <v/>
      </c>
      <c r="CG68" s="4296" t="str">
        <f t="shared" si="33"/>
        <v/>
      </c>
      <c r="CM68" s="435">
        <f t="shared" si="34"/>
        <v>0</v>
      </c>
      <c r="CN68" s="435">
        <f t="shared" si="35"/>
        <v>0</v>
      </c>
      <c r="CO68" s="435">
        <f t="shared" si="36"/>
        <v>0</v>
      </c>
      <c r="CP68" s="435">
        <f t="shared" si="37"/>
        <v>0</v>
      </c>
      <c r="CQ68" s="435">
        <f t="shared" si="38"/>
        <v>0</v>
      </c>
      <c r="CR68" s="435">
        <f t="shared" si="39"/>
        <v>0</v>
      </c>
      <c r="CS68" s="435">
        <f t="shared" si="40"/>
        <v>0</v>
      </c>
    </row>
    <row r="69" spans="1:97" x14ac:dyDescent="0.25">
      <c r="A69" s="4103" t="s">
        <v>2258</v>
      </c>
      <c r="B69" s="500">
        <f t="shared" si="41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5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6"/>
        <v/>
      </c>
      <c r="CA69" s="4296" t="str">
        <f t="shared" si="27"/>
        <v/>
      </c>
      <c r="CB69" s="4296" t="str">
        <f t="shared" si="28"/>
        <v/>
      </c>
      <c r="CC69" s="4296" t="str">
        <f t="shared" si="29"/>
        <v/>
      </c>
      <c r="CD69" s="4296" t="str">
        <f t="shared" si="30"/>
        <v/>
      </c>
      <c r="CE69" s="4296" t="str">
        <f t="shared" si="31"/>
        <v/>
      </c>
      <c r="CF69" s="4296" t="str">
        <f t="shared" si="32"/>
        <v/>
      </c>
      <c r="CG69" s="4296" t="str">
        <f t="shared" si="33"/>
        <v/>
      </c>
      <c r="CM69" s="435">
        <f t="shared" si="34"/>
        <v>0</v>
      </c>
      <c r="CN69" s="435">
        <f t="shared" si="35"/>
        <v>0</v>
      </c>
      <c r="CO69" s="435">
        <f t="shared" si="36"/>
        <v>0</v>
      </c>
      <c r="CP69" s="435">
        <f t="shared" si="37"/>
        <v>0</v>
      </c>
      <c r="CQ69" s="435">
        <f t="shared" si="38"/>
        <v>0</v>
      </c>
      <c r="CR69" s="435">
        <f t="shared" si="39"/>
        <v>0</v>
      </c>
      <c r="CS69" s="435">
        <f t="shared" si="40"/>
        <v>0</v>
      </c>
    </row>
    <row r="70" spans="1:97" x14ac:dyDescent="0.25">
      <c r="A70" s="4103" t="s">
        <v>2259</v>
      </c>
      <c r="B70" s="500">
        <f t="shared" si="41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5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6"/>
        <v/>
      </c>
      <c r="CA70" s="4296" t="str">
        <f t="shared" si="27"/>
        <v/>
      </c>
      <c r="CB70" s="4296" t="str">
        <f t="shared" si="28"/>
        <v/>
      </c>
      <c r="CC70" s="4296" t="str">
        <f t="shared" si="29"/>
        <v/>
      </c>
      <c r="CD70" s="4296" t="str">
        <f t="shared" si="30"/>
        <v/>
      </c>
      <c r="CE70" s="4296" t="str">
        <f t="shared" si="31"/>
        <v/>
      </c>
      <c r="CF70" s="4296" t="str">
        <f t="shared" si="32"/>
        <v/>
      </c>
      <c r="CG70" s="4296" t="str">
        <f t="shared" si="33"/>
        <v/>
      </c>
      <c r="CM70" s="435">
        <f t="shared" si="34"/>
        <v>0</v>
      </c>
      <c r="CN70" s="435">
        <f t="shared" si="35"/>
        <v>0</v>
      </c>
      <c r="CO70" s="435">
        <f t="shared" si="36"/>
        <v>0</v>
      </c>
      <c r="CP70" s="435">
        <f t="shared" si="37"/>
        <v>0</v>
      </c>
      <c r="CQ70" s="435">
        <f t="shared" si="38"/>
        <v>0</v>
      </c>
      <c r="CR70" s="435">
        <f t="shared" si="39"/>
        <v>0</v>
      </c>
      <c r="CS70" s="435">
        <f t="shared" si="40"/>
        <v>0</v>
      </c>
    </row>
    <row r="71" spans="1:97" x14ac:dyDescent="0.25">
      <c r="A71" s="196" t="s">
        <v>2260</v>
      </c>
      <c r="B71" s="500">
        <f t="shared" si="41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6"/>
        <v/>
      </c>
      <c r="CA71" s="4296" t="str">
        <f t="shared" si="27"/>
        <v/>
      </c>
      <c r="CB71" s="4296" t="str">
        <f t="shared" si="28"/>
        <v/>
      </c>
      <c r="CC71" s="4296" t="str">
        <f t="shared" si="29"/>
        <v/>
      </c>
      <c r="CD71" s="4296" t="str">
        <f t="shared" si="30"/>
        <v/>
      </c>
      <c r="CE71" s="4296" t="str">
        <f t="shared" si="31"/>
        <v/>
      </c>
      <c r="CF71" s="4296" t="str">
        <f t="shared" si="32"/>
        <v/>
      </c>
      <c r="CG71" s="4296" t="str">
        <f t="shared" si="33"/>
        <v/>
      </c>
      <c r="CM71" s="435">
        <f t="shared" si="34"/>
        <v>0</v>
      </c>
      <c r="CN71" s="435">
        <f t="shared" si="35"/>
        <v>0</v>
      </c>
      <c r="CO71" s="435">
        <f t="shared" si="36"/>
        <v>0</v>
      </c>
      <c r="CP71" s="435">
        <f t="shared" si="37"/>
        <v>0</v>
      </c>
      <c r="CQ71" s="435">
        <f t="shared" si="38"/>
        <v>0</v>
      </c>
      <c r="CR71" s="435">
        <f t="shared" si="39"/>
        <v>0</v>
      </c>
      <c r="CS71" s="435">
        <f t="shared" si="40"/>
        <v>0</v>
      </c>
    </row>
    <row r="72" spans="1:97" x14ac:dyDescent="0.25">
      <c r="A72" s="196" t="s">
        <v>2261</v>
      </c>
      <c r="B72" s="500">
        <f t="shared" si="41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6"/>
        <v/>
      </c>
      <c r="CA72" s="4296" t="str">
        <f t="shared" si="27"/>
        <v/>
      </c>
      <c r="CB72" s="4296" t="str">
        <f t="shared" si="28"/>
        <v/>
      </c>
      <c r="CC72" s="4296" t="str">
        <f t="shared" si="29"/>
        <v/>
      </c>
      <c r="CD72" s="4296" t="str">
        <f t="shared" si="30"/>
        <v/>
      </c>
      <c r="CE72" s="4296" t="str">
        <f t="shared" si="31"/>
        <v/>
      </c>
      <c r="CF72" s="4296" t="str">
        <f t="shared" si="32"/>
        <v/>
      </c>
      <c r="CG72" s="4296" t="str">
        <f t="shared" si="33"/>
        <v/>
      </c>
      <c r="CM72" s="435">
        <f t="shared" si="34"/>
        <v>0</v>
      </c>
      <c r="CN72" s="435">
        <f t="shared" si="35"/>
        <v>0</v>
      </c>
      <c r="CO72" s="435">
        <f t="shared" si="36"/>
        <v>0</v>
      </c>
      <c r="CP72" s="435">
        <f t="shared" si="37"/>
        <v>0</v>
      </c>
      <c r="CQ72" s="435">
        <f t="shared" si="38"/>
        <v>0</v>
      </c>
      <c r="CR72" s="435">
        <f t="shared" si="39"/>
        <v>0</v>
      </c>
      <c r="CS72" s="435">
        <f t="shared" si="40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7"/>
        <v/>
      </c>
      <c r="CB73" s="4296" t="str">
        <f t="shared" si="28"/>
        <v/>
      </c>
      <c r="CC73" s="4296" t="str">
        <f t="shared" si="29"/>
        <v/>
      </c>
      <c r="CD73" s="4296" t="str">
        <f t="shared" si="30"/>
        <v/>
      </c>
      <c r="CE73" s="4296" t="str">
        <f t="shared" si="31"/>
        <v/>
      </c>
      <c r="CF73" s="4296" t="str">
        <f t="shared" si="32"/>
        <v/>
      </c>
      <c r="CG73" s="4296" t="str">
        <f t="shared" si="33"/>
        <v/>
      </c>
      <c r="CM73" s="435">
        <f t="shared" si="34"/>
        <v>0</v>
      </c>
      <c r="CN73" s="435">
        <f t="shared" si="35"/>
        <v>0</v>
      </c>
      <c r="CO73" s="435">
        <f t="shared" si="36"/>
        <v>0</v>
      </c>
      <c r="CP73" s="435">
        <f t="shared" si="37"/>
        <v>0</v>
      </c>
      <c r="CQ73" s="435">
        <f t="shared" si="38"/>
        <v>0</v>
      </c>
      <c r="CR73" s="435">
        <f t="shared" si="39"/>
        <v>0</v>
      </c>
      <c r="CS73" s="435">
        <f t="shared" si="40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2">SUM(C62:C73)</f>
        <v>0</v>
      </c>
      <c r="D74" s="4308">
        <f t="shared" si="42"/>
        <v>0</v>
      </c>
      <c r="E74" s="4308">
        <f t="shared" si="42"/>
        <v>0</v>
      </c>
      <c r="F74" s="4308">
        <f t="shared" si="42"/>
        <v>0</v>
      </c>
      <c r="G74" s="4309">
        <f t="shared" si="42"/>
        <v>0</v>
      </c>
      <c r="H74" s="4308">
        <f t="shared" si="42"/>
        <v>0</v>
      </c>
      <c r="I74" s="4308">
        <f t="shared" si="42"/>
        <v>0</v>
      </c>
      <c r="J74" s="4309">
        <f t="shared" si="42"/>
        <v>0</v>
      </c>
      <c r="K74" s="4308">
        <f t="shared" si="42"/>
        <v>0</v>
      </c>
      <c r="L74" s="4310">
        <f t="shared" si="42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3">SUM(P62:P73)</f>
        <v>0</v>
      </c>
      <c r="Q74" s="4313">
        <f>SUM(Q62:Q73)</f>
        <v>0</v>
      </c>
      <c r="R74" s="4308">
        <f t="shared" si="43"/>
        <v>0</v>
      </c>
      <c r="S74" s="4308">
        <f t="shared" si="43"/>
        <v>0</v>
      </c>
      <c r="T74" s="4308">
        <f t="shared" si="43"/>
        <v>0</v>
      </c>
      <c r="U74" s="4308">
        <f t="shared" si="43"/>
        <v>0</v>
      </c>
      <c r="V74" s="4308">
        <f t="shared" si="43"/>
        <v>0</v>
      </c>
      <c r="W74" s="4314">
        <f t="shared" si="43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4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5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6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7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8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49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0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>IF(AND($C78&gt;0,OR(I78="")),1,IF(I78&gt;$C78,1,0))</f>
        <v>0</v>
      </c>
      <c r="CQ78" s="435">
        <f>IF(AND($C78&gt;0,OR(J78="")),1,IF(J78&gt;$C78,1,0))</f>
        <v>0</v>
      </c>
      <c r="CR78" s="435">
        <f>IF(AND($C78&gt;0,OR(K78="")),1,IF(K78&gt;$C78,1,0))</f>
        <v>0</v>
      </c>
      <c r="CS78" s="435">
        <f>IF(AND($C78&gt;0,OR(L78="")),1,IF(L78&gt;$C78,1,0))</f>
        <v>0</v>
      </c>
    </row>
    <row r="79" spans="1:97" x14ac:dyDescent="0.25">
      <c r="A79" s="4219" t="s">
        <v>2271</v>
      </c>
      <c r="B79" s="4089"/>
      <c r="C79" s="4029">
        <f t="shared" ref="C79:C91" si="51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2">CA79&amp;CB79&amp;CC79&amp;CD79&amp;CE79&amp;CF79&amp;CG79</f>
        <v/>
      </c>
      <c r="CA79" s="4296" t="str">
        <f t="shared" si="44"/>
        <v/>
      </c>
      <c r="CB79" s="4296" t="str">
        <f t="shared" si="45"/>
        <v/>
      </c>
      <c r="CC79" s="4296" t="str">
        <f t="shared" si="46"/>
        <v/>
      </c>
      <c r="CD79" s="4296" t="str">
        <f t="shared" si="47"/>
        <v/>
      </c>
      <c r="CE79" s="4296" t="str">
        <f t="shared" si="48"/>
        <v/>
      </c>
      <c r="CF79" s="4296" t="str">
        <f t="shared" si="49"/>
        <v/>
      </c>
      <c r="CG79" s="4296" t="str">
        <f t="shared" si="50"/>
        <v/>
      </c>
      <c r="CM79" s="435">
        <f t="shared" ref="CM79:CM91" si="53">IF(AND(E79&gt;0,OR(F79="")),1,IF(F79&gt;E79,1,0))</f>
        <v>0</v>
      </c>
      <c r="CN79" s="435">
        <f t="shared" ref="CN79:CN91" si="54">IF(AND(D79&gt;0,OR(G79="")),1,IF(G79&gt;D79,1,0))</f>
        <v>0</v>
      </c>
      <c r="CO79" s="435">
        <f t="shared" ref="CO79:CO91" si="55">IF(AND($C79&gt;0,OR(H79="")),1,IF(H79&gt;$C79,1,0))</f>
        <v>0</v>
      </c>
      <c r="CP79" s="435">
        <f t="shared" ref="CP79:CP91" si="56">IF(AND($C79&gt;0,OR(I79="")),1,IF(I79&gt;$C79,1,0))</f>
        <v>0</v>
      </c>
      <c r="CQ79" s="435">
        <f t="shared" ref="CQ79:CQ91" si="57">IF(AND($C79&gt;0,OR(J79="")),1,IF(J79&gt;$C79,1,0))</f>
        <v>0</v>
      </c>
      <c r="CR79" s="435">
        <f t="shared" ref="CR79:CR91" si="58">IF(AND($C79&gt;0,OR(K79="")),1,IF(K79&gt;$C79,1,0))</f>
        <v>0</v>
      </c>
      <c r="CS79" s="435">
        <f t="shared" ref="CS79:CS91" si="59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1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2"/>
        <v/>
      </c>
      <c r="CA80" s="4296" t="str">
        <f t="shared" si="44"/>
        <v/>
      </c>
      <c r="CB80" s="4296" t="str">
        <f t="shared" si="45"/>
        <v/>
      </c>
      <c r="CC80" s="4296" t="str">
        <f t="shared" si="46"/>
        <v/>
      </c>
      <c r="CD80" s="4296" t="str">
        <f t="shared" si="47"/>
        <v/>
      </c>
      <c r="CE80" s="4296" t="str">
        <f t="shared" si="48"/>
        <v/>
      </c>
      <c r="CF80" s="4296" t="str">
        <f t="shared" si="49"/>
        <v/>
      </c>
      <c r="CG80" s="4296" t="str">
        <f t="shared" si="50"/>
        <v/>
      </c>
      <c r="CM80" s="435">
        <f t="shared" si="53"/>
        <v>0</v>
      </c>
      <c r="CN80" s="435">
        <f t="shared" si="54"/>
        <v>0</v>
      </c>
      <c r="CO80" s="435">
        <f t="shared" si="55"/>
        <v>0</v>
      </c>
      <c r="CP80" s="435">
        <f t="shared" si="56"/>
        <v>0</v>
      </c>
      <c r="CQ80" s="435">
        <f t="shared" si="57"/>
        <v>0</v>
      </c>
      <c r="CR80" s="435">
        <f t="shared" si="58"/>
        <v>0</v>
      </c>
      <c r="CS80" s="435">
        <f t="shared" si="59"/>
        <v>0</v>
      </c>
    </row>
    <row r="81" spans="1:97" x14ac:dyDescent="0.25">
      <c r="A81" s="4219" t="s">
        <v>2273</v>
      </c>
      <c r="B81" s="1952"/>
      <c r="C81" s="303">
        <f t="shared" si="51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2"/>
        <v/>
      </c>
      <c r="CA81" s="4296" t="str">
        <f t="shared" si="44"/>
        <v/>
      </c>
      <c r="CB81" s="4296" t="str">
        <f t="shared" si="45"/>
        <v/>
      </c>
      <c r="CC81" s="4296" t="str">
        <f t="shared" si="46"/>
        <v/>
      </c>
      <c r="CD81" s="4296" t="str">
        <f t="shared" si="47"/>
        <v/>
      </c>
      <c r="CE81" s="4296" t="str">
        <f t="shared" si="48"/>
        <v/>
      </c>
      <c r="CF81" s="4296" t="str">
        <f t="shared" si="49"/>
        <v/>
      </c>
      <c r="CG81" s="4296" t="str">
        <f t="shared" si="50"/>
        <v/>
      </c>
      <c r="CM81" s="435">
        <f t="shared" si="53"/>
        <v>0</v>
      </c>
      <c r="CN81" s="435">
        <f t="shared" si="54"/>
        <v>0</v>
      </c>
      <c r="CO81" s="435">
        <f t="shared" si="55"/>
        <v>0</v>
      </c>
      <c r="CP81" s="435">
        <f t="shared" si="56"/>
        <v>0</v>
      </c>
      <c r="CQ81" s="435">
        <f t="shared" si="57"/>
        <v>0</v>
      </c>
      <c r="CR81" s="435">
        <f t="shared" si="58"/>
        <v>0</v>
      </c>
      <c r="CS81" s="435">
        <f t="shared" si="59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2"/>
        <v/>
      </c>
      <c r="CA82" s="4296" t="str">
        <f t="shared" si="44"/>
        <v/>
      </c>
      <c r="CB82" s="4296" t="str">
        <f t="shared" si="45"/>
        <v/>
      </c>
      <c r="CC82" s="4296" t="str">
        <f t="shared" si="46"/>
        <v/>
      </c>
      <c r="CD82" s="4296" t="str">
        <f t="shared" si="47"/>
        <v/>
      </c>
      <c r="CE82" s="4296" t="str">
        <f t="shared" si="48"/>
        <v/>
      </c>
      <c r="CF82" s="4296" t="str">
        <f t="shared" si="49"/>
        <v/>
      </c>
      <c r="CG82" s="4296" t="str">
        <f t="shared" si="50"/>
        <v/>
      </c>
      <c r="CM82" s="435">
        <f t="shared" si="53"/>
        <v>0</v>
      </c>
      <c r="CN82" s="435">
        <f t="shared" si="54"/>
        <v>0</v>
      </c>
      <c r="CO82" s="435">
        <f t="shared" si="55"/>
        <v>0</v>
      </c>
      <c r="CP82" s="435">
        <f t="shared" si="56"/>
        <v>0</v>
      </c>
      <c r="CQ82" s="435">
        <f t="shared" si="57"/>
        <v>0</v>
      </c>
      <c r="CR82" s="435">
        <f t="shared" si="58"/>
        <v>0</v>
      </c>
      <c r="CS82" s="435">
        <f t="shared" si="59"/>
        <v>0</v>
      </c>
    </row>
    <row r="83" spans="1:97" x14ac:dyDescent="0.25">
      <c r="A83" s="4219" t="s">
        <v>2275</v>
      </c>
      <c r="B83" s="2070"/>
      <c r="C83" s="4029">
        <f t="shared" si="51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2"/>
        <v/>
      </c>
      <c r="CA83" s="4296" t="str">
        <f t="shared" si="44"/>
        <v/>
      </c>
      <c r="CB83" s="4296" t="str">
        <f t="shared" si="45"/>
        <v/>
      </c>
      <c r="CC83" s="4296" t="str">
        <f t="shared" si="46"/>
        <v/>
      </c>
      <c r="CD83" s="4296" t="str">
        <f t="shared" si="47"/>
        <v/>
      </c>
      <c r="CE83" s="4296" t="str">
        <f t="shared" si="48"/>
        <v/>
      </c>
      <c r="CF83" s="4296" t="str">
        <f t="shared" si="49"/>
        <v/>
      </c>
      <c r="CG83" s="4296" t="str">
        <f t="shared" si="50"/>
        <v/>
      </c>
      <c r="CM83" s="435">
        <f t="shared" si="53"/>
        <v>0</v>
      </c>
      <c r="CN83" s="435">
        <f t="shared" si="54"/>
        <v>0</v>
      </c>
      <c r="CO83" s="435">
        <f t="shared" si="55"/>
        <v>0</v>
      </c>
      <c r="CP83" s="435">
        <f t="shared" si="56"/>
        <v>0</v>
      </c>
      <c r="CQ83" s="435">
        <f t="shared" si="57"/>
        <v>0</v>
      </c>
      <c r="CR83" s="435">
        <f t="shared" si="58"/>
        <v>0</v>
      </c>
      <c r="CS83" s="435">
        <f t="shared" si="59"/>
        <v>0</v>
      </c>
    </row>
    <row r="84" spans="1:97" x14ac:dyDescent="0.25">
      <c r="A84" s="4219" t="s">
        <v>2276</v>
      </c>
      <c r="B84" s="2070"/>
      <c r="C84" s="4029">
        <f t="shared" si="51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2"/>
        <v/>
      </c>
      <c r="CA84" s="4296" t="str">
        <f t="shared" si="44"/>
        <v/>
      </c>
      <c r="CB84" s="4296" t="str">
        <f t="shared" si="45"/>
        <v/>
      </c>
      <c r="CC84" s="4296" t="str">
        <f t="shared" si="46"/>
        <v/>
      </c>
      <c r="CD84" s="4296" t="str">
        <f t="shared" si="47"/>
        <v/>
      </c>
      <c r="CE84" s="4296" t="str">
        <f t="shared" si="48"/>
        <v/>
      </c>
      <c r="CF84" s="4296" t="str">
        <f t="shared" si="49"/>
        <v/>
      </c>
      <c r="CG84" s="4296" t="str">
        <f t="shared" si="50"/>
        <v/>
      </c>
      <c r="CM84" s="435">
        <f t="shared" si="53"/>
        <v>0</v>
      </c>
      <c r="CN84" s="435">
        <f t="shared" si="54"/>
        <v>0</v>
      </c>
      <c r="CO84" s="435">
        <f t="shared" si="55"/>
        <v>0</v>
      </c>
      <c r="CP84" s="435">
        <f t="shared" si="56"/>
        <v>0</v>
      </c>
      <c r="CQ84" s="435">
        <f t="shared" si="57"/>
        <v>0</v>
      </c>
      <c r="CR84" s="435">
        <f t="shared" si="58"/>
        <v>0</v>
      </c>
      <c r="CS84" s="435">
        <f t="shared" si="59"/>
        <v>0</v>
      </c>
    </row>
    <row r="85" spans="1:97" x14ac:dyDescent="0.25">
      <c r="A85" s="4219" t="s">
        <v>2277</v>
      </c>
      <c r="B85" s="1952"/>
      <c r="C85" s="4029">
        <f t="shared" si="51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2"/>
        <v/>
      </c>
      <c r="CA85" s="4296" t="str">
        <f t="shared" si="44"/>
        <v/>
      </c>
      <c r="CB85" s="4296" t="str">
        <f t="shared" si="45"/>
        <v/>
      </c>
      <c r="CC85" s="4296" t="str">
        <f t="shared" si="46"/>
        <v/>
      </c>
      <c r="CD85" s="4296" t="str">
        <f t="shared" si="47"/>
        <v/>
      </c>
      <c r="CE85" s="4296" t="str">
        <f t="shared" si="48"/>
        <v/>
      </c>
      <c r="CF85" s="4296" t="str">
        <f t="shared" si="49"/>
        <v/>
      </c>
      <c r="CG85" s="4296" t="str">
        <f t="shared" si="50"/>
        <v/>
      </c>
      <c r="CM85" s="435">
        <f t="shared" si="53"/>
        <v>0</v>
      </c>
      <c r="CN85" s="435">
        <f t="shared" si="54"/>
        <v>0</v>
      </c>
      <c r="CO85" s="435">
        <f t="shared" si="55"/>
        <v>0</v>
      </c>
      <c r="CP85" s="435">
        <f t="shared" si="56"/>
        <v>0</v>
      </c>
      <c r="CQ85" s="435">
        <f t="shared" si="57"/>
        <v>0</v>
      </c>
      <c r="CR85" s="435">
        <f t="shared" si="58"/>
        <v>0</v>
      </c>
      <c r="CS85" s="435">
        <f t="shared" si="59"/>
        <v>0</v>
      </c>
    </row>
    <row r="86" spans="1:97" x14ac:dyDescent="0.25">
      <c r="A86" s="4219" t="s">
        <v>2278</v>
      </c>
      <c r="B86" s="4089"/>
      <c r="C86" s="4029">
        <f t="shared" si="51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2"/>
        <v/>
      </c>
      <c r="CA86" s="4296" t="str">
        <f t="shared" si="44"/>
        <v/>
      </c>
      <c r="CB86" s="4296" t="str">
        <f t="shared" si="45"/>
        <v/>
      </c>
      <c r="CC86" s="4296" t="str">
        <f t="shared" si="46"/>
        <v/>
      </c>
      <c r="CD86" s="4296" t="str">
        <f t="shared" si="47"/>
        <v/>
      </c>
      <c r="CE86" s="4296" t="str">
        <f t="shared" si="48"/>
        <v/>
      </c>
      <c r="CF86" s="4296" t="str">
        <f t="shared" si="49"/>
        <v/>
      </c>
      <c r="CG86" s="4296" t="str">
        <f t="shared" si="50"/>
        <v/>
      </c>
      <c r="CM86" s="435">
        <f t="shared" si="53"/>
        <v>0</v>
      </c>
      <c r="CN86" s="435">
        <f t="shared" si="54"/>
        <v>0</v>
      </c>
      <c r="CO86" s="435">
        <f t="shared" si="55"/>
        <v>0</v>
      </c>
      <c r="CP86" s="435">
        <f t="shared" si="56"/>
        <v>0</v>
      </c>
      <c r="CQ86" s="435">
        <f t="shared" si="57"/>
        <v>0</v>
      </c>
      <c r="CR86" s="435">
        <f t="shared" si="58"/>
        <v>0</v>
      </c>
      <c r="CS86" s="435">
        <f t="shared" si="59"/>
        <v>0</v>
      </c>
    </row>
    <row r="87" spans="1:97" x14ac:dyDescent="0.25">
      <c r="A87" s="4316" t="s">
        <v>2279</v>
      </c>
      <c r="B87" s="1952"/>
      <c r="C87" s="303">
        <f t="shared" si="51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2"/>
        <v/>
      </c>
      <c r="CA87" s="4296" t="str">
        <f t="shared" si="44"/>
        <v/>
      </c>
      <c r="CB87" s="4296" t="str">
        <f t="shared" si="45"/>
        <v/>
      </c>
      <c r="CC87" s="4296" t="str">
        <f t="shared" si="46"/>
        <v/>
      </c>
      <c r="CD87" s="4296" t="str">
        <f t="shared" si="47"/>
        <v/>
      </c>
      <c r="CE87" s="4296" t="str">
        <f t="shared" si="48"/>
        <v/>
      </c>
      <c r="CF87" s="4296" t="str">
        <f t="shared" si="49"/>
        <v/>
      </c>
      <c r="CG87" s="4296" t="str">
        <f t="shared" si="50"/>
        <v/>
      </c>
      <c r="CM87" s="435">
        <f t="shared" si="53"/>
        <v>0</v>
      </c>
      <c r="CN87" s="435">
        <f t="shared" si="54"/>
        <v>0</v>
      </c>
      <c r="CO87" s="435">
        <f t="shared" si="55"/>
        <v>0</v>
      </c>
      <c r="CP87" s="435">
        <f t="shared" si="56"/>
        <v>0</v>
      </c>
      <c r="CQ87" s="435">
        <f t="shared" si="57"/>
        <v>0</v>
      </c>
      <c r="CR87" s="435">
        <f t="shared" si="58"/>
        <v>0</v>
      </c>
      <c r="CS87" s="435">
        <f t="shared" si="59"/>
        <v>0</v>
      </c>
    </row>
    <row r="88" spans="1:97" x14ac:dyDescent="0.25">
      <c r="A88" s="4103" t="s">
        <v>2280</v>
      </c>
      <c r="B88" s="4089"/>
      <c r="C88" s="303">
        <f t="shared" si="51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2"/>
        <v/>
      </c>
      <c r="CA88" s="4296" t="str">
        <f t="shared" si="44"/>
        <v/>
      </c>
      <c r="CB88" s="4296" t="str">
        <f t="shared" si="45"/>
        <v/>
      </c>
      <c r="CC88" s="4296" t="str">
        <f t="shared" si="46"/>
        <v/>
      </c>
      <c r="CD88" s="4296" t="str">
        <f t="shared" si="47"/>
        <v/>
      </c>
      <c r="CE88" s="4296" t="str">
        <f t="shared" si="48"/>
        <v/>
      </c>
      <c r="CF88" s="4296" t="str">
        <f t="shared" si="49"/>
        <v/>
      </c>
      <c r="CG88" s="4296" t="str">
        <f t="shared" si="50"/>
        <v/>
      </c>
      <c r="CM88" s="435">
        <f t="shared" si="53"/>
        <v>0</v>
      </c>
      <c r="CN88" s="435">
        <f t="shared" si="54"/>
        <v>0</v>
      </c>
      <c r="CO88" s="435">
        <f t="shared" si="55"/>
        <v>0</v>
      </c>
      <c r="CP88" s="435">
        <f t="shared" si="56"/>
        <v>0</v>
      </c>
      <c r="CQ88" s="435">
        <f t="shared" si="57"/>
        <v>0</v>
      </c>
      <c r="CR88" s="435">
        <f t="shared" si="58"/>
        <v>0</v>
      </c>
      <c r="CS88" s="435">
        <f t="shared" si="59"/>
        <v>0</v>
      </c>
    </row>
    <row r="89" spans="1:97" ht="21" x14ac:dyDescent="0.25">
      <c r="A89" s="3395" t="s">
        <v>2281</v>
      </c>
      <c r="B89" s="4089"/>
      <c r="C89" s="231">
        <f t="shared" si="51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2"/>
        <v/>
      </c>
      <c r="CA89" s="4296" t="str">
        <f t="shared" si="44"/>
        <v/>
      </c>
      <c r="CB89" s="4296" t="str">
        <f t="shared" si="45"/>
        <v/>
      </c>
      <c r="CC89" s="4296" t="str">
        <f t="shared" si="46"/>
        <v/>
      </c>
      <c r="CD89" s="4296" t="str">
        <f t="shared" si="47"/>
        <v/>
      </c>
      <c r="CE89" s="4296" t="str">
        <f t="shared" si="48"/>
        <v/>
      </c>
      <c r="CF89" s="4296" t="str">
        <f t="shared" si="49"/>
        <v/>
      </c>
      <c r="CG89" s="4296" t="str">
        <f t="shared" si="50"/>
        <v/>
      </c>
      <c r="CM89" s="435">
        <f t="shared" si="53"/>
        <v>0</v>
      </c>
      <c r="CN89" s="435">
        <f t="shared" si="54"/>
        <v>0</v>
      </c>
      <c r="CO89" s="435">
        <f t="shared" si="55"/>
        <v>0</v>
      </c>
      <c r="CP89" s="435">
        <f t="shared" si="56"/>
        <v>0</v>
      </c>
      <c r="CQ89" s="435">
        <f t="shared" si="57"/>
        <v>0</v>
      </c>
      <c r="CR89" s="435">
        <f t="shared" si="58"/>
        <v>0</v>
      </c>
      <c r="CS89" s="435">
        <f t="shared" si="59"/>
        <v>0</v>
      </c>
    </row>
    <row r="90" spans="1:97" x14ac:dyDescent="0.25">
      <c r="A90" s="193" t="s">
        <v>2282</v>
      </c>
      <c r="B90" s="4089"/>
      <c r="C90" s="4029">
        <f t="shared" si="51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2"/>
        <v/>
      </c>
      <c r="CA90" s="4296" t="str">
        <f t="shared" si="44"/>
        <v/>
      </c>
      <c r="CB90" s="4296" t="str">
        <f t="shared" si="45"/>
        <v/>
      </c>
      <c r="CC90" s="4296" t="str">
        <f t="shared" si="46"/>
        <v/>
      </c>
      <c r="CD90" s="4296" t="str">
        <f t="shared" si="47"/>
        <v/>
      </c>
      <c r="CE90" s="4296" t="str">
        <f t="shared" si="48"/>
        <v/>
      </c>
      <c r="CF90" s="4296" t="str">
        <f t="shared" si="49"/>
        <v/>
      </c>
      <c r="CG90" s="4296" t="str">
        <f t="shared" si="50"/>
        <v/>
      </c>
      <c r="CM90" s="435">
        <f t="shared" si="53"/>
        <v>0</v>
      </c>
      <c r="CN90" s="435">
        <f t="shared" si="54"/>
        <v>0</v>
      </c>
      <c r="CO90" s="435">
        <f t="shared" si="55"/>
        <v>0</v>
      </c>
      <c r="CP90" s="435">
        <f t="shared" si="56"/>
        <v>0</v>
      </c>
      <c r="CQ90" s="435">
        <f t="shared" si="57"/>
        <v>0</v>
      </c>
      <c r="CR90" s="435">
        <f t="shared" si="58"/>
        <v>0</v>
      </c>
      <c r="CS90" s="435">
        <f t="shared" si="59"/>
        <v>0</v>
      </c>
    </row>
    <row r="91" spans="1:97" x14ac:dyDescent="0.25">
      <c r="A91" s="519" t="s">
        <v>2283</v>
      </c>
      <c r="B91" s="1954"/>
      <c r="C91" s="638">
        <f t="shared" si="51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2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3"/>
        <v>0</v>
      </c>
      <c r="CN91" s="435">
        <f t="shared" si="54"/>
        <v>0</v>
      </c>
      <c r="CO91" s="435">
        <f t="shared" si="55"/>
        <v>0</v>
      </c>
      <c r="CP91" s="435">
        <f t="shared" si="56"/>
        <v>0</v>
      </c>
      <c r="CQ91" s="435">
        <f t="shared" si="57"/>
        <v>0</v>
      </c>
      <c r="CR91" s="435">
        <f t="shared" si="58"/>
        <v>0</v>
      </c>
      <c r="CS91" s="435">
        <f t="shared" si="59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0">SUM(C78:C91)</f>
        <v>0</v>
      </c>
      <c r="D92" s="4311">
        <f t="shared" si="60"/>
        <v>0</v>
      </c>
      <c r="E92" s="4318">
        <f t="shared" si="60"/>
        <v>0</v>
      </c>
      <c r="F92" s="4313">
        <f t="shared" si="60"/>
        <v>0</v>
      </c>
      <c r="G92" s="4308">
        <f t="shared" si="60"/>
        <v>0</v>
      </c>
      <c r="H92" s="4308">
        <f t="shared" si="60"/>
        <v>0</v>
      </c>
      <c r="I92" s="4308">
        <f t="shared" si="60"/>
        <v>0</v>
      </c>
      <c r="J92" s="4308">
        <f t="shared" si="60"/>
        <v>0</v>
      </c>
      <c r="K92" s="4308">
        <f t="shared" si="60"/>
        <v>0</v>
      </c>
      <c r="L92" s="4312">
        <f t="shared" si="60"/>
        <v>0</v>
      </c>
      <c r="M92" s="4309">
        <f t="shared" si="60"/>
        <v>0</v>
      </c>
      <c r="N92" s="4308">
        <f t="shared" si="60"/>
        <v>0</v>
      </c>
      <c r="O92" s="4308">
        <f t="shared" si="60"/>
        <v>0</v>
      </c>
      <c r="P92" s="4308">
        <f t="shared" si="60"/>
        <v>0</v>
      </c>
      <c r="Q92" s="4308">
        <f t="shared" si="60"/>
        <v>0</v>
      </c>
      <c r="R92" s="4314">
        <f t="shared" si="60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1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2">CA98&amp;CB98&amp;CC98&amp;CD98&amp;CE98&amp;CF98&amp;CG98</f>
        <v/>
      </c>
      <c r="CA98" s="4296" t="str">
        <f t="shared" ref="CA98:CA108" si="63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4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5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6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7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68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69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0">IF(AND(M98&gt;0,OR(N98="")),1,IF(N98&gt;M98,1,0))</f>
        <v>0</v>
      </c>
      <c r="CN98" s="435">
        <f t="shared" ref="CN98:CN108" si="71">IF(AND(L98&gt;0,OR(O98="")),1,IF(O98&gt;L98,1,0))</f>
        <v>0</v>
      </c>
      <c r="CO98" s="435">
        <f t="shared" ref="CO98:CO108" si="72">IF(AND($K98&gt;0,OR(P98="")),1,IF(P98&gt;$K98,1,0))</f>
        <v>0</v>
      </c>
      <c r="CP98" s="435">
        <f t="shared" ref="CP98:CP108" si="73">IF(AND($K98&gt;0,OR(Q98="")),1,IF(Q98&gt;$K98,1,0))</f>
        <v>0</v>
      </c>
      <c r="CQ98" s="435">
        <f t="shared" ref="CQ98:CQ108" si="74">IF(AND($K98&gt;0,OR(R98="")),1,IF(R98&gt;$K98,1,0))</f>
        <v>0</v>
      </c>
      <c r="CR98" s="435">
        <f t="shared" ref="CR98:CR108" si="75">IF(AND($K98&gt;0,OR(S98="")),1,IF(S98&gt;$K98,1,0))</f>
        <v>0</v>
      </c>
      <c r="CS98" s="435">
        <f t="shared" ref="CS98:CS108" si="76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2"/>
        <v/>
      </c>
      <c r="CA99" s="4296" t="str">
        <f t="shared" si="63"/>
        <v/>
      </c>
      <c r="CB99" s="4296" t="str">
        <f t="shared" si="64"/>
        <v/>
      </c>
      <c r="CC99" s="4296" t="str">
        <f t="shared" si="65"/>
        <v/>
      </c>
      <c r="CD99" s="4296" t="str">
        <f t="shared" si="66"/>
        <v/>
      </c>
      <c r="CE99" s="4296" t="str">
        <f t="shared" si="67"/>
        <v/>
      </c>
      <c r="CF99" s="4296" t="str">
        <f t="shared" si="68"/>
        <v/>
      </c>
      <c r="CG99" s="4296" t="str">
        <f t="shared" si="69"/>
        <v/>
      </c>
      <c r="CM99" s="435">
        <f t="shared" si="70"/>
        <v>0</v>
      </c>
      <c r="CN99" s="435">
        <f t="shared" si="71"/>
        <v>0</v>
      </c>
      <c r="CO99" s="435">
        <f t="shared" si="72"/>
        <v>0</v>
      </c>
      <c r="CP99" s="435">
        <f t="shared" si="73"/>
        <v>0</v>
      </c>
      <c r="CQ99" s="435">
        <f t="shared" si="74"/>
        <v>0</v>
      </c>
      <c r="CR99" s="435">
        <f t="shared" si="75"/>
        <v>0</v>
      </c>
      <c r="CS99" s="435">
        <f t="shared" si="76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1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2"/>
        <v/>
      </c>
      <c r="CA100" s="4296" t="str">
        <f t="shared" si="63"/>
        <v/>
      </c>
      <c r="CB100" s="4296" t="str">
        <f t="shared" si="64"/>
        <v/>
      </c>
      <c r="CC100" s="4296" t="str">
        <f t="shared" si="65"/>
        <v/>
      </c>
      <c r="CD100" s="4296" t="str">
        <f t="shared" si="66"/>
        <v/>
      </c>
      <c r="CE100" s="4296" t="str">
        <f t="shared" si="67"/>
        <v/>
      </c>
      <c r="CF100" s="4296" t="str">
        <f t="shared" si="68"/>
        <v/>
      </c>
      <c r="CG100" s="4296" t="str">
        <f t="shared" si="69"/>
        <v/>
      </c>
      <c r="CM100" s="435">
        <f t="shared" si="70"/>
        <v>0</v>
      </c>
      <c r="CN100" s="435">
        <f t="shared" si="71"/>
        <v>0</v>
      </c>
      <c r="CO100" s="435">
        <f t="shared" si="72"/>
        <v>0</v>
      </c>
      <c r="CP100" s="435">
        <f t="shared" si="73"/>
        <v>0</v>
      </c>
      <c r="CQ100" s="435">
        <f t="shared" si="74"/>
        <v>0</v>
      </c>
      <c r="CR100" s="435">
        <f t="shared" si="75"/>
        <v>0</v>
      </c>
      <c r="CS100" s="435">
        <f t="shared" si="76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1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2"/>
        <v/>
      </c>
      <c r="CA101" s="4296" t="str">
        <f t="shared" si="63"/>
        <v/>
      </c>
      <c r="CB101" s="4296" t="str">
        <f t="shared" si="64"/>
        <v/>
      </c>
      <c r="CC101" s="4296" t="str">
        <f t="shared" si="65"/>
        <v/>
      </c>
      <c r="CD101" s="4296" t="str">
        <f t="shared" si="66"/>
        <v/>
      </c>
      <c r="CE101" s="4296" t="str">
        <f t="shared" si="67"/>
        <v/>
      </c>
      <c r="CF101" s="4296" t="str">
        <f t="shared" si="68"/>
        <v/>
      </c>
      <c r="CG101" s="4296" t="str">
        <f t="shared" si="69"/>
        <v/>
      </c>
      <c r="CM101" s="435">
        <f t="shared" si="70"/>
        <v>0</v>
      </c>
      <c r="CN101" s="435">
        <f t="shared" si="71"/>
        <v>0</v>
      </c>
      <c r="CO101" s="435">
        <f t="shared" si="72"/>
        <v>0</v>
      </c>
      <c r="CP101" s="435">
        <f t="shared" si="73"/>
        <v>0</v>
      </c>
      <c r="CQ101" s="435">
        <f t="shared" si="74"/>
        <v>0</v>
      </c>
      <c r="CR101" s="435">
        <f t="shared" si="75"/>
        <v>0</v>
      </c>
      <c r="CS101" s="435">
        <f t="shared" si="76"/>
        <v>0</v>
      </c>
    </row>
    <row r="102" spans="1:97" x14ac:dyDescent="0.25">
      <c r="A102" s="4103" t="s">
        <v>2256</v>
      </c>
      <c r="B102" s="4103">
        <f t="shared" ref="B102:B108" si="77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1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2"/>
        <v/>
      </c>
      <c r="CA102" s="4296" t="str">
        <f t="shared" si="63"/>
        <v/>
      </c>
      <c r="CB102" s="4296" t="str">
        <f t="shared" si="64"/>
        <v/>
      </c>
      <c r="CC102" s="4296" t="str">
        <f t="shared" si="65"/>
        <v/>
      </c>
      <c r="CD102" s="4296" t="str">
        <f t="shared" si="66"/>
        <v/>
      </c>
      <c r="CE102" s="4296" t="str">
        <f t="shared" si="67"/>
        <v/>
      </c>
      <c r="CF102" s="4296" t="str">
        <f t="shared" si="68"/>
        <v/>
      </c>
      <c r="CG102" s="4296" t="str">
        <f t="shared" si="69"/>
        <v/>
      </c>
      <c r="CM102" s="435">
        <f t="shared" si="70"/>
        <v>0</v>
      </c>
      <c r="CN102" s="435">
        <f t="shared" si="71"/>
        <v>0</v>
      </c>
      <c r="CO102" s="435">
        <f t="shared" si="72"/>
        <v>0</v>
      </c>
      <c r="CP102" s="435">
        <f t="shared" si="73"/>
        <v>0</v>
      </c>
      <c r="CQ102" s="435">
        <f t="shared" si="74"/>
        <v>0</v>
      </c>
      <c r="CR102" s="435">
        <f t="shared" si="75"/>
        <v>0</v>
      </c>
      <c r="CS102" s="435">
        <f t="shared" si="76"/>
        <v>0</v>
      </c>
    </row>
    <row r="103" spans="1:97" x14ac:dyDescent="0.25">
      <c r="A103" s="4103" t="s">
        <v>2257</v>
      </c>
      <c r="B103" s="4103">
        <f t="shared" si="77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1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2"/>
        <v/>
      </c>
      <c r="CA103" s="4296" t="str">
        <f t="shared" si="63"/>
        <v/>
      </c>
      <c r="CB103" s="4296" t="str">
        <f t="shared" si="64"/>
        <v/>
      </c>
      <c r="CC103" s="4296" t="str">
        <f t="shared" si="65"/>
        <v/>
      </c>
      <c r="CD103" s="4296" t="str">
        <f t="shared" si="66"/>
        <v/>
      </c>
      <c r="CE103" s="4296" t="str">
        <f t="shared" si="67"/>
        <v/>
      </c>
      <c r="CF103" s="4296" t="str">
        <f t="shared" si="68"/>
        <v/>
      </c>
      <c r="CG103" s="4296" t="str">
        <f t="shared" si="69"/>
        <v/>
      </c>
      <c r="CM103" s="435">
        <f t="shared" si="70"/>
        <v>0</v>
      </c>
      <c r="CN103" s="435">
        <f t="shared" si="71"/>
        <v>0</v>
      </c>
      <c r="CO103" s="435">
        <f t="shared" si="72"/>
        <v>0</v>
      </c>
      <c r="CP103" s="435">
        <f t="shared" si="73"/>
        <v>0</v>
      </c>
      <c r="CQ103" s="435">
        <f t="shared" si="74"/>
        <v>0</v>
      </c>
      <c r="CR103" s="435">
        <f t="shared" si="75"/>
        <v>0</v>
      </c>
      <c r="CS103" s="435">
        <f t="shared" si="76"/>
        <v>0</v>
      </c>
    </row>
    <row r="104" spans="1:97" x14ac:dyDescent="0.25">
      <c r="A104" s="4103" t="s">
        <v>2258</v>
      </c>
      <c r="B104" s="4103">
        <f t="shared" si="77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1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2"/>
        <v/>
      </c>
      <c r="CA104" s="4296" t="str">
        <f t="shared" si="63"/>
        <v/>
      </c>
      <c r="CB104" s="4296" t="str">
        <f t="shared" si="64"/>
        <v/>
      </c>
      <c r="CC104" s="4296" t="str">
        <f t="shared" si="65"/>
        <v/>
      </c>
      <c r="CD104" s="4296" t="str">
        <f t="shared" si="66"/>
        <v/>
      </c>
      <c r="CE104" s="4296" t="str">
        <f t="shared" si="67"/>
        <v/>
      </c>
      <c r="CF104" s="4296" t="str">
        <f t="shared" si="68"/>
        <v/>
      </c>
      <c r="CG104" s="4296" t="str">
        <f t="shared" si="69"/>
        <v/>
      </c>
      <c r="CM104" s="435">
        <f t="shared" si="70"/>
        <v>0</v>
      </c>
      <c r="CN104" s="435">
        <f t="shared" si="71"/>
        <v>0</v>
      </c>
      <c r="CO104" s="435">
        <f t="shared" si="72"/>
        <v>0</v>
      </c>
      <c r="CP104" s="435">
        <f t="shared" si="73"/>
        <v>0</v>
      </c>
      <c r="CQ104" s="435">
        <f t="shared" si="74"/>
        <v>0</v>
      </c>
      <c r="CR104" s="435">
        <f t="shared" si="75"/>
        <v>0</v>
      </c>
      <c r="CS104" s="435">
        <f t="shared" si="76"/>
        <v>0</v>
      </c>
    </row>
    <row r="105" spans="1:97" x14ac:dyDescent="0.25">
      <c r="A105" s="4103" t="s">
        <v>2259</v>
      </c>
      <c r="B105" s="4103">
        <f t="shared" si="77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1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2"/>
        <v/>
      </c>
      <c r="CA105" s="4296" t="str">
        <f t="shared" si="63"/>
        <v/>
      </c>
      <c r="CB105" s="4296" t="str">
        <f t="shared" si="64"/>
        <v/>
      </c>
      <c r="CC105" s="4296" t="str">
        <f t="shared" si="65"/>
        <v/>
      </c>
      <c r="CD105" s="4296" t="str">
        <f t="shared" si="66"/>
        <v/>
      </c>
      <c r="CE105" s="4296" t="str">
        <f t="shared" si="67"/>
        <v/>
      </c>
      <c r="CF105" s="4296" t="str">
        <f t="shared" si="68"/>
        <v/>
      </c>
      <c r="CG105" s="4296" t="str">
        <f t="shared" si="69"/>
        <v/>
      </c>
      <c r="CM105" s="435">
        <f t="shared" si="70"/>
        <v>0</v>
      </c>
      <c r="CN105" s="435">
        <f t="shared" si="71"/>
        <v>0</v>
      </c>
      <c r="CO105" s="435">
        <f t="shared" si="72"/>
        <v>0</v>
      </c>
      <c r="CP105" s="435">
        <f t="shared" si="73"/>
        <v>0</v>
      </c>
      <c r="CQ105" s="435">
        <f t="shared" si="74"/>
        <v>0</v>
      </c>
      <c r="CR105" s="435">
        <f t="shared" si="75"/>
        <v>0</v>
      </c>
      <c r="CS105" s="435">
        <f t="shared" si="76"/>
        <v>0</v>
      </c>
    </row>
    <row r="106" spans="1:97" x14ac:dyDescent="0.25">
      <c r="A106" s="196" t="s">
        <v>2260</v>
      </c>
      <c r="B106" s="4103">
        <f t="shared" si="77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1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2"/>
        <v/>
      </c>
      <c r="CA106" s="4296" t="str">
        <f t="shared" si="63"/>
        <v/>
      </c>
      <c r="CB106" s="4296" t="str">
        <f t="shared" si="64"/>
        <v/>
      </c>
      <c r="CC106" s="4296" t="str">
        <f t="shared" si="65"/>
        <v/>
      </c>
      <c r="CD106" s="4296" t="str">
        <f t="shared" si="66"/>
        <v/>
      </c>
      <c r="CE106" s="4296" t="str">
        <f t="shared" si="67"/>
        <v/>
      </c>
      <c r="CF106" s="4296" t="str">
        <f t="shared" si="68"/>
        <v/>
      </c>
      <c r="CG106" s="4296" t="str">
        <f t="shared" si="69"/>
        <v/>
      </c>
      <c r="CM106" s="435">
        <f t="shared" si="70"/>
        <v>0</v>
      </c>
      <c r="CN106" s="435">
        <f t="shared" si="71"/>
        <v>0</v>
      </c>
      <c r="CO106" s="435">
        <f t="shared" si="72"/>
        <v>0</v>
      </c>
      <c r="CP106" s="435">
        <f t="shared" si="73"/>
        <v>0</v>
      </c>
      <c r="CQ106" s="435">
        <f t="shared" si="74"/>
        <v>0</v>
      </c>
      <c r="CR106" s="435">
        <f t="shared" si="75"/>
        <v>0</v>
      </c>
      <c r="CS106" s="435">
        <f t="shared" si="76"/>
        <v>0</v>
      </c>
    </row>
    <row r="107" spans="1:97" x14ac:dyDescent="0.25">
      <c r="A107" s="196" t="s">
        <v>2261</v>
      </c>
      <c r="B107" s="4103">
        <f t="shared" si="77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1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2"/>
        <v/>
      </c>
      <c r="CA107" s="4296" t="str">
        <f t="shared" si="63"/>
        <v/>
      </c>
      <c r="CB107" s="4296" t="str">
        <f t="shared" si="64"/>
        <v/>
      </c>
      <c r="CC107" s="4296" t="str">
        <f t="shared" si="65"/>
        <v/>
      </c>
      <c r="CD107" s="4296" t="str">
        <f t="shared" si="66"/>
        <v/>
      </c>
      <c r="CE107" s="4296" t="str">
        <f t="shared" si="67"/>
        <v/>
      </c>
      <c r="CF107" s="4296" t="str">
        <f t="shared" si="68"/>
        <v/>
      </c>
      <c r="CG107" s="4296" t="str">
        <f t="shared" si="69"/>
        <v/>
      </c>
      <c r="CM107" s="435">
        <f t="shared" si="70"/>
        <v>0</v>
      </c>
      <c r="CN107" s="435">
        <f t="shared" si="71"/>
        <v>0</v>
      </c>
      <c r="CO107" s="435">
        <f t="shared" si="72"/>
        <v>0</v>
      </c>
      <c r="CP107" s="435">
        <f t="shared" si="73"/>
        <v>0</v>
      </c>
      <c r="CQ107" s="435">
        <f t="shared" si="74"/>
        <v>0</v>
      </c>
      <c r="CR107" s="435">
        <f t="shared" si="75"/>
        <v>0</v>
      </c>
      <c r="CS107" s="435">
        <f t="shared" si="76"/>
        <v>0</v>
      </c>
    </row>
    <row r="108" spans="1:97" x14ac:dyDescent="0.25">
      <c r="A108" s="690" t="s">
        <v>2262</v>
      </c>
      <c r="B108" s="4103">
        <f t="shared" si="77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1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2"/>
        <v/>
      </c>
      <c r="CA108" s="4296" t="str">
        <f t="shared" si="63"/>
        <v/>
      </c>
      <c r="CB108" s="4296" t="str">
        <f t="shared" si="64"/>
        <v/>
      </c>
      <c r="CC108" s="4296" t="str">
        <f t="shared" si="65"/>
        <v/>
      </c>
      <c r="CD108" s="4296" t="str">
        <f t="shared" si="66"/>
        <v/>
      </c>
      <c r="CE108" s="4296" t="str">
        <f t="shared" si="67"/>
        <v/>
      </c>
      <c r="CF108" s="4296" t="str">
        <f t="shared" si="68"/>
        <v/>
      </c>
      <c r="CG108" s="4296" t="str">
        <f t="shared" si="69"/>
        <v/>
      </c>
      <c r="CM108" s="435">
        <f t="shared" si="70"/>
        <v>0</v>
      </c>
      <c r="CN108" s="435">
        <f t="shared" si="71"/>
        <v>0</v>
      </c>
      <c r="CO108" s="435">
        <f t="shared" si="72"/>
        <v>0</v>
      </c>
      <c r="CP108" s="435">
        <f t="shared" si="73"/>
        <v>0</v>
      </c>
      <c r="CQ108" s="435">
        <f t="shared" si="74"/>
        <v>0</v>
      </c>
      <c r="CR108" s="435">
        <f t="shared" si="75"/>
        <v>0</v>
      </c>
      <c r="CS108" s="435">
        <f t="shared" si="76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78">SUM(C97:C108)</f>
        <v>0</v>
      </c>
      <c r="D109" s="4323">
        <f t="shared" si="78"/>
        <v>0</v>
      </c>
      <c r="E109" s="4323">
        <f>SUM(E97:E108)</f>
        <v>0</v>
      </c>
      <c r="F109" s="4323">
        <f t="shared" si="78"/>
        <v>0</v>
      </c>
      <c r="G109" s="4323">
        <f t="shared" si="78"/>
        <v>0</v>
      </c>
      <c r="H109" s="4323">
        <f t="shared" si="78"/>
        <v>0</v>
      </c>
      <c r="I109" s="4324">
        <f t="shared" si="78"/>
        <v>0</v>
      </c>
      <c r="J109" s="4309">
        <f t="shared" si="78"/>
        <v>0</v>
      </c>
      <c r="K109" s="4317">
        <f>SUM(K97:K108)</f>
        <v>0</v>
      </c>
      <c r="L109" s="4281">
        <f t="shared" si="78"/>
        <v>0</v>
      </c>
      <c r="M109" s="4311">
        <f t="shared" si="78"/>
        <v>0</v>
      </c>
      <c r="N109" s="4313">
        <f t="shared" si="78"/>
        <v>0</v>
      </c>
      <c r="O109" s="4308">
        <f t="shared" si="78"/>
        <v>0</v>
      </c>
      <c r="P109" s="4308">
        <f t="shared" si="78"/>
        <v>0</v>
      </c>
      <c r="Q109" s="4308">
        <f>SUM(Q97:Q108)</f>
        <v>0</v>
      </c>
      <c r="R109" s="4308">
        <f t="shared" si="78"/>
        <v>0</v>
      </c>
      <c r="S109" s="4309">
        <f t="shared" si="78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>IF(AND($C113&gt;0,OR(I113="")),1,IF(I113&gt;$C113,1,0))</f>
        <v>0</v>
      </c>
      <c r="CQ113" s="435">
        <f>IF(AND($C113&gt;0,OR(J113="")),1,IF(J113&gt;$C113,1,0))</f>
        <v>0</v>
      </c>
      <c r="CR113" s="435">
        <f>IF(AND($C113&gt;0,OR(K113="")),1,IF(K113&gt;$C113,1,0))</f>
        <v>0</v>
      </c>
      <c r="CS113" s="435">
        <f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79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0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1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2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3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84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85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86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87">IF(AND(E114&gt;0,OR(F114="")),1,IF(F114&gt;E114,1,0))</f>
        <v>0</v>
      </c>
      <c r="CN114" s="435">
        <f t="shared" ref="CN114:CN122" si="88">IF(AND(D114&gt;0,OR(G114="")),1,IF(G114&gt;D114,1,0))</f>
        <v>0</v>
      </c>
      <c r="CO114" s="435">
        <f t="shared" ref="CO114:CO122" si="89">IF(AND($C114&gt;0,OR(H114="")),1,IF(H114&gt;$C114,1,0))</f>
        <v>0</v>
      </c>
      <c r="CP114" s="435">
        <f t="shared" ref="CP114:CP122" si="90">IF(AND($C114&gt;0,OR(I114="")),1,IF(I114&gt;$C114,1,0))</f>
        <v>0</v>
      </c>
      <c r="CQ114" s="435">
        <f t="shared" ref="CQ114:CQ122" si="91">IF(AND($C114&gt;0,OR(J114="")),1,IF(J114&gt;$C114,1,0))</f>
        <v>0</v>
      </c>
      <c r="CR114" s="435">
        <f t="shared" ref="CR114:CR122" si="92">IF(AND($C114&gt;0,OR(K114="")),1,IF(K114&gt;$C114,1,0))</f>
        <v>0</v>
      </c>
      <c r="CS114" s="435">
        <f t="shared" ref="CS114:CS122" si="93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79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0"/>
        <v/>
      </c>
      <c r="CB115" s="4296" t="str">
        <f t="shared" si="81"/>
        <v/>
      </c>
      <c r="CC115" s="4296" t="str">
        <f t="shared" si="82"/>
        <v/>
      </c>
      <c r="CD115" s="4296" t="str">
        <f t="shared" si="83"/>
        <v/>
      </c>
      <c r="CE115" s="4296" t="str">
        <f t="shared" si="84"/>
        <v/>
      </c>
      <c r="CF115" s="4296" t="str">
        <f t="shared" si="85"/>
        <v/>
      </c>
      <c r="CG115" s="4296" t="str">
        <f t="shared" si="86"/>
        <v/>
      </c>
      <c r="CM115" s="435">
        <f t="shared" si="87"/>
        <v>0</v>
      </c>
      <c r="CN115" s="435">
        <f t="shared" si="88"/>
        <v>0</v>
      </c>
      <c r="CO115" s="435">
        <f t="shared" si="89"/>
        <v>0</v>
      </c>
      <c r="CP115" s="435">
        <f t="shared" si="90"/>
        <v>0</v>
      </c>
      <c r="CQ115" s="435">
        <f t="shared" si="91"/>
        <v>0</v>
      </c>
      <c r="CR115" s="435">
        <f t="shared" si="92"/>
        <v>0</v>
      </c>
      <c r="CS115" s="435">
        <f t="shared" si="93"/>
        <v>0</v>
      </c>
    </row>
    <row r="116" spans="1:97" x14ac:dyDescent="0.25">
      <c r="A116" s="4219" t="s">
        <v>2277</v>
      </c>
      <c r="B116" s="1952"/>
      <c r="C116" s="4029">
        <f t="shared" si="79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0"/>
        <v/>
      </c>
      <c r="CB116" s="4296" t="str">
        <f t="shared" si="81"/>
        <v/>
      </c>
      <c r="CC116" s="4296" t="str">
        <f t="shared" si="82"/>
        <v/>
      </c>
      <c r="CD116" s="4296" t="str">
        <f t="shared" si="83"/>
        <v/>
      </c>
      <c r="CE116" s="4296" t="str">
        <f t="shared" si="84"/>
        <v/>
      </c>
      <c r="CF116" s="4296" t="str">
        <f t="shared" si="85"/>
        <v/>
      </c>
      <c r="CG116" s="4296" t="str">
        <f t="shared" si="86"/>
        <v/>
      </c>
      <c r="CM116" s="435">
        <f t="shared" si="87"/>
        <v>0</v>
      </c>
      <c r="CN116" s="435">
        <f t="shared" si="88"/>
        <v>0</v>
      </c>
      <c r="CO116" s="435">
        <f t="shared" si="89"/>
        <v>0</v>
      </c>
      <c r="CP116" s="435">
        <f t="shared" si="90"/>
        <v>0</v>
      </c>
      <c r="CQ116" s="435">
        <f t="shared" si="91"/>
        <v>0</v>
      </c>
      <c r="CR116" s="435">
        <f t="shared" si="92"/>
        <v>0</v>
      </c>
      <c r="CS116" s="435">
        <f t="shared" si="93"/>
        <v>0</v>
      </c>
    </row>
    <row r="117" spans="1:97" x14ac:dyDescent="0.25">
      <c r="A117" s="4219" t="s">
        <v>2278</v>
      </c>
      <c r="B117" s="4089"/>
      <c r="C117" s="4029">
        <f t="shared" si="79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0"/>
        <v/>
      </c>
      <c r="CB117" s="4296" t="str">
        <f t="shared" si="81"/>
        <v/>
      </c>
      <c r="CC117" s="4296" t="str">
        <f t="shared" si="82"/>
        <v/>
      </c>
      <c r="CD117" s="4296" t="str">
        <f t="shared" si="83"/>
        <v/>
      </c>
      <c r="CE117" s="4296" t="str">
        <f t="shared" si="84"/>
        <v/>
      </c>
      <c r="CF117" s="4296" t="str">
        <f t="shared" si="85"/>
        <v/>
      </c>
      <c r="CG117" s="4296" t="str">
        <f t="shared" si="86"/>
        <v/>
      </c>
      <c r="CM117" s="435">
        <f t="shared" si="87"/>
        <v>0</v>
      </c>
      <c r="CN117" s="435">
        <f t="shared" si="88"/>
        <v>0</v>
      </c>
      <c r="CO117" s="435">
        <f t="shared" si="89"/>
        <v>0</v>
      </c>
      <c r="CP117" s="435">
        <f t="shared" si="90"/>
        <v>0</v>
      </c>
      <c r="CQ117" s="435">
        <f t="shared" si="91"/>
        <v>0</v>
      </c>
      <c r="CR117" s="435">
        <f t="shared" si="92"/>
        <v>0</v>
      </c>
      <c r="CS117" s="435">
        <f t="shared" si="93"/>
        <v>0</v>
      </c>
    </row>
    <row r="118" spans="1:97" x14ac:dyDescent="0.25">
      <c r="A118" s="4316" t="s">
        <v>2279</v>
      </c>
      <c r="B118" s="1952"/>
      <c r="C118" s="303">
        <f t="shared" si="79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0"/>
        <v/>
      </c>
      <c r="CB118" s="4296" t="str">
        <f t="shared" si="81"/>
        <v/>
      </c>
      <c r="CC118" s="4296" t="str">
        <f t="shared" si="82"/>
        <v/>
      </c>
      <c r="CD118" s="4296" t="str">
        <f t="shared" si="83"/>
        <v/>
      </c>
      <c r="CE118" s="4296" t="str">
        <f t="shared" si="84"/>
        <v/>
      </c>
      <c r="CF118" s="4296" t="str">
        <f t="shared" si="85"/>
        <v/>
      </c>
      <c r="CG118" s="4296" t="str">
        <f t="shared" si="86"/>
        <v/>
      </c>
      <c r="CM118" s="435">
        <f t="shared" si="87"/>
        <v>0</v>
      </c>
      <c r="CN118" s="435">
        <f t="shared" si="88"/>
        <v>0</v>
      </c>
      <c r="CO118" s="435">
        <f t="shared" si="89"/>
        <v>0</v>
      </c>
      <c r="CP118" s="435">
        <f t="shared" si="90"/>
        <v>0</v>
      </c>
      <c r="CQ118" s="435">
        <f t="shared" si="91"/>
        <v>0</v>
      </c>
      <c r="CR118" s="435">
        <f t="shared" si="92"/>
        <v>0</v>
      </c>
      <c r="CS118" s="435">
        <f t="shared" si="93"/>
        <v>0</v>
      </c>
    </row>
    <row r="119" spans="1:97" x14ac:dyDescent="0.25">
      <c r="A119" s="4103" t="s">
        <v>2280</v>
      </c>
      <c r="B119" s="4089"/>
      <c r="C119" s="303">
        <f t="shared" si="79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0"/>
        <v/>
      </c>
      <c r="CB119" s="4296" t="str">
        <f t="shared" si="81"/>
        <v/>
      </c>
      <c r="CC119" s="4296" t="str">
        <f t="shared" si="82"/>
        <v/>
      </c>
      <c r="CD119" s="4296" t="str">
        <f t="shared" si="83"/>
        <v/>
      </c>
      <c r="CE119" s="4296" t="str">
        <f t="shared" si="84"/>
        <v/>
      </c>
      <c r="CF119" s="4296" t="str">
        <f t="shared" si="85"/>
        <v/>
      </c>
      <c r="CG119" s="4296" t="str">
        <f t="shared" si="86"/>
        <v/>
      </c>
      <c r="CM119" s="435">
        <f t="shared" si="87"/>
        <v>0</v>
      </c>
      <c r="CN119" s="435">
        <f t="shared" si="88"/>
        <v>0</v>
      </c>
      <c r="CO119" s="435">
        <f t="shared" si="89"/>
        <v>0</v>
      </c>
      <c r="CP119" s="435">
        <f t="shared" si="90"/>
        <v>0</v>
      </c>
      <c r="CQ119" s="435">
        <f t="shared" si="91"/>
        <v>0</v>
      </c>
      <c r="CR119" s="435">
        <f t="shared" si="92"/>
        <v>0</v>
      </c>
      <c r="CS119" s="435">
        <f t="shared" si="93"/>
        <v>0</v>
      </c>
    </row>
    <row r="120" spans="1:97" ht="21" x14ac:dyDescent="0.25">
      <c r="A120" s="3395" t="s">
        <v>2281</v>
      </c>
      <c r="B120" s="4089"/>
      <c r="C120" s="231">
        <f t="shared" si="79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0"/>
        <v/>
      </c>
      <c r="CB120" s="4296" t="str">
        <f t="shared" si="81"/>
        <v/>
      </c>
      <c r="CC120" s="4296" t="str">
        <f t="shared" si="82"/>
        <v/>
      </c>
      <c r="CD120" s="4296" t="str">
        <f t="shared" si="83"/>
        <v/>
      </c>
      <c r="CE120" s="4296" t="str">
        <f t="shared" si="84"/>
        <v/>
      </c>
      <c r="CF120" s="4296" t="str">
        <f t="shared" si="85"/>
        <v/>
      </c>
      <c r="CG120" s="4296" t="str">
        <f t="shared" si="86"/>
        <v/>
      </c>
      <c r="CM120" s="435">
        <f t="shared" si="87"/>
        <v>0</v>
      </c>
      <c r="CN120" s="435">
        <f t="shared" si="88"/>
        <v>0</v>
      </c>
      <c r="CO120" s="435">
        <f t="shared" si="89"/>
        <v>0</v>
      </c>
      <c r="CP120" s="435">
        <f t="shared" si="90"/>
        <v>0</v>
      </c>
      <c r="CQ120" s="435">
        <f t="shared" si="91"/>
        <v>0</v>
      </c>
      <c r="CR120" s="435">
        <f t="shared" si="92"/>
        <v>0</v>
      </c>
      <c r="CS120" s="435">
        <f t="shared" si="93"/>
        <v>0</v>
      </c>
    </row>
    <row r="121" spans="1:97" x14ac:dyDescent="0.25">
      <c r="A121" s="193" t="s">
        <v>2282</v>
      </c>
      <c r="B121" s="4089"/>
      <c r="C121" s="4029">
        <f t="shared" si="79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0"/>
        <v/>
      </c>
      <c r="CB121" s="4296" t="str">
        <f t="shared" si="81"/>
        <v/>
      </c>
      <c r="CC121" s="4296" t="str">
        <f t="shared" si="82"/>
        <v/>
      </c>
      <c r="CD121" s="4296" t="str">
        <f t="shared" si="83"/>
        <v/>
      </c>
      <c r="CE121" s="4296" t="str">
        <f t="shared" si="84"/>
        <v/>
      </c>
      <c r="CF121" s="4296" t="str">
        <f t="shared" si="85"/>
        <v/>
      </c>
      <c r="CG121" s="4296" t="str">
        <f t="shared" si="86"/>
        <v/>
      </c>
      <c r="CM121" s="435">
        <f t="shared" si="87"/>
        <v>0</v>
      </c>
      <c r="CN121" s="435">
        <f t="shared" si="88"/>
        <v>0</v>
      </c>
      <c r="CO121" s="435">
        <f t="shared" si="89"/>
        <v>0</v>
      </c>
      <c r="CP121" s="435">
        <f t="shared" si="90"/>
        <v>0</v>
      </c>
      <c r="CQ121" s="435">
        <f t="shared" si="91"/>
        <v>0</v>
      </c>
      <c r="CR121" s="435">
        <f t="shared" si="92"/>
        <v>0</v>
      </c>
      <c r="CS121" s="435">
        <f t="shared" si="93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0"/>
        <v/>
      </c>
      <c r="CB122" s="4296" t="str">
        <f t="shared" si="81"/>
        <v/>
      </c>
      <c r="CC122" s="4296" t="str">
        <f t="shared" si="82"/>
        <v/>
      </c>
      <c r="CD122" s="4296" t="str">
        <f t="shared" si="83"/>
        <v/>
      </c>
      <c r="CE122" s="4296" t="str">
        <f t="shared" si="84"/>
        <v/>
      </c>
      <c r="CF122" s="4296" t="str">
        <f t="shared" si="85"/>
        <v/>
      </c>
      <c r="CG122" s="4296" t="str">
        <f t="shared" si="86"/>
        <v/>
      </c>
      <c r="CM122" s="435">
        <f t="shared" si="87"/>
        <v>0</v>
      </c>
      <c r="CN122" s="435">
        <f t="shared" si="88"/>
        <v>0</v>
      </c>
      <c r="CO122" s="435">
        <f t="shared" si="89"/>
        <v>0</v>
      </c>
      <c r="CP122" s="435">
        <f t="shared" si="90"/>
        <v>0</v>
      </c>
      <c r="CQ122" s="435">
        <f t="shared" si="91"/>
        <v>0</v>
      </c>
      <c r="CR122" s="435">
        <f t="shared" si="92"/>
        <v>0</v>
      </c>
      <c r="CS122" s="435">
        <f t="shared" si="93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94">SUM(C113:C122)</f>
        <v>0</v>
      </c>
      <c r="D123" s="4311">
        <f t="shared" si="94"/>
        <v>0</v>
      </c>
      <c r="E123" s="4312">
        <f t="shared" si="94"/>
        <v>0</v>
      </c>
      <c r="F123" s="4313">
        <f t="shared" si="94"/>
        <v>0</v>
      </c>
      <c r="G123" s="4308">
        <f t="shared" si="94"/>
        <v>0</v>
      </c>
      <c r="H123" s="4308">
        <f t="shared" si="94"/>
        <v>0</v>
      </c>
      <c r="I123" s="4308">
        <f t="shared" si="94"/>
        <v>0</v>
      </c>
      <c r="J123" s="4308">
        <f t="shared" si="94"/>
        <v>0</v>
      </c>
      <c r="K123" s="4308">
        <f t="shared" si="94"/>
        <v>0</v>
      </c>
      <c r="L123" s="4280">
        <f t="shared" si="94"/>
        <v>0</v>
      </c>
      <c r="M123" s="4309">
        <f t="shared" si="94"/>
        <v>0</v>
      </c>
      <c r="N123" s="4308">
        <f t="shared" si="94"/>
        <v>0</v>
      </c>
      <c r="O123" s="4308">
        <f t="shared" si="94"/>
        <v>0</v>
      </c>
      <c r="P123" s="4308">
        <f t="shared" si="94"/>
        <v>0</v>
      </c>
      <c r="Q123" s="4308">
        <f t="shared" si="94"/>
        <v>0</v>
      </c>
      <c r="R123" s="4314">
        <f t="shared" si="94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B15" sqref="B15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 t="shared" ref="P32:P37" si="3">BD32</f>
        <v/>
      </c>
      <c r="BD32" s="432" t="str">
        <f t="shared" ref="BD32:BD37" si="4">IF(AND(N32+O32&gt;$C32)," * La variable "&amp;$N$29&amp;""&amp;" No puede ser mayor al Total.","")</f>
        <v/>
      </c>
      <c r="BM32" s="180">
        <f t="shared" ref="BM32:BM37" si="5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si="3"/>
        <v/>
      </c>
      <c r="BD33" s="432" t="str">
        <f t="shared" si="4"/>
        <v/>
      </c>
      <c r="BM33" s="180">
        <f t="shared" si="5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3"/>
        <v/>
      </c>
      <c r="BD34" s="432" t="str">
        <f t="shared" si="4"/>
        <v/>
      </c>
      <c r="BM34" s="180">
        <f t="shared" si="5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3"/>
        <v/>
      </c>
      <c r="BD35" s="432" t="str">
        <f t="shared" si="4"/>
        <v/>
      </c>
      <c r="BM35" s="180">
        <f t="shared" si="5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3"/>
        <v/>
      </c>
      <c r="R36" s="5686"/>
      <c r="BD36" s="432" t="str">
        <f t="shared" si="4"/>
        <v/>
      </c>
      <c r="BM36" s="180">
        <f t="shared" si="5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3"/>
        <v/>
      </c>
      <c r="BD37" s="432" t="str">
        <f t="shared" si="4"/>
        <v/>
      </c>
      <c r="BM37" s="180">
        <f t="shared" si="5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 t="shared" ref="B63:B68" si="6"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si="6"/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 t="shared" si="6"/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 t="shared" ref="J102:Q102" si="12">SUM(J89:J101)</f>
        <v>0</v>
      </c>
      <c r="K102" s="4540">
        <f t="shared" si="12"/>
        <v>0</v>
      </c>
      <c r="L102" s="4539">
        <f t="shared" si="12"/>
        <v>0</v>
      </c>
      <c r="M102" s="4541">
        <f t="shared" si="12"/>
        <v>0</v>
      </c>
      <c r="N102" s="4539">
        <f t="shared" si="12"/>
        <v>0</v>
      </c>
      <c r="O102" s="4540">
        <f t="shared" si="12"/>
        <v>0</v>
      </c>
      <c r="P102" s="4539">
        <f t="shared" si="12"/>
        <v>0</v>
      </c>
      <c r="Q102" s="4541">
        <f t="shared" si="12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3">SUM(C106+D106)</f>
        <v>0</v>
      </c>
      <c r="C106" s="4531"/>
      <c r="D106" s="4543"/>
      <c r="E106" s="4544"/>
      <c r="F106" s="4545"/>
      <c r="G106" s="4545"/>
      <c r="H106" t="str">
        <f t="shared" ref="H106:H114" si="14">AT106</f>
        <v/>
      </c>
      <c r="AT106" s="4532" t="str">
        <f t="shared" ref="AT106:AT112" si="15">IF(SUM(E106:G106)&lt;&gt;B106,"* La Suma de los Beneficiarios MAI, MLE y Otros debe ser igual al Total.","")</f>
        <v/>
      </c>
      <c r="BC106" s="2707">
        <f t="shared" ref="BC106:BC113" si="16">IF(SUM(E106:G106)&lt;&gt;B106,1,0)</f>
        <v>0</v>
      </c>
    </row>
    <row r="107" spans="1:55" x14ac:dyDescent="0.25">
      <c r="A107" s="4546" t="s">
        <v>2401</v>
      </c>
      <c r="B107" s="4394">
        <f t="shared" si="13"/>
        <v>0</v>
      </c>
      <c r="C107" s="4536"/>
      <c r="D107" s="4547"/>
      <c r="E107" s="4548"/>
      <c r="F107" s="4396"/>
      <c r="G107" s="4396"/>
      <c r="H107" t="str">
        <f t="shared" si="14"/>
        <v/>
      </c>
      <c r="AT107" s="4532" t="str">
        <f t="shared" si="15"/>
        <v/>
      </c>
      <c r="BC107" s="2707">
        <f t="shared" si="16"/>
        <v>0</v>
      </c>
    </row>
    <row r="108" spans="1:55" x14ac:dyDescent="0.25">
      <c r="A108" s="4533" t="s">
        <v>2402</v>
      </c>
      <c r="B108" s="4394">
        <f t="shared" si="13"/>
        <v>0</v>
      </c>
      <c r="C108" s="4536"/>
      <c r="D108" s="4547"/>
      <c r="E108" s="4548"/>
      <c r="F108" s="4396"/>
      <c r="G108" s="4396"/>
      <c r="H108" t="str">
        <f t="shared" si="14"/>
        <v/>
      </c>
      <c r="AT108" s="4532" t="str">
        <f t="shared" si="15"/>
        <v/>
      </c>
      <c r="BC108" s="2707">
        <f t="shared" si="16"/>
        <v>0</v>
      </c>
    </row>
    <row r="109" spans="1:55" x14ac:dyDescent="0.25">
      <c r="A109" s="4533" t="s">
        <v>2403</v>
      </c>
      <c r="B109" s="4394">
        <f t="shared" si="13"/>
        <v>0</v>
      </c>
      <c r="C109" s="4536"/>
      <c r="D109" s="4547"/>
      <c r="E109" s="4548"/>
      <c r="F109" s="4396"/>
      <c r="G109" s="4396"/>
      <c r="H109" t="str">
        <f t="shared" si="14"/>
        <v/>
      </c>
      <c r="AT109" s="4532" t="str">
        <f t="shared" si="15"/>
        <v/>
      </c>
      <c r="BC109" s="2707">
        <f t="shared" si="16"/>
        <v>0</v>
      </c>
    </row>
    <row r="110" spans="1:55" x14ac:dyDescent="0.25">
      <c r="A110" s="4533" t="s">
        <v>2404</v>
      </c>
      <c r="B110" s="4394">
        <f t="shared" si="13"/>
        <v>0</v>
      </c>
      <c r="C110" s="4536"/>
      <c r="D110" s="4547"/>
      <c r="E110" s="4548"/>
      <c r="F110" s="4396"/>
      <c r="G110" s="4396"/>
      <c r="H110" t="str">
        <f t="shared" si="14"/>
        <v/>
      </c>
      <c r="AT110" s="4532" t="str">
        <f t="shared" si="15"/>
        <v/>
      </c>
      <c r="BC110" s="2707">
        <f t="shared" si="16"/>
        <v>0</v>
      </c>
    </row>
    <row r="111" spans="1:55" x14ac:dyDescent="0.25">
      <c r="A111" s="4533" t="s">
        <v>2405</v>
      </c>
      <c r="B111" s="4394">
        <f t="shared" si="13"/>
        <v>0</v>
      </c>
      <c r="C111" s="4536"/>
      <c r="D111" s="4547"/>
      <c r="E111" s="4548"/>
      <c r="F111" s="4396"/>
      <c r="G111" s="4396"/>
      <c r="H111" t="str">
        <f t="shared" si="14"/>
        <v/>
      </c>
      <c r="AT111" s="4532" t="str">
        <f t="shared" si="15"/>
        <v/>
      </c>
      <c r="BC111" s="2707">
        <f t="shared" si="16"/>
        <v>0</v>
      </c>
    </row>
    <row r="112" spans="1:55" x14ac:dyDescent="0.25">
      <c r="A112" s="4546" t="s">
        <v>2406</v>
      </c>
      <c r="B112" s="4394">
        <f t="shared" si="13"/>
        <v>0</v>
      </c>
      <c r="C112" s="4536"/>
      <c r="D112" s="4547"/>
      <c r="E112" s="4548"/>
      <c r="F112" s="4396"/>
      <c r="G112" s="4396"/>
      <c r="H112" t="str">
        <f t="shared" si="14"/>
        <v/>
      </c>
      <c r="AT112" s="4532" t="str">
        <f t="shared" si="15"/>
        <v/>
      </c>
      <c r="BC112" s="2707">
        <f t="shared" si="16"/>
        <v>0</v>
      </c>
    </row>
    <row r="113" spans="1:56" x14ac:dyDescent="0.25">
      <c r="A113" s="4549" t="s">
        <v>2407</v>
      </c>
      <c r="B113" s="4550">
        <f t="shared" si="13"/>
        <v>0</v>
      </c>
      <c r="C113" s="4536"/>
      <c r="D113" s="4547"/>
      <c r="E113" s="4548"/>
      <c r="F113" s="4551"/>
      <c r="G113" s="4551"/>
      <c r="H113" t="str">
        <f t="shared" si="14"/>
        <v/>
      </c>
      <c r="AT113" s="4532" t="str">
        <f>IF(SUM(E113:G113)&lt;&gt;B113,"* La Suma de los Beneficiarios MAI, MLE y Otros debe ser igual al Total.","")</f>
        <v/>
      </c>
      <c r="BC113" s="2707">
        <f t="shared" si="16"/>
        <v>0</v>
      </c>
    </row>
    <row r="114" spans="1:56" x14ac:dyDescent="0.25">
      <c r="A114" s="4552" t="s">
        <v>77</v>
      </c>
      <c r="B114" s="4553">
        <f t="shared" ref="B114:G114" si="17">SUM(B106:B113)</f>
        <v>0</v>
      </c>
      <c r="C114" s="4554">
        <f t="shared" si="17"/>
        <v>0</v>
      </c>
      <c r="D114" s="4555">
        <f t="shared" si="17"/>
        <v>0</v>
      </c>
      <c r="E114" s="4556">
        <f t="shared" si="17"/>
        <v>0</v>
      </c>
      <c r="F114" s="4557">
        <f t="shared" si="17"/>
        <v>0</v>
      </c>
      <c r="G114" s="4557">
        <f t="shared" si="17"/>
        <v>0</v>
      </c>
      <c r="H114" s="4558" t="str">
        <f t="shared" si="14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8">SUM(C123:C124)</f>
        <v>0</v>
      </c>
      <c r="D122" s="4571">
        <f t="shared" si="18"/>
        <v>0</v>
      </c>
      <c r="E122" s="4572">
        <f t="shared" si="18"/>
        <v>0</v>
      </c>
      <c r="F122" s="4570">
        <f t="shared" si="18"/>
        <v>0</v>
      </c>
      <c r="G122" s="4571">
        <f>SUM(G123:G124)</f>
        <v>0</v>
      </c>
      <c r="H122" s="4572">
        <f t="shared" si="18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19">SUM(B127:B138)</f>
        <v>0</v>
      </c>
      <c r="C139" s="4598">
        <f t="shared" si="19"/>
        <v>0</v>
      </c>
      <c r="D139" s="4597">
        <f t="shared" si="19"/>
        <v>0</v>
      </c>
      <c r="E139" s="4598">
        <f t="shared" si="19"/>
        <v>0</v>
      </c>
      <c r="F139" s="4597">
        <f t="shared" si="19"/>
        <v>0</v>
      </c>
      <c r="G139" s="4598">
        <f t="shared" si="19"/>
        <v>0</v>
      </c>
      <c r="H139" s="4597">
        <f t="shared" si="19"/>
        <v>0</v>
      </c>
      <c r="I139" s="4598">
        <f t="shared" si="19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0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0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0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0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0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0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0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0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1">SUM(C143:C151)</f>
        <v>0</v>
      </c>
      <c r="D152" s="4598">
        <f t="shared" si="21"/>
        <v>0</v>
      </c>
      <c r="E152" s="4597">
        <f t="shared" si="21"/>
        <v>0</v>
      </c>
      <c r="F152" s="4614">
        <f t="shared" si="21"/>
        <v>0</v>
      </c>
      <c r="G152" s="4615">
        <f t="shared" si="21"/>
        <v>0</v>
      </c>
      <c r="H152" s="4616">
        <f t="shared" si="21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0" zoomScaleNormal="100" workbookViewId="0">
      <selection activeCell="A50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1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1</v>
      </c>
      <c r="AM12" s="958">
        <v>0</v>
      </c>
      <c r="AN12" s="892">
        <v>0</v>
      </c>
      <c r="AO12" s="959">
        <v>1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2</v>
      </c>
      <c r="C14" s="963">
        <f t="shared" si="7"/>
        <v>1</v>
      </c>
      <c r="D14" s="964">
        <f t="shared" si="8"/>
        <v>1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1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1</v>
      </c>
      <c r="AO14" s="972">
        <v>1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3</v>
      </c>
      <c r="C16" s="976">
        <f t="shared" si="7"/>
        <v>2</v>
      </c>
      <c r="D16" s="964">
        <f t="shared" si="8"/>
        <v>1</v>
      </c>
      <c r="E16" s="965">
        <v>0</v>
      </c>
      <c r="F16" s="966">
        <v>0</v>
      </c>
      <c r="G16" s="965">
        <v>1</v>
      </c>
      <c r="H16" s="967">
        <v>0</v>
      </c>
      <c r="I16" s="965">
        <v>0</v>
      </c>
      <c r="J16" s="967">
        <v>0</v>
      </c>
      <c r="K16" s="968">
        <v>0</v>
      </c>
      <c r="L16" s="969">
        <v>0</v>
      </c>
      <c r="M16" s="965">
        <v>0</v>
      </c>
      <c r="N16" s="967">
        <v>1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1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2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2</v>
      </c>
      <c r="C20" s="976">
        <f>SUM(W20+Y20+AA20+AC20+AE20+AG20+AI20+AK20+AM20)</f>
        <v>0</v>
      </c>
      <c r="D20" s="964">
        <f>SUM(X20+Z20+AB20+AD20+AF20+AH20+AJ20+AL20+AN20)</f>
        <v>2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2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8</v>
      </c>
      <c r="C23" s="996">
        <f>SUM(C12:C22)</f>
        <v>3</v>
      </c>
      <c r="D23" s="997">
        <f>SUM(D12:D22)</f>
        <v>5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1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1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>SUM(S12:S22)</f>
        <v>0</v>
      </c>
      <c r="T23" s="1000">
        <f>SUM(T12:T22)</f>
        <v>0</v>
      </c>
      <c r="U23" s="998">
        <f>SUM(U12:U22)</f>
        <v>0</v>
      </c>
      <c r="V23" s="1000">
        <f>SUM(V12:V22)</f>
        <v>0</v>
      </c>
      <c r="W23" s="1001">
        <f t="shared" si="10"/>
        <v>0</v>
      </c>
      <c r="X23" s="1002">
        <f t="shared" si="10"/>
        <v>0</v>
      </c>
      <c r="Y23" s="998">
        <f t="shared" si="10"/>
        <v>1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1</v>
      </c>
      <c r="AJ23" s="1002">
        <f t="shared" si="10"/>
        <v>0</v>
      </c>
      <c r="AK23" s="998">
        <f t="shared" si="10"/>
        <v>0</v>
      </c>
      <c r="AL23" s="1000">
        <f t="shared" si="10"/>
        <v>1</v>
      </c>
      <c r="AM23" s="1001">
        <f t="shared" si="10"/>
        <v>0</v>
      </c>
      <c r="AN23" s="1003">
        <f t="shared" si="10"/>
        <v>3</v>
      </c>
      <c r="AO23" s="1004">
        <f t="shared" si="10"/>
        <v>4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1">SUM(D28+E28)</f>
        <v>0</v>
      </c>
      <c r="D28" s="1011">
        <f t="shared" ref="D28:E30" si="12">SUM(F28+H28)</f>
        <v>0</v>
      </c>
      <c r="E28" s="204">
        <f t="shared" si="12"/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3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4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5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6">IF(AND(C28&gt;0,AP28=""),1,IF(AP28&gt;C28,1,0))</f>
        <v>0</v>
      </c>
      <c r="CG28" s="84">
        <f t="shared" ref="CG28:CG40" si="17">IF(AND(C28&gt;0,AQ28=""),1,IF(AQ28&gt;C28,1,0))</f>
        <v>0</v>
      </c>
      <c r="CH28" s="84">
        <f t="shared" ref="CH28:CH40" si="18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1"/>
        <v>0</v>
      </c>
      <c r="D29" s="1011">
        <f t="shared" si="12"/>
        <v>0</v>
      </c>
      <c r="E29" s="204">
        <f t="shared" si="12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19">CA29&amp;CB29&amp;CC29</f>
        <v/>
      </c>
      <c r="CA29" s="135" t="str">
        <f t="shared" si="13"/>
        <v/>
      </c>
      <c r="CB29" s="135" t="str">
        <f t="shared" si="14"/>
        <v/>
      </c>
      <c r="CC29" s="135" t="str">
        <f t="shared" si="15"/>
        <v/>
      </c>
      <c r="CD29" s="151"/>
      <c r="CF29" s="84">
        <f t="shared" si="16"/>
        <v>0</v>
      </c>
      <c r="CG29" s="84">
        <f t="shared" si="17"/>
        <v>0</v>
      </c>
      <c r="CH29" s="84">
        <f t="shared" si="18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1"/>
        <v>0</v>
      </c>
      <c r="D30" s="27">
        <f t="shared" si="12"/>
        <v>0</v>
      </c>
      <c r="E30" s="28">
        <f t="shared" si="12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19"/>
        <v/>
      </c>
      <c r="CA30" s="135" t="str">
        <f t="shared" si="13"/>
        <v/>
      </c>
      <c r="CB30" s="135" t="str">
        <f t="shared" si="14"/>
        <v/>
      </c>
      <c r="CC30" s="135" t="str">
        <f t="shared" si="15"/>
        <v/>
      </c>
      <c r="CD30" s="151"/>
      <c r="CF30" s="84">
        <f t="shared" si="16"/>
        <v>0</v>
      </c>
      <c r="CG30" s="84">
        <f t="shared" si="17"/>
        <v>0</v>
      </c>
      <c r="CH30" s="84">
        <f t="shared" si="18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1"/>
        <v>0</v>
      </c>
      <c r="D31" s="1020">
        <f t="shared" ref="D31:E33" si="20">SUM(H31+J31+L31+N31+P31+R31+T31+V31+X31+Z31+AB31+AD31+AF31+AH31+AJ31+AL31+AN31)</f>
        <v>0</v>
      </c>
      <c r="E31" s="953">
        <f t="shared" si="20"/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19"/>
        <v/>
      </c>
      <c r="CA31" s="135" t="str">
        <f t="shared" si="13"/>
        <v/>
      </c>
      <c r="CB31" s="135" t="str">
        <f t="shared" si="14"/>
        <v/>
      </c>
      <c r="CC31" s="135" t="str">
        <f t="shared" si="15"/>
        <v/>
      </c>
      <c r="CD31" s="151"/>
      <c r="CF31" s="84">
        <f t="shared" si="16"/>
        <v>0</v>
      </c>
      <c r="CG31" s="84">
        <f t="shared" si="17"/>
        <v>0</v>
      </c>
      <c r="CH31" s="84">
        <f t="shared" si="18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1"/>
        <v>0</v>
      </c>
      <c r="D32" s="1011">
        <f t="shared" si="20"/>
        <v>0</v>
      </c>
      <c r="E32" s="204">
        <f t="shared" si="20"/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19"/>
        <v/>
      </c>
      <c r="CA32" s="135" t="str">
        <f t="shared" si="13"/>
        <v/>
      </c>
      <c r="CB32" s="135" t="str">
        <f t="shared" si="14"/>
        <v/>
      </c>
      <c r="CC32" s="135" t="str">
        <f t="shared" si="15"/>
        <v/>
      </c>
      <c r="CD32" s="151"/>
      <c r="CF32" s="84">
        <f t="shared" si="16"/>
        <v>0</v>
      </c>
      <c r="CG32" s="84">
        <f t="shared" si="17"/>
        <v>0</v>
      </c>
      <c r="CH32" s="84">
        <f t="shared" si="18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1"/>
        <v>0</v>
      </c>
      <c r="D33" s="27">
        <f t="shared" si="20"/>
        <v>0</v>
      </c>
      <c r="E33" s="204">
        <f t="shared" si="20"/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19"/>
        <v/>
      </c>
      <c r="CA33" s="135" t="str">
        <f t="shared" si="13"/>
        <v/>
      </c>
      <c r="CB33" s="135" t="str">
        <f t="shared" si="14"/>
        <v/>
      </c>
      <c r="CC33" s="135" t="str">
        <f t="shared" si="15"/>
        <v/>
      </c>
      <c r="CD33" s="151"/>
      <c r="CF33" s="84">
        <f t="shared" si="16"/>
        <v>0</v>
      </c>
      <c r="CG33" s="84">
        <f t="shared" si="17"/>
        <v>0</v>
      </c>
      <c r="CH33" s="84">
        <f t="shared" si="18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1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19"/>
        <v/>
      </c>
      <c r="CA34" s="135" t="str">
        <f t="shared" si="13"/>
        <v/>
      </c>
      <c r="CB34" s="135" t="str">
        <f t="shared" si="14"/>
        <v/>
      </c>
      <c r="CC34" s="135" t="str">
        <f t="shared" si="15"/>
        <v/>
      </c>
      <c r="CD34" s="151"/>
      <c r="CF34" s="84">
        <f t="shared" si="16"/>
        <v>0</v>
      </c>
      <c r="CG34" s="84">
        <f t="shared" si="17"/>
        <v>0</v>
      </c>
      <c r="CH34" s="84">
        <f t="shared" si="18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1"/>
        <v>0</v>
      </c>
      <c r="D35" s="1034">
        <f>SUM(F35+H35+J35+L35+N35+P35+R35+X35+Z35+AB35+AD35+AF35+AH35+AJ35+AL35+AN35)</f>
        <v>0</v>
      </c>
      <c r="E35" s="414">
        <f>SUM(G35+I35+K35+M35+O35+Q35+S35+Y35+AA35+AC35+AE35+AG35+AI35+AK35+AM35+AO35)</f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19"/>
        <v/>
      </c>
      <c r="CA35" s="135" t="str">
        <f t="shared" si="13"/>
        <v/>
      </c>
      <c r="CB35" s="135" t="str">
        <f t="shared" si="14"/>
        <v/>
      </c>
      <c r="CC35" s="135" t="str">
        <f t="shared" si="15"/>
        <v/>
      </c>
      <c r="CD35" s="151"/>
      <c r="CF35" s="84">
        <f t="shared" si="16"/>
        <v>0</v>
      </c>
      <c r="CG35" s="84">
        <f t="shared" si="17"/>
        <v>0</v>
      </c>
      <c r="CH35" s="84">
        <f t="shared" si="18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1"/>
        <v>0</v>
      </c>
      <c r="D36" s="1038">
        <f t="shared" ref="D36:E40" si="21">SUM(F36+H36+J36+L36+N36+P36+R36+T36+V36+X36+Z36+AB36+AD36+AF36+AH36+AJ36+AL36+AN36)</f>
        <v>0</v>
      </c>
      <c r="E36" s="204">
        <f t="shared" si="21"/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19"/>
        <v/>
      </c>
      <c r="CA36" s="135" t="str">
        <f t="shared" si="13"/>
        <v/>
      </c>
      <c r="CB36" s="135" t="str">
        <f t="shared" si="14"/>
        <v/>
      </c>
      <c r="CC36" s="135" t="str">
        <f t="shared" si="15"/>
        <v/>
      </c>
      <c r="CD36" s="151"/>
      <c r="CF36" s="84">
        <f t="shared" si="16"/>
        <v>0</v>
      </c>
      <c r="CG36" s="84">
        <f t="shared" si="17"/>
        <v>0</v>
      </c>
      <c r="CH36" s="84">
        <f t="shared" si="18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1"/>
        <v>0</v>
      </c>
      <c r="D37" s="1041">
        <f t="shared" si="21"/>
        <v>0</v>
      </c>
      <c r="E37" s="964">
        <f t="shared" si="21"/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19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51"/>
      <c r="CF37" s="84">
        <f t="shared" si="16"/>
        <v>0</v>
      </c>
      <c r="CG37" s="84">
        <f t="shared" si="17"/>
        <v>0</v>
      </c>
      <c r="CH37" s="84">
        <f t="shared" si="18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1"/>
        <v>0</v>
      </c>
      <c r="D38" s="1044">
        <f t="shared" si="21"/>
        <v>0</v>
      </c>
      <c r="E38" s="964">
        <f t="shared" si="21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19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51"/>
      <c r="CF38" s="84">
        <f t="shared" si="16"/>
        <v>0</v>
      </c>
      <c r="CG38" s="84">
        <f t="shared" si="17"/>
        <v>0</v>
      </c>
      <c r="CH38" s="84">
        <f t="shared" si="18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1"/>
        <v>0</v>
      </c>
      <c r="D39" s="1041">
        <f t="shared" si="21"/>
        <v>0</v>
      </c>
      <c r="E39" s="964">
        <f t="shared" si="21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19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51"/>
      <c r="CF39" s="84">
        <f t="shared" si="16"/>
        <v>0</v>
      </c>
      <c r="CG39" s="84">
        <f t="shared" si="17"/>
        <v>0</v>
      </c>
      <c r="CH39" s="84">
        <f t="shared" si="18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1"/>
        <v>0</v>
      </c>
      <c r="D40" s="1046">
        <f t="shared" si="21"/>
        <v>0</v>
      </c>
      <c r="E40" s="964">
        <f t="shared" si="21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19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51"/>
      <c r="CF40" s="84">
        <f t="shared" si="16"/>
        <v>0</v>
      </c>
      <c r="CG40" s="84">
        <f t="shared" si="17"/>
        <v>0</v>
      </c>
      <c r="CH40" s="84">
        <f t="shared" si="18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2">SUM(C28:C40)</f>
        <v>0</v>
      </c>
      <c r="D41" s="1005">
        <f t="shared" si="22"/>
        <v>0</v>
      </c>
      <c r="E41" s="999">
        <f t="shared" si="22"/>
        <v>0</v>
      </c>
      <c r="F41" s="998">
        <f t="shared" si="22"/>
        <v>0</v>
      </c>
      <c r="G41" s="999">
        <f t="shared" si="22"/>
        <v>0</v>
      </c>
      <c r="H41" s="998">
        <f>SUM(H28:H40)</f>
        <v>0</v>
      </c>
      <c r="I41" s="999">
        <f t="shared" si="22"/>
        <v>0</v>
      </c>
      <c r="J41" s="998">
        <f t="shared" si="22"/>
        <v>0</v>
      </c>
      <c r="K41" s="999">
        <f t="shared" si="22"/>
        <v>0</v>
      </c>
      <c r="L41" s="1047">
        <f t="shared" si="22"/>
        <v>0</v>
      </c>
      <c r="M41" s="1000">
        <f t="shared" si="22"/>
        <v>0</v>
      </c>
      <c r="N41" s="1047">
        <f t="shared" si="22"/>
        <v>0</v>
      </c>
      <c r="O41" s="1000">
        <f t="shared" si="22"/>
        <v>0</v>
      </c>
      <c r="P41" s="1048">
        <f t="shared" si="22"/>
        <v>0</v>
      </c>
      <c r="Q41" s="1000">
        <f t="shared" si="22"/>
        <v>0</v>
      </c>
      <c r="R41" s="1047">
        <f t="shared" si="22"/>
        <v>0</v>
      </c>
      <c r="S41" s="1000">
        <f t="shared" si="22"/>
        <v>0</v>
      </c>
      <c r="T41" s="1047">
        <f>SUM(T28:T40)</f>
        <v>0</v>
      </c>
      <c r="U41" s="1000">
        <f>SUM(U28:U40)</f>
        <v>0</v>
      </c>
      <c r="V41" s="1047">
        <f>SUM(V28:V40)</f>
        <v>0</v>
      </c>
      <c r="W41" s="1000">
        <f>SUM(W28:W40)</f>
        <v>0</v>
      </c>
      <c r="X41" s="998">
        <f t="shared" si="22"/>
        <v>0</v>
      </c>
      <c r="Y41" s="1049">
        <f t="shared" si="22"/>
        <v>0</v>
      </c>
      <c r="Z41" s="998">
        <f t="shared" si="22"/>
        <v>0</v>
      </c>
      <c r="AA41" s="1049">
        <f t="shared" si="22"/>
        <v>0</v>
      </c>
      <c r="AB41" s="998">
        <f t="shared" si="22"/>
        <v>0</v>
      </c>
      <c r="AC41" s="1049">
        <f t="shared" si="22"/>
        <v>0</v>
      </c>
      <c r="AD41" s="1047">
        <f t="shared" si="22"/>
        <v>0</v>
      </c>
      <c r="AE41" s="1000">
        <f t="shared" si="22"/>
        <v>0</v>
      </c>
      <c r="AF41" s="1047">
        <f t="shared" si="22"/>
        <v>0</v>
      </c>
      <c r="AG41" s="1000">
        <f t="shared" si="22"/>
        <v>0</v>
      </c>
      <c r="AH41" s="1048">
        <f t="shared" si="22"/>
        <v>0</v>
      </c>
      <c r="AI41" s="1000">
        <f t="shared" si="22"/>
        <v>0</v>
      </c>
      <c r="AJ41" s="1047">
        <f t="shared" si="22"/>
        <v>0</v>
      </c>
      <c r="AK41" s="1000">
        <f t="shared" si="22"/>
        <v>0</v>
      </c>
      <c r="AL41" s="1047">
        <f t="shared" si="22"/>
        <v>0</v>
      </c>
      <c r="AM41" s="1000">
        <f t="shared" si="22"/>
        <v>0</v>
      </c>
      <c r="AN41" s="1047">
        <f t="shared" si="22"/>
        <v>0</v>
      </c>
      <c r="AO41" s="1003">
        <f t="shared" si="22"/>
        <v>0</v>
      </c>
      <c r="AP41" s="1004">
        <f t="shared" si="22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23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24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25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26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23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27">CA47&amp;CB47&amp;CC47</f>
        <v/>
      </c>
      <c r="CA47" s="135" t="str">
        <f t="shared" si="24"/>
        <v/>
      </c>
      <c r="CB47" s="135" t="str">
        <f t="shared" si="25"/>
        <v/>
      </c>
      <c r="CC47" s="135" t="str">
        <f t="shared" si="26"/>
        <v/>
      </c>
      <c r="CF47" s="182">
        <f t="shared" ref="CF47:CF53" si="28">IF(AND($B47&gt;0,AO47="",AP47=""),1,IF((AO47+AP47)&gt;$B47,1,0))</f>
        <v>0</v>
      </c>
      <c r="CG47" s="182">
        <f t="shared" ref="CG47:CG53" si="29">IF(AND($B47&gt;0,AQ47=""),1,IF((AQ47)&gt;$B47,1,0))</f>
        <v>0</v>
      </c>
      <c r="CH47" s="182">
        <f t="shared" ref="CH47:CH53" si="30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23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27"/>
        <v/>
      </c>
      <c r="CA48" s="135" t="str">
        <f t="shared" si="24"/>
        <v/>
      </c>
      <c r="CB48" s="135" t="str">
        <f t="shared" si="25"/>
        <v/>
      </c>
      <c r="CC48" s="135" t="str">
        <f t="shared" si="26"/>
        <v/>
      </c>
      <c r="CF48" s="182">
        <f t="shared" si="28"/>
        <v>0</v>
      </c>
      <c r="CG48" s="182">
        <f t="shared" si="29"/>
        <v>0</v>
      </c>
      <c r="CH48" s="182">
        <f t="shared" si="30"/>
        <v>0</v>
      </c>
    </row>
    <row r="49" spans="1:86" s="19" customFormat="1" ht="15" customHeight="1" x14ac:dyDescent="0.15">
      <c r="A49" s="253" t="s">
        <v>2467</v>
      </c>
      <c r="B49" s="303">
        <f t="shared" si="23"/>
        <v>0</v>
      </c>
      <c r="C49" s="41">
        <f t="shared" ref="C49:D53" si="31">SUM(E49+G49+I49+K49+M49+O49+Q49+S49+U49+W49+Y49+AA49+AC49+AE49+AG49+AI49+AK49+AM49)</f>
        <v>0</v>
      </c>
      <c r="D49" s="141">
        <f t="shared" si="31"/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27"/>
        <v/>
      </c>
      <c r="CA49" s="135" t="str">
        <f t="shared" si="24"/>
        <v/>
      </c>
      <c r="CB49" s="135" t="str">
        <f t="shared" si="25"/>
        <v/>
      </c>
      <c r="CC49" s="135" t="str">
        <f t="shared" si="26"/>
        <v/>
      </c>
      <c r="CF49" s="182">
        <f t="shared" si="28"/>
        <v>0</v>
      </c>
      <c r="CG49" s="182">
        <f t="shared" si="29"/>
        <v>0</v>
      </c>
      <c r="CH49" s="182">
        <f t="shared" si="30"/>
        <v>0</v>
      </c>
    </row>
    <row r="50" spans="1:86" s="19" customFormat="1" ht="15" customHeight="1" x14ac:dyDescent="0.15">
      <c r="A50" s="1074" t="s">
        <v>2468</v>
      </c>
      <c r="B50" s="1075">
        <f t="shared" si="23"/>
        <v>0</v>
      </c>
      <c r="C50" s="1076">
        <f t="shared" si="31"/>
        <v>0</v>
      </c>
      <c r="D50" s="1067">
        <f t="shared" si="31"/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27"/>
        <v/>
      </c>
      <c r="CA50" s="135" t="str">
        <f t="shared" si="24"/>
        <v/>
      </c>
      <c r="CB50" s="135" t="str">
        <f t="shared" si="25"/>
        <v/>
      </c>
      <c r="CC50" s="135" t="str">
        <f t="shared" si="26"/>
        <v/>
      </c>
      <c r="CF50" s="182">
        <f t="shared" si="28"/>
        <v>0</v>
      </c>
      <c r="CG50" s="182">
        <f t="shared" si="29"/>
        <v>0</v>
      </c>
      <c r="CH50" s="182">
        <f t="shared" si="30"/>
        <v>0</v>
      </c>
    </row>
    <row r="51" spans="1:86" s="19" customFormat="1" ht="15" customHeight="1" x14ac:dyDescent="0.15">
      <c r="A51" s="1077" t="s">
        <v>2469</v>
      </c>
      <c r="B51" s="231">
        <f t="shared" si="23"/>
        <v>0</v>
      </c>
      <c r="C51" s="210">
        <f t="shared" si="31"/>
        <v>0</v>
      </c>
      <c r="D51" s="208">
        <f t="shared" si="31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27"/>
        <v/>
      </c>
      <c r="CA51" s="135" t="str">
        <f t="shared" si="24"/>
        <v/>
      </c>
      <c r="CB51" s="135" t="str">
        <f t="shared" si="25"/>
        <v/>
      </c>
      <c r="CC51" s="135" t="str">
        <f t="shared" si="26"/>
        <v/>
      </c>
      <c r="CF51" s="182">
        <f t="shared" si="28"/>
        <v>0</v>
      </c>
      <c r="CG51" s="182">
        <f t="shared" si="29"/>
        <v>0</v>
      </c>
      <c r="CH51" s="182">
        <f t="shared" si="30"/>
        <v>0</v>
      </c>
    </row>
    <row r="52" spans="1:86" s="19" customFormat="1" ht="15" customHeight="1" x14ac:dyDescent="0.15">
      <c r="A52" s="1081" t="s">
        <v>2470</v>
      </c>
      <c r="B52" s="1075">
        <f t="shared" si="23"/>
        <v>0</v>
      </c>
      <c r="C52" s="1076">
        <f t="shared" si="31"/>
        <v>0</v>
      </c>
      <c r="D52" s="1067">
        <f t="shared" si="31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27"/>
        <v/>
      </c>
      <c r="CA52" s="135" t="str">
        <f t="shared" si="24"/>
        <v/>
      </c>
      <c r="CB52" s="135" t="str">
        <f t="shared" si="25"/>
        <v/>
      </c>
      <c r="CC52" s="135" t="str">
        <f t="shared" si="26"/>
        <v/>
      </c>
      <c r="CF52" s="182">
        <f t="shared" si="28"/>
        <v>0</v>
      </c>
      <c r="CG52" s="182">
        <f t="shared" si="29"/>
        <v>0</v>
      </c>
      <c r="CH52" s="182">
        <f t="shared" si="30"/>
        <v>0</v>
      </c>
    </row>
    <row r="53" spans="1:86" s="19" customFormat="1" ht="15" customHeight="1" x14ac:dyDescent="0.15">
      <c r="A53" s="1082" t="s">
        <v>2471</v>
      </c>
      <c r="B53" s="1083">
        <f t="shared" si="23"/>
        <v>0</v>
      </c>
      <c r="C53" s="1084">
        <f t="shared" si="31"/>
        <v>0</v>
      </c>
      <c r="D53" s="1085">
        <f t="shared" si="31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27"/>
        <v/>
      </c>
      <c r="CA53" s="135" t="str">
        <f t="shared" si="24"/>
        <v/>
      </c>
      <c r="CB53" s="135" t="str">
        <f t="shared" si="25"/>
        <v/>
      </c>
      <c r="CC53" s="135" t="str">
        <f t="shared" si="26"/>
        <v/>
      </c>
      <c r="CF53" s="182">
        <f t="shared" si="28"/>
        <v>0</v>
      </c>
      <c r="CG53" s="182">
        <f t="shared" si="29"/>
        <v>0</v>
      </c>
      <c r="CH53" s="182">
        <f t="shared" si="30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1</v>
      </c>
      <c r="C63" s="1104">
        <f t="shared" ref="C63:D65" si="32">SUM(E63+G63+I63+K63+M63+O63+Q63+S63+U63+W63+Y63+AA63+AC63+AE63+AG63+AI63+AK63+AM63)</f>
        <v>0</v>
      </c>
      <c r="D63" s="1105">
        <f t="shared" si="32"/>
        <v>1</v>
      </c>
      <c r="E63" s="1106">
        <v>0</v>
      </c>
      <c r="F63" s="1107">
        <v>0</v>
      </c>
      <c r="G63" s="1108">
        <v>0</v>
      </c>
      <c r="H63" s="1109">
        <v>0</v>
      </c>
      <c r="I63" s="1106">
        <v>0</v>
      </c>
      <c r="J63" s="771">
        <v>0</v>
      </c>
      <c r="K63" s="1108">
        <v>0</v>
      </c>
      <c r="L63" s="1109">
        <v>0</v>
      </c>
      <c r="M63" s="1106">
        <v>0</v>
      </c>
      <c r="N63" s="771">
        <v>0</v>
      </c>
      <c r="O63" s="1108">
        <v>0</v>
      </c>
      <c r="P63" s="1109">
        <v>1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0</v>
      </c>
      <c r="Z63" s="771">
        <v>0</v>
      </c>
      <c r="AA63" s="1108">
        <v>0</v>
      </c>
      <c r="AB63" s="1109">
        <v>0</v>
      </c>
      <c r="AC63" s="1106">
        <v>0</v>
      </c>
      <c r="AD63" s="771">
        <v>0</v>
      </c>
      <c r="AE63" s="1108">
        <v>0</v>
      </c>
      <c r="AF63" s="1109">
        <v>0</v>
      </c>
      <c r="AG63" s="1106">
        <v>0</v>
      </c>
      <c r="AH63" s="771">
        <v>0</v>
      </c>
      <c r="AI63" s="1108">
        <v>0</v>
      </c>
      <c r="AJ63" s="1109">
        <v>0</v>
      </c>
      <c r="AK63" s="1106">
        <v>0</v>
      </c>
      <c r="AL63" s="771">
        <v>0</v>
      </c>
      <c r="AM63" s="1110">
        <v>0</v>
      </c>
      <c r="AN63" s="759">
        <v>0</v>
      </c>
      <c r="AO63" s="1111">
        <v>1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si="32"/>
        <v>0</v>
      </c>
      <c r="D64" s="1113">
        <f t="shared" si="32"/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25</v>
      </c>
      <c r="C65" s="1122">
        <f t="shared" si="32"/>
        <v>9</v>
      </c>
      <c r="D65" s="640">
        <f t="shared" si="32"/>
        <v>16</v>
      </c>
      <c r="E65" s="192">
        <v>0</v>
      </c>
      <c r="F65" s="2">
        <v>0</v>
      </c>
      <c r="G65" s="482">
        <v>0</v>
      </c>
      <c r="H65" s="1123">
        <v>0</v>
      </c>
      <c r="I65" s="192">
        <v>0</v>
      </c>
      <c r="J65" s="383">
        <v>1</v>
      </c>
      <c r="K65" s="482">
        <v>0</v>
      </c>
      <c r="L65" s="1123">
        <v>0</v>
      </c>
      <c r="M65" s="192">
        <v>1</v>
      </c>
      <c r="N65" s="383">
        <v>0</v>
      </c>
      <c r="O65" s="482">
        <v>0</v>
      </c>
      <c r="P65" s="1123">
        <v>0</v>
      </c>
      <c r="Q65" s="192">
        <v>1</v>
      </c>
      <c r="R65" s="383">
        <v>0</v>
      </c>
      <c r="S65" s="192">
        <v>0</v>
      </c>
      <c r="T65" s="383">
        <v>0</v>
      </c>
      <c r="U65" s="192">
        <v>0</v>
      </c>
      <c r="V65" s="383">
        <v>2</v>
      </c>
      <c r="W65" s="482">
        <v>0</v>
      </c>
      <c r="X65" s="1123">
        <v>1</v>
      </c>
      <c r="Y65" s="192">
        <v>0</v>
      </c>
      <c r="Z65" s="383">
        <v>0</v>
      </c>
      <c r="AA65" s="482">
        <v>0</v>
      </c>
      <c r="AB65" s="1123">
        <v>2</v>
      </c>
      <c r="AC65" s="192">
        <v>0</v>
      </c>
      <c r="AD65" s="383">
        <v>2</v>
      </c>
      <c r="AE65" s="482">
        <v>0</v>
      </c>
      <c r="AF65" s="1123">
        <v>1</v>
      </c>
      <c r="AG65" s="192">
        <v>0</v>
      </c>
      <c r="AH65" s="383">
        <v>3</v>
      </c>
      <c r="AI65" s="482">
        <v>4</v>
      </c>
      <c r="AJ65" s="1123">
        <v>0</v>
      </c>
      <c r="AK65" s="192">
        <v>3</v>
      </c>
      <c r="AL65" s="383">
        <v>2</v>
      </c>
      <c r="AM65" s="776">
        <v>0</v>
      </c>
      <c r="AN65" s="384">
        <v>2</v>
      </c>
      <c r="AO65" s="42">
        <v>25</v>
      </c>
      <c r="AP65" s="19" t="str">
        <f>CA65</f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33">SUM(B63:B65)</f>
        <v>26</v>
      </c>
      <c r="C66" s="1001">
        <f t="shared" si="33"/>
        <v>9</v>
      </c>
      <c r="D66" s="999">
        <f t="shared" si="33"/>
        <v>17</v>
      </c>
      <c r="E66" s="1125">
        <f t="shared" si="33"/>
        <v>0</v>
      </c>
      <c r="F66" s="1126">
        <f t="shared" si="33"/>
        <v>0</v>
      </c>
      <c r="G66" s="1127">
        <f t="shared" si="33"/>
        <v>0</v>
      </c>
      <c r="H66" s="1128">
        <f t="shared" si="33"/>
        <v>0</v>
      </c>
      <c r="I66" s="1125">
        <f t="shared" si="33"/>
        <v>0</v>
      </c>
      <c r="J66" s="1129">
        <f t="shared" si="33"/>
        <v>1</v>
      </c>
      <c r="K66" s="1127">
        <f t="shared" si="33"/>
        <v>0</v>
      </c>
      <c r="L66" s="1128">
        <f t="shared" ref="L66:AO66" si="34">SUM(L63:L65)</f>
        <v>0</v>
      </c>
      <c r="M66" s="1125">
        <f t="shared" si="34"/>
        <v>1</v>
      </c>
      <c r="N66" s="1129">
        <f t="shared" si="34"/>
        <v>0</v>
      </c>
      <c r="O66" s="1127">
        <f t="shared" si="34"/>
        <v>0</v>
      </c>
      <c r="P66" s="1128">
        <f t="shared" si="34"/>
        <v>1</v>
      </c>
      <c r="Q66" s="1125">
        <f t="shared" si="34"/>
        <v>1</v>
      </c>
      <c r="R66" s="1129">
        <f t="shared" si="34"/>
        <v>0</v>
      </c>
      <c r="S66" s="1125">
        <f>SUM(S63:S65)</f>
        <v>0</v>
      </c>
      <c r="T66" s="1129">
        <f>SUM(T63:T65)</f>
        <v>0</v>
      </c>
      <c r="U66" s="1125">
        <f>SUM(U63:U65)</f>
        <v>0</v>
      </c>
      <c r="V66" s="1129">
        <f>SUM(V63:V65)</f>
        <v>2</v>
      </c>
      <c r="W66" s="1127">
        <f t="shared" si="34"/>
        <v>0</v>
      </c>
      <c r="X66" s="1128">
        <f t="shared" si="34"/>
        <v>1</v>
      </c>
      <c r="Y66" s="1125">
        <f t="shared" si="34"/>
        <v>0</v>
      </c>
      <c r="Z66" s="1129">
        <f t="shared" si="34"/>
        <v>0</v>
      </c>
      <c r="AA66" s="1127">
        <f t="shared" si="34"/>
        <v>0</v>
      </c>
      <c r="AB66" s="1128">
        <f t="shared" si="34"/>
        <v>2</v>
      </c>
      <c r="AC66" s="1125">
        <f t="shared" si="34"/>
        <v>0</v>
      </c>
      <c r="AD66" s="1129">
        <f t="shared" si="34"/>
        <v>2</v>
      </c>
      <c r="AE66" s="1127">
        <f t="shared" si="34"/>
        <v>0</v>
      </c>
      <c r="AF66" s="1128">
        <f t="shared" si="34"/>
        <v>1</v>
      </c>
      <c r="AG66" s="1125">
        <f t="shared" si="34"/>
        <v>0</v>
      </c>
      <c r="AH66" s="1129">
        <f t="shared" si="34"/>
        <v>3</v>
      </c>
      <c r="AI66" s="1127">
        <f t="shared" si="34"/>
        <v>4</v>
      </c>
      <c r="AJ66" s="1128">
        <f t="shared" si="34"/>
        <v>0</v>
      </c>
      <c r="AK66" s="1125">
        <f t="shared" si="34"/>
        <v>3</v>
      </c>
      <c r="AL66" s="1129">
        <f t="shared" si="34"/>
        <v>2</v>
      </c>
      <c r="AM66" s="1130">
        <f t="shared" si="34"/>
        <v>0</v>
      </c>
      <c r="AN66" s="1131">
        <f t="shared" si="34"/>
        <v>2</v>
      </c>
      <c r="AO66" s="1126">
        <f t="shared" si="34"/>
        <v>26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27</v>
      </c>
      <c r="C72" s="210">
        <f>SUM(E72+G72+I72+K72+M72+O72+Q72+S72+U72+W72+Y72+AA72+AC72+AE72+AG72+AI72+AK72+AM72)</f>
        <v>9</v>
      </c>
      <c r="D72" s="43">
        <f>SUM(F72+H72+J72+L72+N72+P72+R72+T72+V72+X72+Z72+AB72+AD72+AF72+AH72+AJ72+AL72+AN72)</f>
        <v>18</v>
      </c>
      <c r="E72" s="192">
        <v>0</v>
      </c>
      <c r="F72" s="2">
        <v>0</v>
      </c>
      <c r="G72" s="482">
        <v>2</v>
      </c>
      <c r="H72" s="1123">
        <v>0</v>
      </c>
      <c r="I72" s="192">
        <v>0</v>
      </c>
      <c r="J72" s="383">
        <v>0</v>
      </c>
      <c r="K72" s="192">
        <v>0</v>
      </c>
      <c r="L72" s="383">
        <v>0</v>
      </c>
      <c r="M72" s="482">
        <v>0</v>
      </c>
      <c r="N72" s="1123">
        <v>1</v>
      </c>
      <c r="O72" s="192">
        <v>0</v>
      </c>
      <c r="P72" s="383">
        <v>0</v>
      </c>
      <c r="Q72" s="192">
        <v>1</v>
      </c>
      <c r="R72" s="383">
        <v>0</v>
      </c>
      <c r="S72" s="192">
        <v>0</v>
      </c>
      <c r="T72" s="383">
        <v>0</v>
      </c>
      <c r="U72" s="482">
        <v>1</v>
      </c>
      <c r="V72" s="1123">
        <v>0</v>
      </c>
      <c r="W72" s="192">
        <v>0</v>
      </c>
      <c r="X72" s="383">
        <v>0</v>
      </c>
      <c r="Y72" s="482">
        <v>4</v>
      </c>
      <c r="Z72" s="1123">
        <v>0</v>
      </c>
      <c r="AA72" s="192">
        <v>0</v>
      </c>
      <c r="AB72" s="383">
        <v>0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1</v>
      </c>
      <c r="AJ72" s="1140">
        <v>0</v>
      </c>
      <c r="AK72" s="482">
        <v>0</v>
      </c>
      <c r="AL72" s="1123">
        <v>2</v>
      </c>
      <c r="AM72" s="776">
        <v>0</v>
      </c>
      <c r="AN72" s="384">
        <v>15</v>
      </c>
      <c r="AO72" s="42">
        <v>26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35">SUM(B71:B72)</f>
        <v>27</v>
      </c>
      <c r="C73" s="1001">
        <f>SUM(C71:C72)</f>
        <v>9</v>
      </c>
      <c r="D73" s="999">
        <f t="shared" si="35"/>
        <v>18</v>
      </c>
      <c r="E73" s="1125">
        <f>SUM(E71:E72)</f>
        <v>0</v>
      </c>
      <c r="F73" s="1126">
        <f t="shared" si="35"/>
        <v>0</v>
      </c>
      <c r="G73" s="1127">
        <f t="shared" si="35"/>
        <v>2</v>
      </c>
      <c r="H73" s="1128">
        <f t="shared" si="35"/>
        <v>0</v>
      </c>
      <c r="I73" s="1125">
        <f t="shared" si="35"/>
        <v>0</v>
      </c>
      <c r="J73" s="1129">
        <f t="shared" si="35"/>
        <v>0</v>
      </c>
      <c r="K73" s="1125">
        <f t="shared" si="35"/>
        <v>0</v>
      </c>
      <c r="L73" s="1129">
        <f t="shared" si="35"/>
        <v>0</v>
      </c>
      <c r="M73" s="1127">
        <f t="shared" si="35"/>
        <v>0</v>
      </c>
      <c r="N73" s="1128">
        <f t="shared" si="35"/>
        <v>1</v>
      </c>
      <c r="O73" s="1125">
        <f t="shared" si="35"/>
        <v>0</v>
      </c>
      <c r="P73" s="1129">
        <f t="shared" si="35"/>
        <v>0</v>
      </c>
      <c r="Q73" s="1125">
        <f t="shared" si="35"/>
        <v>1</v>
      </c>
      <c r="R73" s="1129">
        <f t="shared" si="35"/>
        <v>0</v>
      </c>
      <c r="S73" s="1125">
        <f t="shared" si="35"/>
        <v>0</v>
      </c>
      <c r="T73" s="1129">
        <f t="shared" si="35"/>
        <v>0</v>
      </c>
      <c r="U73" s="1127">
        <f>SUM(U71:U72)</f>
        <v>1</v>
      </c>
      <c r="V73" s="1128">
        <f>SUM(V71:V72)</f>
        <v>0</v>
      </c>
      <c r="W73" s="1125">
        <f t="shared" si="35"/>
        <v>0</v>
      </c>
      <c r="X73" s="1129">
        <f t="shared" si="35"/>
        <v>0</v>
      </c>
      <c r="Y73" s="1127">
        <f t="shared" si="35"/>
        <v>4</v>
      </c>
      <c r="Z73" s="1128">
        <f t="shared" si="35"/>
        <v>0</v>
      </c>
      <c r="AA73" s="1125">
        <f t="shared" si="35"/>
        <v>0</v>
      </c>
      <c r="AB73" s="1129">
        <f t="shared" si="35"/>
        <v>0</v>
      </c>
      <c r="AC73" s="1127">
        <f t="shared" si="35"/>
        <v>0</v>
      </c>
      <c r="AD73" s="1128">
        <f t="shared" si="35"/>
        <v>0</v>
      </c>
      <c r="AE73" s="1125">
        <f t="shared" si="35"/>
        <v>0</v>
      </c>
      <c r="AF73" s="1129">
        <f t="shared" si="35"/>
        <v>0</v>
      </c>
      <c r="AG73" s="1127">
        <f t="shared" si="35"/>
        <v>0</v>
      </c>
      <c r="AH73" s="1141">
        <f t="shared" si="35"/>
        <v>0</v>
      </c>
      <c r="AI73" s="1141">
        <f t="shared" si="35"/>
        <v>1</v>
      </c>
      <c r="AJ73" s="1141">
        <f t="shared" si="35"/>
        <v>0</v>
      </c>
      <c r="AK73" s="1141">
        <f t="shared" si="35"/>
        <v>0</v>
      </c>
      <c r="AL73" s="1128">
        <f t="shared" si="35"/>
        <v>2</v>
      </c>
      <c r="AM73" s="1130">
        <f t="shared" si="35"/>
        <v>0</v>
      </c>
      <c r="AN73" s="1131">
        <f t="shared" si="35"/>
        <v>15</v>
      </c>
      <c r="AO73" s="1126">
        <f t="shared" si="35"/>
        <v>26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36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36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36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36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36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36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37">SUM(B78:B83)</f>
        <v>0</v>
      </c>
      <c r="C84" s="1001">
        <f t="shared" si="37"/>
        <v>0</v>
      </c>
      <c r="D84" s="999">
        <f t="shared" si="37"/>
        <v>0</v>
      </c>
      <c r="E84" s="1125">
        <f>SUM(E78:E83)</f>
        <v>0</v>
      </c>
      <c r="F84" s="1126">
        <f t="shared" si="37"/>
        <v>0</v>
      </c>
      <c r="G84" s="1127">
        <f t="shared" si="37"/>
        <v>0</v>
      </c>
      <c r="H84" s="1128">
        <f t="shared" si="37"/>
        <v>0</v>
      </c>
      <c r="I84" s="1125">
        <f t="shared" si="37"/>
        <v>0</v>
      </c>
      <c r="J84" s="1129">
        <f t="shared" si="37"/>
        <v>0</v>
      </c>
      <c r="K84" s="1127">
        <f t="shared" si="37"/>
        <v>0</v>
      </c>
      <c r="L84" s="1128">
        <f t="shared" si="37"/>
        <v>0</v>
      </c>
      <c r="M84" s="1125">
        <f t="shared" si="37"/>
        <v>0</v>
      </c>
      <c r="N84" s="1129">
        <f t="shared" si="37"/>
        <v>0</v>
      </c>
      <c r="O84" s="1127">
        <f t="shared" si="37"/>
        <v>0</v>
      </c>
      <c r="P84" s="1128">
        <f t="shared" si="37"/>
        <v>0</v>
      </c>
      <c r="Q84" s="1125">
        <f t="shared" si="37"/>
        <v>0</v>
      </c>
      <c r="R84" s="1129">
        <f t="shared" si="37"/>
        <v>0</v>
      </c>
      <c r="S84" s="1125">
        <f>SUM(S78:S83)</f>
        <v>0</v>
      </c>
      <c r="T84" s="1129">
        <f>SUM(T78:T83)</f>
        <v>0</v>
      </c>
      <c r="U84" s="1125">
        <f>SUM(U78:U83)</f>
        <v>0</v>
      </c>
      <c r="V84" s="1129">
        <f>SUM(V78:V83)</f>
        <v>0</v>
      </c>
      <c r="W84" s="1125">
        <f t="shared" si="37"/>
        <v>0</v>
      </c>
      <c r="X84" s="1129">
        <f t="shared" si="37"/>
        <v>0</v>
      </c>
      <c r="Y84" s="1127">
        <f t="shared" si="37"/>
        <v>0</v>
      </c>
      <c r="Z84" s="1128">
        <f t="shared" si="37"/>
        <v>0</v>
      </c>
      <c r="AA84" s="1125">
        <f t="shared" si="37"/>
        <v>0</v>
      </c>
      <c r="AB84" s="1129">
        <f t="shared" si="37"/>
        <v>0</v>
      </c>
      <c r="AC84" s="1127">
        <f t="shared" si="37"/>
        <v>0</v>
      </c>
      <c r="AD84" s="1128">
        <f t="shared" si="37"/>
        <v>0</v>
      </c>
      <c r="AE84" s="1125">
        <f t="shared" si="37"/>
        <v>0</v>
      </c>
      <c r="AF84" s="1129">
        <f t="shared" si="37"/>
        <v>0</v>
      </c>
      <c r="AG84" s="1127">
        <f t="shared" si="37"/>
        <v>0</v>
      </c>
      <c r="AH84" s="1128">
        <f t="shared" si="37"/>
        <v>0</v>
      </c>
      <c r="AI84" s="1125">
        <f t="shared" si="37"/>
        <v>0</v>
      </c>
      <c r="AJ84" s="1129">
        <f t="shared" si="37"/>
        <v>0</v>
      </c>
      <c r="AK84" s="1127">
        <f t="shared" si="37"/>
        <v>0</v>
      </c>
      <c r="AL84" s="1128">
        <f t="shared" si="37"/>
        <v>0</v>
      </c>
      <c r="AM84" s="1130">
        <f t="shared" si="37"/>
        <v>0</v>
      </c>
      <c r="AN84" s="1129">
        <f t="shared" si="37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38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>
        <v>0</v>
      </c>
      <c r="J95" s="890">
        <v>0</v>
      </c>
      <c r="K95" s="956">
        <v>0</v>
      </c>
      <c r="L95" s="957">
        <v>0</v>
      </c>
      <c r="M95" s="954">
        <v>0</v>
      </c>
      <c r="N95" s="890">
        <v>0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0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38"/>
        <v>0</v>
      </c>
      <c r="C96" s="41">
        <f t="shared" ref="C96:C101" si="39">SUM(I96+K96+M96+O96+Q96+S96+U96+W96+Y96+AA96+AC96+AE96+AG96+AI96+AK96+AM96)</f>
        <v>0</v>
      </c>
      <c r="D96" s="141">
        <f t="shared" ref="D96:D101" si="40">SUM(J96+L96+N96+P96+R96+T96+V96+X96+Z96+AB96+AD96+AF96+AH96+AJ96+AL96+AN96)</f>
        <v>0</v>
      </c>
      <c r="E96" s="334"/>
      <c r="F96" s="211"/>
      <c r="G96" s="334"/>
      <c r="H96" s="211"/>
      <c r="I96" s="327">
        <v>0</v>
      </c>
      <c r="J96" s="905">
        <v>0</v>
      </c>
      <c r="K96" s="44">
        <v>0</v>
      </c>
      <c r="L96" s="1158">
        <v>0</v>
      </c>
      <c r="M96" s="327">
        <v>0</v>
      </c>
      <c r="N96" s="905">
        <v>0</v>
      </c>
      <c r="O96" s="44">
        <v>0</v>
      </c>
      <c r="P96" s="1158">
        <v>0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0</v>
      </c>
      <c r="Y96" s="327">
        <v>0</v>
      </c>
      <c r="Z96" s="905">
        <v>0</v>
      </c>
      <c r="AA96" s="44">
        <v>0</v>
      </c>
      <c r="AB96" s="1158">
        <v>0</v>
      </c>
      <c r="AC96" s="327">
        <v>0</v>
      </c>
      <c r="AD96" s="905">
        <v>0</v>
      </c>
      <c r="AE96" s="44">
        <v>0</v>
      </c>
      <c r="AF96" s="1158">
        <v>0</v>
      </c>
      <c r="AG96" s="327">
        <v>0</v>
      </c>
      <c r="AH96" s="905">
        <v>0</v>
      </c>
      <c r="AI96" s="44">
        <v>0</v>
      </c>
      <c r="AJ96" s="1158">
        <v>0</v>
      </c>
      <c r="AK96" s="327">
        <v>0</v>
      </c>
      <c r="AL96" s="905">
        <v>0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38"/>
        <v>17</v>
      </c>
      <c r="C97" s="1076">
        <f t="shared" si="39"/>
        <v>5</v>
      </c>
      <c r="D97" s="1113">
        <f t="shared" si="40"/>
        <v>12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1</v>
      </c>
      <c r="R97" s="905">
        <v>0</v>
      </c>
      <c r="S97" s="327">
        <v>0</v>
      </c>
      <c r="T97" s="905">
        <v>0</v>
      </c>
      <c r="U97" s="327">
        <v>0</v>
      </c>
      <c r="V97" s="905">
        <v>2</v>
      </c>
      <c r="W97" s="44">
        <v>0</v>
      </c>
      <c r="X97" s="1158">
        <v>1</v>
      </c>
      <c r="Y97" s="327">
        <v>0</v>
      </c>
      <c r="Z97" s="905">
        <v>0</v>
      </c>
      <c r="AA97" s="44">
        <v>0</v>
      </c>
      <c r="AB97" s="1158">
        <v>3</v>
      </c>
      <c r="AC97" s="327">
        <v>0</v>
      </c>
      <c r="AD97" s="905">
        <v>2</v>
      </c>
      <c r="AE97" s="44">
        <v>0</v>
      </c>
      <c r="AF97" s="1158">
        <v>2</v>
      </c>
      <c r="AG97" s="327">
        <v>0</v>
      </c>
      <c r="AH97" s="905">
        <v>2</v>
      </c>
      <c r="AI97" s="44">
        <v>2</v>
      </c>
      <c r="AJ97" s="1158">
        <v>0</v>
      </c>
      <c r="AK97" s="327">
        <v>2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38"/>
        <v>0</v>
      </c>
      <c r="C98" s="1076">
        <f t="shared" si="39"/>
        <v>0</v>
      </c>
      <c r="D98" s="1113">
        <f t="shared" si="40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38"/>
        <v>0</v>
      </c>
      <c r="C99" s="1076">
        <f t="shared" si="39"/>
        <v>0</v>
      </c>
      <c r="D99" s="1113">
        <f t="shared" si="40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38"/>
        <v>0</v>
      </c>
      <c r="C100" s="1076">
        <f>SUM(I100+K100+M100+O100+Q100+S100+U100+W100+Y100+AA100+AC100+AE100+AG100+AI100+AK100+AM100)</f>
        <v>0</v>
      </c>
      <c r="D100" s="1113">
        <f t="shared" si="40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38"/>
        <v>0</v>
      </c>
      <c r="C101" s="1076">
        <f t="shared" si="39"/>
        <v>0</v>
      </c>
      <c r="D101" s="1113">
        <f t="shared" si="40"/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38"/>
        <v>26</v>
      </c>
      <c r="C102" s="1160">
        <f>SUM(E102+G102+I102+K102+M102+O102+Q102+S102+U102+W102+Y102+AA102+AC102+AE102+AG102+AI102+AK102+AM102)</f>
        <v>6</v>
      </c>
      <c r="D102" s="1113">
        <f>SUM(F102+H102+J102+L102+N102+P102+R102+T102+V102+X102+Z102+AB102+AD102+AF102+AH102+AJ102+AL102+AN102)</f>
        <v>20</v>
      </c>
      <c r="E102" s="212">
        <v>0</v>
      </c>
      <c r="F102" s="1161">
        <v>0</v>
      </c>
      <c r="G102" s="212">
        <v>1</v>
      </c>
      <c r="H102" s="1161">
        <v>0</v>
      </c>
      <c r="I102" s="212">
        <v>0</v>
      </c>
      <c r="J102" s="1161">
        <v>1</v>
      </c>
      <c r="K102" s="1162">
        <v>0</v>
      </c>
      <c r="L102" s="1163">
        <v>0</v>
      </c>
      <c r="M102" s="212">
        <v>0</v>
      </c>
      <c r="N102" s="1161">
        <v>1</v>
      </c>
      <c r="O102" s="1162">
        <v>0</v>
      </c>
      <c r="P102" s="1163">
        <v>0</v>
      </c>
      <c r="Q102" s="212">
        <v>1</v>
      </c>
      <c r="R102" s="1161">
        <v>0</v>
      </c>
      <c r="S102" s="212">
        <v>0</v>
      </c>
      <c r="T102" s="1161">
        <v>0</v>
      </c>
      <c r="U102" s="212">
        <v>0</v>
      </c>
      <c r="V102" s="1161">
        <v>0</v>
      </c>
      <c r="W102" s="1162">
        <v>0</v>
      </c>
      <c r="X102" s="1163">
        <v>0</v>
      </c>
      <c r="Y102" s="212">
        <v>3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0</v>
      </c>
      <c r="AI102" s="1162">
        <v>1</v>
      </c>
      <c r="AJ102" s="1163">
        <v>0</v>
      </c>
      <c r="AK102" s="212">
        <v>0</v>
      </c>
      <c r="AL102" s="1161">
        <v>1</v>
      </c>
      <c r="AM102" s="46">
        <v>0</v>
      </c>
      <c r="AN102" s="1161">
        <v>17</v>
      </c>
    </row>
    <row r="103" spans="1:40" s="19" customFormat="1" ht="15" customHeight="1" x14ac:dyDescent="0.15">
      <c r="A103" s="1164" t="s">
        <v>2494</v>
      </c>
      <c r="B103" s="1165">
        <f t="shared" si="38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 t="shared" ref="C108:D110" si="41">+E108+G108+I108+K108+M108+O108+Q108+S108+U108+W108+Y108+AA108+AC108+AE108+AG108+AI108+AK108+AM108</f>
        <v>0</v>
      </c>
      <c r="D108" s="964">
        <f t="shared" si="41"/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si="41"/>
        <v>0</v>
      </c>
      <c r="D109" s="964">
        <f t="shared" si="41"/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41"/>
        <v>0</v>
      </c>
      <c r="D110" s="414">
        <f t="shared" si="41"/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1</v>
      </c>
      <c r="C115" s="963">
        <f t="shared" ref="C115:D119" si="42">+E115+G115+I115+K115+M115+O115+Q115+S115+U115+W115+Y115+AA115+AC115+AE115+AG115+AI115+AK115+AM115</f>
        <v>1</v>
      </c>
      <c r="D115" s="964">
        <f t="shared" si="42"/>
        <v>0</v>
      </c>
      <c r="E115" s="954">
        <v>0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1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4</v>
      </c>
      <c r="C116" s="963">
        <f t="shared" si="42"/>
        <v>0</v>
      </c>
      <c r="D116" s="964">
        <f t="shared" si="42"/>
        <v>4</v>
      </c>
      <c r="E116" s="965">
        <v>0</v>
      </c>
      <c r="F116" s="966">
        <v>0</v>
      </c>
      <c r="G116" s="965">
        <v>0</v>
      </c>
      <c r="H116" s="966">
        <v>0</v>
      </c>
      <c r="I116" s="965">
        <v>0</v>
      </c>
      <c r="J116" s="966">
        <v>1</v>
      </c>
      <c r="K116" s="965">
        <v>0</v>
      </c>
      <c r="L116" s="966">
        <v>0</v>
      </c>
      <c r="M116" s="965">
        <v>0</v>
      </c>
      <c r="N116" s="966">
        <v>1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2</v>
      </c>
    </row>
    <row r="117" spans="1:84" s="19" customFormat="1" ht="15" customHeight="1" x14ac:dyDescent="0.15">
      <c r="A117" s="974" t="s">
        <v>2502</v>
      </c>
      <c r="B117" s="962">
        <f>SUM(C117+D117)</f>
        <v>4</v>
      </c>
      <c r="C117" s="963">
        <f t="shared" si="42"/>
        <v>1</v>
      </c>
      <c r="D117" s="964">
        <f t="shared" si="42"/>
        <v>3</v>
      </c>
      <c r="E117" s="212">
        <v>0</v>
      </c>
      <c r="F117" s="34">
        <v>0</v>
      </c>
      <c r="G117" s="212">
        <v>0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1</v>
      </c>
      <c r="AJ117" s="34">
        <v>1</v>
      </c>
      <c r="AK117" s="212">
        <v>0</v>
      </c>
      <c r="AL117" s="34">
        <v>1</v>
      </c>
      <c r="AM117" s="212">
        <v>0</v>
      </c>
      <c r="AN117" s="34">
        <v>1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 t="shared" si="42"/>
        <v>0</v>
      </c>
      <c r="D118" s="964">
        <f t="shared" si="42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42"/>
        <v>0</v>
      </c>
      <c r="D119" s="414">
        <f t="shared" si="42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43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 t="shared" ref="AP124:AP129" si="44">CA124</f>
        <v/>
      </c>
      <c r="CA124" s="135" t="str">
        <f t="shared" ref="CA124:CA129" si="45"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46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43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si="44"/>
        <v/>
      </c>
      <c r="CA125" s="135" t="str">
        <f t="shared" si="45"/>
        <v/>
      </c>
      <c r="CF125" s="84">
        <f t="shared" si="46"/>
        <v>0</v>
      </c>
    </row>
    <row r="126" spans="1:84" s="19" customFormat="1" ht="15" customHeight="1" x14ac:dyDescent="0.15">
      <c r="A126" s="1176" t="s">
        <v>2507</v>
      </c>
      <c r="B126" s="1177">
        <f t="shared" si="43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44"/>
        <v/>
      </c>
      <c r="CA126" s="135" t="str">
        <f t="shared" si="45"/>
        <v/>
      </c>
      <c r="CF126" s="84">
        <f t="shared" si="46"/>
        <v>0</v>
      </c>
    </row>
    <row r="127" spans="1:84" s="19" customFormat="1" ht="15" customHeight="1" x14ac:dyDescent="0.15">
      <c r="A127" s="1176" t="s">
        <v>2508</v>
      </c>
      <c r="B127" s="1177">
        <f t="shared" si="43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44"/>
        <v/>
      </c>
      <c r="CA127" s="135" t="str">
        <f t="shared" si="45"/>
        <v/>
      </c>
      <c r="CF127" s="84">
        <f t="shared" si="46"/>
        <v>0</v>
      </c>
    </row>
    <row r="128" spans="1:84" s="19" customFormat="1" ht="15" customHeight="1" x14ac:dyDescent="0.15">
      <c r="A128" s="1176" t="s">
        <v>2509</v>
      </c>
      <c r="B128" s="1177">
        <f t="shared" si="43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44"/>
        <v/>
      </c>
      <c r="CA128" s="135" t="str">
        <f t="shared" si="45"/>
        <v/>
      </c>
      <c r="CF128" s="84">
        <f t="shared" si="46"/>
        <v>0</v>
      </c>
    </row>
    <row r="129" spans="1:84" s="19" customFormat="1" ht="15" customHeight="1" x14ac:dyDescent="0.15">
      <c r="A129" s="1181" t="s">
        <v>2510</v>
      </c>
      <c r="B129" s="1177">
        <f t="shared" si="43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44"/>
        <v/>
      </c>
      <c r="CA129" s="135" t="str">
        <f t="shared" si="45"/>
        <v/>
      </c>
      <c r="CF129" s="84">
        <f t="shared" si="46"/>
        <v>0</v>
      </c>
    </row>
    <row r="130" spans="1:84" s="19" customFormat="1" ht="15" customHeight="1" x14ac:dyDescent="0.15">
      <c r="A130" s="1051" t="s">
        <v>77</v>
      </c>
      <c r="B130" s="998">
        <f t="shared" ref="B130:AN130" si="47">SUM(B124:B129)</f>
        <v>0</v>
      </c>
      <c r="C130" s="1001">
        <f t="shared" si="47"/>
        <v>0</v>
      </c>
      <c r="D130" s="999">
        <f t="shared" si="47"/>
        <v>0</v>
      </c>
      <c r="E130" s="998">
        <f>SUM(E124:E129)</f>
        <v>0</v>
      </c>
      <c r="F130" s="999">
        <f t="shared" si="47"/>
        <v>0</v>
      </c>
      <c r="G130" s="998">
        <f>SUM(G124:G129)</f>
        <v>0</v>
      </c>
      <c r="H130" s="999">
        <f t="shared" si="47"/>
        <v>0</v>
      </c>
      <c r="I130" s="1001">
        <f t="shared" si="47"/>
        <v>0</v>
      </c>
      <c r="J130" s="1002">
        <f t="shared" si="47"/>
        <v>0</v>
      </c>
      <c r="K130" s="998">
        <f t="shared" si="47"/>
        <v>0</v>
      </c>
      <c r="L130" s="1000">
        <f t="shared" si="47"/>
        <v>0</v>
      </c>
      <c r="M130" s="1001">
        <f t="shared" si="47"/>
        <v>0</v>
      </c>
      <c r="N130" s="1000">
        <f t="shared" si="47"/>
        <v>0</v>
      </c>
      <c r="O130" s="1001">
        <f t="shared" si="47"/>
        <v>0</v>
      </c>
      <c r="P130" s="1000">
        <f t="shared" si="47"/>
        <v>0</v>
      </c>
      <c r="Q130" s="998">
        <f t="shared" si="47"/>
        <v>0</v>
      </c>
      <c r="R130" s="1000">
        <f t="shared" si="47"/>
        <v>0</v>
      </c>
      <c r="S130" s="998">
        <f>SUM(S124:S129)</f>
        <v>0</v>
      </c>
      <c r="T130" s="1000">
        <f>SUM(T124:T129)</f>
        <v>0</v>
      </c>
      <c r="U130" s="1001">
        <f>SUM(U124:U129)</f>
        <v>0</v>
      </c>
      <c r="V130" s="1002">
        <f>SUM(V124:V129)</f>
        <v>0</v>
      </c>
      <c r="W130" s="998">
        <f t="shared" si="47"/>
        <v>0</v>
      </c>
      <c r="X130" s="1000">
        <f t="shared" si="47"/>
        <v>0</v>
      </c>
      <c r="Y130" s="1001">
        <f t="shared" si="47"/>
        <v>0</v>
      </c>
      <c r="Z130" s="1002">
        <f t="shared" si="47"/>
        <v>0</v>
      </c>
      <c r="AA130" s="998">
        <f t="shared" si="47"/>
        <v>0</v>
      </c>
      <c r="AB130" s="1000">
        <f t="shared" si="47"/>
        <v>0</v>
      </c>
      <c r="AC130" s="1001">
        <f t="shared" si="47"/>
        <v>0</v>
      </c>
      <c r="AD130" s="1002">
        <f t="shared" si="47"/>
        <v>0</v>
      </c>
      <c r="AE130" s="998">
        <f t="shared" si="47"/>
        <v>0</v>
      </c>
      <c r="AF130" s="1000">
        <f t="shared" si="47"/>
        <v>0</v>
      </c>
      <c r="AG130" s="1001">
        <f t="shared" si="47"/>
        <v>0</v>
      </c>
      <c r="AH130" s="1002">
        <f t="shared" si="47"/>
        <v>0</v>
      </c>
      <c r="AI130" s="998">
        <f t="shared" si="47"/>
        <v>0</v>
      </c>
      <c r="AJ130" s="1000">
        <f t="shared" si="47"/>
        <v>0</v>
      </c>
      <c r="AK130" s="1001">
        <f t="shared" si="47"/>
        <v>0</v>
      </c>
      <c r="AL130" s="1002">
        <f t="shared" si="47"/>
        <v>0</v>
      </c>
      <c r="AM130" s="1047">
        <f t="shared" si="47"/>
        <v>0</v>
      </c>
      <c r="AN130" s="1002">
        <f t="shared" si="47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48">SUM(C136+D136)</f>
        <v>1</v>
      </c>
      <c r="C136" s="1178">
        <f t="shared" ref="C136:D141" si="49">SUM(E136+G136+I136+K136+M136+O136+Q136+S136+U136+W136+Y136+AA136+AC136+AE136+AG136+AI136+AK136+AM136)</f>
        <v>1</v>
      </c>
      <c r="D136" s="1174">
        <f t="shared" si="49"/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1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48"/>
        <v>23</v>
      </c>
      <c r="C137" s="1178">
        <f t="shared" si="49"/>
        <v>7</v>
      </c>
      <c r="D137" s="1174">
        <f t="shared" si="49"/>
        <v>16</v>
      </c>
      <c r="E137" s="192">
        <v>0</v>
      </c>
      <c r="F137" s="2">
        <v>0</v>
      </c>
      <c r="G137" s="192">
        <v>2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1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4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1</v>
      </c>
      <c r="AK137" s="192">
        <v>0</v>
      </c>
      <c r="AL137" s="2">
        <v>2</v>
      </c>
      <c r="AM137" s="192">
        <v>0</v>
      </c>
      <c r="AN137" s="2">
        <v>13</v>
      </c>
    </row>
    <row r="138" spans="1:84" s="19" customFormat="1" ht="15" customHeight="1" x14ac:dyDescent="0.15">
      <c r="A138" s="1187" t="s">
        <v>2515</v>
      </c>
      <c r="B138" s="977">
        <f t="shared" si="48"/>
        <v>11</v>
      </c>
      <c r="C138" s="1178">
        <f t="shared" si="49"/>
        <v>2</v>
      </c>
      <c r="D138" s="1174">
        <f t="shared" si="49"/>
        <v>9</v>
      </c>
      <c r="E138" s="192">
        <v>0</v>
      </c>
      <c r="F138" s="2">
        <v>0</v>
      </c>
      <c r="G138" s="192">
        <v>0</v>
      </c>
      <c r="H138" s="2">
        <v>0</v>
      </c>
      <c r="I138" s="192">
        <v>0</v>
      </c>
      <c r="J138" s="2">
        <v>0</v>
      </c>
      <c r="K138" s="192">
        <v>0</v>
      </c>
      <c r="L138" s="2">
        <v>0</v>
      </c>
      <c r="M138" s="192">
        <v>0</v>
      </c>
      <c r="N138" s="2">
        <v>1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1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1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2</v>
      </c>
      <c r="AI138" s="192">
        <v>1</v>
      </c>
      <c r="AJ138" s="2">
        <v>1</v>
      </c>
      <c r="AK138" s="192">
        <v>1</v>
      </c>
      <c r="AL138" s="1118">
        <v>1</v>
      </c>
      <c r="AM138" s="192">
        <v>0</v>
      </c>
      <c r="AN138" s="2">
        <v>2</v>
      </c>
    </row>
    <row r="139" spans="1:84" s="19" customFormat="1" ht="15" customHeight="1" x14ac:dyDescent="0.15">
      <c r="A139" s="1186" t="s">
        <v>2516</v>
      </c>
      <c r="B139" s="977">
        <f t="shared" si="48"/>
        <v>29</v>
      </c>
      <c r="C139" s="1178">
        <f t="shared" si="49"/>
        <v>10</v>
      </c>
      <c r="D139" s="1174">
        <f t="shared" si="49"/>
        <v>19</v>
      </c>
      <c r="E139" s="192">
        <v>0</v>
      </c>
      <c r="F139" s="2">
        <v>0</v>
      </c>
      <c r="G139" s="192">
        <v>0</v>
      </c>
      <c r="H139" s="2">
        <v>0</v>
      </c>
      <c r="I139" s="192">
        <v>0</v>
      </c>
      <c r="J139" s="2">
        <v>0</v>
      </c>
      <c r="K139" s="192">
        <v>0</v>
      </c>
      <c r="L139" s="2">
        <v>0</v>
      </c>
      <c r="M139" s="192">
        <v>1</v>
      </c>
      <c r="N139" s="2">
        <v>1</v>
      </c>
      <c r="O139" s="192">
        <v>0</v>
      </c>
      <c r="P139" s="2">
        <v>0</v>
      </c>
      <c r="Q139" s="192">
        <v>1</v>
      </c>
      <c r="R139" s="2">
        <v>0</v>
      </c>
      <c r="S139" s="192">
        <v>0</v>
      </c>
      <c r="T139" s="2">
        <v>0</v>
      </c>
      <c r="U139" s="192">
        <v>0</v>
      </c>
      <c r="V139" s="2">
        <v>2</v>
      </c>
      <c r="W139" s="192">
        <v>0</v>
      </c>
      <c r="X139" s="2">
        <v>1</v>
      </c>
      <c r="Y139" s="192">
        <v>0</v>
      </c>
      <c r="Z139" s="2">
        <v>0</v>
      </c>
      <c r="AA139" s="192">
        <v>0</v>
      </c>
      <c r="AB139" s="2">
        <v>3</v>
      </c>
      <c r="AC139" s="192">
        <v>0</v>
      </c>
      <c r="AD139" s="2">
        <v>2</v>
      </c>
      <c r="AE139" s="192">
        <v>0</v>
      </c>
      <c r="AF139" s="2">
        <v>2</v>
      </c>
      <c r="AG139" s="192">
        <v>0</v>
      </c>
      <c r="AH139" s="2">
        <v>3</v>
      </c>
      <c r="AI139" s="192">
        <v>5</v>
      </c>
      <c r="AJ139" s="2">
        <v>1</v>
      </c>
      <c r="AK139" s="192">
        <v>3</v>
      </c>
      <c r="AL139" s="2">
        <v>2</v>
      </c>
      <c r="AM139" s="192">
        <v>0</v>
      </c>
      <c r="AN139" s="2">
        <v>2</v>
      </c>
    </row>
    <row r="140" spans="1:84" s="19" customFormat="1" ht="15" customHeight="1" x14ac:dyDescent="0.15">
      <c r="A140" s="1186" t="s">
        <v>2517</v>
      </c>
      <c r="B140" s="977">
        <f t="shared" si="48"/>
        <v>0</v>
      </c>
      <c r="C140" s="1178">
        <f t="shared" si="49"/>
        <v>0</v>
      </c>
      <c r="D140" s="1174">
        <f t="shared" si="49"/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48"/>
        <v>0</v>
      </c>
      <c r="C141" s="1178">
        <f t="shared" si="49"/>
        <v>0</v>
      </c>
      <c r="D141" s="1174">
        <f t="shared" si="49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64</v>
      </c>
      <c r="C142" s="1127">
        <f>SUM(C136:C141)</f>
        <v>20</v>
      </c>
      <c r="D142" s="1126">
        <f>SUM(D136:D141)</f>
        <v>44</v>
      </c>
      <c r="E142" s="1125">
        <f>SUM(E136:E141)</f>
        <v>0</v>
      </c>
      <c r="F142" s="1129">
        <f t="shared" ref="F142:AN142" si="50">SUM(F136:F141)</f>
        <v>0</v>
      </c>
      <c r="G142" s="1125">
        <f t="shared" si="50"/>
        <v>2</v>
      </c>
      <c r="H142" s="1129">
        <f t="shared" si="50"/>
        <v>0</v>
      </c>
      <c r="I142" s="1125">
        <f t="shared" si="50"/>
        <v>0</v>
      </c>
      <c r="J142" s="1129">
        <f t="shared" si="50"/>
        <v>0</v>
      </c>
      <c r="K142" s="1125">
        <f t="shared" si="50"/>
        <v>0</v>
      </c>
      <c r="L142" s="1129">
        <f t="shared" si="50"/>
        <v>0</v>
      </c>
      <c r="M142" s="1125">
        <f t="shared" si="50"/>
        <v>1</v>
      </c>
      <c r="N142" s="1129">
        <f t="shared" si="50"/>
        <v>2</v>
      </c>
      <c r="O142" s="1125">
        <f t="shared" si="50"/>
        <v>0</v>
      </c>
      <c r="P142" s="1129">
        <f t="shared" si="50"/>
        <v>0</v>
      </c>
      <c r="Q142" s="1125">
        <f t="shared" si="50"/>
        <v>2</v>
      </c>
      <c r="R142" s="1129">
        <f t="shared" si="50"/>
        <v>0</v>
      </c>
      <c r="S142" s="1125">
        <f>SUM(S136:S141)</f>
        <v>0</v>
      </c>
      <c r="T142" s="1129">
        <f>SUM(T136:T141)</f>
        <v>0</v>
      </c>
      <c r="U142" s="1125">
        <f>SUM(U136:U141)</f>
        <v>0</v>
      </c>
      <c r="V142" s="1129">
        <f>SUM(V136:V141)</f>
        <v>3</v>
      </c>
      <c r="W142" s="1125">
        <f t="shared" si="50"/>
        <v>0</v>
      </c>
      <c r="X142" s="1129">
        <f t="shared" si="50"/>
        <v>1</v>
      </c>
      <c r="Y142" s="1125">
        <f t="shared" si="50"/>
        <v>4</v>
      </c>
      <c r="Z142" s="1129">
        <f t="shared" si="50"/>
        <v>0</v>
      </c>
      <c r="AA142" s="1125">
        <f t="shared" si="50"/>
        <v>0</v>
      </c>
      <c r="AB142" s="1129">
        <f t="shared" si="50"/>
        <v>4</v>
      </c>
      <c r="AC142" s="1125">
        <f t="shared" si="50"/>
        <v>0</v>
      </c>
      <c r="AD142" s="1129">
        <f t="shared" si="50"/>
        <v>2</v>
      </c>
      <c r="AE142" s="1125">
        <f t="shared" si="50"/>
        <v>0</v>
      </c>
      <c r="AF142" s="1129">
        <f t="shared" si="50"/>
        <v>2</v>
      </c>
      <c r="AG142" s="1125">
        <f t="shared" si="50"/>
        <v>0</v>
      </c>
      <c r="AH142" s="1129">
        <f t="shared" si="50"/>
        <v>5</v>
      </c>
      <c r="AI142" s="1125">
        <f t="shared" si="50"/>
        <v>7</v>
      </c>
      <c r="AJ142" s="1129">
        <f t="shared" si="50"/>
        <v>3</v>
      </c>
      <c r="AK142" s="1125">
        <f t="shared" si="50"/>
        <v>4</v>
      </c>
      <c r="AL142" s="1129">
        <f t="shared" si="50"/>
        <v>5</v>
      </c>
      <c r="AM142" s="1125">
        <f t="shared" si="50"/>
        <v>0</v>
      </c>
      <c r="AN142" s="1129">
        <f t="shared" si="50"/>
        <v>17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 t="shared" ref="C158:D162" si="51">+E158+G158+I158+K158+M158+O158+Q158+S158+U158+W158+Y158+AA158+AC158+AE158+AG158+AI158+AK158+AM158</f>
        <v>0</v>
      </c>
      <c r="D158" s="1206">
        <f t="shared" si="51"/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si="51"/>
        <v>0</v>
      </c>
      <c r="D159" s="1208">
        <f t="shared" si="51"/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 t="shared" si="51"/>
        <v>0</v>
      </c>
      <c r="D160" s="1210">
        <f t="shared" si="51"/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51"/>
        <v>0</v>
      </c>
      <c r="D161" s="1210">
        <f t="shared" si="51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51"/>
        <v>0</v>
      </c>
      <c r="D162" s="1212">
        <f t="shared" si="51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 t="shared" ref="C165:C170" si="52"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si="52"/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52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52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52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52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53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53"/>
        <v>0</v>
      </c>
      <c r="E176" s="213">
        <f t="shared" si="53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53"/>
        <v>0</v>
      </c>
      <c r="E177" s="213">
        <f t="shared" si="53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53"/>
        <v>0</v>
      </c>
      <c r="E178" s="1226">
        <f t="shared" si="53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54">SUM(E183:F183)</f>
        <v>0</v>
      </c>
      <c r="E183" s="1193">
        <f t="shared" ref="E183:F188" si="55">SUM(G183+I183+K183+M183+O183+Q183+S183+U183+W183+Y183+AA183+AC183+AE183+AG183+AI183+AK183+AM183+AO183)</f>
        <v>0</v>
      </c>
      <c r="F183" s="1229">
        <f t="shared" si="55"/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54"/>
        <v>0</v>
      </c>
      <c r="E184" s="1197">
        <f t="shared" si="55"/>
        <v>0</v>
      </c>
      <c r="F184" s="1231">
        <f t="shared" si="55"/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54"/>
        <v>0</v>
      </c>
      <c r="E185" s="1193">
        <f t="shared" si="55"/>
        <v>0</v>
      </c>
      <c r="F185" s="1229">
        <f t="shared" si="55"/>
        <v>0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54"/>
        <v>1</v>
      </c>
      <c r="E186" s="1197">
        <f t="shared" si="55"/>
        <v>1</v>
      </c>
      <c r="F186" s="1231">
        <f t="shared" si="55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1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54"/>
        <v>0</v>
      </c>
      <c r="E187" s="233">
        <f t="shared" si="55"/>
        <v>0</v>
      </c>
      <c r="F187" s="215">
        <f t="shared" si="55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54"/>
        <v>0</v>
      </c>
      <c r="E188" s="1197">
        <f t="shared" si="55"/>
        <v>0</v>
      </c>
      <c r="F188" s="1231">
        <f t="shared" si="55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186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>SUM(D33:F33)</f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3">SUM(B77:B79)</f>
        <v>0</v>
      </c>
      <c r="C76" s="4677">
        <f t="shared" si="13"/>
        <v>0</v>
      </c>
      <c r="D76" s="4678">
        <f t="shared" si="13"/>
        <v>0</v>
      </c>
      <c r="E76" s="4676">
        <f t="shared" si="13"/>
        <v>0</v>
      </c>
      <c r="F76" s="4677">
        <f t="shared" si="13"/>
        <v>0</v>
      </c>
      <c r="G76" s="4679">
        <f t="shared" si="13"/>
        <v>0</v>
      </c>
      <c r="H76" s="4680">
        <f t="shared" si="13"/>
        <v>0</v>
      </c>
      <c r="I76" s="27">
        <f t="shared" si="13"/>
        <v>0</v>
      </c>
      <c r="J76" s="4677">
        <f t="shared" si="13"/>
        <v>0</v>
      </c>
      <c r="K76" s="4677">
        <f t="shared" si="13"/>
        <v>0</v>
      </c>
      <c r="L76" s="4681">
        <f t="shared" si="13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4">IF(AND(SUM($E77:$G77)&gt;0,OR(K77="")),1,IF(K77&gt;SUM($E77:$G77),1,0))</f>
        <v>0</v>
      </c>
      <c r="CM77" s="1901">
        <f t="shared" si="14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4"/>
        <v>0</v>
      </c>
      <c r="CM78" s="1901">
        <f t="shared" si="14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4"/>
        <v>0</v>
      </c>
      <c r="CM79" s="1901">
        <f t="shared" si="14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5">B84+B85+B86+B87+B88</f>
        <v>0</v>
      </c>
      <c r="C83" s="4682">
        <f t="shared" si="15"/>
        <v>0</v>
      </c>
      <c r="D83" s="4683">
        <f t="shared" si="15"/>
        <v>0</v>
      </c>
      <c r="E83" s="4676">
        <f t="shared" si="15"/>
        <v>0</v>
      </c>
      <c r="F83" s="4677">
        <f t="shared" si="15"/>
        <v>0</v>
      </c>
      <c r="G83" s="4681">
        <f t="shared" si="15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>SUM(E92:E103)</f>
        <v>0</v>
      </c>
      <c r="F104" s="3826">
        <f>SUM(F92:F103)</f>
        <v>0</v>
      </c>
      <c r="G104" s="3828">
        <f>SUM(G92:G103)</f>
        <v>0</v>
      </c>
      <c r="H104" s="3830">
        <f>SUM(H92:H103)</f>
        <v>0</v>
      </c>
      <c r="I104" s="4694">
        <f>SUM(I92:I103)</f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6">IF(AND(OR(B122&gt;0,C122&gt;0),D122=""),1,IF(D122&gt;(B122+C122),1,0))</f>
        <v>0</v>
      </c>
      <c r="CL122" s="4708">
        <f t="shared" ref="CL122:CL130" si="17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18">CA123&amp;CB123&amp;CC123&amp;CD123&amp;CE123</f>
        <v/>
      </c>
      <c r="CA123" s="4296"/>
      <c r="CB123" s="4296"/>
      <c r="CC123" s="4296" t="str">
        <f t="shared" ref="CC123:CC130" si="19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0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6"/>
        <v>0</v>
      </c>
      <c r="CL123" s="4708">
        <f t="shared" si="17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18"/>
        <v/>
      </c>
      <c r="CA124" s="4"/>
      <c r="CB124" s="4"/>
      <c r="CC124" s="4296" t="str">
        <f t="shared" si="19"/>
        <v/>
      </c>
      <c r="CD124" s="4296" t="str">
        <f t="shared" si="20"/>
        <v/>
      </c>
      <c r="CE124" s="4296"/>
      <c r="CF124" s="4296"/>
      <c r="CK124" s="4708">
        <f t="shared" si="16"/>
        <v>0</v>
      </c>
      <c r="CL124" s="4708">
        <f t="shared" si="17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18"/>
        <v/>
      </c>
      <c r="CA125" s="4"/>
      <c r="CB125" s="4"/>
      <c r="CC125" s="4296" t="str">
        <f t="shared" si="19"/>
        <v/>
      </c>
      <c r="CD125" s="4296" t="str">
        <f t="shared" si="20"/>
        <v/>
      </c>
      <c r="CE125" s="4296"/>
      <c r="CF125" s="4296"/>
      <c r="CK125" s="4708">
        <f t="shared" si="16"/>
        <v>0</v>
      </c>
      <c r="CL125" s="4708">
        <f t="shared" si="17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18"/>
        <v/>
      </c>
      <c r="CA126" s="4"/>
      <c r="CB126" s="4"/>
      <c r="CC126" s="4296" t="str">
        <f t="shared" si="19"/>
        <v/>
      </c>
      <c r="CD126" s="4296" t="str">
        <f t="shared" si="20"/>
        <v/>
      </c>
      <c r="CE126" s="4296"/>
      <c r="CF126" s="4296"/>
      <c r="CK126" s="4708">
        <f t="shared" si="16"/>
        <v>0</v>
      </c>
      <c r="CL126" s="4708">
        <f t="shared" si="17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18"/>
        <v/>
      </c>
      <c r="CA127" s="4296"/>
      <c r="CB127" s="4296"/>
      <c r="CC127" s="4296" t="str">
        <f t="shared" si="19"/>
        <v/>
      </c>
      <c r="CD127" s="4296" t="str">
        <f t="shared" si="20"/>
        <v/>
      </c>
      <c r="CE127" s="4296"/>
      <c r="CF127" s="4296"/>
      <c r="CI127" s="4708"/>
      <c r="CJ127" s="4708"/>
      <c r="CK127" s="4708">
        <f t="shared" si="16"/>
        <v>0</v>
      </c>
      <c r="CL127" s="4708">
        <f t="shared" si="17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18"/>
        <v/>
      </c>
      <c r="CA128" s="4"/>
      <c r="CB128" s="4"/>
      <c r="CC128" s="4296" t="str">
        <f t="shared" si="19"/>
        <v/>
      </c>
      <c r="CD128" s="4296" t="str">
        <f t="shared" si="20"/>
        <v/>
      </c>
      <c r="CE128" s="4296"/>
      <c r="CF128" s="4296"/>
      <c r="CK128" s="4708">
        <f t="shared" si="16"/>
        <v>0</v>
      </c>
      <c r="CL128" s="4708">
        <f t="shared" si="17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18"/>
        <v/>
      </c>
      <c r="CA129" s="4296"/>
      <c r="CB129" s="4296"/>
      <c r="CC129" s="4296" t="str">
        <f t="shared" si="19"/>
        <v/>
      </c>
      <c r="CD129" s="4296" t="str">
        <f t="shared" si="20"/>
        <v/>
      </c>
      <c r="CE129" s="4296"/>
      <c r="CF129" s="4296"/>
      <c r="CI129" s="4708"/>
      <c r="CJ129" s="4708"/>
      <c r="CK129" s="4708">
        <f t="shared" si="16"/>
        <v>0</v>
      </c>
      <c r="CL129" s="4708">
        <f t="shared" si="17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18"/>
        <v/>
      </c>
      <c r="CA130" s="4296"/>
      <c r="CB130" s="4296"/>
      <c r="CC130" s="4296" t="str">
        <f t="shared" si="19"/>
        <v/>
      </c>
      <c r="CD130" s="4296" t="str">
        <f t="shared" si="20"/>
        <v/>
      </c>
      <c r="CE130" s="4296"/>
      <c r="CF130" s="4296"/>
      <c r="CI130" s="4708"/>
      <c r="CJ130" s="4708"/>
      <c r="CK130" s="4708">
        <f t="shared" si="16"/>
        <v>0</v>
      </c>
      <c r="CL130" s="4708">
        <f t="shared" si="17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>IF(AND($B154&lt;&gt;0,E154=""),"* No olvide ingresar la variable Pueblos Originarios. Si no tiene digite CERO. ",IF(E154&gt;$B154,"* La variable Pueblos Originarios no puede superar el Total de Tamizaje. ",""))</f>
        <v/>
      </c>
      <c r="CB154" s="4"/>
      <c r="CI154" s="4708">
        <f>IF(AND($B154&lt;&gt;0,E154=""),1,IF(E154&gt;$B154,1,0))</f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>$CA157</f>
        <v/>
      </c>
      <c r="CA157" s="4296" t="str">
        <f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>$CA158</f>
        <v/>
      </c>
      <c r="CA158" s="4296" t="str">
        <f>IF(AND($B158&lt;&gt;0,D158=""),"* No olvide ingresar la variable Pueblos Originarios. Si no tiene digite CERO. ",IF(D158&gt;$B158,"* La variable Pueblos Originarios no puede superar el Total de EOA. ",""))</f>
        <v/>
      </c>
      <c r="CB158" s="4"/>
      <c r="CI158" s="4708">
        <f>IF(AND($B158&lt;&gt;0,D158=""),1,IF(D158&gt;$B158,1,0))</f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29" zoomScaleNormal="100" workbookViewId="0">
      <selection activeCell="D40" sqref="C40:D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>BQ20&amp;BR20&amp;BS20&amp;BT20&amp;BU20&amp;BW20&amp;BX20</f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1</v>
      </c>
      <c r="D24" s="1244">
        <v>0</v>
      </c>
      <c r="E24" s="1244">
        <v>1</v>
      </c>
      <c r="F24" s="1244">
        <v>0</v>
      </c>
      <c r="G24" s="1244">
        <v>0</v>
      </c>
      <c r="H24" s="365">
        <v>0</v>
      </c>
      <c r="I24" s="365">
        <v>0</v>
      </c>
      <c r="J24" s="1244">
        <v>1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>BQ25&amp;BR25&amp;BS25&amp;BT25&amp;BU25&amp;BV25&amp;BW25&amp;BX25</f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>IF(AND($C25&gt;0,Q25="")," * No olvide digitar la variable Gestante con 3 o más riesgos. Digite Cero si no tiene.",IF(Q25&gt;$C25," * La variable Gestante con 3 o más riesgos no puede ser mayor al Total.",""))</f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>BQ27&amp;BS27&amp;BT27&amp;BU27&amp;BW27&amp;BX27</f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>
        <v>0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0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4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5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16">BQ30&amp;BR30&amp;BS30&amp;BT30&amp;BU30&amp;BW30&amp;BX30</f>
        <v/>
      </c>
      <c r="BQ30" s="1774" t="str">
        <f t="shared" si="2"/>
        <v/>
      </c>
      <c r="BR30" s="1774" t="str">
        <f t="shared" si="14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5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16"/>
        <v/>
      </c>
      <c r="BQ31" s="1774" t="str">
        <f t="shared" si="2"/>
        <v/>
      </c>
      <c r="BR31" s="1774" t="str">
        <f t="shared" si="14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5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16"/>
        <v/>
      </c>
      <c r="BQ32" s="1774" t="str">
        <f t="shared" si="2"/>
        <v/>
      </c>
      <c r="BR32" s="1774" t="str">
        <f t="shared" si="14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5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4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5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16"/>
        <v/>
      </c>
      <c r="BQ34" s="1774" t="str">
        <f t="shared" si="2"/>
        <v/>
      </c>
      <c r="BR34" s="1774" t="str">
        <f t="shared" si="14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5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16"/>
        <v/>
      </c>
      <c r="BQ35" s="1774" t="str">
        <f t="shared" si="2"/>
        <v/>
      </c>
      <c r="BR35" s="1774" t="str">
        <f t="shared" si="14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5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0</v>
      </c>
      <c r="D38" s="1843">
        <v>3</v>
      </c>
      <c r="E38" s="1764">
        <v>0</v>
      </c>
      <c r="F38" s="1844">
        <v>0</v>
      </c>
      <c r="G38" s="1843"/>
      <c r="H38" s="1764">
        <v>3</v>
      </c>
      <c r="I38" s="1764"/>
      <c r="J38" s="1764">
        <v>3</v>
      </c>
      <c r="K38" s="1763">
        <v>0</v>
      </c>
      <c r="L38" s="1764">
        <v>0</v>
      </c>
      <c r="M38" s="1764">
        <v>0</v>
      </c>
      <c r="N38" s="1765">
        <v>3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 t="shared" ref="BZ38:CC40" si="17">IF(AND(SUM($C38:$F38)&gt;0,K38=""),1,IF(K38&gt;SUM($C38:$F38),1,0))</f>
        <v>0</v>
      </c>
      <c r="CA38" s="84">
        <f t="shared" si="17"/>
        <v>0</v>
      </c>
      <c r="CB38" s="84">
        <f t="shared" si="17"/>
        <v>0</v>
      </c>
      <c r="CC38" s="84">
        <f t="shared" si="17"/>
        <v>0</v>
      </c>
    </row>
    <row r="39" spans="1:85" s="19" customFormat="1" ht="42" x14ac:dyDescent="0.15">
      <c r="A39" s="579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>BQ39&amp;BR39&amp;BS39&amp;BT39</f>
        <v/>
      </c>
      <c r="BQ39" s="1774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si="17"/>
        <v>0</v>
      </c>
      <c r="CA39" s="84">
        <f t="shared" si="17"/>
        <v>0</v>
      </c>
      <c r="CB39" s="84">
        <f t="shared" si="17"/>
        <v>0</v>
      </c>
      <c r="CC39" s="84">
        <f t="shared" si="17"/>
        <v>0</v>
      </c>
    </row>
    <row r="40" spans="1:85" s="19" customFormat="1" ht="42" x14ac:dyDescent="0.15">
      <c r="A40" s="6570"/>
      <c r="B40" s="4846" t="s">
        <v>3084</v>
      </c>
      <c r="C40" s="1847">
        <v>2</v>
      </c>
      <c r="D40" s="1848">
        <v>5</v>
      </c>
      <c r="E40" s="257">
        <v>0</v>
      </c>
      <c r="F40" s="258">
        <v>0</v>
      </c>
      <c r="G40" s="1848">
        <v>2</v>
      </c>
      <c r="H40" s="1257">
        <v>5</v>
      </c>
      <c r="I40" s="1257">
        <v>2</v>
      </c>
      <c r="J40" s="1257">
        <v>5</v>
      </c>
      <c r="K40" s="1258">
        <v>0</v>
      </c>
      <c r="L40" s="257">
        <v>0</v>
      </c>
      <c r="M40" s="257">
        <v>0</v>
      </c>
      <c r="N40" s="1773">
        <v>4</v>
      </c>
      <c r="O40" s="19" t="str">
        <f>BQ40&amp;BR40&amp;BS40&amp;BT40</f>
        <v/>
      </c>
      <c r="BQ40" s="1774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1774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1774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1774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84">
        <f t="shared" si="17"/>
        <v>0</v>
      </c>
      <c r="CA40" s="84">
        <f t="shared" si="17"/>
        <v>0</v>
      </c>
      <c r="CB40" s="84">
        <f t="shared" si="17"/>
        <v>0</v>
      </c>
      <c r="CC40" s="84">
        <f t="shared" si="17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2</v>
      </c>
      <c r="D41" s="1850">
        <f t="shared" ref="D41:N41" si="18">SUM(D38:D40)</f>
        <v>8</v>
      </c>
      <c r="E41" s="1851">
        <f t="shared" si="18"/>
        <v>0</v>
      </c>
      <c r="F41" s="1852">
        <f t="shared" si="18"/>
        <v>0</v>
      </c>
      <c r="G41" s="1850">
        <f t="shared" si="18"/>
        <v>2</v>
      </c>
      <c r="H41" s="1851">
        <f t="shared" si="18"/>
        <v>8</v>
      </c>
      <c r="I41" s="1851">
        <f t="shared" si="18"/>
        <v>2</v>
      </c>
      <c r="J41" s="1853">
        <f t="shared" si="18"/>
        <v>8</v>
      </c>
      <c r="K41" s="1854">
        <f t="shared" si="18"/>
        <v>0</v>
      </c>
      <c r="L41" s="1855">
        <f t="shared" si="18"/>
        <v>0</v>
      </c>
      <c r="M41" s="1855">
        <f t="shared" si="18"/>
        <v>0</v>
      </c>
      <c r="N41" s="1856">
        <f t="shared" si="18"/>
        <v>7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 t="shared" ref="BZ42:CB46" si="19">IF(AND(SUM($C42:$F42)&gt;0,K42=""),1,IF(K42&gt;SUM($C42:$F42),1,0))</f>
        <v>0</v>
      </c>
      <c r="CA42" s="84">
        <f t="shared" si="19"/>
        <v>0</v>
      </c>
      <c r="CB42" s="84">
        <f t="shared" si="19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>BQ43&amp;BR43&amp;BS43</f>
        <v/>
      </c>
      <c r="BQ43" s="1774" t="str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si="19"/>
        <v>0</v>
      </c>
      <c r="CA43" s="84">
        <f t="shared" si="19"/>
        <v>0</v>
      </c>
      <c r="CB43" s="84">
        <f t="shared" si="19"/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>BQ44&amp;BR44&amp;BS44</f>
        <v/>
      </c>
      <c r="BQ44" s="1774" t="str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1774" t="str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1774" t="str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135"/>
      <c r="BZ44" s="84">
        <f t="shared" si="19"/>
        <v>0</v>
      </c>
      <c r="CA44" s="84">
        <f t="shared" si="19"/>
        <v>0</v>
      </c>
      <c r="CB44" s="84">
        <f t="shared" si="19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>BQ45&amp;BR45&amp;BS45</f>
        <v/>
      </c>
      <c r="BQ45" s="1774" t="str">
        <f>IF(AND(SUM($C45:$F45)&gt;0,K45="")," * No olvide digitar la variable Migrantes. Digite Cero si no tiene.",IF(K45&gt;SUM($C45:$F45)," * La variable Migrantes no puede ser mayor a la suma de las variables de Visitas.",""))</f>
        <v/>
      </c>
      <c r="BR45" s="1774" t="str">
        <f>IF(AND(SUM($C45:$F45)&gt;0,L45="")," * No olvide digitar la variable Pueblos originarios. Digite Cero si no tiene.",IF(L45&gt;SUM($C45:$F45)," * La variable Pueblos originarios no puede ser mayor a la suma de las variables de Visitas.",""))</f>
        <v/>
      </c>
      <c r="BS45" s="1774" t="str">
        <f>IF(AND(SUM($C45:$F45)&gt;0,M45="")," * No olvide digitar la variable Población en ECICEP. Digite Cero si no tiene.",IF(M45&gt;SUM($C45:$F45)," * La variable Población en ECICEP no puede ser mayor a la suma de las variables de Visitas.",""))</f>
        <v/>
      </c>
      <c r="BT45" s="135"/>
      <c r="BZ45" s="84">
        <f t="shared" si="19"/>
        <v>0</v>
      </c>
      <c r="CA45" s="84">
        <f t="shared" si="19"/>
        <v>0</v>
      </c>
      <c r="CB45" s="84">
        <f t="shared" si="19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2</v>
      </c>
      <c r="D46" s="1267">
        <v>8</v>
      </c>
      <c r="E46" s="257">
        <v>0</v>
      </c>
      <c r="F46" s="258">
        <v>0</v>
      </c>
      <c r="G46" s="1859">
        <v>2</v>
      </c>
      <c r="H46" s="257">
        <v>8</v>
      </c>
      <c r="I46" s="257">
        <v>2</v>
      </c>
      <c r="J46" s="259">
        <v>8</v>
      </c>
      <c r="K46" s="260">
        <v>0</v>
      </c>
      <c r="L46" s="257">
        <v>0</v>
      </c>
      <c r="M46" s="1257">
        <v>0</v>
      </c>
      <c r="N46" s="388">
        <v>7</v>
      </c>
      <c r="O46" s="19" t="str">
        <f>BQ46&amp;BR46&amp;BS46&amp;BT46</f>
        <v/>
      </c>
      <c r="BQ46" s="1774" t="str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1774" t="str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1774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19"/>
        <v>0</v>
      </c>
      <c r="CA46" s="84">
        <f t="shared" si="19"/>
        <v>0</v>
      </c>
      <c r="CB46" s="84">
        <f t="shared" si="19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2</v>
      </c>
      <c r="D47" s="1861">
        <f>SUM(D42:D46)</f>
        <v>8</v>
      </c>
      <c r="E47" s="1862">
        <f t="shared" ref="E47:N47" si="20">SUM(E42:E46)</f>
        <v>0</v>
      </c>
      <c r="F47" s="1863">
        <f t="shared" si="20"/>
        <v>0</v>
      </c>
      <c r="G47" s="1861">
        <f t="shared" si="20"/>
        <v>2</v>
      </c>
      <c r="H47" s="1862">
        <f t="shared" si="20"/>
        <v>8</v>
      </c>
      <c r="I47" s="1862">
        <f t="shared" si="20"/>
        <v>2</v>
      </c>
      <c r="J47" s="1864">
        <f t="shared" si="20"/>
        <v>8</v>
      </c>
      <c r="K47" s="1865">
        <f t="shared" si="20"/>
        <v>0</v>
      </c>
      <c r="L47" s="261">
        <f t="shared" si="20"/>
        <v>0</v>
      </c>
      <c r="M47" s="261">
        <f t="shared" si="20"/>
        <v>0</v>
      </c>
      <c r="N47" s="1866">
        <f t="shared" si="20"/>
        <v>7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21">IF(AND(C50&gt;0,J50=""),1,IF(J50&gt;C50,1,0))</f>
        <v>0</v>
      </c>
      <c r="CA50" s="84">
        <f t="shared" ref="CA50:CA58" si="22">IF(AND(C50&gt;0,K50=""),1,IF(K50&gt;C50,1,0))</f>
        <v>0</v>
      </c>
      <c r="CB50" s="84">
        <f t="shared" ref="CB50:CB58" si="23">IF(AND(C50&gt;0,L50=""),1,IF(L50&gt;C50,1,0))</f>
        <v>0</v>
      </c>
      <c r="CC50" s="84">
        <f t="shared" ref="CC50:CC58" si="24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25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26">BQ51&amp;BR51&amp;BS51&amp;BT51&amp;BU51</f>
        <v/>
      </c>
      <c r="BQ51" s="1774" t="str">
        <f t="shared" ref="BQ51:BQ58" si="27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28">IF(AND(C51&gt;0,K51="")," * No olvide digitar la variable Migrantes. Digite Cero si no tiene.",IF(K51&gt;C51," * La variable Migrantes No puede ser mayor al Total.",""))</f>
        <v/>
      </c>
      <c r="BS51" s="1774" t="str">
        <f t="shared" ref="BS51:BS58" si="29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30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21"/>
        <v>0</v>
      </c>
      <c r="CA51" s="84">
        <f t="shared" si="22"/>
        <v>0</v>
      </c>
      <c r="CB51" s="84">
        <f t="shared" si="23"/>
        <v>0</v>
      </c>
      <c r="CC51" s="84">
        <f t="shared" si="24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25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26"/>
        <v/>
      </c>
      <c r="BQ52" s="1774" t="str">
        <f t="shared" si="27"/>
        <v/>
      </c>
      <c r="BR52" s="1774" t="str">
        <f t="shared" si="28"/>
        <v/>
      </c>
      <c r="BS52" s="1774" t="str">
        <f t="shared" si="29"/>
        <v/>
      </c>
      <c r="BT52" s="1774" t="str">
        <f t="shared" si="30"/>
        <v/>
      </c>
      <c r="BZ52" s="84">
        <f t="shared" si="21"/>
        <v>0</v>
      </c>
      <c r="CA52" s="84">
        <f t="shared" si="22"/>
        <v>0</v>
      </c>
      <c r="CB52" s="84">
        <f t="shared" si="23"/>
        <v>0</v>
      </c>
      <c r="CC52" s="84">
        <f t="shared" si="24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25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26"/>
        <v/>
      </c>
      <c r="BQ53" s="1774" t="str">
        <f t="shared" si="27"/>
        <v/>
      </c>
      <c r="BR53" s="1774" t="str">
        <f t="shared" si="28"/>
        <v/>
      </c>
      <c r="BS53" s="1774" t="str">
        <f t="shared" si="29"/>
        <v/>
      </c>
      <c r="BT53" s="1774" t="str">
        <f t="shared" si="30"/>
        <v/>
      </c>
      <c r="BZ53" s="84">
        <f t="shared" si="21"/>
        <v>0</v>
      </c>
      <c r="CA53" s="84">
        <f t="shared" si="22"/>
        <v>0</v>
      </c>
      <c r="CB53" s="84">
        <f t="shared" si="23"/>
        <v>0</v>
      </c>
      <c r="CC53" s="84">
        <f t="shared" si="24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25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26"/>
        <v/>
      </c>
      <c r="BQ54" s="1774" t="str">
        <f t="shared" si="27"/>
        <v/>
      </c>
      <c r="BR54" s="1774" t="str">
        <f t="shared" si="28"/>
        <v/>
      </c>
      <c r="BS54" s="1774" t="str">
        <f t="shared" si="29"/>
        <v/>
      </c>
      <c r="BT54" s="1774" t="str">
        <f t="shared" si="30"/>
        <v/>
      </c>
      <c r="BZ54" s="84">
        <f t="shared" si="21"/>
        <v>0</v>
      </c>
      <c r="CA54" s="84">
        <f t="shared" si="22"/>
        <v>0</v>
      </c>
      <c r="CB54" s="84">
        <f t="shared" si="23"/>
        <v>0</v>
      </c>
      <c r="CC54" s="84">
        <f t="shared" si="24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25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26"/>
        <v/>
      </c>
      <c r="BQ55" s="1774" t="str">
        <f t="shared" si="27"/>
        <v/>
      </c>
      <c r="BR55" s="1774" t="str">
        <f t="shared" si="28"/>
        <v/>
      </c>
      <c r="BS55" s="1774" t="str">
        <f t="shared" si="29"/>
        <v/>
      </c>
      <c r="BT55" s="1774" t="str">
        <f t="shared" si="30"/>
        <v/>
      </c>
      <c r="BZ55" s="84">
        <f t="shared" si="21"/>
        <v>0</v>
      </c>
      <c r="CA55" s="84">
        <f t="shared" si="22"/>
        <v>0</v>
      </c>
      <c r="CB55" s="84">
        <f t="shared" si="23"/>
        <v>0</v>
      </c>
      <c r="CC55" s="84">
        <f t="shared" si="24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25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26"/>
        <v/>
      </c>
      <c r="BQ56" s="1774" t="str">
        <f t="shared" si="27"/>
        <v/>
      </c>
      <c r="BR56" s="1774" t="str">
        <f t="shared" si="28"/>
        <v/>
      </c>
      <c r="BS56" s="1774" t="str">
        <f t="shared" si="29"/>
        <v/>
      </c>
      <c r="BT56" s="1774" t="str">
        <f t="shared" si="30"/>
        <v/>
      </c>
      <c r="BZ56" s="84">
        <f t="shared" si="21"/>
        <v>0</v>
      </c>
      <c r="CA56" s="84">
        <f t="shared" si="22"/>
        <v>0</v>
      </c>
      <c r="CB56" s="84">
        <f t="shared" si="23"/>
        <v>0</v>
      </c>
      <c r="CC56" s="84">
        <f t="shared" si="24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26"/>
        <v/>
      </c>
      <c r="BQ57" s="1774" t="str">
        <f t="shared" si="27"/>
        <v/>
      </c>
      <c r="BR57" s="1774" t="str">
        <f t="shared" si="28"/>
        <v/>
      </c>
      <c r="BS57" s="1774" t="str">
        <f t="shared" si="29"/>
        <v/>
      </c>
      <c r="BT57" s="1774" t="str">
        <f t="shared" si="30"/>
        <v/>
      </c>
      <c r="BZ57" s="84">
        <f t="shared" si="21"/>
        <v>0</v>
      </c>
      <c r="CA57" s="84">
        <f t="shared" si="22"/>
        <v>0</v>
      </c>
      <c r="CB57" s="84">
        <f t="shared" si="23"/>
        <v>0</v>
      </c>
      <c r="CC57" s="84">
        <f t="shared" si="24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26"/>
        <v/>
      </c>
      <c r="BQ58" s="1774" t="str">
        <f t="shared" si="27"/>
        <v/>
      </c>
      <c r="BR58" s="1774" t="str">
        <f t="shared" si="28"/>
        <v/>
      </c>
      <c r="BS58" s="1774" t="str">
        <f t="shared" si="29"/>
        <v/>
      </c>
      <c r="BT58" s="1774" t="str">
        <f t="shared" si="30"/>
        <v/>
      </c>
      <c r="BZ58" s="84">
        <f t="shared" si="21"/>
        <v>0</v>
      </c>
      <c r="CA58" s="84">
        <f t="shared" si="22"/>
        <v>0</v>
      </c>
      <c r="CB58" s="84">
        <f t="shared" si="23"/>
        <v>0</v>
      </c>
      <c r="CC58" s="84">
        <f t="shared" si="24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31">SUM(D54:D58)+D50</f>
        <v>0</v>
      </c>
      <c r="E59" s="1851">
        <f t="shared" si="31"/>
        <v>0</v>
      </c>
      <c r="F59" s="1851">
        <f t="shared" si="31"/>
        <v>0</v>
      </c>
      <c r="G59" s="1851">
        <f t="shared" si="31"/>
        <v>0</v>
      </c>
      <c r="H59" s="5687">
        <f t="shared" si="31"/>
        <v>0</v>
      </c>
      <c r="I59" s="1850">
        <f t="shared" si="31"/>
        <v>0</v>
      </c>
      <c r="J59" s="5687">
        <f t="shared" si="31"/>
        <v>0</v>
      </c>
      <c r="K59" s="998">
        <f t="shared" si="31"/>
        <v>0</v>
      </c>
      <c r="L59" s="998">
        <f t="shared" si="31"/>
        <v>0</v>
      </c>
      <c r="M59" s="998">
        <f t="shared" si="31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0</v>
      </c>
      <c r="D64" s="1759">
        <f t="shared" ref="D64:D69" si="32">SUM(E64:P64)</f>
        <v>0</v>
      </c>
      <c r="E64" s="1760">
        <v>0</v>
      </c>
      <c r="F64" s="1761">
        <v>0</v>
      </c>
      <c r="G64" s="1761">
        <v>0</v>
      </c>
      <c r="H64" s="1761">
        <v>0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 t="shared" ref="BS64:BS69" si="33">IF(AND($D64&gt;0,S64="")," * No olvide digitar la variable Población en ECICEP. Digite Cero si no tiene.",IF(S64&gt;$D64," * La variable Población en ECICEP No puede ser mayor al Total.",""))</f>
        <v/>
      </c>
      <c r="BT64" s="1774" t="str">
        <f t="shared" ref="BT64:BT69" si="34"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 t="shared" ref="BU64:BU69" si="35"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0</v>
      </c>
      <c r="D65" s="1766">
        <f t="shared" si="32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si="33"/>
        <v/>
      </c>
      <c r="BT65" s="1774" t="str">
        <f t="shared" si="34"/>
        <v/>
      </c>
      <c r="BU65" s="1774" t="str">
        <f t="shared" si="35"/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36">IF(AND($D65&gt;0,S65=""),1,IF(S65&gt;$D65,1,0))</f>
        <v>0</v>
      </c>
      <c r="CC65" s="84">
        <f t="shared" si="36"/>
        <v>0</v>
      </c>
      <c r="CD65" s="84">
        <f t="shared" si="36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20</v>
      </c>
      <c r="D66" s="1759">
        <f t="shared" si="32"/>
        <v>20</v>
      </c>
      <c r="E66" s="290">
        <v>4</v>
      </c>
      <c r="F66" s="535">
        <v>0</v>
      </c>
      <c r="G66" s="535">
        <v>0</v>
      </c>
      <c r="H66" s="535">
        <v>3</v>
      </c>
      <c r="I66" s="535">
        <v>2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11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33"/>
        <v/>
      </c>
      <c r="BT66" s="1774" t="str">
        <f t="shared" si="34"/>
        <v/>
      </c>
      <c r="BU66" s="1774" t="str">
        <f t="shared" si="35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36"/>
        <v>0</v>
      </c>
      <c r="CC66" s="84">
        <f t="shared" si="36"/>
        <v>0</v>
      </c>
      <c r="CD66" s="84">
        <f t="shared" si="36"/>
        <v>0</v>
      </c>
    </row>
    <row r="67" spans="1:82" s="19" customFormat="1" ht="15" customHeight="1" x14ac:dyDescent="0.15">
      <c r="A67" s="5795"/>
      <c r="B67" s="1755" t="s">
        <v>3112</v>
      </c>
      <c r="C67" s="1869">
        <v>151</v>
      </c>
      <c r="D67" s="1770">
        <f t="shared" si="32"/>
        <v>151</v>
      </c>
      <c r="E67" s="1139">
        <v>18</v>
      </c>
      <c r="F67" s="1283">
        <v>0</v>
      </c>
      <c r="G67" s="1283">
        <v>0</v>
      </c>
      <c r="H67" s="1283">
        <v>19</v>
      </c>
      <c r="I67" s="1283">
        <v>25</v>
      </c>
      <c r="J67" s="1283">
        <v>0</v>
      </c>
      <c r="K67" s="1283">
        <v>0</v>
      </c>
      <c r="L67" s="1283">
        <v>1</v>
      </c>
      <c r="M67" s="1283">
        <v>4</v>
      </c>
      <c r="N67" s="1283">
        <v>0</v>
      </c>
      <c r="O67" s="1283">
        <v>77</v>
      </c>
      <c r="P67" s="392">
        <v>7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33"/>
        <v/>
      </c>
      <c r="BT67" s="1774" t="str">
        <f t="shared" si="34"/>
        <v/>
      </c>
      <c r="BU67" s="1774" t="str">
        <f t="shared" si="35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36"/>
        <v>0</v>
      </c>
      <c r="CC67" s="84">
        <f t="shared" si="36"/>
        <v>0</v>
      </c>
      <c r="CD67" s="84">
        <f t="shared" si="36"/>
        <v>0</v>
      </c>
    </row>
    <row r="68" spans="1:82" s="19" customFormat="1" ht="15" customHeight="1" x14ac:dyDescent="0.15">
      <c r="A68" s="5795"/>
      <c r="B68" s="319" t="s">
        <v>3113</v>
      </c>
      <c r="C68" s="1870">
        <v>58</v>
      </c>
      <c r="D68" s="1916">
        <f t="shared" si="32"/>
        <v>58</v>
      </c>
      <c r="E68" s="290">
        <v>0</v>
      </c>
      <c r="F68" s="535">
        <v>0</v>
      </c>
      <c r="G68" s="535">
        <v>0</v>
      </c>
      <c r="H68" s="535">
        <v>2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56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33"/>
        <v/>
      </c>
      <c r="BT68" s="1774" t="str">
        <f t="shared" si="34"/>
        <v/>
      </c>
      <c r="BU68" s="1774" t="str">
        <f t="shared" si="35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36"/>
        <v>0</v>
      </c>
      <c r="CC68" s="84">
        <f t="shared" si="36"/>
        <v>0</v>
      </c>
      <c r="CD68" s="84">
        <f t="shared" si="36"/>
        <v>0</v>
      </c>
    </row>
    <row r="69" spans="1:82" s="19" customFormat="1" ht="15" customHeight="1" x14ac:dyDescent="0.15">
      <c r="A69" s="6570"/>
      <c r="B69" s="1756" t="s">
        <v>3114</v>
      </c>
      <c r="C69" s="1871">
        <v>0</v>
      </c>
      <c r="D69" s="1766">
        <f t="shared" si="32"/>
        <v>9</v>
      </c>
      <c r="E69" s="1771">
        <v>0</v>
      </c>
      <c r="F69" s="262">
        <v>0</v>
      </c>
      <c r="G69" s="262">
        <v>0</v>
      </c>
      <c r="H69" s="262">
        <v>1</v>
      </c>
      <c r="I69" s="262">
        <v>3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5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33"/>
        <v/>
      </c>
      <c r="BT69" s="1774" t="str">
        <f t="shared" si="34"/>
        <v/>
      </c>
      <c r="BU69" s="1774" t="str">
        <f t="shared" si="35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36"/>
        <v>0</v>
      </c>
      <c r="CC69" s="84">
        <f t="shared" si="36"/>
        <v>0</v>
      </c>
      <c r="CD69" s="84">
        <f t="shared" si="36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37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37"/>
        <v>10</v>
      </c>
      <c r="D75" s="965">
        <v>0</v>
      </c>
      <c r="E75" s="973">
        <v>0</v>
      </c>
      <c r="F75" s="967">
        <v>0</v>
      </c>
      <c r="G75" s="1042">
        <v>0</v>
      </c>
      <c r="H75" s="1180">
        <v>10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37"/>
        <v>4</v>
      </c>
      <c r="D76" s="965">
        <v>0</v>
      </c>
      <c r="E76" s="973">
        <v>0</v>
      </c>
      <c r="F76" s="967">
        <v>0</v>
      </c>
      <c r="G76" s="1042">
        <v>0</v>
      </c>
      <c r="H76" s="1180">
        <v>4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37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37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37"/>
        <v>0</v>
      </c>
      <c r="D79" s="965">
        <v>0</v>
      </c>
      <c r="E79" s="973">
        <v>0</v>
      </c>
      <c r="F79" s="967">
        <v>0</v>
      </c>
      <c r="G79" s="1042">
        <v>0</v>
      </c>
      <c r="H79" s="1180">
        <v>0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37"/>
        <v>4</v>
      </c>
      <c r="D80" s="965">
        <v>0</v>
      </c>
      <c r="E80" s="973">
        <v>0</v>
      </c>
      <c r="F80" s="967">
        <v>0</v>
      </c>
      <c r="G80" s="1042">
        <v>0</v>
      </c>
      <c r="H80" s="1180">
        <v>4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37"/>
        <v>1</v>
      </c>
      <c r="D81" s="989">
        <v>0</v>
      </c>
      <c r="E81" s="1031">
        <v>0</v>
      </c>
      <c r="F81" s="990">
        <v>0</v>
      </c>
      <c r="G81" s="1029">
        <v>0</v>
      </c>
      <c r="H81" s="1182">
        <v>1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38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39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40">BQ96&amp;BR96</f>
        <v/>
      </c>
      <c r="BQ96" s="1774" t="str">
        <f t="shared" ref="BQ96:BQ109" si="41">IF((T96+U96)&lt;&gt;B96," * El total de Consultas por Sexo debe ser igual al Total de Consultas por grupo de Edad","")</f>
        <v/>
      </c>
      <c r="BZ96" s="84">
        <f t="shared" si="38"/>
        <v>0</v>
      </c>
    </row>
    <row r="97" spans="1:78" s="19" customFormat="1" ht="15" customHeight="1" x14ac:dyDescent="0.15">
      <c r="A97" s="1293" t="s">
        <v>3130</v>
      </c>
      <c r="B97" s="374">
        <f t="shared" si="39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40"/>
        <v/>
      </c>
      <c r="BQ97" s="1774" t="str">
        <f t="shared" si="41"/>
        <v/>
      </c>
      <c r="BZ97" s="84">
        <f t="shared" si="38"/>
        <v>0</v>
      </c>
    </row>
    <row r="98" spans="1:78" s="19" customFormat="1" ht="21" x14ac:dyDescent="0.15">
      <c r="A98" s="1306" t="s">
        <v>3131</v>
      </c>
      <c r="B98" s="374">
        <f t="shared" si="39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40"/>
        <v/>
      </c>
      <c r="BQ98" s="1774" t="str">
        <f t="shared" si="41"/>
        <v/>
      </c>
      <c r="BZ98" s="84">
        <f t="shared" si="38"/>
        <v>0</v>
      </c>
    </row>
    <row r="99" spans="1:78" s="19" customFormat="1" ht="15" customHeight="1" x14ac:dyDescent="0.15">
      <c r="A99" s="1293" t="s">
        <v>3132</v>
      </c>
      <c r="B99" s="374">
        <f t="shared" si="39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40"/>
        <v/>
      </c>
      <c r="BQ99" s="1774" t="str">
        <f t="shared" si="41"/>
        <v/>
      </c>
      <c r="BZ99" s="84">
        <f t="shared" si="38"/>
        <v>0</v>
      </c>
    </row>
    <row r="100" spans="1:78" s="19" customFormat="1" ht="15" customHeight="1" x14ac:dyDescent="0.15">
      <c r="A100" s="1293" t="s">
        <v>3133</v>
      </c>
      <c r="B100" s="374">
        <f t="shared" si="39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40"/>
        <v/>
      </c>
      <c r="BQ100" s="1774" t="str">
        <f t="shared" si="41"/>
        <v/>
      </c>
      <c r="BZ100" s="84">
        <f t="shared" si="38"/>
        <v>0</v>
      </c>
    </row>
    <row r="101" spans="1:78" s="19" customFormat="1" ht="15" customHeight="1" x14ac:dyDescent="0.15">
      <c r="A101" s="1293" t="s">
        <v>3134</v>
      </c>
      <c r="B101" s="374">
        <f t="shared" si="39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40"/>
        <v/>
      </c>
      <c r="BQ101" s="1774" t="str">
        <f t="shared" si="41"/>
        <v/>
      </c>
      <c r="BZ101" s="84">
        <f t="shared" si="38"/>
        <v>0</v>
      </c>
    </row>
    <row r="102" spans="1:78" s="19" customFormat="1" ht="15" customHeight="1" x14ac:dyDescent="0.15">
      <c r="A102" s="1293" t="s">
        <v>3135</v>
      </c>
      <c r="B102" s="374">
        <f t="shared" si="39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40"/>
        <v/>
      </c>
      <c r="BQ102" s="1774" t="str">
        <f t="shared" si="41"/>
        <v/>
      </c>
      <c r="BZ102" s="84">
        <f t="shared" si="38"/>
        <v>0</v>
      </c>
    </row>
    <row r="103" spans="1:78" s="19" customFormat="1" ht="15" customHeight="1" x14ac:dyDescent="0.15">
      <c r="A103" s="1293" t="s">
        <v>1240</v>
      </c>
      <c r="B103" s="374">
        <f t="shared" si="39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40"/>
        <v/>
      </c>
      <c r="BQ103" s="1774" t="str">
        <f t="shared" si="41"/>
        <v/>
      </c>
      <c r="BZ103" s="84">
        <f t="shared" si="38"/>
        <v>0</v>
      </c>
    </row>
    <row r="104" spans="1:78" s="19" customFormat="1" ht="15" customHeight="1" x14ac:dyDescent="0.15">
      <c r="A104" s="1293" t="s">
        <v>3136</v>
      </c>
      <c r="B104" s="374">
        <f t="shared" si="39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40"/>
        <v/>
      </c>
      <c r="BQ104" s="1774" t="str">
        <f t="shared" si="41"/>
        <v/>
      </c>
      <c r="BZ104" s="84">
        <f t="shared" si="38"/>
        <v>0</v>
      </c>
    </row>
    <row r="105" spans="1:78" s="19" customFormat="1" ht="15" customHeight="1" x14ac:dyDescent="0.15">
      <c r="A105" s="1293" t="s">
        <v>1237</v>
      </c>
      <c r="B105" s="374">
        <f t="shared" si="39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40"/>
        <v/>
      </c>
      <c r="BQ105" s="1774" t="str">
        <f t="shared" si="41"/>
        <v/>
      </c>
      <c r="BZ105" s="84">
        <f t="shared" si="38"/>
        <v>0</v>
      </c>
    </row>
    <row r="106" spans="1:78" s="19" customFormat="1" ht="15" customHeight="1" x14ac:dyDescent="0.15">
      <c r="A106" s="1293" t="s">
        <v>1238</v>
      </c>
      <c r="B106" s="374">
        <f t="shared" si="39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40"/>
        <v/>
      </c>
      <c r="BQ106" s="1774" t="str">
        <f t="shared" si="41"/>
        <v/>
      </c>
      <c r="BZ106" s="84">
        <f t="shared" si="38"/>
        <v>0</v>
      </c>
    </row>
    <row r="107" spans="1:78" s="19" customFormat="1" ht="15" customHeight="1" x14ac:dyDescent="0.15">
      <c r="A107" s="1293" t="s">
        <v>1427</v>
      </c>
      <c r="B107" s="374">
        <f t="shared" si="39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40"/>
        <v/>
      </c>
      <c r="BQ107" s="1774" t="str">
        <f t="shared" si="41"/>
        <v/>
      </c>
      <c r="BZ107" s="84">
        <f t="shared" si="38"/>
        <v>0</v>
      </c>
    </row>
    <row r="108" spans="1:78" s="19" customFormat="1" ht="15" customHeight="1" x14ac:dyDescent="0.15">
      <c r="A108" s="1293" t="s">
        <v>2393</v>
      </c>
      <c r="B108" s="374">
        <f t="shared" si="39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40"/>
        <v/>
      </c>
      <c r="BQ108" s="1774" t="str">
        <f t="shared" si="41"/>
        <v/>
      </c>
      <c r="BZ108" s="84">
        <f t="shared" si="38"/>
        <v>0</v>
      </c>
    </row>
    <row r="109" spans="1:78" s="19" customFormat="1" ht="15" customHeight="1" x14ac:dyDescent="0.15">
      <c r="A109" s="1293" t="s">
        <v>3137</v>
      </c>
      <c r="B109" s="374">
        <f t="shared" si="39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40"/>
        <v/>
      </c>
      <c r="BQ109" s="1774" t="str">
        <f t="shared" si="41"/>
        <v/>
      </c>
      <c r="BZ109" s="84">
        <f t="shared" si="38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42">SUM(D95:D109)</f>
        <v>0</v>
      </c>
      <c r="E110" s="1309">
        <f t="shared" si="42"/>
        <v>0</v>
      </c>
      <c r="F110" s="1309">
        <f t="shared" si="42"/>
        <v>0</v>
      </c>
      <c r="G110" s="1309">
        <f t="shared" si="42"/>
        <v>0</v>
      </c>
      <c r="H110" s="1310">
        <f t="shared" si="42"/>
        <v>0</v>
      </c>
      <c r="I110" s="1309">
        <f t="shared" si="42"/>
        <v>0</v>
      </c>
      <c r="J110" s="1309">
        <f t="shared" si="42"/>
        <v>0</v>
      </c>
      <c r="K110" s="1309">
        <f t="shared" si="42"/>
        <v>0</v>
      </c>
      <c r="L110" s="1309">
        <f t="shared" si="42"/>
        <v>0</v>
      </c>
      <c r="M110" s="1309">
        <f t="shared" si="42"/>
        <v>0</v>
      </c>
      <c r="N110" s="1309">
        <f t="shared" si="42"/>
        <v>0</v>
      </c>
      <c r="O110" s="1309">
        <f t="shared" si="42"/>
        <v>0</v>
      </c>
      <c r="P110" s="1309">
        <f t="shared" si="42"/>
        <v>0</v>
      </c>
      <c r="Q110" s="1309">
        <f t="shared" si="42"/>
        <v>0</v>
      </c>
      <c r="R110" s="1309">
        <f t="shared" si="42"/>
        <v>0</v>
      </c>
      <c r="S110" s="1311">
        <f t="shared" si="42"/>
        <v>0</v>
      </c>
      <c r="T110" s="1308">
        <f t="shared" si="42"/>
        <v>0</v>
      </c>
      <c r="U110" s="1311">
        <f t="shared" si="42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>SUM(D115+E115)</f>
        <v>0</v>
      </c>
      <c r="D115" s="4276">
        <f t="shared" ref="D115:E119" si="43">+F115+H115+J115+L115+N115+P115+R115</f>
        <v>0</v>
      </c>
      <c r="E115" s="3119">
        <f t="shared" si="43"/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>SUM(D116+E116)</f>
        <v>0</v>
      </c>
      <c r="D116" s="4220">
        <f t="shared" si="43"/>
        <v>0</v>
      </c>
      <c r="E116" s="4854">
        <f t="shared" si="43"/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>SUM(D117+E117)</f>
        <v>0</v>
      </c>
      <c r="D117" s="4220">
        <f t="shared" si="43"/>
        <v>0</v>
      </c>
      <c r="E117" s="4079">
        <f t="shared" si="4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>SUM(D118+E118)</f>
        <v>0</v>
      </c>
      <c r="D118" s="4220">
        <f t="shared" si="43"/>
        <v>0</v>
      </c>
      <c r="E118" s="4854">
        <f t="shared" si="4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>SUM(D119+E119)</f>
        <v>0</v>
      </c>
      <c r="D119" s="4222">
        <f t="shared" si="43"/>
        <v>0</v>
      </c>
      <c r="E119" s="4278">
        <f t="shared" si="43"/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44">SUM(E115:E119)</f>
        <v>0</v>
      </c>
      <c r="F120" s="1047">
        <f t="shared" si="44"/>
        <v>0</v>
      </c>
      <c r="G120" s="1000">
        <f t="shared" si="44"/>
        <v>0</v>
      </c>
      <c r="H120" s="1047">
        <f t="shared" si="44"/>
        <v>0</v>
      </c>
      <c r="I120" s="1000">
        <f t="shared" si="44"/>
        <v>0</v>
      </c>
      <c r="J120" s="998">
        <f t="shared" si="44"/>
        <v>0</v>
      </c>
      <c r="K120" s="1001">
        <f t="shared" si="44"/>
        <v>0</v>
      </c>
      <c r="L120" s="1047">
        <f t="shared" si="44"/>
        <v>0</v>
      </c>
      <c r="M120" s="1000">
        <f t="shared" si="44"/>
        <v>0</v>
      </c>
      <c r="N120" s="1047">
        <f t="shared" si="44"/>
        <v>0</v>
      </c>
      <c r="O120" s="1000">
        <f t="shared" si="44"/>
        <v>0</v>
      </c>
      <c r="P120" s="1047">
        <f t="shared" si="44"/>
        <v>0</v>
      </c>
      <c r="Q120" s="1000">
        <f t="shared" si="44"/>
        <v>0</v>
      </c>
      <c r="R120" s="1047">
        <f t="shared" si="44"/>
        <v>0</v>
      </c>
      <c r="S120" s="1002">
        <f t="shared" si="44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547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91" zoomScaleNormal="100" workbookViewId="0">
      <selection activeCell="J136" sqref="J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4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5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6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7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>IF(AND($D46&lt;&gt;0,AB46=""),1,IF(AB46&gt;$D46,1,0))</f>
        <v>0</v>
      </c>
      <c r="CL46" s="1901">
        <f t="shared" ref="CL46:CL52" si="18">IF(AND($D46&lt;&gt;0,AC46=""),1,IF(AC46&gt;$D46,1,0))</f>
        <v>0</v>
      </c>
      <c r="CM46" s="1901">
        <f t="shared" ref="CM46:CM52" si="19">IF(AND($D46&lt;&gt;0,AD46=""),1,IF(AD46&gt;$D46,1,0))</f>
        <v>0</v>
      </c>
      <c r="CN46" s="1901">
        <f t="shared" ref="CN46:CN52" si="20">IF(AND($D46&lt;&gt;0,AE46=""),1,IF(AE46&gt;$D46,1,0))</f>
        <v>0</v>
      </c>
      <c r="CO46" s="1901">
        <f t="shared" ref="CO46:CO52" si="21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>IF(AND($D47&lt;&gt;0,AB47=""),"* No olvide ingresar la columna "&amp;AB$9&amp;""&amp;" (Digite CERO si no tiene).  ",IF(AB47&gt;$D47,"* El Número de Familias en Riesgo no puede superar el Total. ",""))</f>
        <v/>
      </c>
      <c r="CB47" s="1899" t="str">
        <f t="shared" si="14"/>
        <v/>
      </c>
      <c r="CC47" s="1899" t="str">
        <f t="shared" si="15"/>
        <v/>
      </c>
      <c r="CD47" s="1899" t="str">
        <f t="shared" si="16"/>
        <v/>
      </c>
      <c r="CE47" s="1899" t="str">
        <f t="shared" si="17"/>
        <v/>
      </c>
      <c r="CF47" s="1899" t="str">
        <f t="shared" si="5"/>
        <v/>
      </c>
      <c r="CK47" s="1901">
        <f>IF(AND($D47&lt;&gt;0,AB47=""),1,IF(AB47&gt;$D47,1,0))</f>
        <v>0</v>
      </c>
      <c r="CL47" s="1901">
        <f t="shared" si="18"/>
        <v>0</v>
      </c>
      <c r="CM47" s="1901">
        <f t="shared" si="19"/>
        <v>0</v>
      </c>
      <c r="CN47" s="1901">
        <f t="shared" si="20"/>
        <v>0</v>
      </c>
      <c r="CO47" s="1901">
        <f t="shared" si="21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>IF(AND($D48&lt;&gt;0,AB48=""),"* No olvide ingresar la columna "&amp;AB$9&amp;""&amp;" (Digite CERO si no tiene).  ",IF(AB48&gt;$D48,"* El Número de Familias en Riesgo no puede superar el Total. ",""))</f>
        <v/>
      </c>
      <c r="CB48" s="1899" t="str">
        <f t="shared" si="14"/>
        <v/>
      </c>
      <c r="CC48" s="1899" t="str">
        <f t="shared" si="15"/>
        <v/>
      </c>
      <c r="CD48" s="1899" t="str">
        <f t="shared" si="16"/>
        <v/>
      </c>
      <c r="CE48" s="1899" t="str">
        <f t="shared" si="17"/>
        <v/>
      </c>
      <c r="CF48" s="1899" t="str">
        <f t="shared" si="5"/>
        <v/>
      </c>
      <c r="CK48" s="1901">
        <f>IF(AND($D48&lt;&gt;0,AB48=""),1,IF(AB48&gt;$D48,1,0))</f>
        <v>0</v>
      </c>
      <c r="CL48" s="1901">
        <f t="shared" si="18"/>
        <v>0</v>
      </c>
      <c r="CM48" s="1901">
        <f t="shared" si="19"/>
        <v>0</v>
      </c>
      <c r="CN48" s="1901">
        <f t="shared" si="20"/>
        <v>0</v>
      </c>
      <c r="CO48" s="1901">
        <f t="shared" si="21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>IF(AND($D49&lt;&gt;0,AB49=""),"* No olvide ingresar la columna "&amp;AB$9&amp;""&amp;" (Digite CERO si no tiene).  ",IF(AB49&gt;$D49,"* El Número de Familias en Riesgo no puede superar el Total. ",""))</f>
        <v/>
      </c>
      <c r="CB49" s="1899" t="str">
        <f t="shared" si="14"/>
        <v/>
      </c>
      <c r="CC49" s="1899" t="str">
        <f t="shared" si="15"/>
        <v/>
      </c>
      <c r="CD49" s="1899" t="str">
        <f t="shared" si="16"/>
        <v/>
      </c>
      <c r="CE49" s="1899" t="str">
        <f t="shared" si="17"/>
        <v/>
      </c>
      <c r="CF49" s="1899" t="str">
        <f t="shared" si="5"/>
        <v/>
      </c>
      <c r="CK49" s="1901">
        <f>IF(AND($D49&lt;&gt;0,AB49=""),1,IF(AB49&gt;$D49,1,0))</f>
        <v>0</v>
      </c>
      <c r="CL49" s="1901">
        <f t="shared" si="18"/>
        <v>0</v>
      </c>
      <c r="CM49" s="1901">
        <f t="shared" si="19"/>
        <v>0</v>
      </c>
      <c r="CN49" s="1901">
        <f t="shared" si="20"/>
        <v>0</v>
      </c>
      <c r="CO49" s="1901">
        <f t="shared" si="21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>IF(AND($D50&lt;&gt;0,AB50=""),"* No olvide ingresar la columna "&amp;AB$9&amp;""&amp;" (Digite CERO si no tiene).  ",IF(AB50&gt;$D50,"* El Número de Familias en Riesgo no puede superar el Total. ",""))</f>
        <v/>
      </c>
      <c r="CB50" s="1899" t="str">
        <f t="shared" si="14"/>
        <v/>
      </c>
      <c r="CC50" s="1899" t="str">
        <f t="shared" si="15"/>
        <v/>
      </c>
      <c r="CD50" s="1899" t="str">
        <f t="shared" si="16"/>
        <v/>
      </c>
      <c r="CE50" s="1899" t="str">
        <f t="shared" si="17"/>
        <v/>
      </c>
      <c r="CF50" s="1899" t="str">
        <f t="shared" si="5"/>
        <v/>
      </c>
      <c r="CK50" s="1901">
        <f>IF(AND($D50&lt;&gt;0,AB50=""),1,IF(AB50&gt;$D50,1,0))</f>
        <v>0</v>
      </c>
      <c r="CL50" s="1901">
        <f t="shared" si="18"/>
        <v>0</v>
      </c>
      <c r="CM50" s="1901">
        <f t="shared" si="19"/>
        <v>0</v>
      </c>
      <c r="CN50" s="1901">
        <f t="shared" si="20"/>
        <v>0</v>
      </c>
      <c r="CO50" s="1901">
        <f t="shared" si="21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4"/>
        <v/>
      </c>
      <c r="CC51" s="1899" t="str">
        <f t="shared" si="15"/>
        <v/>
      </c>
      <c r="CD51" s="1899" t="str">
        <f t="shared" si="16"/>
        <v/>
      </c>
      <c r="CE51" s="1899" t="str">
        <f t="shared" si="17"/>
        <v/>
      </c>
      <c r="CF51" s="1899" t="str">
        <f t="shared" si="5"/>
        <v/>
      </c>
      <c r="CK51" s="1902"/>
      <c r="CL51" s="1901">
        <f t="shared" si="18"/>
        <v>0</v>
      </c>
      <c r="CM51" s="1901">
        <f t="shared" si="19"/>
        <v>0</v>
      </c>
      <c r="CN51" s="1901">
        <f t="shared" si="20"/>
        <v>0</v>
      </c>
      <c r="CO51" s="1901">
        <f t="shared" si="21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5"/>
        <v/>
      </c>
      <c r="CD52" s="1899" t="str">
        <f t="shared" si="16"/>
        <v/>
      </c>
      <c r="CE52" s="1899" t="str">
        <f t="shared" si="17"/>
        <v/>
      </c>
      <c r="CF52" s="1899" t="str">
        <f t="shared" si="5"/>
        <v/>
      </c>
      <c r="CK52" s="1902"/>
      <c r="CL52" s="1901">
        <f t="shared" si="18"/>
        <v>0</v>
      </c>
      <c r="CM52" s="1901">
        <f t="shared" si="19"/>
        <v>0</v>
      </c>
      <c r="CN52" s="1901">
        <f t="shared" si="20"/>
        <v>0</v>
      </c>
      <c r="CO52" s="1901">
        <f t="shared" si="21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2">SUM(F11:F52)</f>
        <v>0</v>
      </c>
      <c r="G53" s="1141">
        <f t="shared" si="22"/>
        <v>0</v>
      </c>
      <c r="H53" s="1141">
        <f t="shared" si="22"/>
        <v>0</v>
      </c>
      <c r="I53" s="1126">
        <f>SUM(I11:I52)</f>
        <v>0</v>
      </c>
      <c r="J53" s="1127">
        <f t="shared" si="22"/>
        <v>0</v>
      </c>
      <c r="K53" s="1141">
        <f t="shared" si="22"/>
        <v>0</v>
      </c>
      <c r="L53" s="1141">
        <f t="shared" si="22"/>
        <v>0</v>
      </c>
      <c r="M53" s="1128">
        <f t="shared" si="22"/>
        <v>0</v>
      </c>
      <c r="N53" s="1128">
        <f t="shared" si="22"/>
        <v>0</v>
      </c>
      <c r="O53" s="1128">
        <f t="shared" si="22"/>
        <v>0</v>
      </c>
      <c r="P53" s="1128">
        <f t="shared" si="22"/>
        <v>0</v>
      </c>
      <c r="Q53" s="1128">
        <f t="shared" si="22"/>
        <v>0</v>
      </c>
      <c r="R53" s="1128">
        <f t="shared" si="22"/>
        <v>0</v>
      </c>
      <c r="S53" s="1128">
        <f t="shared" si="22"/>
        <v>0</v>
      </c>
      <c r="T53" s="1128">
        <f t="shared" si="22"/>
        <v>0</v>
      </c>
      <c r="U53" s="1128">
        <f t="shared" si="22"/>
        <v>0</v>
      </c>
      <c r="V53" s="1128">
        <f t="shared" si="22"/>
        <v>0</v>
      </c>
      <c r="W53" s="1128">
        <f t="shared" si="22"/>
        <v>0</v>
      </c>
      <c r="X53" s="1128">
        <f t="shared" si="22"/>
        <v>0</v>
      </c>
      <c r="Y53" s="4899">
        <f t="shared" si="22"/>
        <v>0</v>
      </c>
      <c r="Z53" s="1141">
        <f t="shared" si="22"/>
        <v>0</v>
      </c>
      <c r="AA53" s="1131">
        <f t="shared" si="22"/>
        <v>0</v>
      </c>
      <c r="AB53" s="4899">
        <f t="shared" si="22"/>
        <v>0</v>
      </c>
      <c r="AC53" s="301">
        <f>SUM(AC11:AC52)</f>
        <v>0</v>
      </c>
      <c r="AD53" s="1141">
        <f t="shared" si="22"/>
        <v>0</v>
      </c>
      <c r="AE53" s="1129">
        <f t="shared" si="22"/>
        <v>0</v>
      </c>
      <c r="AF53" s="1125">
        <f t="shared" si="22"/>
        <v>0</v>
      </c>
      <c r="AG53" s="1126">
        <f>SUM(AG11:AG52)</f>
        <v>0</v>
      </c>
      <c r="AH53" s="1126">
        <f t="shared" si="22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3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3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4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5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3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4"/>
        <v/>
      </c>
      <c r="CK58" s="4043">
        <f t="shared" si="25"/>
        <v>0</v>
      </c>
    </row>
    <row r="59" spans="1:94" x14ac:dyDescent="0.25">
      <c r="A59" s="5888"/>
      <c r="B59" s="7136"/>
      <c r="C59" s="1462" t="s">
        <v>3163</v>
      </c>
      <c r="D59" s="1187">
        <f t="shared" si="23"/>
        <v>0</v>
      </c>
      <c r="E59" s="1114"/>
      <c r="F59" s="1278"/>
      <c r="G59" s="1278"/>
      <c r="H59" s="1117"/>
      <c r="I59" s="1275"/>
      <c r="J59" s="1970" t="str">
        <f t="shared" ref="J59:J96" si="26">CA59</f>
        <v/>
      </c>
      <c r="CA59" s="1899" t="str">
        <f t="shared" si="24"/>
        <v/>
      </c>
      <c r="CK59" s="4043">
        <f t="shared" si="25"/>
        <v>0</v>
      </c>
    </row>
    <row r="60" spans="1:94" x14ac:dyDescent="0.25">
      <c r="A60" s="5888"/>
      <c r="B60" s="7286"/>
      <c r="C60" s="4750" t="s">
        <v>3164</v>
      </c>
      <c r="D60" s="4867">
        <f t="shared" si="23"/>
        <v>0</v>
      </c>
      <c r="E60" s="1289"/>
      <c r="F60" s="262"/>
      <c r="G60" s="262"/>
      <c r="H60" s="316"/>
      <c r="I60" s="4903"/>
      <c r="J60" s="1970" t="str">
        <f t="shared" si="26"/>
        <v/>
      </c>
      <c r="CA60" s="1899" t="str">
        <f t="shared" si="24"/>
        <v/>
      </c>
      <c r="CK60" s="4043">
        <f t="shared" si="25"/>
        <v>0</v>
      </c>
    </row>
    <row r="61" spans="1:94" x14ac:dyDescent="0.25">
      <c r="A61" s="5888"/>
      <c r="B61" s="6662" t="s">
        <v>3165</v>
      </c>
      <c r="C61" s="6663"/>
      <c r="D61" s="195">
        <f t="shared" si="23"/>
        <v>0</v>
      </c>
      <c r="E61" s="290"/>
      <c r="F61" s="535"/>
      <c r="G61" s="535"/>
      <c r="H61" s="735"/>
      <c r="I61" s="370"/>
      <c r="J61" s="1970" t="str">
        <f t="shared" si="26"/>
        <v/>
      </c>
      <c r="CA61" s="1899" t="str">
        <f t="shared" si="24"/>
        <v/>
      </c>
      <c r="CK61" s="4043">
        <f t="shared" si="25"/>
        <v>0</v>
      </c>
    </row>
    <row r="62" spans="1:94" x14ac:dyDescent="0.25">
      <c r="A62" s="5888"/>
      <c r="B62" s="7029" t="s">
        <v>3166</v>
      </c>
      <c r="C62" s="7030"/>
      <c r="D62" s="193">
        <f t="shared" si="23"/>
        <v>0</v>
      </c>
      <c r="E62" s="1114"/>
      <c r="F62" s="1278"/>
      <c r="G62" s="1278"/>
      <c r="H62" s="1117"/>
      <c r="I62" s="1275"/>
      <c r="J62" s="1970" t="str">
        <f t="shared" si="26"/>
        <v/>
      </c>
      <c r="CA62" s="1899" t="str">
        <f t="shared" si="24"/>
        <v/>
      </c>
      <c r="CK62" s="4043">
        <f t="shared" si="25"/>
        <v>0</v>
      </c>
    </row>
    <row r="63" spans="1:94" x14ac:dyDescent="0.25">
      <c r="A63" s="5888"/>
      <c r="B63" s="7029" t="s">
        <v>3167</v>
      </c>
      <c r="C63" s="7030"/>
      <c r="D63" s="193">
        <f t="shared" si="23"/>
        <v>0</v>
      </c>
      <c r="E63" s="1114"/>
      <c r="F63" s="1278"/>
      <c r="G63" s="1278"/>
      <c r="H63" s="1117"/>
      <c r="I63" s="1275"/>
      <c r="J63" s="1970" t="str">
        <f t="shared" si="26"/>
        <v/>
      </c>
      <c r="CA63" s="1899" t="str">
        <f t="shared" si="24"/>
        <v/>
      </c>
      <c r="CK63" s="4043">
        <f t="shared" si="25"/>
        <v>0</v>
      </c>
    </row>
    <row r="64" spans="1:94" x14ac:dyDescent="0.25">
      <c r="A64" s="5888"/>
      <c r="B64" s="7336" t="s">
        <v>3168</v>
      </c>
      <c r="C64" s="7337"/>
      <c r="D64" s="193">
        <f t="shared" si="23"/>
        <v>0</v>
      </c>
      <c r="E64" s="192"/>
      <c r="F64" s="594"/>
      <c r="G64" s="594"/>
      <c r="H64" s="1123"/>
      <c r="I64" s="4904"/>
      <c r="J64" s="1970" t="str">
        <f t="shared" si="26"/>
        <v/>
      </c>
      <c r="CA64" s="1899" t="str">
        <f t="shared" si="24"/>
        <v/>
      </c>
      <c r="CK64" s="4043">
        <f t="shared" si="25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3"/>
        <v>0</v>
      </c>
      <c r="E65" s="1760"/>
      <c r="F65" s="773"/>
      <c r="G65" s="773"/>
      <c r="H65" s="4907"/>
      <c r="I65" s="4908"/>
      <c r="J65" s="1970" t="str">
        <f t="shared" si="26"/>
        <v/>
      </c>
      <c r="CA65" s="1899" t="str">
        <f t="shared" si="24"/>
        <v/>
      </c>
      <c r="CK65" s="4043">
        <f t="shared" si="25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4"/>
        <v/>
      </c>
      <c r="CK66" s="4043">
        <f t="shared" si="25"/>
        <v>0</v>
      </c>
    </row>
    <row r="67" spans="1:89" x14ac:dyDescent="0.25">
      <c r="A67" s="5888"/>
      <c r="B67" s="6662" t="s">
        <v>3170</v>
      </c>
      <c r="C67" s="7393"/>
      <c r="D67" s="353">
        <f t="shared" si="23"/>
        <v>0</v>
      </c>
      <c r="E67" s="4910"/>
      <c r="F67" s="242"/>
      <c r="G67" s="242"/>
      <c r="H67" s="3181"/>
      <c r="I67" s="4911"/>
      <c r="J67" s="1970" t="str">
        <f t="shared" si="26"/>
        <v/>
      </c>
      <c r="CA67" s="1899" t="str">
        <f t="shared" si="24"/>
        <v/>
      </c>
      <c r="CK67" s="4043">
        <f t="shared" si="25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3"/>
        <v>0</v>
      </c>
      <c r="E68" s="192"/>
      <c r="F68" s="594"/>
      <c r="G68" s="594"/>
      <c r="H68" s="1123"/>
      <c r="I68" s="4904"/>
      <c r="J68" s="1970" t="str">
        <f t="shared" si="26"/>
        <v/>
      </c>
      <c r="CA68" s="1899" t="str">
        <f t="shared" si="24"/>
        <v/>
      </c>
      <c r="CK68" s="4043">
        <f t="shared" si="25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3"/>
        <v>0</v>
      </c>
      <c r="E69" s="1760"/>
      <c r="F69" s="773"/>
      <c r="G69" s="773"/>
      <c r="H69" s="4907"/>
      <c r="I69" s="4908"/>
      <c r="J69" s="1970" t="str">
        <f t="shared" si="26"/>
        <v/>
      </c>
      <c r="CA69" s="1899" t="str">
        <f t="shared" si="24"/>
        <v/>
      </c>
      <c r="CK69" s="4043">
        <f t="shared" si="25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3"/>
        <v>0</v>
      </c>
      <c r="E70" s="1139"/>
      <c r="F70" s="1283"/>
      <c r="G70" s="1283"/>
      <c r="H70" s="1153"/>
      <c r="I70" s="1280"/>
      <c r="J70" s="1970" t="str">
        <f t="shared" si="26"/>
        <v/>
      </c>
      <c r="CA70" s="1899" t="str">
        <f t="shared" si="24"/>
        <v/>
      </c>
      <c r="CK70" s="4043">
        <f t="shared" si="25"/>
        <v>0</v>
      </c>
    </row>
    <row r="71" spans="1:89" x14ac:dyDescent="0.25">
      <c r="A71" s="5888"/>
      <c r="B71" s="5927" t="s">
        <v>3174</v>
      </c>
      <c r="C71" s="7394"/>
      <c r="D71" s="353">
        <f t="shared" si="23"/>
        <v>0</v>
      </c>
      <c r="E71" s="4910"/>
      <c r="F71" s="242"/>
      <c r="G71" s="242"/>
      <c r="H71" s="3181"/>
      <c r="I71" s="4911"/>
      <c r="J71" s="1970" t="str">
        <f t="shared" si="26"/>
        <v/>
      </c>
      <c r="CA71" s="1899" t="str">
        <f t="shared" si="24"/>
        <v/>
      </c>
      <c r="CK71" s="4043">
        <f t="shared" si="25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3"/>
        <v>0</v>
      </c>
      <c r="E72" s="1108"/>
      <c r="F72" s="773"/>
      <c r="G72" s="773"/>
      <c r="H72" s="1109"/>
      <c r="I72" s="1285"/>
      <c r="J72" s="1970" t="str">
        <f t="shared" si="26"/>
        <v/>
      </c>
      <c r="CA72" s="1899" t="str">
        <f t="shared" si="24"/>
        <v/>
      </c>
      <c r="CK72" s="4043">
        <f t="shared" si="25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3"/>
        <v>0</v>
      </c>
      <c r="E73" s="1116"/>
      <c r="F73" s="1278"/>
      <c r="G73" s="1278"/>
      <c r="H73" s="1117"/>
      <c r="I73" s="1275"/>
      <c r="J73" s="1970" t="str">
        <f t="shared" si="26"/>
        <v/>
      </c>
      <c r="CA73" s="1899" t="str">
        <f t="shared" si="24"/>
        <v/>
      </c>
      <c r="CK73" s="4043">
        <f t="shared" si="25"/>
        <v>0</v>
      </c>
    </row>
    <row r="74" spans="1:89" x14ac:dyDescent="0.25">
      <c r="A74" s="5888"/>
      <c r="B74" s="7218"/>
      <c r="C74" s="417" t="s">
        <v>591</v>
      </c>
      <c r="D74" s="1188">
        <f t="shared" si="23"/>
        <v>0</v>
      </c>
      <c r="E74" s="1152"/>
      <c r="F74" s="1283"/>
      <c r="G74" s="1283"/>
      <c r="H74" s="1153"/>
      <c r="I74" s="1280"/>
      <c r="J74" s="1970" t="str">
        <f t="shared" si="26"/>
        <v/>
      </c>
      <c r="CA74" s="1899" t="str">
        <f t="shared" si="24"/>
        <v/>
      </c>
      <c r="CK74" s="4043">
        <f t="shared" si="25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3"/>
        <v>0</v>
      </c>
      <c r="E75" s="1106"/>
      <c r="F75" s="773"/>
      <c r="G75" s="773"/>
      <c r="H75" s="1109"/>
      <c r="I75" s="1285"/>
      <c r="J75" s="1970" t="str">
        <f t="shared" si="26"/>
        <v/>
      </c>
      <c r="CA75" s="1899" t="str">
        <f t="shared" si="24"/>
        <v/>
      </c>
      <c r="CK75" s="4043">
        <f t="shared" si="25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3"/>
        <v>0</v>
      </c>
      <c r="E76" s="1114"/>
      <c r="F76" s="1278"/>
      <c r="G76" s="1278"/>
      <c r="H76" s="1117"/>
      <c r="I76" s="1275"/>
      <c r="J76" s="1970" t="str">
        <f t="shared" si="26"/>
        <v/>
      </c>
      <c r="CA76" s="1899" t="str">
        <f t="shared" si="24"/>
        <v/>
      </c>
      <c r="CK76" s="4043">
        <f t="shared" si="25"/>
        <v>0</v>
      </c>
    </row>
    <row r="77" spans="1:89" x14ac:dyDescent="0.25">
      <c r="A77" s="5888"/>
      <c r="B77" s="7218"/>
      <c r="C77" s="417" t="s">
        <v>591</v>
      </c>
      <c r="D77" s="1188">
        <f t="shared" si="23"/>
        <v>0</v>
      </c>
      <c r="E77" s="1139"/>
      <c r="F77" s="1283"/>
      <c r="G77" s="1283"/>
      <c r="H77" s="1153"/>
      <c r="I77" s="1280"/>
      <c r="J77" s="1970" t="str">
        <f t="shared" si="26"/>
        <v/>
      </c>
      <c r="CA77" s="1899" t="str">
        <f t="shared" si="24"/>
        <v/>
      </c>
      <c r="CK77" s="4043">
        <f t="shared" si="25"/>
        <v>0</v>
      </c>
    </row>
    <row r="78" spans="1:89" x14ac:dyDescent="0.25">
      <c r="A78" s="5888"/>
      <c r="B78" s="7333" t="s">
        <v>3181</v>
      </c>
      <c r="C78" s="7334"/>
      <c r="D78" s="1094">
        <f t="shared" si="23"/>
        <v>0</v>
      </c>
      <c r="E78" s="1095"/>
      <c r="F78" s="4693"/>
      <c r="G78" s="4693"/>
      <c r="H78" s="1098"/>
      <c r="I78" s="4914"/>
      <c r="J78" s="1970" t="str">
        <f t="shared" si="26"/>
        <v/>
      </c>
      <c r="CA78" s="1899" t="str">
        <f t="shared" si="24"/>
        <v/>
      </c>
      <c r="CK78" s="4043">
        <f t="shared" si="25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3"/>
        <v>0</v>
      </c>
      <c r="E79" s="290"/>
      <c r="F79" s="535"/>
      <c r="G79" s="535"/>
      <c r="H79" s="735"/>
      <c r="I79" s="370"/>
      <c r="J79" s="1970" t="str">
        <f t="shared" si="26"/>
        <v/>
      </c>
      <c r="CA79" s="1899" t="str">
        <f t="shared" si="24"/>
        <v/>
      </c>
      <c r="CK79" s="4043">
        <f t="shared" si="25"/>
        <v>0</v>
      </c>
    </row>
    <row r="80" spans="1:89" x14ac:dyDescent="0.25">
      <c r="A80" s="5888"/>
      <c r="B80" s="7335"/>
      <c r="C80" s="4750" t="s">
        <v>3184</v>
      </c>
      <c r="D80" s="193">
        <f t="shared" si="23"/>
        <v>0</v>
      </c>
      <c r="E80" s="1114"/>
      <c r="F80" s="1278"/>
      <c r="G80" s="1278"/>
      <c r="H80" s="1117"/>
      <c r="I80" s="1275"/>
      <c r="J80" s="1970" t="str">
        <f t="shared" si="26"/>
        <v/>
      </c>
      <c r="CA80" s="1899" t="str">
        <f t="shared" si="24"/>
        <v/>
      </c>
      <c r="CK80" s="4043">
        <f t="shared" si="25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3"/>
        <v>0</v>
      </c>
      <c r="E81" s="1114"/>
      <c r="F81" s="1278"/>
      <c r="G81" s="1278"/>
      <c r="H81" s="1117"/>
      <c r="I81" s="1275"/>
      <c r="J81" s="1970" t="str">
        <f t="shared" si="26"/>
        <v/>
      </c>
      <c r="CA81" s="1899" t="str">
        <f t="shared" si="24"/>
        <v/>
      </c>
      <c r="CK81" s="4043">
        <f t="shared" si="25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6"/>
        <v/>
      </c>
      <c r="CA82" s="1899" t="str">
        <f t="shared" si="24"/>
        <v/>
      </c>
      <c r="CK82" s="4043">
        <f t="shared" si="25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3"/>
        <v>0</v>
      </c>
      <c r="E83" s="192"/>
      <c r="F83" s="594"/>
      <c r="G83" s="594"/>
      <c r="H83" s="1123"/>
      <c r="I83" s="4904"/>
      <c r="J83" s="1970" t="str">
        <f t="shared" si="26"/>
        <v/>
      </c>
      <c r="CA83" s="1899" t="str">
        <f t="shared" si="24"/>
        <v/>
      </c>
      <c r="CK83" s="4043">
        <f t="shared" si="25"/>
        <v>0</v>
      </c>
    </row>
    <row r="84" spans="1:89" x14ac:dyDescent="0.25">
      <c r="A84" s="5888"/>
      <c r="B84" s="7336" t="s">
        <v>3188</v>
      </c>
      <c r="C84" s="7337"/>
      <c r="D84" s="193">
        <f t="shared" si="23"/>
        <v>0</v>
      </c>
      <c r="E84" s="192"/>
      <c r="F84" s="594"/>
      <c r="G84" s="594"/>
      <c r="H84" s="1123"/>
      <c r="I84" s="4904"/>
      <c r="J84" s="1970" t="str">
        <f t="shared" si="26"/>
        <v/>
      </c>
      <c r="CA84" s="1899" t="str">
        <f t="shared" si="24"/>
        <v/>
      </c>
      <c r="CK84" s="4043">
        <f t="shared" si="25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3"/>
        <v>0</v>
      </c>
      <c r="E85" s="1106"/>
      <c r="F85" s="773"/>
      <c r="G85" s="773"/>
      <c r="H85" s="1109"/>
      <c r="I85" s="1285"/>
      <c r="J85" s="1970" t="str">
        <f t="shared" si="26"/>
        <v/>
      </c>
      <c r="CA85" s="1899" t="str">
        <f t="shared" si="24"/>
        <v/>
      </c>
      <c r="CK85" s="4043">
        <f t="shared" si="25"/>
        <v>0</v>
      </c>
    </row>
    <row r="86" spans="1:89" x14ac:dyDescent="0.25">
      <c r="A86" s="5888"/>
      <c r="B86" s="5842"/>
      <c r="C86" s="4890" t="s">
        <v>3191</v>
      </c>
      <c r="D86" s="193">
        <f t="shared" si="23"/>
        <v>0</v>
      </c>
      <c r="E86" s="1114"/>
      <c r="F86" s="1278"/>
      <c r="G86" s="1278"/>
      <c r="H86" s="1117"/>
      <c r="I86" s="1275"/>
      <c r="J86" s="1970" t="str">
        <f t="shared" si="26"/>
        <v/>
      </c>
      <c r="CA86" s="1899" t="str">
        <f t="shared" si="24"/>
        <v/>
      </c>
      <c r="CK86" s="4043">
        <f t="shared" si="25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3"/>
        <v>0</v>
      </c>
      <c r="E87" s="192"/>
      <c r="F87" s="594"/>
      <c r="G87" s="594"/>
      <c r="H87" s="1123"/>
      <c r="I87" s="4904"/>
      <c r="J87" s="1970" t="str">
        <f t="shared" si="26"/>
        <v/>
      </c>
      <c r="CA87" s="1899" t="str">
        <f t="shared" si="24"/>
        <v/>
      </c>
      <c r="CK87" s="4043">
        <f t="shared" si="25"/>
        <v>0</v>
      </c>
    </row>
    <row r="88" spans="1:89" x14ac:dyDescent="0.25">
      <c r="A88" s="5888"/>
      <c r="B88" s="5842"/>
      <c r="C88" s="4891" t="s">
        <v>3193</v>
      </c>
      <c r="D88" s="193">
        <f t="shared" si="23"/>
        <v>0</v>
      </c>
      <c r="E88" s="192"/>
      <c r="F88" s="594"/>
      <c r="G88" s="594"/>
      <c r="H88" s="1123"/>
      <c r="I88" s="4904"/>
      <c r="J88" s="1970" t="str">
        <f t="shared" si="26"/>
        <v/>
      </c>
      <c r="CA88" s="1899" t="str">
        <f t="shared" si="24"/>
        <v/>
      </c>
      <c r="CK88" s="4043">
        <f t="shared" si="25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3"/>
        <v>0</v>
      </c>
      <c r="E89" s="192"/>
      <c r="F89" s="594"/>
      <c r="G89" s="594"/>
      <c r="H89" s="1123"/>
      <c r="I89" s="4904"/>
      <c r="J89" s="1970" t="str">
        <f t="shared" si="26"/>
        <v/>
      </c>
      <c r="CA89" s="1899" t="str">
        <f t="shared" si="24"/>
        <v/>
      </c>
      <c r="CK89" s="4043">
        <f t="shared" si="25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3"/>
        <v>0</v>
      </c>
      <c r="E90" s="1106"/>
      <c r="F90" s="773"/>
      <c r="G90" s="773"/>
      <c r="H90" s="4469"/>
      <c r="I90" s="1285"/>
      <c r="J90" s="1970" t="str">
        <f t="shared" si="26"/>
        <v/>
      </c>
      <c r="CA90" s="1899" t="str">
        <f t="shared" si="24"/>
        <v/>
      </c>
      <c r="CK90" s="4043">
        <f t="shared" si="25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3"/>
        <v>0</v>
      </c>
      <c r="E91" s="1289"/>
      <c r="F91" s="262"/>
      <c r="G91" s="262"/>
      <c r="H91" s="3340"/>
      <c r="I91" s="4903"/>
      <c r="J91" s="1970" t="str">
        <f t="shared" si="26"/>
        <v/>
      </c>
      <c r="CA91" s="1899" t="str">
        <f t="shared" si="24"/>
        <v/>
      </c>
      <c r="CK91" s="4043">
        <f t="shared" si="25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 t="shared" ref="D92:D98" si="27">SUM(E92:H92)</f>
        <v>0</v>
      </c>
      <c r="E92" s="1760"/>
      <c r="F92" s="773"/>
      <c r="G92" s="773"/>
      <c r="H92" s="4916"/>
      <c r="I92" s="4908"/>
      <c r="J92" s="1970" t="str">
        <f t="shared" si="26"/>
        <v/>
      </c>
      <c r="CA92" s="1899" t="str">
        <f t="shared" si="24"/>
        <v/>
      </c>
      <c r="CK92" s="4043">
        <f t="shared" si="25"/>
        <v>0</v>
      </c>
    </row>
    <row r="93" spans="1:89" ht="22.5" x14ac:dyDescent="0.25">
      <c r="A93" s="5888"/>
      <c r="B93" s="7339"/>
      <c r="C93" s="4895" t="s">
        <v>3199</v>
      </c>
      <c r="D93" s="1187">
        <f t="shared" si="27"/>
        <v>0</v>
      </c>
      <c r="E93" s="1114"/>
      <c r="F93" s="1278"/>
      <c r="G93" s="1278"/>
      <c r="H93" s="1338"/>
      <c r="I93" s="1275"/>
      <c r="J93" s="1970" t="str">
        <f t="shared" si="26"/>
        <v/>
      </c>
      <c r="CA93" s="1899" t="str">
        <f t="shared" si="24"/>
        <v/>
      </c>
      <c r="CK93" s="4043">
        <f t="shared" si="25"/>
        <v>0</v>
      </c>
    </row>
    <row r="94" spans="1:89" ht="21" x14ac:dyDescent="0.25">
      <c r="A94" s="5888"/>
      <c r="B94" s="7339"/>
      <c r="C94" s="4896" t="s">
        <v>3200</v>
      </c>
      <c r="D94" s="1187">
        <f t="shared" si="27"/>
        <v>0</v>
      </c>
      <c r="E94" s="1114"/>
      <c r="F94" s="1278"/>
      <c r="G94" s="1278"/>
      <c r="H94" s="1338"/>
      <c r="I94" s="1275"/>
      <c r="J94" s="1970" t="str">
        <f t="shared" si="26"/>
        <v/>
      </c>
      <c r="CA94" s="1899" t="str">
        <f t="shared" si="24"/>
        <v/>
      </c>
      <c r="CK94" s="4043">
        <f t="shared" si="25"/>
        <v>0</v>
      </c>
    </row>
    <row r="95" spans="1:89" x14ac:dyDescent="0.25">
      <c r="A95" s="5888"/>
      <c r="B95" s="7339"/>
      <c r="C95" s="4897" t="s">
        <v>3201</v>
      </c>
      <c r="D95" s="193">
        <f t="shared" si="27"/>
        <v>0</v>
      </c>
      <c r="E95" s="1289"/>
      <c r="F95" s="262"/>
      <c r="G95" s="262"/>
      <c r="H95" s="3340"/>
      <c r="I95" s="4903"/>
      <c r="J95" s="1970" t="str">
        <f t="shared" si="26"/>
        <v/>
      </c>
      <c r="CA95" s="1899" t="str">
        <f t="shared" si="24"/>
        <v/>
      </c>
      <c r="CK95" s="4043">
        <f t="shared" si="25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si="27"/>
        <v>0</v>
      </c>
      <c r="E96" s="1760"/>
      <c r="F96" s="3082"/>
      <c r="G96" s="3082"/>
      <c r="H96" s="4916"/>
      <c r="I96" s="4908"/>
      <c r="J96" s="1970" t="str">
        <f t="shared" si="26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5"/>
        <v>0</v>
      </c>
    </row>
    <row r="97" spans="1:89" x14ac:dyDescent="0.25">
      <c r="A97" s="7390"/>
      <c r="B97" s="7399"/>
      <c r="C97" s="4909" t="s">
        <v>59</v>
      </c>
      <c r="D97" s="2868">
        <f t="shared" si="27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 t="shared" si="27"/>
        <v>0</v>
      </c>
      <c r="E98" s="1125">
        <f>SUM(E56:E97)</f>
        <v>0</v>
      </c>
      <c r="F98" s="1125">
        <f>SUM(F56:F97)</f>
        <v>0</v>
      </c>
      <c r="G98" s="1125">
        <f>SUM(G56:G97)</f>
        <v>0</v>
      </c>
      <c r="H98" s="1125">
        <f>SUM(H56:H97)</f>
        <v>0</v>
      </c>
      <c r="I98" s="1125">
        <f>SUM(I56:I97)</f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24</v>
      </c>
      <c r="E107" s="1523">
        <v>8</v>
      </c>
      <c r="F107" s="1497">
        <v>8</v>
      </c>
      <c r="G107" s="1500">
        <v>8</v>
      </c>
      <c r="H107" s="4927">
        <v>48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12</v>
      </c>
      <c r="E108" s="1494">
        <v>4</v>
      </c>
      <c r="F108" s="1495">
        <v>4</v>
      </c>
      <c r="G108" s="1505">
        <v>4</v>
      </c>
      <c r="H108" s="4929">
        <v>24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12</v>
      </c>
      <c r="E109" s="1544">
        <v>4</v>
      </c>
      <c r="F109" s="1545">
        <v>4</v>
      </c>
      <c r="G109" s="4931">
        <v>4</v>
      </c>
      <c r="H109" s="4932">
        <v>24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>CA118&amp;CB118&amp;CC118</f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28">SUM(E122:J122)</f>
        <v>28</v>
      </c>
      <c r="E122" s="1106">
        <v>0</v>
      </c>
      <c r="F122" s="1108">
        <v>0</v>
      </c>
      <c r="G122" s="773">
        <v>1</v>
      </c>
      <c r="H122" s="773">
        <v>4</v>
      </c>
      <c r="I122" s="773">
        <v>7</v>
      </c>
      <c r="J122" s="1284">
        <v>16</v>
      </c>
      <c r="K122" s="1108">
        <v>14</v>
      </c>
      <c r="L122" s="1107">
        <v>14</v>
      </c>
      <c r="M122" s="4928" t="str">
        <f>CA122&amp;CB122</f>
        <v/>
      </c>
      <c r="CA122" s="1899" t="str">
        <f t="shared" ref="CA122:CA130" si="29">IF((K122+L122)&lt;&gt;D122," * El Nº de intervenciones NO DEBE ser distinto a la suma por Sexo.","")</f>
        <v/>
      </c>
      <c r="CB122" s="1970"/>
      <c r="CK122" s="1901">
        <f t="shared" ref="CK122:CK130" si="30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28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1">CA123&amp;CB123</f>
        <v/>
      </c>
      <c r="CA123" s="1899" t="str">
        <f t="shared" si="29"/>
        <v/>
      </c>
      <c r="CB123" s="1970"/>
      <c r="CK123" s="1901">
        <f t="shared" si="30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28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1"/>
        <v/>
      </c>
      <c r="CA124" s="1899" t="str">
        <f t="shared" si="29"/>
        <v/>
      </c>
      <c r="CB124" s="1970"/>
      <c r="CK124" s="1901">
        <f t="shared" si="30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28"/>
        <v>1</v>
      </c>
      <c r="E125" s="290">
        <v>0</v>
      </c>
      <c r="F125" s="22">
        <v>0</v>
      </c>
      <c r="G125" s="535">
        <v>0</v>
      </c>
      <c r="H125" s="535">
        <v>1</v>
      </c>
      <c r="I125" s="535">
        <v>0</v>
      </c>
      <c r="J125" s="61">
        <v>0</v>
      </c>
      <c r="K125" s="22">
        <v>1</v>
      </c>
      <c r="L125" s="107">
        <v>0</v>
      </c>
      <c r="M125" s="4928" t="str">
        <f t="shared" si="31"/>
        <v/>
      </c>
      <c r="CA125" s="1899" t="str">
        <f t="shared" si="29"/>
        <v/>
      </c>
      <c r="CB125" s="1970"/>
      <c r="CK125" s="1901">
        <f t="shared" si="30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28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1"/>
        <v/>
      </c>
      <c r="CA126" s="1899" t="str">
        <f t="shared" si="29"/>
        <v/>
      </c>
      <c r="CB126" s="1970"/>
      <c r="CK126" s="1901">
        <f t="shared" si="30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28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1"/>
        <v/>
      </c>
      <c r="CA127" s="1899" t="str">
        <f t="shared" si="29"/>
        <v/>
      </c>
      <c r="CB127" s="1970"/>
      <c r="CK127" s="1901">
        <f t="shared" si="30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28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1"/>
        <v/>
      </c>
      <c r="CA128" s="1899" t="str">
        <f t="shared" si="29"/>
        <v/>
      </c>
      <c r="CB128" s="1970"/>
      <c r="CK128" s="1901">
        <f t="shared" si="30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28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1"/>
        <v/>
      </c>
      <c r="CA129" s="1899" t="str">
        <f t="shared" si="29"/>
        <v/>
      </c>
      <c r="CB129" s="1970"/>
      <c r="CK129" s="1901">
        <f t="shared" si="30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28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1"/>
        <v/>
      </c>
      <c r="CA130" s="1899" t="str">
        <f t="shared" si="29"/>
        <v/>
      </c>
      <c r="CB130" s="1970"/>
      <c r="CK130" s="1901">
        <f t="shared" si="30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2">CA154&amp;CB154</f>
        <v/>
      </c>
      <c r="CA154" s="135" t="str">
        <f t="shared" ref="CA154:CA166" si="33">IF(AND(D154&gt;0,Q154="",R154="")," * No olvide digitar la variable SEXO (Hombres/Mujeres). Digite Cero si no tiene.","")</f>
        <v/>
      </c>
      <c r="CB154" s="1899" t="str">
        <f t="shared" ref="CB154:CB168" si="34">IF((D154&lt;&gt; Q154+R154)," * La suma de Sexo (Hombres + Mujeres) debe ser igual al N° de Intervenciones.","")</f>
        <v/>
      </c>
      <c r="CK154" s="182">
        <f t="shared" ref="CK154:CK168" si="35">IF(AND(D154&gt;0,Q154="",R154=""),1,0)</f>
        <v>0</v>
      </c>
      <c r="CL154" s="1901">
        <f t="shared" ref="CL154:CL168" si="36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2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2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2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2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2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2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2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2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2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2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2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2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2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2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37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37"/>
        <v>0</v>
      </c>
      <c r="E172" s="1106"/>
      <c r="F172" s="773"/>
      <c r="G172" s="773"/>
      <c r="H172" s="1109"/>
      <c r="I172" s="1285"/>
      <c r="J172" s="2184" t="str">
        <f t="shared" ref="J172:J202" si="38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39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0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37"/>
        <v>0</v>
      </c>
      <c r="E173" s="1114"/>
      <c r="F173" s="1278"/>
      <c r="G173" s="1278"/>
      <c r="H173" s="1117"/>
      <c r="I173" s="1275"/>
      <c r="J173" s="2184" t="str">
        <f t="shared" si="38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37"/>
        <v>0</v>
      </c>
      <c r="E174" s="1114"/>
      <c r="F174" s="1278"/>
      <c r="G174" s="1278"/>
      <c r="H174" s="1117"/>
      <c r="I174" s="1275"/>
      <c r="J174" s="2184" t="str">
        <f t="shared" si="38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37"/>
        <v>0</v>
      </c>
      <c r="E175" s="1289"/>
      <c r="F175" s="262"/>
      <c r="G175" s="262"/>
      <c r="H175" s="316"/>
      <c r="I175" s="4903"/>
      <c r="J175" s="2184" t="str">
        <f t="shared" si="38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37"/>
        <v>0</v>
      </c>
      <c r="E176" s="290"/>
      <c r="F176" s="535"/>
      <c r="G176" s="535"/>
      <c r="H176" s="735"/>
      <c r="I176" s="370"/>
      <c r="J176" s="2184" t="str">
        <f t="shared" si="38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37"/>
        <v>0</v>
      </c>
      <c r="E177" s="1114"/>
      <c r="F177" s="1278"/>
      <c r="G177" s="1278"/>
      <c r="H177" s="1117"/>
      <c r="I177" s="1275"/>
      <c r="J177" s="2184" t="str">
        <f t="shared" si="38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37"/>
        <v>0</v>
      </c>
      <c r="E178" s="1114"/>
      <c r="F178" s="1278"/>
      <c r="G178" s="1278"/>
      <c r="H178" s="1117"/>
      <c r="I178" s="1275"/>
      <c r="J178" s="2184" t="str">
        <f t="shared" si="38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37"/>
        <v>0</v>
      </c>
      <c r="E179" s="1114"/>
      <c r="F179" s="1278"/>
      <c r="G179" s="1278"/>
      <c r="H179" s="1117"/>
      <c r="I179" s="1275"/>
      <c r="J179" s="2184" t="str">
        <f t="shared" si="38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37"/>
        <v>0</v>
      </c>
      <c r="E180" s="1114"/>
      <c r="F180" s="1278"/>
      <c r="G180" s="1278"/>
      <c r="H180" s="1117"/>
      <c r="I180" s="1275"/>
      <c r="J180" s="2184" t="str">
        <f t="shared" si="38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37"/>
        <v>0</v>
      </c>
      <c r="E181" s="192"/>
      <c r="F181" s="594"/>
      <c r="G181" s="594"/>
      <c r="H181" s="1123"/>
      <c r="I181" s="4904"/>
      <c r="J181" s="2184" t="str">
        <f t="shared" si="38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37"/>
        <v>0</v>
      </c>
      <c r="E182" s="192"/>
      <c r="F182" s="594"/>
      <c r="G182" s="594"/>
      <c r="H182" s="1123"/>
      <c r="I182" s="4904"/>
      <c r="J182" s="2184" t="str">
        <f t="shared" si="38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37"/>
        <v>0</v>
      </c>
      <c r="E183" s="192"/>
      <c r="F183" s="594"/>
      <c r="G183" s="594"/>
      <c r="H183" s="1123"/>
      <c r="I183" s="4904"/>
      <c r="J183" s="2184" t="str">
        <f t="shared" si="38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37"/>
        <v>0</v>
      </c>
      <c r="E184" s="192"/>
      <c r="F184" s="594"/>
      <c r="G184" s="594"/>
      <c r="H184" s="1123"/>
      <c r="I184" s="4904"/>
      <c r="J184" s="2184" t="str">
        <f t="shared" si="38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37"/>
        <v>0</v>
      </c>
      <c r="E185" s="1108"/>
      <c r="F185" s="773"/>
      <c r="G185" s="773"/>
      <c r="H185" s="1109"/>
      <c r="I185" s="1285"/>
      <c r="J185" s="2184" t="str">
        <f t="shared" si="38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37"/>
        <v>0</v>
      </c>
      <c r="E186" s="1116"/>
      <c r="F186" s="1278"/>
      <c r="G186" s="1278"/>
      <c r="H186" s="1117"/>
      <c r="I186" s="1275"/>
      <c r="J186" s="2184" t="str">
        <f t="shared" si="38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37"/>
        <v>0</v>
      </c>
      <c r="E187" s="1152"/>
      <c r="F187" s="1283"/>
      <c r="G187" s="1283"/>
      <c r="H187" s="1153"/>
      <c r="I187" s="1280"/>
      <c r="J187" s="2184" t="str">
        <f t="shared" si="38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37"/>
        <v>0</v>
      </c>
      <c r="E188" s="1106"/>
      <c r="F188" s="773"/>
      <c r="G188" s="773"/>
      <c r="H188" s="1109"/>
      <c r="I188" s="1285"/>
      <c r="J188" s="2184" t="str">
        <f t="shared" si="38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37"/>
        <v>0</v>
      </c>
      <c r="E189" s="1114"/>
      <c r="F189" s="1278"/>
      <c r="G189" s="1278"/>
      <c r="H189" s="1117"/>
      <c r="I189" s="1275"/>
      <c r="J189" s="2184" t="str">
        <f t="shared" si="38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37"/>
        <v>0</v>
      </c>
      <c r="E190" s="1139"/>
      <c r="F190" s="1283"/>
      <c r="G190" s="1283"/>
      <c r="H190" s="1153"/>
      <c r="I190" s="1280"/>
      <c r="J190" s="2184" t="str">
        <f t="shared" si="38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37"/>
        <v>0</v>
      </c>
      <c r="E191" s="1095"/>
      <c r="F191" s="4693"/>
      <c r="G191" s="4693"/>
      <c r="H191" s="1098"/>
      <c r="I191" s="4914"/>
      <c r="J191" s="2184" t="str">
        <f t="shared" si="38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37"/>
        <v>0</v>
      </c>
      <c r="E192" s="290"/>
      <c r="F192" s="535"/>
      <c r="G192" s="535"/>
      <c r="H192" s="735"/>
      <c r="I192" s="370"/>
      <c r="J192" s="2184" t="str">
        <f t="shared" si="38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37"/>
        <v>0</v>
      </c>
      <c r="E193" s="1114"/>
      <c r="F193" s="1278"/>
      <c r="G193" s="1278"/>
      <c r="H193" s="1117"/>
      <c r="I193" s="1275"/>
      <c r="J193" s="2184" t="str">
        <f t="shared" si="38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37"/>
        <v>0</v>
      </c>
      <c r="E194" s="1114"/>
      <c r="F194" s="1278"/>
      <c r="G194" s="1278"/>
      <c r="H194" s="1117"/>
      <c r="I194" s="1275"/>
      <c r="J194" s="2184" t="str">
        <f t="shared" si="38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37"/>
        <v>0</v>
      </c>
      <c r="E195" s="1114"/>
      <c r="F195" s="1278"/>
      <c r="G195" s="1278"/>
      <c r="H195" s="1117"/>
      <c r="I195" s="1275"/>
      <c r="J195" s="2184" t="str">
        <f t="shared" si="38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37"/>
        <v>0</v>
      </c>
      <c r="E196" s="192"/>
      <c r="F196" s="594"/>
      <c r="G196" s="594"/>
      <c r="H196" s="1123"/>
      <c r="I196" s="4904"/>
      <c r="J196" s="2184" t="str">
        <f t="shared" si="38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37"/>
        <v>0</v>
      </c>
      <c r="E197" s="192"/>
      <c r="F197" s="594"/>
      <c r="G197" s="594"/>
      <c r="H197" s="1123"/>
      <c r="I197" s="4904"/>
      <c r="J197" s="2184" t="str">
        <f t="shared" si="38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37"/>
        <v>0</v>
      </c>
      <c r="E198" s="1106"/>
      <c r="F198" s="773"/>
      <c r="G198" s="773"/>
      <c r="H198" s="1109"/>
      <c r="I198" s="1285"/>
      <c r="J198" s="2184" t="str">
        <f t="shared" si="38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37"/>
        <v>0</v>
      </c>
      <c r="E199" s="1114"/>
      <c r="F199" s="1278"/>
      <c r="G199" s="1278"/>
      <c r="H199" s="1117"/>
      <c r="I199" s="1275"/>
      <c r="J199" s="2184" t="str">
        <f t="shared" si="38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37"/>
        <v>0</v>
      </c>
      <c r="E200" s="192"/>
      <c r="F200" s="594"/>
      <c r="G200" s="594"/>
      <c r="H200" s="1123"/>
      <c r="I200" s="4904"/>
      <c r="J200" s="2184" t="str">
        <f t="shared" si="38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37"/>
        <v>0</v>
      </c>
      <c r="E201" s="1106"/>
      <c r="F201" s="773"/>
      <c r="G201" s="773"/>
      <c r="H201" s="4469"/>
      <c r="I201" s="1285"/>
      <c r="J201" s="2184" t="str">
        <f t="shared" si="38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37"/>
        <v>0</v>
      </c>
      <c r="E202" s="1289"/>
      <c r="F202" s="262"/>
      <c r="G202" s="262"/>
      <c r="H202" s="3340"/>
      <c r="I202" s="4903"/>
      <c r="J202" s="2184" t="str">
        <f t="shared" si="38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37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1">+F208+H208+J208+L208+N208+P208+R208+T208+V208+X208+Z208+AB208+AD208+AF208</f>
        <v>0</v>
      </c>
      <c r="E208" s="5010">
        <f t="shared" si="41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2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3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4">SUM(D209:E209)</f>
        <v>0</v>
      </c>
      <c r="D209" s="5013">
        <f t="shared" si="41"/>
        <v>0</v>
      </c>
      <c r="E209" s="5014">
        <f t="shared" si="41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2"/>
        <v/>
      </c>
      <c r="CA209" s="1899" t="str">
        <f t="shared" ref="CA209:CA214" si="45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3"/>
        <v>0</v>
      </c>
    </row>
    <row r="210" spans="1:89" ht="15" customHeight="1" x14ac:dyDescent="0.25">
      <c r="A210" s="7342"/>
      <c r="B210" s="1187" t="s">
        <v>105</v>
      </c>
      <c r="C210" s="5012">
        <f t="shared" si="44"/>
        <v>0</v>
      </c>
      <c r="D210" s="5013">
        <f t="shared" si="41"/>
        <v>0</v>
      </c>
      <c r="E210" s="5014">
        <f t="shared" si="41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2"/>
        <v/>
      </c>
      <c r="CA210" s="1899" t="str">
        <f t="shared" si="45"/>
        <v/>
      </c>
      <c r="CK210" s="1901">
        <f t="shared" si="43"/>
        <v>0</v>
      </c>
    </row>
    <row r="211" spans="1:89" ht="15" customHeight="1" x14ac:dyDescent="0.25">
      <c r="A211" s="7342"/>
      <c r="B211" s="2670" t="s">
        <v>3297</v>
      </c>
      <c r="C211" s="5012">
        <f t="shared" si="44"/>
        <v>0</v>
      </c>
      <c r="D211" s="5013">
        <f t="shared" si="41"/>
        <v>0</v>
      </c>
      <c r="E211" s="5014">
        <f t="shared" si="41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2"/>
        <v/>
      </c>
      <c r="CA211" s="1899" t="str">
        <f t="shared" si="45"/>
        <v/>
      </c>
      <c r="CK211" s="1901">
        <f t="shared" si="43"/>
        <v>0</v>
      </c>
    </row>
    <row r="212" spans="1:89" ht="15" customHeight="1" x14ac:dyDescent="0.25">
      <c r="A212" s="7342"/>
      <c r="B212" s="5011" t="s">
        <v>99</v>
      </c>
      <c r="C212" s="5015">
        <f t="shared" si="44"/>
        <v>0</v>
      </c>
      <c r="D212" s="5009">
        <f t="shared" si="41"/>
        <v>0</v>
      </c>
      <c r="E212" s="5010">
        <f t="shared" si="41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2"/>
        <v/>
      </c>
      <c r="CA212" s="1899" t="str">
        <f t="shared" si="45"/>
        <v/>
      </c>
      <c r="CK212" s="1901">
        <f t="shared" si="43"/>
        <v>0</v>
      </c>
    </row>
    <row r="213" spans="1:89" ht="15" customHeight="1" x14ac:dyDescent="0.25">
      <c r="A213" s="7343"/>
      <c r="B213" s="4561" t="s">
        <v>3298</v>
      </c>
      <c r="C213" s="5015">
        <f t="shared" si="44"/>
        <v>0</v>
      </c>
      <c r="D213" s="5009">
        <f t="shared" si="41"/>
        <v>0</v>
      </c>
      <c r="E213" s="5010">
        <f t="shared" si="41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2"/>
        <v/>
      </c>
      <c r="CA213" s="1899" t="str">
        <f t="shared" si="45"/>
        <v/>
      </c>
      <c r="CK213" s="1901">
        <f t="shared" si="43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4"/>
        <v>0</v>
      </c>
      <c r="D214" s="5017">
        <f t="shared" si="41"/>
        <v>0</v>
      </c>
      <c r="E214" s="5018">
        <f t="shared" si="41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2"/>
        <v/>
      </c>
      <c r="CA214" s="1899" t="str">
        <f t="shared" si="45"/>
        <v/>
      </c>
      <c r="CK214" s="1901">
        <f t="shared" si="43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1"/>
        <v>0</v>
      </c>
      <c r="E215" s="5021">
        <f t="shared" si="41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77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37" zoomScaleNormal="100" workbookViewId="0">
      <selection activeCell="I154" sqref="I15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25</v>
      </c>
      <c r="C13" s="1127">
        <f t="shared" ref="C13:C24" si="1">SUM(E13,G13,I13,K13,M13,O13,Q13,S13,U13,W13,Y13,AA13,AC13,AE13,AG13,AI13,AK13)</f>
        <v>8</v>
      </c>
      <c r="D13" s="1126">
        <f t="shared" ref="D13:D24" si="2">SUM(F13,H13,J13,L13,N13,P13,R13,T13,V13,X13,Z13,AB13,AD13,AF13,AH13,AJ13,AL13)</f>
        <v>17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1</v>
      </c>
      <c r="K13" s="5026">
        <v>1</v>
      </c>
      <c r="L13" s="1099">
        <v>0</v>
      </c>
      <c r="M13" s="5026">
        <v>1</v>
      </c>
      <c r="N13" s="1099">
        <v>0</v>
      </c>
      <c r="O13" s="5026">
        <v>0</v>
      </c>
      <c r="P13" s="1099">
        <v>0</v>
      </c>
      <c r="Q13" s="5026">
        <v>0</v>
      </c>
      <c r="R13" s="1099">
        <v>0</v>
      </c>
      <c r="S13" s="5026">
        <v>0</v>
      </c>
      <c r="T13" s="1099">
        <v>3</v>
      </c>
      <c r="U13" s="5026">
        <v>0</v>
      </c>
      <c r="V13" s="1099">
        <v>2</v>
      </c>
      <c r="W13" s="5026">
        <v>1</v>
      </c>
      <c r="X13" s="1099">
        <v>2</v>
      </c>
      <c r="Y13" s="5026">
        <v>1</v>
      </c>
      <c r="Z13" s="1099">
        <v>4</v>
      </c>
      <c r="AA13" s="5026">
        <v>2</v>
      </c>
      <c r="AB13" s="1099">
        <v>2</v>
      </c>
      <c r="AC13" s="5026">
        <v>1</v>
      </c>
      <c r="AD13" s="1099">
        <v>0</v>
      </c>
      <c r="AE13" s="5026">
        <v>0</v>
      </c>
      <c r="AF13" s="1099">
        <v>1</v>
      </c>
      <c r="AG13" s="5026">
        <v>0</v>
      </c>
      <c r="AH13" s="1099">
        <v>0</v>
      </c>
      <c r="AI13" s="5026">
        <v>1</v>
      </c>
      <c r="AJ13" s="1099">
        <v>0</v>
      </c>
      <c r="AK13" s="5026">
        <v>0</v>
      </c>
      <c r="AL13" s="1100">
        <v>2</v>
      </c>
      <c r="AM13" s="4888">
        <v>0</v>
      </c>
      <c r="AN13" s="4693">
        <v>0</v>
      </c>
      <c r="AO13" s="4693">
        <v>25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 t="shared" ref="AT13:AT18" si="3"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 t="shared" ref="CM13:CM18" si="4">IF(AM13+AN13+AO13+AP13&lt;&gt;$B13,1,0)</f>
        <v>0</v>
      </c>
      <c r="CN13" s="4043">
        <f t="shared" ref="CN13:CP18" si="5">IF(AND($B13&lt;&gt;0,AQ13=""),1,IF(AQ13&gt;$B13,1,0))</f>
        <v>0</v>
      </c>
      <c r="CO13" s="4043">
        <f t="shared" si="5"/>
        <v>0</v>
      </c>
      <c r="CP13" s="4043">
        <f t="shared" si="5"/>
        <v>0</v>
      </c>
      <c r="CQ13"/>
    </row>
    <row r="14" spans="1:95" ht="15" customHeight="1" x14ac:dyDescent="0.25">
      <c r="A14" s="400" t="s">
        <v>3309</v>
      </c>
      <c r="B14" s="5028">
        <f t="shared" si="0"/>
        <v>25</v>
      </c>
      <c r="C14" s="2257">
        <f t="shared" si="1"/>
        <v>8</v>
      </c>
      <c r="D14" s="146">
        <f t="shared" si="2"/>
        <v>17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1</v>
      </c>
      <c r="K14" s="290">
        <v>1</v>
      </c>
      <c r="L14" s="637">
        <v>0</v>
      </c>
      <c r="M14" s="290">
        <v>1</v>
      </c>
      <c r="N14" s="637">
        <v>0</v>
      </c>
      <c r="O14" s="290">
        <v>0</v>
      </c>
      <c r="P14" s="637">
        <v>0</v>
      </c>
      <c r="Q14" s="290">
        <v>0</v>
      </c>
      <c r="R14" s="637">
        <v>0</v>
      </c>
      <c r="S14" s="290">
        <v>0</v>
      </c>
      <c r="T14" s="637">
        <v>3</v>
      </c>
      <c r="U14" s="290">
        <v>0</v>
      </c>
      <c r="V14" s="637">
        <v>2</v>
      </c>
      <c r="W14" s="290">
        <v>1</v>
      </c>
      <c r="X14" s="637">
        <v>2</v>
      </c>
      <c r="Y14" s="290">
        <v>1</v>
      </c>
      <c r="Z14" s="637">
        <v>4</v>
      </c>
      <c r="AA14" s="290">
        <v>2</v>
      </c>
      <c r="AB14" s="637">
        <v>2</v>
      </c>
      <c r="AC14" s="290">
        <v>1</v>
      </c>
      <c r="AD14" s="637">
        <v>0</v>
      </c>
      <c r="AE14" s="290">
        <v>0</v>
      </c>
      <c r="AF14" s="637">
        <v>1</v>
      </c>
      <c r="AG14" s="290">
        <v>0</v>
      </c>
      <c r="AH14" s="637">
        <v>0</v>
      </c>
      <c r="AI14" s="290">
        <v>1</v>
      </c>
      <c r="AJ14" s="637">
        <v>0</v>
      </c>
      <c r="AK14" s="290">
        <v>0</v>
      </c>
      <c r="AL14" s="431">
        <v>2</v>
      </c>
      <c r="AM14" s="296">
        <v>0</v>
      </c>
      <c r="AN14" s="535">
        <v>0</v>
      </c>
      <c r="AO14" s="535">
        <v>25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si="3"/>
        <v/>
      </c>
      <c r="BY14" s="1970"/>
      <c r="BZ14" s="1970"/>
      <c r="CA14" s="1899" t="str">
        <f t="shared" ref="CA14:CA24" si="6">IF(AM14+AN14+AO14+AP14&lt;&gt;$B14,"* La suma de "&amp;AM$10&amp;""&amp;" no puede ser distinto del Total Ambos Sexos. ","")</f>
        <v/>
      </c>
      <c r="CB14" s="1899" t="str">
        <f t="shared" ref="CB14:CB24" si="7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8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9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si="4"/>
        <v>0</v>
      </c>
      <c r="CN14" s="4043">
        <f t="shared" si="5"/>
        <v>0</v>
      </c>
      <c r="CO14" s="4043">
        <f t="shared" si="5"/>
        <v>0</v>
      </c>
      <c r="CP14" s="4043">
        <f t="shared" si="5"/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 t="shared" si="3"/>
        <v/>
      </c>
      <c r="BY15" s="1970"/>
      <c r="BZ15" s="1970"/>
      <c r="CA15" s="1899" t="str">
        <f t="shared" si="6"/>
        <v/>
      </c>
      <c r="CB15" s="1899" t="str">
        <f t="shared" si="7"/>
        <v/>
      </c>
      <c r="CC15" s="1899" t="str">
        <f t="shared" si="8"/>
        <v/>
      </c>
      <c r="CD15" s="1899" t="str">
        <f t="shared" si="9"/>
        <v/>
      </c>
      <c r="CE15" s="1970"/>
      <c r="CL15" s="1970"/>
      <c r="CM15" s="3026">
        <f t="shared" si="4"/>
        <v>0</v>
      </c>
      <c r="CN15" s="4043">
        <f t="shared" si="5"/>
        <v>0</v>
      </c>
      <c r="CO15" s="4043">
        <f t="shared" si="5"/>
        <v>0</v>
      </c>
      <c r="CP15" s="4043">
        <f t="shared" si="5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6"/>
        <v/>
      </c>
      <c r="CB16" s="1899" t="str">
        <f t="shared" si="7"/>
        <v/>
      </c>
      <c r="CC16" s="1899" t="str">
        <f t="shared" si="8"/>
        <v/>
      </c>
      <c r="CD16" s="1899" t="str">
        <f t="shared" si="9"/>
        <v/>
      </c>
      <c r="CE16" s="1970"/>
      <c r="CL16" s="1970"/>
      <c r="CM16" s="3026">
        <f t="shared" si="4"/>
        <v>0</v>
      </c>
      <c r="CN16" s="4043">
        <f t="shared" si="5"/>
        <v>0</v>
      </c>
      <c r="CO16" s="4043">
        <f t="shared" si="5"/>
        <v>0</v>
      </c>
      <c r="CP16" s="4043">
        <f t="shared" si="5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6"/>
        <v/>
      </c>
      <c r="CB17" s="1899" t="str">
        <f t="shared" si="7"/>
        <v/>
      </c>
      <c r="CC17" s="1899" t="str">
        <f t="shared" si="8"/>
        <v/>
      </c>
      <c r="CD17" s="1899" t="str">
        <f t="shared" si="9"/>
        <v/>
      </c>
      <c r="CE17" s="1970"/>
      <c r="CL17" s="1970"/>
      <c r="CM17" s="3026">
        <f t="shared" si="4"/>
        <v>0</v>
      </c>
      <c r="CN17" s="4043">
        <f t="shared" si="5"/>
        <v>0</v>
      </c>
      <c r="CO17" s="4043">
        <f t="shared" si="5"/>
        <v>0</v>
      </c>
      <c r="CP17" s="4043">
        <f t="shared" si="5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0</v>
      </c>
      <c r="Z18" s="311">
        <v>0</v>
      </c>
      <c r="AA18" s="1289">
        <v>0</v>
      </c>
      <c r="AB18" s="311">
        <v>0</v>
      </c>
      <c r="AC18" s="1289">
        <v>0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0</v>
      </c>
      <c r="AK18" s="1289">
        <v>0</v>
      </c>
      <c r="AL18" s="297">
        <v>0</v>
      </c>
      <c r="AM18" s="1330">
        <v>0</v>
      </c>
      <c r="AN18" s="262">
        <v>0</v>
      </c>
      <c r="AO18" s="262">
        <v>0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6"/>
        <v/>
      </c>
      <c r="CB18" s="1899" t="str">
        <f t="shared" si="7"/>
        <v/>
      </c>
      <c r="CC18" s="1899" t="str">
        <f t="shared" si="8"/>
        <v/>
      </c>
      <c r="CD18" s="1899" t="str">
        <f t="shared" si="9"/>
        <v/>
      </c>
      <c r="CE18" s="1970"/>
      <c r="CL18" s="1970"/>
      <c r="CM18" s="3026">
        <f t="shared" si="4"/>
        <v>0</v>
      </c>
      <c r="CN18" s="4043">
        <f t="shared" si="5"/>
        <v>0</v>
      </c>
      <c r="CO18" s="4043">
        <f t="shared" si="5"/>
        <v>0</v>
      </c>
      <c r="CP18" s="4043">
        <f t="shared" si="5"/>
        <v>0</v>
      </c>
      <c r="CQ18"/>
    </row>
    <row r="19" spans="1:113" ht="15" customHeight="1" x14ac:dyDescent="0.25">
      <c r="A19" s="5024" t="s">
        <v>770</v>
      </c>
      <c r="B19" s="1230">
        <f t="shared" si="0"/>
        <v>5</v>
      </c>
      <c r="C19" s="1197">
        <f t="shared" si="1"/>
        <v>2</v>
      </c>
      <c r="D19" s="1126">
        <f t="shared" si="2"/>
        <v>3</v>
      </c>
      <c r="E19" s="5025">
        <f t="shared" ref="E19:AS19" si="10">SUM(E20:E24)</f>
        <v>0</v>
      </c>
      <c r="F19" s="1126">
        <f t="shared" si="10"/>
        <v>0</v>
      </c>
      <c r="G19" s="5025">
        <f t="shared" si="10"/>
        <v>0</v>
      </c>
      <c r="H19" s="1129">
        <f t="shared" si="10"/>
        <v>0</v>
      </c>
      <c r="I19" s="5025">
        <f t="shared" si="10"/>
        <v>0</v>
      </c>
      <c r="J19" s="1129">
        <f t="shared" si="10"/>
        <v>0</v>
      </c>
      <c r="K19" s="5025">
        <f t="shared" si="10"/>
        <v>1</v>
      </c>
      <c r="L19" s="1129">
        <f t="shared" si="10"/>
        <v>0</v>
      </c>
      <c r="M19" s="5025">
        <f t="shared" si="10"/>
        <v>0</v>
      </c>
      <c r="N19" s="1129">
        <f t="shared" si="10"/>
        <v>0</v>
      </c>
      <c r="O19" s="5025">
        <f t="shared" si="10"/>
        <v>0</v>
      </c>
      <c r="P19" s="1129">
        <f t="shared" si="10"/>
        <v>1</v>
      </c>
      <c r="Q19" s="5025">
        <f t="shared" si="10"/>
        <v>0</v>
      </c>
      <c r="R19" s="1129">
        <f t="shared" si="10"/>
        <v>0</v>
      </c>
      <c r="S19" s="5025">
        <f t="shared" si="10"/>
        <v>0</v>
      </c>
      <c r="T19" s="1129">
        <f t="shared" si="10"/>
        <v>1</v>
      </c>
      <c r="U19" s="5025">
        <f t="shared" si="10"/>
        <v>1</v>
      </c>
      <c r="V19" s="1129">
        <f t="shared" si="10"/>
        <v>0</v>
      </c>
      <c r="W19" s="5025">
        <f t="shared" si="10"/>
        <v>0</v>
      </c>
      <c r="X19" s="1129">
        <f t="shared" si="10"/>
        <v>0</v>
      </c>
      <c r="Y19" s="5025">
        <f t="shared" si="10"/>
        <v>0</v>
      </c>
      <c r="Z19" s="1129">
        <f t="shared" si="10"/>
        <v>1</v>
      </c>
      <c r="AA19" s="5025">
        <f t="shared" si="10"/>
        <v>0</v>
      </c>
      <c r="AB19" s="1129">
        <f t="shared" si="10"/>
        <v>0</v>
      </c>
      <c r="AC19" s="5025">
        <f t="shared" si="10"/>
        <v>0</v>
      </c>
      <c r="AD19" s="1129">
        <f t="shared" si="10"/>
        <v>0</v>
      </c>
      <c r="AE19" s="5025">
        <f t="shared" si="10"/>
        <v>0</v>
      </c>
      <c r="AF19" s="1129">
        <f t="shared" si="10"/>
        <v>0</v>
      </c>
      <c r="AG19" s="5025">
        <f t="shared" si="10"/>
        <v>0</v>
      </c>
      <c r="AH19" s="1129">
        <f t="shared" si="10"/>
        <v>0</v>
      </c>
      <c r="AI19" s="5025">
        <f t="shared" si="10"/>
        <v>0</v>
      </c>
      <c r="AJ19" s="1129">
        <f t="shared" si="10"/>
        <v>0</v>
      </c>
      <c r="AK19" s="5025">
        <f t="shared" si="10"/>
        <v>0</v>
      </c>
      <c r="AL19" s="1131">
        <f t="shared" si="10"/>
        <v>0</v>
      </c>
      <c r="AM19" s="4899">
        <f t="shared" si="10"/>
        <v>0</v>
      </c>
      <c r="AN19" s="1141">
        <f t="shared" si="10"/>
        <v>0</v>
      </c>
      <c r="AO19" s="1141">
        <f t="shared" si="10"/>
        <v>5</v>
      </c>
      <c r="AP19" s="5004">
        <f t="shared" si="10"/>
        <v>0</v>
      </c>
      <c r="AQ19" s="4899">
        <f t="shared" si="10"/>
        <v>0</v>
      </c>
      <c r="AR19" s="1141">
        <f t="shared" si="10"/>
        <v>0</v>
      </c>
      <c r="AS19" s="1126">
        <f t="shared" si="10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5</v>
      </c>
      <c r="C20" s="3054">
        <f t="shared" si="1"/>
        <v>2</v>
      </c>
      <c r="D20" s="5034">
        <f t="shared" si="2"/>
        <v>3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1</v>
      </c>
      <c r="L20" s="383">
        <v>0</v>
      </c>
      <c r="M20" s="192">
        <v>0</v>
      </c>
      <c r="N20" s="383">
        <v>0</v>
      </c>
      <c r="O20" s="192">
        <v>0</v>
      </c>
      <c r="P20" s="383">
        <v>1</v>
      </c>
      <c r="Q20" s="192">
        <v>0</v>
      </c>
      <c r="R20" s="383">
        <v>0</v>
      </c>
      <c r="S20" s="192">
        <v>0</v>
      </c>
      <c r="T20" s="383">
        <v>1</v>
      </c>
      <c r="U20" s="192">
        <v>1</v>
      </c>
      <c r="V20" s="383">
        <v>0</v>
      </c>
      <c r="W20" s="192">
        <v>0</v>
      </c>
      <c r="X20" s="383">
        <v>0</v>
      </c>
      <c r="Y20" s="192">
        <v>0</v>
      </c>
      <c r="Z20" s="383">
        <v>1</v>
      </c>
      <c r="AA20" s="192">
        <v>0</v>
      </c>
      <c r="AB20" s="383">
        <v>0</v>
      </c>
      <c r="AC20" s="192">
        <v>0</v>
      </c>
      <c r="AD20" s="383">
        <v>0</v>
      </c>
      <c r="AE20" s="192">
        <v>0</v>
      </c>
      <c r="AF20" s="383">
        <v>0</v>
      </c>
      <c r="AG20" s="192">
        <v>0</v>
      </c>
      <c r="AH20" s="383">
        <v>0</v>
      </c>
      <c r="AI20" s="192">
        <v>0</v>
      </c>
      <c r="AJ20" s="383">
        <v>0</v>
      </c>
      <c r="AK20" s="192">
        <v>0</v>
      </c>
      <c r="AL20" s="384">
        <v>0</v>
      </c>
      <c r="AM20" s="4643">
        <v>0</v>
      </c>
      <c r="AN20" s="594">
        <v>0</v>
      </c>
      <c r="AO20" s="594">
        <v>5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7"/>
        <v/>
      </c>
      <c r="CC20" s="1899" t="str">
        <f t="shared" si="8"/>
        <v/>
      </c>
      <c r="CD20" s="1899" t="str">
        <f t="shared" si="9"/>
        <v/>
      </c>
      <c r="CE20" s="1970"/>
      <c r="CL20" s="1970"/>
      <c r="CM20" s="3026">
        <f>IF(AM20+AN20+AO20+AP20&lt;&gt;$B20,1,0)</f>
        <v>0</v>
      </c>
      <c r="CN20" s="4043">
        <f t="shared" ref="CN20:CP24" si="11">IF(AND($B20&lt;&gt;0,AQ20=""),1,IF(AQ20&gt;$B20,1,0))</f>
        <v>0</v>
      </c>
      <c r="CO20" s="4043">
        <f t="shared" si="11"/>
        <v>0</v>
      </c>
      <c r="CP20" s="4043">
        <f t="shared" si="11"/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6"/>
        <v/>
      </c>
      <c r="CB21" s="1899" t="str">
        <f t="shared" si="7"/>
        <v/>
      </c>
      <c r="CC21" s="1899" t="str">
        <f t="shared" si="8"/>
        <v/>
      </c>
      <c r="CD21" s="1899" t="str">
        <f t="shared" si="9"/>
        <v/>
      </c>
      <c r="CE21" s="1970"/>
      <c r="CL21" s="1970"/>
      <c r="CM21" s="3026">
        <f>IF(AM21+AN21+AO21+AP21&lt;&gt;$B21,1,0)</f>
        <v>0</v>
      </c>
      <c r="CN21" s="4043">
        <f t="shared" si="11"/>
        <v>0</v>
      </c>
      <c r="CO21" s="4043">
        <f t="shared" si="11"/>
        <v>0</v>
      </c>
      <c r="CP21" s="4043">
        <f t="shared" si="11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6"/>
        <v/>
      </c>
      <c r="CB22" s="1899" t="str">
        <f t="shared" si="7"/>
        <v/>
      </c>
      <c r="CC22" s="1899" t="str">
        <f t="shared" si="8"/>
        <v/>
      </c>
      <c r="CD22" s="1899" t="str">
        <f t="shared" si="9"/>
        <v/>
      </c>
      <c r="CE22" s="1970"/>
      <c r="CL22" s="1970"/>
      <c r="CM22" s="3026">
        <f>IF(AM22+AN22+AO22+AP22&lt;&gt;$B22,1,0)</f>
        <v>0</v>
      </c>
      <c r="CN22" s="4043">
        <f t="shared" si="11"/>
        <v>0</v>
      </c>
      <c r="CO22" s="4043">
        <f t="shared" si="11"/>
        <v>0</v>
      </c>
      <c r="CP22" s="4043">
        <f t="shared" si="11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6"/>
        <v/>
      </c>
      <c r="CB23" s="1899" t="str">
        <f t="shared" si="7"/>
        <v/>
      </c>
      <c r="CC23" s="1899" t="str">
        <f t="shared" si="8"/>
        <v/>
      </c>
      <c r="CD23" s="1899" t="str">
        <f t="shared" si="9"/>
        <v/>
      </c>
      <c r="CE23" s="1970"/>
      <c r="CL23" s="1970"/>
      <c r="CM23" s="3026">
        <f>IF(AM23+AN23+AO23+AP23&lt;&gt;$B23,1,0)</f>
        <v>0</v>
      </c>
      <c r="CN23" s="4043">
        <f t="shared" si="11"/>
        <v>0</v>
      </c>
      <c r="CO23" s="4043">
        <f t="shared" si="11"/>
        <v>0</v>
      </c>
      <c r="CP23" s="4043">
        <f t="shared" si="11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6"/>
        <v/>
      </c>
      <c r="CB24" s="1899" t="str">
        <f t="shared" si="7"/>
        <v/>
      </c>
      <c r="CC24" s="1899" t="str">
        <f t="shared" si="8"/>
        <v/>
      </c>
      <c r="CD24" s="1899" t="str">
        <f t="shared" si="9"/>
        <v/>
      </c>
      <c r="CE24" s="1970"/>
      <c r="CL24" s="1970"/>
      <c r="CM24" s="3026">
        <f>IF(AM24+AN24+AO24+AP24&lt;&gt;$B24,1,0)</f>
        <v>0</v>
      </c>
      <c r="CN24" s="4043">
        <f t="shared" si="11"/>
        <v>0</v>
      </c>
      <c r="CO24" s="4043">
        <f t="shared" si="11"/>
        <v>0</v>
      </c>
      <c r="CP24" s="4043">
        <f t="shared" si="11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25</v>
      </c>
      <c r="C29" s="1559">
        <f>+E29+G29+I29+K29+M29+O29+Q29+S29+U29+W29+Y29+AA29+AC29+AE29+AG29+AI29+AK29</f>
        <v>8</v>
      </c>
      <c r="D29" s="1560">
        <f>+F29+H29+J29+L29+N29+P29+R29+T29+V29+X29+Z29+AB29+AD29+AF29+AH29+AJ29+AL29</f>
        <v>17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1</v>
      </c>
      <c r="K29" s="5038">
        <v>1</v>
      </c>
      <c r="L29" s="5039">
        <v>0</v>
      </c>
      <c r="M29" s="5040">
        <v>1</v>
      </c>
      <c r="N29" s="4759">
        <v>0</v>
      </c>
      <c r="O29" s="5040">
        <v>0</v>
      </c>
      <c r="P29" s="4759">
        <v>0</v>
      </c>
      <c r="Q29" s="5040">
        <v>0</v>
      </c>
      <c r="R29" s="4759">
        <v>0</v>
      </c>
      <c r="S29" s="5040">
        <v>0</v>
      </c>
      <c r="T29" s="4759">
        <v>3</v>
      </c>
      <c r="U29" s="5040">
        <v>0</v>
      </c>
      <c r="V29" s="4759">
        <v>2</v>
      </c>
      <c r="W29" s="5040">
        <v>1</v>
      </c>
      <c r="X29" s="4759">
        <v>2</v>
      </c>
      <c r="Y29" s="5040">
        <v>1</v>
      </c>
      <c r="Z29" s="4759">
        <v>4</v>
      </c>
      <c r="AA29" s="5040">
        <v>2</v>
      </c>
      <c r="AB29" s="4759">
        <v>2</v>
      </c>
      <c r="AC29" s="5040">
        <v>1</v>
      </c>
      <c r="AD29" s="4759">
        <v>0</v>
      </c>
      <c r="AE29" s="5040">
        <v>0</v>
      </c>
      <c r="AF29" s="4759">
        <v>1</v>
      </c>
      <c r="AG29" s="5040">
        <v>0</v>
      </c>
      <c r="AH29" s="4759">
        <v>0</v>
      </c>
      <c r="AI29" s="5040">
        <v>1</v>
      </c>
      <c r="AJ29" s="4759">
        <v>0</v>
      </c>
      <c r="AK29" s="5040">
        <v>0</v>
      </c>
      <c r="AL29" s="5041">
        <v>2</v>
      </c>
      <c r="AM29" s="5042">
        <v>0</v>
      </c>
      <c r="AN29" s="5040">
        <v>0</v>
      </c>
      <c r="AO29" s="5040">
        <v>25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2">+E30+G30+I30+K30+M30+O30+Q30+S30+U30+W30+Y30+AA30+AC30+AE30+AG30+AI30+AK30</f>
        <v>0</v>
      </c>
      <c r="D30" s="953">
        <f t="shared" si="12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3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4">SUM(C31:D31)</f>
        <v>4</v>
      </c>
      <c r="C31" s="963">
        <f t="shared" si="12"/>
        <v>1</v>
      </c>
      <c r="D31" s="964">
        <f t="shared" si="12"/>
        <v>3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1</v>
      </c>
      <c r="Y31" s="968">
        <v>0</v>
      </c>
      <c r="Z31" s="966">
        <v>0</v>
      </c>
      <c r="AA31" s="968">
        <v>1</v>
      </c>
      <c r="AB31" s="966">
        <v>1</v>
      </c>
      <c r="AC31" s="968">
        <v>0</v>
      </c>
      <c r="AD31" s="966">
        <v>0</v>
      </c>
      <c r="AE31" s="968">
        <v>0</v>
      </c>
      <c r="AF31" s="966">
        <v>1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4</v>
      </c>
      <c r="AP31" s="966">
        <v>0</v>
      </c>
      <c r="AQ31" s="1898" t="str">
        <f t="shared" ref="AQ31:AQ48" si="15">CA31&amp;CB31</f>
        <v/>
      </c>
      <c r="BV31" s="1970"/>
      <c r="BW31" s="1970"/>
      <c r="BX31" s="1970"/>
      <c r="BY31" s="1970"/>
      <c r="CA31" s="1970"/>
      <c r="CB31" s="4229" t="str">
        <f t="shared" ref="CB31:CB51" si="16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3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4"/>
        <v>1</v>
      </c>
      <c r="C32" s="963">
        <f t="shared" si="12"/>
        <v>0</v>
      </c>
      <c r="D32" s="964">
        <f t="shared" si="12"/>
        <v>1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1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0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1</v>
      </c>
      <c r="AP32" s="966">
        <v>0</v>
      </c>
      <c r="AQ32" s="1898" t="str">
        <f t="shared" si="15"/>
        <v/>
      </c>
      <c r="BV32" s="1970"/>
      <c r="BW32" s="1970"/>
      <c r="BX32" s="1970"/>
      <c r="BY32" s="1970"/>
      <c r="CA32" s="1970"/>
      <c r="CB32" s="4229" t="str">
        <f t="shared" si="16"/>
        <v/>
      </c>
      <c r="CC32" s="88"/>
      <c r="CD32" s="88"/>
      <c r="CE32" s="88"/>
      <c r="CF32" s="88"/>
      <c r="CL32"/>
      <c r="CM32" s="4043">
        <f t="shared" si="13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4"/>
        <v>7</v>
      </c>
      <c r="C33" s="963">
        <f t="shared" si="12"/>
        <v>2</v>
      </c>
      <c r="D33" s="964">
        <f t="shared" si="12"/>
        <v>5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1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1</v>
      </c>
      <c r="U33" s="968">
        <v>0</v>
      </c>
      <c r="V33" s="966">
        <v>0</v>
      </c>
      <c r="W33" s="968">
        <v>1</v>
      </c>
      <c r="X33" s="966">
        <v>1</v>
      </c>
      <c r="Y33" s="968">
        <v>0</v>
      </c>
      <c r="Z33" s="966">
        <v>2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1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7</v>
      </c>
      <c r="AP33" s="966">
        <v>0</v>
      </c>
      <c r="AQ33" s="1898" t="str">
        <f t="shared" si="15"/>
        <v/>
      </c>
      <c r="BV33" s="1970"/>
      <c r="BW33" s="1970"/>
      <c r="BX33" s="1970"/>
      <c r="BY33" s="1970"/>
      <c r="CA33" s="1970"/>
      <c r="CB33" s="4229" t="str">
        <f t="shared" si="16"/>
        <v/>
      </c>
      <c r="CC33" s="88"/>
      <c r="CD33" s="88"/>
      <c r="CE33" s="88"/>
      <c r="CF33" s="88"/>
      <c r="CL33"/>
      <c r="CM33" s="4043">
        <f t="shared" si="13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4"/>
        <v>2</v>
      </c>
      <c r="C34" s="963">
        <f t="shared" si="12"/>
        <v>1</v>
      </c>
      <c r="D34" s="964">
        <f t="shared" si="12"/>
        <v>1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1</v>
      </c>
      <c r="AA34" s="968">
        <v>0</v>
      </c>
      <c r="AB34" s="966">
        <v>0</v>
      </c>
      <c r="AC34" s="968">
        <v>1</v>
      </c>
      <c r="AD34" s="966">
        <v>0</v>
      </c>
      <c r="AE34" s="968">
        <v>0</v>
      </c>
      <c r="AF34" s="966">
        <v>0</v>
      </c>
      <c r="AG34" s="968">
        <v>0</v>
      </c>
      <c r="AH34" s="966">
        <v>0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2</v>
      </c>
      <c r="AP34" s="966">
        <v>0</v>
      </c>
      <c r="AQ34" s="1898" t="str">
        <f t="shared" si="15"/>
        <v/>
      </c>
      <c r="BV34" s="1970"/>
      <c r="BW34" s="1970"/>
      <c r="BX34" s="1970"/>
      <c r="BY34" s="1970"/>
      <c r="CA34" s="1970"/>
      <c r="CB34" s="4229" t="str">
        <f t="shared" si="16"/>
        <v/>
      </c>
      <c r="CC34" s="88"/>
      <c r="CD34" s="88"/>
      <c r="CE34" s="88"/>
      <c r="CF34" s="88"/>
      <c r="CL34"/>
      <c r="CM34" s="4043">
        <f t="shared" si="13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4"/>
        <v>1</v>
      </c>
      <c r="C35" s="963">
        <f t="shared" si="12"/>
        <v>0</v>
      </c>
      <c r="D35" s="964">
        <f t="shared" si="12"/>
        <v>1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1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1</v>
      </c>
      <c r="AP35" s="966">
        <v>0</v>
      </c>
      <c r="AQ35" s="1898" t="str">
        <f t="shared" si="15"/>
        <v/>
      </c>
      <c r="BV35" s="1970"/>
      <c r="BW35" s="1970"/>
      <c r="BX35" s="1970"/>
      <c r="BY35" s="1970"/>
      <c r="CA35" s="1970"/>
      <c r="CB35" s="4229" t="str">
        <f t="shared" si="16"/>
        <v/>
      </c>
      <c r="CC35" s="88"/>
      <c r="CD35" s="88"/>
      <c r="CE35" s="88"/>
      <c r="CF35" s="88"/>
      <c r="CL35"/>
      <c r="CM35" s="4043">
        <f t="shared" si="13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4"/>
        <v>2</v>
      </c>
      <c r="C36" s="963">
        <f t="shared" si="12"/>
        <v>1</v>
      </c>
      <c r="D36" s="964">
        <f t="shared" si="12"/>
        <v>1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1</v>
      </c>
      <c r="W36" s="968">
        <v>0</v>
      </c>
      <c r="X36" s="966">
        <v>0</v>
      </c>
      <c r="Y36" s="968">
        <v>1</v>
      </c>
      <c r="Z36" s="966">
        <v>0</v>
      </c>
      <c r="AA36" s="968">
        <v>0</v>
      </c>
      <c r="AB36" s="966">
        <v>0</v>
      </c>
      <c r="AC36" s="968">
        <v>0</v>
      </c>
      <c r="AD36" s="966">
        <v>0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2</v>
      </c>
      <c r="AP36" s="966">
        <v>0</v>
      </c>
      <c r="AQ36" s="1898" t="str">
        <f t="shared" si="15"/>
        <v/>
      </c>
      <c r="BV36" s="1970"/>
      <c r="BW36" s="1970"/>
      <c r="BX36" s="1970"/>
      <c r="BY36" s="1970"/>
      <c r="CA36" s="1970"/>
      <c r="CB36" s="4229" t="str">
        <f t="shared" si="16"/>
        <v/>
      </c>
      <c r="CC36" s="88"/>
      <c r="CD36" s="88"/>
      <c r="CE36" s="88"/>
      <c r="CF36" s="88"/>
      <c r="CL36"/>
      <c r="CM36" s="4043">
        <f t="shared" si="13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4"/>
        <v>0</v>
      </c>
      <c r="C37" s="963">
        <f t="shared" si="12"/>
        <v>0</v>
      </c>
      <c r="D37" s="964">
        <f t="shared" si="12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15"/>
        <v/>
      </c>
      <c r="BV37" s="1970"/>
      <c r="BW37" s="1970"/>
      <c r="BX37" s="1970"/>
      <c r="BY37" s="1970"/>
      <c r="CA37" s="1970"/>
      <c r="CB37" s="4229" t="str">
        <f t="shared" si="16"/>
        <v/>
      </c>
      <c r="CC37" s="88"/>
      <c r="CD37" s="88"/>
      <c r="CE37" s="88"/>
      <c r="CF37" s="88"/>
      <c r="CL37"/>
      <c r="CM37" s="4043">
        <f t="shared" si="13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4"/>
        <v>0</v>
      </c>
      <c r="C38" s="963">
        <f t="shared" si="12"/>
        <v>0</v>
      </c>
      <c r="D38" s="964">
        <f t="shared" si="12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15"/>
        <v/>
      </c>
      <c r="BV38" s="1970"/>
      <c r="BW38" s="1970"/>
      <c r="BX38" s="1970"/>
      <c r="BY38" s="1970"/>
      <c r="CA38" s="1970"/>
      <c r="CB38" s="4229" t="str">
        <f t="shared" si="16"/>
        <v/>
      </c>
      <c r="CC38" s="88"/>
      <c r="CD38" s="88"/>
      <c r="CE38" s="88"/>
      <c r="CF38" s="88"/>
      <c r="CL38"/>
      <c r="CM38" s="4043">
        <f t="shared" si="13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4"/>
        <v>0</v>
      </c>
      <c r="C39" s="963">
        <f t="shared" si="12"/>
        <v>0</v>
      </c>
      <c r="D39" s="964">
        <f t="shared" si="12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15"/>
        <v/>
      </c>
      <c r="BV39" s="1970"/>
      <c r="BW39" s="1970"/>
      <c r="BX39" s="1970"/>
      <c r="BY39" s="1970"/>
      <c r="CA39" s="1970"/>
      <c r="CB39" s="4229" t="str">
        <f t="shared" si="16"/>
        <v/>
      </c>
      <c r="CC39" s="88"/>
      <c r="CD39" s="88"/>
      <c r="CE39" s="88"/>
      <c r="CF39" s="88"/>
      <c r="CL39"/>
      <c r="CM39" s="4043">
        <f t="shared" si="13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4"/>
        <v>0</v>
      </c>
      <c r="C40" s="963">
        <f t="shared" si="12"/>
        <v>0</v>
      </c>
      <c r="D40" s="964">
        <f t="shared" si="12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15"/>
        <v/>
      </c>
      <c r="BV40" s="1970"/>
      <c r="BW40" s="1970"/>
      <c r="BX40" s="1970"/>
      <c r="BY40" s="1970"/>
      <c r="CA40" s="1970"/>
      <c r="CB40" s="4229" t="str">
        <f t="shared" si="16"/>
        <v/>
      </c>
      <c r="CC40" s="88"/>
      <c r="CD40" s="88"/>
      <c r="CE40" s="88"/>
      <c r="CF40" s="88"/>
      <c r="CL40"/>
      <c r="CM40" s="4043">
        <f t="shared" si="13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4"/>
        <v>5</v>
      </c>
      <c r="C41" s="963">
        <f t="shared" si="12"/>
        <v>1</v>
      </c>
      <c r="D41" s="964">
        <f t="shared" si="12"/>
        <v>4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1</v>
      </c>
      <c r="U41" s="968">
        <v>0</v>
      </c>
      <c r="V41" s="966">
        <v>1</v>
      </c>
      <c r="W41" s="968">
        <v>0</v>
      </c>
      <c r="X41" s="966">
        <v>0</v>
      </c>
      <c r="Y41" s="968">
        <v>0</v>
      </c>
      <c r="Z41" s="966">
        <v>0</v>
      </c>
      <c r="AA41" s="968">
        <v>1</v>
      </c>
      <c r="AB41" s="966">
        <v>1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1</v>
      </c>
      <c r="AM41" s="1180">
        <v>0</v>
      </c>
      <c r="AN41" s="968">
        <v>0</v>
      </c>
      <c r="AO41" s="968">
        <v>5</v>
      </c>
      <c r="AP41" s="966">
        <v>0</v>
      </c>
      <c r="AQ41" s="1898" t="str">
        <f t="shared" si="15"/>
        <v/>
      </c>
      <c r="BV41" s="1970"/>
      <c r="BW41" s="1970"/>
      <c r="BX41" s="1970"/>
      <c r="BY41" s="1970"/>
      <c r="CA41" s="1970"/>
      <c r="CB41" s="4229" t="str">
        <f t="shared" si="16"/>
        <v/>
      </c>
      <c r="CC41" s="88"/>
      <c r="CD41" s="88"/>
      <c r="CE41" s="88"/>
      <c r="CF41" s="88"/>
      <c r="CL41"/>
      <c r="CM41" s="4043">
        <f t="shared" si="13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4"/>
        <v>0</v>
      </c>
      <c r="C42" s="171">
        <f t="shared" si="12"/>
        <v>0</v>
      </c>
      <c r="D42" s="204">
        <f t="shared" si="12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15"/>
        <v/>
      </c>
      <c r="BV42" s="1970"/>
      <c r="BW42" s="1970"/>
      <c r="BX42" s="1970"/>
      <c r="BY42" s="1970"/>
      <c r="CA42" s="1970"/>
      <c r="CB42" s="4229" t="str">
        <f t="shared" si="16"/>
        <v/>
      </c>
      <c r="CC42" s="88"/>
      <c r="CD42" s="88"/>
      <c r="CE42" s="88"/>
      <c r="CF42" s="88"/>
      <c r="CL42"/>
      <c r="CM42" s="4043">
        <f t="shared" si="13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4"/>
        <v>0</v>
      </c>
      <c r="C43" s="171">
        <f t="shared" si="12"/>
        <v>0</v>
      </c>
      <c r="D43" s="204">
        <f t="shared" si="12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15"/>
        <v/>
      </c>
      <c r="BV43" s="1970"/>
      <c r="BW43" s="1970"/>
      <c r="BX43" s="1970"/>
      <c r="BY43" s="1970"/>
      <c r="CA43" s="1970"/>
      <c r="CB43" s="4229" t="str">
        <f t="shared" si="16"/>
        <v/>
      </c>
      <c r="CC43" s="88"/>
      <c r="CD43" s="88"/>
      <c r="CE43" s="88"/>
      <c r="CF43" s="88"/>
      <c r="CL43"/>
      <c r="CM43" s="4043">
        <f t="shared" si="13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4"/>
        <v>0</v>
      </c>
      <c r="C44" s="171">
        <f t="shared" si="12"/>
        <v>0</v>
      </c>
      <c r="D44" s="204">
        <f t="shared" si="12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15"/>
        <v/>
      </c>
      <c r="BV44" s="1970"/>
      <c r="BW44" s="1970"/>
      <c r="BX44" s="1970"/>
      <c r="BY44" s="1970"/>
      <c r="CA44" s="1970"/>
      <c r="CB44" s="4229" t="str">
        <f t="shared" si="16"/>
        <v/>
      </c>
      <c r="CC44" s="88"/>
      <c r="CD44" s="88"/>
      <c r="CE44" s="88"/>
      <c r="CF44" s="88"/>
      <c r="CL44"/>
      <c r="CM44" s="4043">
        <f t="shared" si="13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15"/>
        <v/>
      </c>
      <c r="BV45" s="1970"/>
      <c r="BW45" s="1970"/>
      <c r="BX45" s="1970"/>
      <c r="BY45" s="1970"/>
      <c r="CA45" s="1970"/>
      <c r="CB45" s="4229" t="str">
        <f t="shared" si="16"/>
        <v/>
      </c>
      <c r="CC45" s="88"/>
      <c r="CD45" s="88"/>
      <c r="CE45" s="88"/>
      <c r="CF45" s="88"/>
      <c r="CL45"/>
      <c r="CM45" s="4043">
        <f t="shared" si="13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>SUM(C46:D46)</f>
        <v>0</v>
      </c>
      <c r="C46" s="171">
        <f>+E46+G46+I46+K46+M46+O46+Q46+S46+U46+W46+Y46+AA46+AC46+AE46+AG46+AI46+AK46</f>
        <v>0</v>
      </c>
      <c r="D46" s="204">
        <f>+F46+H46+J46+L46+N46+P46+R46+T46+V46+X46+Z46+AB46+AD46+AF46+AH46+AJ46+AL46</f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15"/>
        <v/>
      </c>
      <c r="BV46" s="1970"/>
      <c r="BW46" s="1970"/>
      <c r="BX46" s="1970"/>
      <c r="BY46" s="1970"/>
      <c r="CA46" s="1970"/>
      <c r="CB46" s="4229" t="str">
        <f t="shared" si="16"/>
        <v/>
      </c>
      <c r="CC46" s="88"/>
      <c r="CD46" s="88"/>
      <c r="CE46" s="88"/>
      <c r="CF46" s="88"/>
      <c r="CL46"/>
      <c r="CM46" s="4043">
        <f t="shared" si="13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4"/>
        <v>0</v>
      </c>
      <c r="C47" s="171">
        <f t="shared" si="12"/>
        <v>0</v>
      </c>
      <c r="D47" s="204">
        <f t="shared" si="12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15"/>
        <v/>
      </c>
      <c r="BV47" s="1970"/>
      <c r="BW47" s="1970"/>
      <c r="BX47" s="1970"/>
      <c r="BY47" s="1970"/>
      <c r="CA47" s="1970"/>
      <c r="CB47" s="4229" t="str">
        <f t="shared" si="16"/>
        <v/>
      </c>
      <c r="CC47" s="88"/>
      <c r="CD47" s="88"/>
      <c r="CE47" s="88"/>
      <c r="CF47" s="88"/>
      <c r="CL47"/>
      <c r="CM47" s="4043">
        <f t="shared" si="13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4"/>
        <v>0</v>
      </c>
      <c r="C48" s="171">
        <f t="shared" si="12"/>
        <v>0</v>
      </c>
      <c r="D48" s="204">
        <f t="shared" si="12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15"/>
        <v/>
      </c>
      <c r="BV48" s="1970"/>
      <c r="BW48" s="1970"/>
      <c r="BX48" s="1970"/>
      <c r="BY48" s="1970"/>
      <c r="CA48" s="1970"/>
      <c r="CB48" s="4229" t="str">
        <f t="shared" si="16"/>
        <v/>
      </c>
      <c r="CC48" s="88"/>
      <c r="CD48" s="88"/>
      <c r="CE48" s="88"/>
      <c r="CF48" s="88"/>
      <c r="CL48"/>
      <c r="CM48" s="4043">
        <f t="shared" si="13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4"/>
        <v>0</v>
      </c>
      <c r="C49" s="5051">
        <f t="shared" si="12"/>
        <v>0</v>
      </c>
      <c r="D49" s="28">
        <f t="shared" si="12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16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4"/>
        <v>3</v>
      </c>
      <c r="C50" s="963">
        <f t="shared" si="12"/>
        <v>2</v>
      </c>
      <c r="D50" s="964">
        <f t="shared" si="12"/>
        <v>1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0</v>
      </c>
      <c r="K50" s="965">
        <v>1</v>
      </c>
      <c r="L50" s="967">
        <v>0</v>
      </c>
      <c r="M50" s="968">
        <v>1</v>
      </c>
      <c r="N50" s="967">
        <v>0</v>
      </c>
      <c r="O50" s="973">
        <v>0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0</v>
      </c>
      <c r="W50" s="973">
        <v>0</v>
      </c>
      <c r="X50" s="967">
        <v>0</v>
      </c>
      <c r="Y50" s="973">
        <v>0</v>
      </c>
      <c r="Z50" s="967">
        <v>0</v>
      </c>
      <c r="AA50" s="973">
        <v>0</v>
      </c>
      <c r="AB50" s="967">
        <v>0</v>
      </c>
      <c r="AC50" s="973">
        <v>0</v>
      </c>
      <c r="AD50" s="967">
        <v>0</v>
      </c>
      <c r="AE50" s="973">
        <v>0</v>
      </c>
      <c r="AF50" s="967">
        <v>0</v>
      </c>
      <c r="AG50" s="973">
        <v>0</v>
      </c>
      <c r="AH50" s="967">
        <v>0</v>
      </c>
      <c r="AI50" s="973">
        <v>0</v>
      </c>
      <c r="AJ50" s="967">
        <v>0</v>
      </c>
      <c r="AK50" s="973">
        <v>0</v>
      </c>
      <c r="AL50" s="969">
        <v>1</v>
      </c>
      <c r="AM50" s="1180">
        <v>0</v>
      </c>
      <c r="AN50" s="968">
        <v>0</v>
      </c>
      <c r="AO50" s="973">
        <v>3</v>
      </c>
      <c r="AP50" s="967">
        <v>0</v>
      </c>
      <c r="AQ50" s="1898" t="str">
        <f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3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2"/>
        <v>0</v>
      </c>
      <c r="D51" s="204">
        <f t="shared" si="12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>CB51</f>
        <v/>
      </c>
      <c r="BV51" s="1970"/>
      <c r="BW51" s="1970"/>
      <c r="BX51" s="1970"/>
      <c r="BY51" s="1970"/>
      <c r="CA51" s="1970"/>
      <c r="CB51" s="4229" t="str">
        <f t="shared" si="16"/>
        <v/>
      </c>
      <c r="CC51" s="88"/>
      <c r="CD51" s="88"/>
      <c r="CE51" s="88"/>
      <c r="CF51" s="88"/>
      <c r="CL51"/>
      <c r="CM51" s="4043">
        <f t="shared" si="13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25</v>
      </c>
      <c r="C57" s="4804">
        <v>0</v>
      </c>
      <c r="D57" s="4835">
        <v>0</v>
      </c>
      <c r="E57" s="4805">
        <v>25</v>
      </c>
      <c r="F57" s="5058">
        <v>0</v>
      </c>
      <c r="G57" s="5059">
        <v>23</v>
      </c>
      <c r="H57" s="4806">
        <v>2</v>
      </c>
      <c r="I57" t="str">
        <f>CA57&amp;CB57&amp;CC57</f>
        <v/>
      </c>
      <c r="CA57" s="432" t="str">
        <f>IF(AND($B57&gt;0,$G57="")," * No olvide digitar la variable "&amp;$G$54&amp;""&amp;" Presencial (Establecimiento). Digite CERO si no tiene.","")</f>
        <v/>
      </c>
      <c r="CB57" s="432" t="str">
        <f>IF(AND($B57&gt;0,$H57="")," * No olvide digitar la variable "&amp;$G$54&amp;""&amp;" Domiciliaria. Digite CERO si no tiene.","")</f>
        <v/>
      </c>
      <c r="CC57" s="432" t="str">
        <f>IF(AND($G57+$H57&gt;$B57)," * La variable "&amp;$G$54&amp;""&amp;" No puede ser mayor al Total.","")</f>
        <v/>
      </c>
      <c r="CM57" s="180">
        <f>IF(AND($B57&gt;0,$G57=""),1,0)</f>
        <v>0</v>
      </c>
      <c r="CN57" s="180">
        <f>IF(AND($B57&gt;0,$H57=""),1,0)</f>
        <v>0</v>
      </c>
      <c r="CO57" s="180">
        <f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>CA58&amp;CB58&amp;CC58</f>
        <v/>
      </c>
      <c r="CA58" s="432" t="str">
        <f>IF(AND($B58&gt;0,$G58="")," * No olvide digitar la variable "&amp;$G$54&amp;""&amp;" Presencial (Establecimiento). Digite CERO si no tiene.","")</f>
        <v/>
      </c>
      <c r="CB58" s="432" t="str">
        <f>IF(AND($B58&gt;0,$H58="")," * No olvide digitar la variable "&amp;$G$54&amp;""&amp;" Domiciliaria. Digite CERO si no tiene.","")</f>
        <v/>
      </c>
      <c r="CC58" s="432" t="str">
        <f>IF(AND($G58+$H58&gt;$B58)," * La variable "&amp;$G$54&amp;""&amp;" No puede ser mayor al Total.","")</f>
        <v/>
      </c>
      <c r="CM58" s="180">
        <f>IF(AND($B58&gt;0,$G58=""),1,0)</f>
        <v>0</v>
      </c>
      <c r="CN58" s="180">
        <f>IF(AND($B58&gt;0,$H58=""),1,0)</f>
        <v>0</v>
      </c>
      <c r="CO58" s="180">
        <f>IF(AND($G58+$H58&gt;$B58),1,0)</f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>CA59&amp;CB59&amp;CC59</f>
        <v/>
      </c>
      <c r="CA59" s="432" t="str">
        <f>IF(AND($B59&gt;0,$G59="")," * No olvide digitar la variable "&amp;$G$54&amp;""&amp;" Presencial (Establecimiento). Digite CERO si no tiene.","")</f>
        <v/>
      </c>
      <c r="CB59" s="432" t="str">
        <f>IF(AND($B59&gt;0,$H59="")," * No olvide digitar la variable "&amp;$G$54&amp;""&amp;" Domiciliaria. Digite CERO si no tiene.","")</f>
        <v/>
      </c>
      <c r="CC59" s="432" t="str">
        <f>IF(AND($G59+$H59&gt;$B59)," * La variable "&amp;$G$54&amp;""&amp;" No puede ser mayor al Total.","")</f>
        <v/>
      </c>
      <c r="CM59" s="180">
        <f>IF(AND($B59&gt;0,$G59=""),1,0)</f>
        <v>0</v>
      </c>
      <c r="CN59" s="180">
        <f>IF(AND($B59&gt;0,$H59=""),1,0)</f>
        <v>0</v>
      </c>
      <c r="CO59" s="180">
        <f>IF(AND($G59+$H59&gt;$B59),1,0)</f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>CA60&amp;CB60&amp;CC60</f>
        <v/>
      </c>
      <c r="CA60" s="432" t="str">
        <f>IF(AND($B60&gt;0,$G60="")," * No olvide digitar la variable "&amp;$G$54&amp;""&amp;" Presencial (Establecimiento). Digite CERO si no tiene.","")</f>
        <v/>
      </c>
      <c r="CB60" s="432" t="str">
        <f>IF(AND($B60&gt;0,$H60="")," * No olvide digitar la variable "&amp;$G$54&amp;""&amp;" Domiciliaria. Digite CERO si no tiene.","")</f>
        <v/>
      </c>
      <c r="CC60" s="432" t="str">
        <f>IF(AND($G60+$H60&gt;$B60)," * La variable "&amp;$G$54&amp;""&amp;" No puede ser mayor al Total.","")</f>
        <v/>
      </c>
      <c r="CM60" s="180">
        <f>IF(AND($B60&gt;0,$G60=""),1,0)</f>
        <v>0</v>
      </c>
      <c r="CN60" s="180">
        <f>IF(AND($B60&gt;0,$H60=""),1,0)</f>
        <v>0</v>
      </c>
      <c r="CO60" s="180">
        <f>IF(AND($G60+$H60&gt;$B60),1,0)</f>
        <v>0</v>
      </c>
    </row>
    <row r="61" spans="1:113" x14ac:dyDescent="0.25">
      <c r="A61" s="5063" t="s">
        <v>77</v>
      </c>
      <c r="B61" s="5064">
        <f t="shared" ref="B61:G61" si="17">SUM(B56:B60)</f>
        <v>25</v>
      </c>
      <c r="C61" s="387">
        <f t="shared" si="17"/>
        <v>0</v>
      </c>
      <c r="D61" s="1328">
        <f t="shared" si="17"/>
        <v>0</v>
      </c>
      <c r="E61" s="1329">
        <f t="shared" si="17"/>
        <v>25</v>
      </c>
      <c r="F61" s="5065">
        <f t="shared" si="17"/>
        <v>0</v>
      </c>
      <c r="G61" s="5066">
        <f t="shared" si="17"/>
        <v>23</v>
      </c>
      <c r="H61" s="387">
        <f>SUM(H56:H60)</f>
        <v>2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27</v>
      </c>
      <c r="C65" s="4804">
        <v>0</v>
      </c>
      <c r="D65" s="4805">
        <v>0</v>
      </c>
      <c r="E65" s="4805">
        <v>1</v>
      </c>
      <c r="F65" s="4805">
        <v>1</v>
      </c>
      <c r="G65" s="4805">
        <v>0</v>
      </c>
      <c r="H65" s="4805">
        <v>1</v>
      </c>
      <c r="I65" s="4805">
        <v>0</v>
      </c>
      <c r="J65" s="4805">
        <v>2</v>
      </c>
      <c r="K65" s="4805">
        <v>1</v>
      </c>
      <c r="L65" s="4805">
        <v>4</v>
      </c>
      <c r="M65" s="4805">
        <v>4</v>
      </c>
      <c r="N65" s="4805">
        <v>2</v>
      </c>
      <c r="O65" s="4805">
        <v>3</v>
      </c>
      <c r="P65" s="4805">
        <v>0</v>
      </c>
      <c r="Q65" s="4805">
        <v>2</v>
      </c>
      <c r="R65" s="4805">
        <v>3</v>
      </c>
      <c r="S65" s="5071">
        <v>3</v>
      </c>
      <c r="T65" s="22">
        <v>0</v>
      </c>
      <c r="U65" s="535">
        <v>0</v>
      </c>
      <c r="V65" s="535">
        <v>27</v>
      </c>
      <c r="W65" s="107">
        <v>0</v>
      </c>
      <c r="X65" s="290">
        <v>27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>IF(T66+U66+V66+W66&lt;&gt;$B66,"* La suma de "&amp;T$63&amp;""&amp;" no debe ser distinto del Total. ","")</f>
        <v/>
      </c>
      <c r="CB66" s="1899" t="str">
        <f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>CA67&amp;CB67</f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>IF(T67+U67+V67+W67&lt;&gt;$B67,"* La suma de "&amp;T$63&amp;""&amp;" no debe ser distinto del Total. ","")</f>
        <v/>
      </c>
      <c r="CB67" s="1899" t="str">
        <f>IF(X67+Y67+Z67&gt;$B67,"* La suma de "&amp;X$63&amp;""&amp;" no puede superar el Total. ","")</f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>CA68&amp;CB68</f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>IF(T68+U68+V68+W68&lt;&gt;$B68,"* La suma de "&amp;T$63&amp;""&amp;" no debe ser distinto del Total. ","")</f>
        <v/>
      </c>
      <c r="CB68" s="1899" t="str">
        <f>IF(X68+Y68+Z68&gt;$B68,"* La suma de "&amp;X$63&amp;""&amp;" no puede superar el Total. ","")</f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27</v>
      </c>
      <c r="C69" s="5074">
        <f>SUM(C65:C68)</f>
        <v>0</v>
      </c>
      <c r="D69" s="5075">
        <f t="shared" ref="D69:Z69" si="18">SUM(D65:D68)</f>
        <v>0</v>
      </c>
      <c r="E69" s="5075">
        <f t="shared" si="18"/>
        <v>1</v>
      </c>
      <c r="F69" s="5075">
        <f t="shared" si="18"/>
        <v>1</v>
      </c>
      <c r="G69" s="5075">
        <f t="shared" si="18"/>
        <v>0</v>
      </c>
      <c r="H69" s="5075">
        <f t="shared" si="18"/>
        <v>1</v>
      </c>
      <c r="I69" s="5075">
        <f t="shared" si="18"/>
        <v>0</v>
      </c>
      <c r="J69" s="5075">
        <f t="shared" si="18"/>
        <v>2</v>
      </c>
      <c r="K69" s="5075">
        <f t="shared" si="18"/>
        <v>1</v>
      </c>
      <c r="L69" s="5075">
        <f t="shared" si="18"/>
        <v>4</v>
      </c>
      <c r="M69" s="5075">
        <f t="shared" si="18"/>
        <v>4</v>
      </c>
      <c r="N69" s="5075">
        <f t="shared" si="18"/>
        <v>2</v>
      </c>
      <c r="O69" s="5075">
        <f t="shared" si="18"/>
        <v>3</v>
      </c>
      <c r="P69" s="5075">
        <f t="shared" si="18"/>
        <v>0</v>
      </c>
      <c r="Q69" s="5075">
        <f t="shared" si="18"/>
        <v>2</v>
      </c>
      <c r="R69" s="5075">
        <f t="shared" si="18"/>
        <v>3</v>
      </c>
      <c r="S69" s="5076">
        <f t="shared" si="18"/>
        <v>3</v>
      </c>
      <c r="T69" s="5077">
        <f t="shared" si="18"/>
        <v>0</v>
      </c>
      <c r="U69" s="5075">
        <f t="shared" si="18"/>
        <v>0</v>
      </c>
      <c r="V69" s="5075">
        <f t="shared" si="18"/>
        <v>27</v>
      </c>
      <c r="W69" s="4694">
        <f t="shared" si="18"/>
        <v>0</v>
      </c>
      <c r="X69" s="5074">
        <f t="shared" si="18"/>
        <v>27</v>
      </c>
      <c r="Y69" s="5075">
        <f t="shared" si="18"/>
        <v>0</v>
      </c>
      <c r="Z69" s="4694">
        <f t="shared" si="18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81</v>
      </c>
      <c r="C73" s="4804">
        <v>0</v>
      </c>
      <c r="D73" s="4805">
        <v>0</v>
      </c>
      <c r="E73" s="4805">
        <v>1</v>
      </c>
      <c r="F73" s="4805">
        <v>3</v>
      </c>
      <c r="G73" s="4805">
        <v>2</v>
      </c>
      <c r="H73" s="4805">
        <v>4</v>
      </c>
      <c r="I73" s="4805">
        <v>4</v>
      </c>
      <c r="J73" s="4805">
        <v>12</v>
      </c>
      <c r="K73" s="4805">
        <v>10</v>
      </c>
      <c r="L73" s="4805">
        <v>5</v>
      </c>
      <c r="M73" s="4805">
        <v>12</v>
      </c>
      <c r="N73" s="4805">
        <v>2</v>
      </c>
      <c r="O73" s="4805">
        <v>6</v>
      </c>
      <c r="P73" s="4805">
        <v>4</v>
      </c>
      <c r="Q73" s="4805">
        <v>8</v>
      </c>
      <c r="R73" s="4805">
        <v>4</v>
      </c>
      <c r="S73" s="5071">
        <v>4</v>
      </c>
      <c r="T73" s="290">
        <v>0</v>
      </c>
      <c r="U73" s="22">
        <v>0</v>
      </c>
      <c r="V73" s="535">
        <v>81</v>
      </c>
      <c r="W73" s="535">
        <v>0</v>
      </c>
      <c r="X73" s="290">
        <v>72</v>
      </c>
      <c r="Y73" s="535">
        <v>0</v>
      </c>
      <c r="Z73" s="107">
        <v>9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>IF(T74+U74+V74+W74&lt;&gt;$B74,"* La suma de "&amp;T$71&amp;""&amp;" no debe ser distinto del Total. ","")</f>
        <v/>
      </c>
      <c r="CB74" s="1899" t="str">
        <f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>CA75&amp;CB75</f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>IF(T75+U75+V75+W75&lt;&gt;$B75,"* La suma de "&amp;T$71&amp;""&amp;" no debe ser distinto del Total. ","")</f>
        <v/>
      </c>
      <c r="CB75" s="1899" t="str">
        <f>IF(X75+Y75+Z75&gt;$B75,"* La suma de "&amp;X$71&amp;""&amp;" no puede superar el Total. ","")</f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>CA76&amp;CB76</f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>IF(T76+U76+V76+W76&lt;&gt;$B76,"* La suma de "&amp;T$71&amp;""&amp;" no debe ser distinto del Total. ","")</f>
        <v/>
      </c>
      <c r="CB76" s="1899" t="str">
        <f>IF(X76+Y76+Z76&gt;$B76,"* La suma de "&amp;X$71&amp;""&amp;" no puede superar el Total. ","")</f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81</v>
      </c>
      <c r="C77" s="5074">
        <f>SUM(C73:C76)</f>
        <v>0</v>
      </c>
      <c r="D77" s="5075">
        <f t="shared" ref="D77:R77" si="19">SUM(D73:D76)</f>
        <v>0</v>
      </c>
      <c r="E77" s="5075">
        <f t="shared" si="19"/>
        <v>1</v>
      </c>
      <c r="F77" s="5075">
        <f t="shared" si="19"/>
        <v>3</v>
      </c>
      <c r="G77" s="5075">
        <f t="shared" si="19"/>
        <v>2</v>
      </c>
      <c r="H77" s="5075">
        <f t="shared" si="19"/>
        <v>4</v>
      </c>
      <c r="I77" s="5075">
        <f t="shared" si="19"/>
        <v>4</v>
      </c>
      <c r="J77" s="5075">
        <f t="shared" si="19"/>
        <v>12</v>
      </c>
      <c r="K77" s="5075">
        <f t="shared" si="19"/>
        <v>10</v>
      </c>
      <c r="L77" s="5075">
        <f t="shared" si="19"/>
        <v>5</v>
      </c>
      <c r="M77" s="5075">
        <f t="shared" si="19"/>
        <v>12</v>
      </c>
      <c r="N77" s="5075">
        <f t="shared" si="19"/>
        <v>2</v>
      </c>
      <c r="O77" s="5075">
        <f t="shared" si="19"/>
        <v>6</v>
      </c>
      <c r="P77" s="5075">
        <f t="shared" si="19"/>
        <v>4</v>
      </c>
      <c r="Q77" s="5075">
        <f t="shared" si="19"/>
        <v>8</v>
      </c>
      <c r="R77" s="5075">
        <f t="shared" si="19"/>
        <v>4</v>
      </c>
      <c r="S77" s="5076">
        <f>SUM(S73:S76)</f>
        <v>4</v>
      </c>
      <c r="T77" s="5078">
        <f>SUM(T73:T76)</f>
        <v>0</v>
      </c>
      <c r="U77" s="4821">
        <f t="shared" ref="U77:Z77" si="20">SUM(U73:U76)</f>
        <v>0</v>
      </c>
      <c r="V77" s="4821">
        <f t="shared" si="20"/>
        <v>81</v>
      </c>
      <c r="W77" s="5079">
        <f t="shared" si="20"/>
        <v>0</v>
      </c>
      <c r="X77" s="5080">
        <f t="shared" si="20"/>
        <v>72</v>
      </c>
      <c r="Y77" s="4821">
        <f t="shared" si="20"/>
        <v>0</v>
      </c>
      <c r="Z77" s="4822">
        <f t="shared" si="20"/>
        <v>9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14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76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6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43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139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5</v>
      </c>
      <c r="C122" s="1106">
        <v>0</v>
      </c>
      <c r="D122" s="773">
        <v>0</v>
      </c>
      <c r="E122" s="771">
        <v>0</v>
      </c>
      <c r="F122" s="1108">
        <v>0</v>
      </c>
      <c r="G122" s="759">
        <v>5</v>
      </c>
      <c r="H122" s="1321">
        <v>0</v>
      </c>
      <c r="I122" s="773">
        <v>0</v>
      </c>
      <c r="J122" s="773">
        <v>5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>IF(H124+I124+J124+K124&lt;&gt;$B124,"* La suma de "&amp;H$120&amp;""&amp;" no debe ser distinto del Total. ","")</f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21">SUM(C149:D149)</f>
        <v>0</v>
      </c>
      <c r="C149" s="3983">
        <f t="shared" ref="C149:C177" si="22">E149+G149+I149+K149+M149+O149+Q149+S149+U149+W149+Y149+AA149+AC149+AE149+AG149+AI149+AK149</f>
        <v>0</v>
      </c>
      <c r="D149" s="5107">
        <f t="shared" ref="D149:D177" si="23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24">IF(AM149+AN149+AO149&lt;&gt;$B149,1,0)</f>
        <v>0</v>
      </c>
      <c r="DI149"/>
    </row>
    <row r="150" spans="1:113" x14ac:dyDescent="0.25">
      <c r="A150" s="4895" t="s">
        <v>3309</v>
      </c>
      <c r="B150" s="359">
        <f t="shared" si="21"/>
        <v>0</v>
      </c>
      <c r="C150" s="3983">
        <f t="shared" si="22"/>
        <v>0</v>
      </c>
      <c r="D150" s="5108">
        <f t="shared" si="23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25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26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24"/>
        <v>0</v>
      </c>
      <c r="DI150"/>
    </row>
    <row r="151" spans="1:113" x14ac:dyDescent="0.25">
      <c r="A151" s="5049" t="s">
        <v>3334</v>
      </c>
      <c r="B151" s="359">
        <f t="shared" si="21"/>
        <v>0</v>
      </c>
      <c r="C151" s="3983">
        <f t="shared" si="22"/>
        <v>0</v>
      </c>
      <c r="D151" s="5108">
        <f t="shared" si="23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25"/>
        <v/>
      </c>
      <c r="BU151" s="1970"/>
      <c r="BV151" s="1970"/>
      <c r="BW151" s="1970"/>
      <c r="BX151" s="1970"/>
      <c r="BY151" s="1970"/>
      <c r="BZ151" s="1970"/>
      <c r="CA151" s="1899" t="str">
        <f t="shared" si="26"/>
        <v/>
      </c>
      <c r="CB151" s="1970"/>
      <c r="CC151" s="1970"/>
      <c r="CD151" s="1970"/>
      <c r="CE151"/>
      <c r="CK151" s="1970"/>
      <c r="CM151" s="1901">
        <f t="shared" si="24"/>
        <v>0</v>
      </c>
      <c r="DI151"/>
    </row>
    <row r="152" spans="1:113" x14ac:dyDescent="0.25">
      <c r="A152" s="5049" t="s">
        <v>3335</v>
      </c>
      <c r="B152" s="359">
        <f t="shared" si="21"/>
        <v>0</v>
      </c>
      <c r="C152" s="3983">
        <f t="shared" si="22"/>
        <v>0</v>
      </c>
      <c r="D152" s="5108">
        <f t="shared" si="23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25"/>
        <v/>
      </c>
      <c r="BU152" s="1970"/>
      <c r="BV152" s="1970"/>
      <c r="BW152" s="1970"/>
      <c r="BX152" s="1970"/>
      <c r="BY152" s="1970"/>
      <c r="BZ152" s="1970"/>
      <c r="CA152" s="1899" t="str">
        <f t="shared" si="26"/>
        <v/>
      </c>
      <c r="CB152" s="1970"/>
      <c r="CC152" s="1970"/>
      <c r="CD152" s="1970"/>
      <c r="CE152"/>
      <c r="CK152" s="1970"/>
      <c r="CM152" s="1901">
        <f t="shared" si="24"/>
        <v>0</v>
      </c>
      <c r="DI152"/>
    </row>
    <row r="153" spans="1:113" x14ac:dyDescent="0.25">
      <c r="A153" s="5049" t="s">
        <v>3336</v>
      </c>
      <c r="B153" s="359">
        <f t="shared" si="21"/>
        <v>0</v>
      </c>
      <c r="C153" s="3983">
        <f t="shared" si="22"/>
        <v>0</v>
      </c>
      <c r="D153" s="5108">
        <f t="shared" si="23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25"/>
        <v/>
      </c>
      <c r="BU153" s="1970"/>
      <c r="BV153" s="1970"/>
      <c r="BW153" s="1970"/>
      <c r="BX153" s="1970"/>
      <c r="BY153" s="1970"/>
      <c r="BZ153" s="1970"/>
      <c r="CA153" s="1899" t="str">
        <f t="shared" si="26"/>
        <v/>
      </c>
      <c r="CB153" s="1970"/>
      <c r="CC153" s="1970"/>
      <c r="CD153" s="1970"/>
      <c r="CE153"/>
      <c r="CK153" s="1970"/>
      <c r="CM153" s="1901">
        <f t="shared" si="24"/>
        <v>0</v>
      </c>
      <c r="DI153"/>
    </row>
    <row r="154" spans="1:113" x14ac:dyDescent="0.25">
      <c r="A154" s="5049" t="s">
        <v>3427</v>
      </c>
      <c r="B154" s="359">
        <f t="shared" si="21"/>
        <v>0</v>
      </c>
      <c r="C154" s="3983">
        <f t="shared" si="22"/>
        <v>0</v>
      </c>
      <c r="D154" s="5108">
        <f t="shared" si="23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25"/>
        <v/>
      </c>
      <c r="BU154" s="1970"/>
      <c r="BV154" s="1970"/>
      <c r="BW154" s="1970"/>
      <c r="BX154" s="1970"/>
      <c r="BY154" s="1970"/>
      <c r="BZ154" s="1970"/>
      <c r="CA154" s="1899" t="str">
        <f t="shared" si="26"/>
        <v/>
      </c>
      <c r="CB154" s="1970"/>
      <c r="CC154" s="1970"/>
      <c r="CD154" s="1970"/>
      <c r="CE154"/>
      <c r="CK154" s="1970"/>
      <c r="CM154" s="1901">
        <f t="shared" si="24"/>
        <v>0</v>
      </c>
      <c r="DI154"/>
    </row>
    <row r="155" spans="1:113" x14ac:dyDescent="0.25">
      <c r="A155" s="5049" t="s">
        <v>3428</v>
      </c>
      <c r="B155" s="359">
        <f t="shared" si="21"/>
        <v>0</v>
      </c>
      <c r="C155" s="3983">
        <f t="shared" si="22"/>
        <v>0</v>
      </c>
      <c r="D155" s="5108">
        <f t="shared" si="23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25"/>
        <v/>
      </c>
      <c r="BU155" s="1970"/>
      <c r="BV155" s="1970"/>
      <c r="BW155" s="1970"/>
      <c r="BX155" s="1970"/>
      <c r="BY155" s="1970"/>
      <c r="BZ155" s="1970"/>
      <c r="CA155" s="1899" t="str">
        <f t="shared" si="26"/>
        <v/>
      </c>
      <c r="CB155" s="1970"/>
      <c r="CC155" s="1970"/>
      <c r="CD155" s="1970"/>
      <c r="CE155"/>
      <c r="CK155" s="1970"/>
      <c r="CM155" s="1901">
        <f t="shared" si="24"/>
        <v>0</v>
      </c>
      <c r="DI155"/>
    </row>
    <row r="156" spans="1:113" x14ac:dyDescent="0.25">
      <c r="A156" s="5049" t="s">
        <v>3340</v>
      </c>
      <c r="B156" s="359">
        <f t="shared" si="21"/>
        <v>0</v>
      </c>
      <c r="C156" s="3983">
        <f t="shared" si="22"/>
        <v>0</v>
      </c>
      <c r="D156" s="5108">
        <f t="shared" si="23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25"/>
        <v/>
      </c>
      <c r="BU156" s="1970"/>
      <c r="BV156" s="1970"/>
      <c r="BW156" s="1970"/>
      <c r="BX156" s="1970"/>
      <c r="BY156" s="1970"/>
      <c r="BZ156" s="1970"/>
      <c r="CA156" s="1899" t="str">
        <f t="shared" si="26"/>
        <v/>
      </c>
      <c r="CB156" s="1970"/>
      <c r="CC156" s="1970"/>
      <c r="CD156" s="1970"/>
      <c r="CE156"/>
      <c r="CK156" s="1970"/>
      <c r="CM156" s="1901">
        <f t="shared" si="24"/>
        <v>0</v>
      </c>
      <c r="DI156"/>
    </row>
    <row r="157" spans="1:113" x14ac:dyDescent="0.25">
      <c r="A157" s="5049" t="s">
        <v>3429</v>
      </c>
      <c r="B157" s="359">
        <f t="shared" si="21"/>
        <v>0</v>
      </c>
      <c r="C157" s="3983">
        <f t="shared" si="22"/>
        <v>0</v>
      </c>
      <c r="D157" s="5108">
        <f t="shared" si="23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25"/>
        <v/>
      </c>
      <c r="BU157" s="1970"/>
      <c r="BV157" s="1970"/>
      <c r="BW157" s="1970"/>
      <c r="BX157" s="1970"/>
      <c r="BY157" s="1970"/>
      <c r="BZ157" s="1970"/>
      <c r="CA157" s="1899" t="str">
        <f t="shared" si="26"/>
        <v/>
      </c>
      <c r="CB157" s="1970"/>
      <c r="CC157" s="1970"/>
      <c r="CD157" s="1970"/>
      <c r="CE157"/>
      <c r="CK157" s="1970"/>
      <c r="CM157" s="1901">
        <f t="shared" si="24"/>
        <v>0</v>
      </c>
      <c r="DI157"/>
    </row>
    <row r="158" spans="1:113" x14ac:dyDescent="0.25">
      <c r="A158" s="5049" t="s">
        <v>3430</v>
      </c>
      <c r="B158" s="359">
        <f t="shared" si="21"/>
        <v>0</v>
      </c>
      <c r="C158" s="3983">
        <f t="shared" si="22"/>
        <v>0</v>
      </c>
      <c r="D158" s="5108">
        <f t="shared" si="23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25"/>
        <v/>
      </c>
      <c r="BU158" s="1970"/>
      <c r="BV158" s="1970"/>
      <c r="BW158" s="1970"/>
      <c r="BX158" s="1970"/>
      <c r="BY158" s="1970"/>
      <c r="BZ158" s="1970"/>
      <c r="CA158" s="1899" t="str">
        <f t="shared" si="26"/>
        <v/>
      </c>
      <c r="CB158" s="1970"/>
      <c r="CC158" s="1970"/>
      <c r="CD158" s="1970"/>
      <c r="CE158"/>
      <c r="CK158" s="1970"/>
      <c r="CM158" s="1901">
        <f t="shared" si="24"/>
        <v>0</v>
      </c>
      <c r="DI158"/>
    </row>
    <row r="159" spans="1:113" x14ac:dyDescent="0.25">
      <c r="A159" s="5049" t="s">
        <v>3431</v>
      </c>
      <c r="B159" s="359">
        <f t="shared" si="21"/>
        <v>0</v>
      </c>
      <c r="C159" s="3983">
        <f t="shared" si="22"/>
        <v>0</v>
      </c>
      <c r="D159" s="5108">
        <f t="shared" si="23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25"/>
        <v/>
      </c>
      <c r="BU159" s="1970"/>
      <c r="BV159" s="1970"/>
      <c r="BW159" s="1970"/>
      <c r="BX159" s="1970"/>
      <c r="BY159" s="1970"/>
      <c r="BZ159" s="1970"/>
      <c r="CA159" s="1899" t="str">
        <f t="shared" si="26"/>
        <v/>
      </c>
      <c r="CB159" s="1970"/>
      <c r="CC159" s="1970"/>
      <c r="CD159" s="1970"/>
      <c r="CE159"/>
      <c r="CK159" s="1970"/>
      <c r="CM159" s="1901">
        <f t="shared" si="24"/>
        <v>0</v>
      </c>
      <c r="DI159"/>
    </row>
    <row r="160" spans="1:113" x14ac:dyDescent="0.25">
      <c r="A160" s="5049" t="s">
        <v>3432</v>
      </c>
      <c r="B160" s="359">
        <f t="shared" si="21"/>
        <v>0</v>
      </c>
      <c r="C160" s="3983">
        <f t="shared" si="22"/>
        <v>0</v>
      </c>
      <c r="D160" s="5108">
        <f t="shared" si="23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25"/>
        <v/>
      </c>
      <c r="BU160" s="1970"/>
      <c r="BV160" s="1970"/>
      <c r="BW160" s="1970"/>
      <c r="BX160" s="1970"/>
      <c r="BY160" s="1970"/>
      <c r="BZ160" s="1970"/>
      <c r="CA160" s="1899" t="str">
        <f t="shared" si="26"/>
        <v/>
      </c>
      <c r="CB160" s="1970"/>
      <c r="CC160" s="1970"/>
      <c r="CD160" s="1970"/>
      <c r="CE160"/>
      <c r="CK160" s="1970"/>
      <c r="CM160" s="1901">
        <f t="shared" si="24"/>
        <v>0</v>
      </c>
      <c r="DI160"/>
    </row>
    <row r="161" spans="1:113" x14ac:dyDescent="0.25">
      <c r="A161" s="5049" t="s">
        <v>3433</v>
      </c>
      <c r="B161" s="359">
        <f t="shared" si="21"/>
        <v>0</v>
      </c>
      <c r="C161" s="3983">
        <f t="shared" si="22"/>
        <v>0</v>
      </c>
      <c r="D161" s="5108">
        <f t="shared" si="23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25"/>
        <v/>
      </c>
      <c r="BU161" s="1970"/>
      <c r="BV161" s="1970"/>
      <c r="BW161" s="1970"/>
      <c r="BX161" s="1970"/>
      <c r="BY161" s="1970"/>
      <c r="BZ161" s="1970"/>
      <c r="CA161" s="1899" t="str">
        <f t="shared" si="26"/>
        <v/>
      </c>
      <c r="CB161" s="1970"/>
      <c r="CC161" s="1970"/>
      <c r="CD161" s="1970"/>
      <c r="CE161"/>
      <c r="CK161" s="1970"/>
      <c r="CM161" s="1901">
        <f t="shared" si="24"/>
        <v>0</v>
      </c>
      <c r="DI161"/>
    </row>
    <row r="162" spans="1:113" x14ac:dyDescent="0.25">
      <c r="A162" s="5049" t="s">
        <v>3346</v>
      </c>
      <c r="B162" s="359">
        <f t="shared" si="21"/>
        <v>0</v>
      </c>
      <c r="C162" s="3983">
        <f t="shared" si="22"/>
        <v>0</v>
      </c>
      <c r="D162" s="5108">
        <f t="shared" si="23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25"/>
        <v/>
      </c>
      <c r="BU162" s="1970"/>
      <c r="BV162" s="1970"/>
      <c r="BW162" s="1970"/>
      <c r="BX162" s="1970"/>
      <c r="BY162" s="1970"/>
      <c r="BZ162" s="1970"/>
      <c r="CA162" s="1899" t="str">
        <f t="shared" si="26"/>
        <v/>
      </c>
      <c r="CB162" s="1970"/>
      <c r="CC162" s="1970"/>
      <c r="CD162" s="1970"/>
      <c r="CE162"/>
      <c r="CK162" s="1970"/>
      <c r="CM162" s="1901">
        <f t="shared" si="24"/>
        <v>0</v>
      </c>
      <c r="DI162"/>
    </row>
    <row r="163" spans="1:113" x14ac:dyDescent="0.25">
      <c r="A163" s="5049" t="s">
        <v>3434</v>
      </c>
      <c r="B163" s="359">
        <f t="shared" si="21"/>
        <v>0</v>
      </c>
      <c r="C163" s="3983">
        <f t="shared" si="22"/>
        <v>0</v>
      </c>
      <c r="D163" s="5108">
        <f t="shared" si="23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25"/>
        <v/>
      </c>
      <c r="BU163" s="1970"/>
      <c r="BV163" s="1970"/>
      <c r="BW163" s="1970"/>
      <c r="BX163" s="1970"/>
      <c r="BY163" s="1970"/>
      <c r="BZ163" s="1970"/>
      <c r="CA163" s="1899" t="str">
        <f t="shared" si="26"/>
        <v/>
      </c>
      <c r="CB163" s="1970"/>
      <c r="CC163" s="1970"/>
      <c r="CD163" s="1970"/>
      <c r="CE163"/>
      <c r="CK163" s="1970"/>
      <c r="CM163" s="1901">
        <f t="shared" si="24"/>
        <v>0</v>
      </c>
      <c r="DI163"/>
    </row>
    <row r="164" spans="1:113" x14ac:dyDescent="0.25">
      <c r="A164" s="5049" t="s">
        <v>3435</v>
      </c>
      <c r="B164" s="359">
        <f t="shared" si="21"/>
        <v>0</v>
      </c>
      <c r="C164" s="3983">
        <f t="shared" si="22"/>
        <v>0</v>
      </c>
      <c r="D164" s="5108">
        <f t="shared" si="23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25"/>
        <v/>
      </c>
      <c r="BU164" s="1970"/>
      <c r="BV164" s="1970"/>
      <c r="BW164" s="1970"/>
      <c r="BX164" s="1970"/>
      <c r="BY164" s="1970"/>
      <c r="BZ164" s="1970"/>
      <c r="CA164" s="1899" t="str">
        <f t="shared" si="26"/>
        <v/>
      </c>
      <c r="CB164" s="1970"/>
      <c r="CC164" s="1970"/>
      <c r="CD164" s="1970"/>
      <c r="CE164"/>
      <c r="CK164" s="1970"/>
      <c r="CM164" s="1901">
        <f t="shared" si="24"/>
        <v>0</v>
      </c>
      <c r="DI164"/>
    </row>
    <row r="165" spans="1:113" x14ac:dyDescent="0.25">
      <c r="A165" s="5049" t="s">
        <v>3436</v>
      </c>
      <c r="B165" s="359">
        <f t="shared" si="21"/>
        <v>0</v>
      </c>
      <c r="C165" s="3983">
        <f t="shared" si="22"/>
        <v>0</v>
      </c>
      <c r="D165" s="5108">
        <f t="shared" si="23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25"/>
        <v/>
      </c>
      <c r="BU165" s="1970"/>
      <c r="BV165" s="1970"/>
      <c r="BW165" s="1970"/>
      <c r="BX165" s="1970"/>
      <c r="BY165" s="1970"/>
      <c r="BZ165" s="1970"/>
      <c r="CA165" s="1899" t="str">
        <f t="shared" si="26"/>
        <v/>
      </c>
      <c r="CB165" s="1970"/>
      <c r="CC165" s="1970"/>
      <c r="CD165" s="1970"/>
      <c r="CE165"/>
      <c r="CK165" s="1970"/>
      <c r="CM165" s="1901">
        <f t="shared" si="24"/>
        <v>0</v>
      </c>
      <c r="DI165"/>
    </row>
    <row r="166" spans="1:113" x14ac:dyDescent="0.25">
      <c r="A166" s="5049" t="s">
        <v>3332</v>
      </c>
      <c r="B166" s="359">
        <f t="shared" si="21"/>
        <v>0</v>
      </c>
      <c r="C166" s="3983">
        <f t="shared" si="22"/>
        <v>0</v>
      </c>
      <c r="D166" s="5108">
        <f t="shared" si="23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25"/>
        <v/>
      </c>
      <c r="BU166" s="1970"/>
      <c r="BV166" s="1970"/>
      <c r="BW166" s="1970"/>
      <c r="BX166" s="1970"/>
      <c r="BY166" s="1970"/>
      <c r="BZ166" s="1970"/>
      <c r="CA166" s="1899" t="str">
        <f t="shared" si="26"/>
        <v/>
      </c>
      <c r="CB166" s="1970"/>
      <c r="CC166" s="1970"/>
      <c r="CD166" s="1970"/>
      <c r="CE166"/>
      <c r="CK166" s="1970"/>
      <c r="CM166" s="1901">
        <f t="shared" si="24"/>
        <v>0</v>
      </c>
      <c r="DI166"/>
    </row>
    <row r="167" spans="1:113" x14ac:dyDescent="0.25">
      <c r="A167" s="5049" t="s">
        <v>3437</v>
      </c>
      <c r="B167" s="359">
        <f t="shared" si="21"/>
        <v>0</v>
      </c>
      <c r="C167" s="3983">
        <f t="shared" si="22"/>
        <v>0</v>
      </c>
      <c r="D167" s="5108">
        <f t="shared" si="23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25"/>
        <v/>
      </c>
      <c r="BU167" s="1970"/>
      <c r="BV167" s="1970"/>
      <c r="BW167" s="1970"/>
      <c r="BX167" s="1970"/>
      <c r="BY167" s="1970"/>
      <c r="BZ167" s="1970"/>
      <c r="CA167" s="1899" t="str">
        <f t="shared" si="26"/>
        <v/>
      </c>
      <c r="CB167" s="1970"/>
      <c r="CC167" s="1970"/>
      <c r="CD167" s="1970"/>
      <c r="CE167"/>
      <c r="CK167" s="1970"/>
      <c r="CM167" s="1901">
        <f t="shared" si="24"/>
        <v>0</v>
      </c>
      <c r="DI167"/>
    </row>
    <row r="168" spans="1:113" x14ac:dyDescent="0.25">
      <c r="A168" s="5049" t="s">
        <v>3438</v>
      </c>
      <c r="B168" s="359">
        <f t="shared" si="21"/>
        <v>0</v>
      </c>
      <c r="C168" s="3983">
        <f t="shared" si="22"/>
        <v>0</v>
      </c>
      <c r="D168" s="5108">
        <f t="shared" si="23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25"/>
        <v/>
      </c>
      <c r="BU168" s="1970"/>
      <c r="BV168" s="1970"/>
      <c r="BW168" s="1970"/>
      <c r="BX168" s="1970"/>
      <c r="BY168" s="1970"/>
      <c r="BZ168" s="1970"/>
      <c r="CA168" s="1899" t="str">
        <f t="shared" si="26"/>
        <v/>
      </c>
      <c r="CB168" s="1970"/>
      <c r="CC168" s="1970"/>
      <c r="CD168" s="1970"/>
      <c r="CE168"/>
      <c r="CK168" s="1970"/>
      <c r="CM168" s="1901">
        <f t="shared" si="24"/>
        <v>0</v>
      </c>
      <c r="DI168"/>
    </row>
    <row r="169" spans="1:113" x14ac:dyDescent="0.25">
      <c r="A169" s="5049" t="s">
        <v>3439</v>
      </c>
      <c r="B169" s="359">
        <f t="shared" si="21"/>
        <v>0</v>
      </c>
      <c r="C169" s="3983">
        <f t="shared" si="22"/>
        <v>0</v>
      </c>
      <c r="D169" s="5108">
        <f t="shared" si="23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25"/>
        <v/>
      </c>
      <c r="BU169" s="1970"/>
      <c r="BV169" s="1970"/>
      <c r="BW169" s="1970"/>
      <c r="BX169" s="1970"/>
      <c r="BY169" s="1970"/>
      <c r="BZ169" s="1970"/>
      <c r="CA169" s="1899" t="str">
        <f t="shared" si="26"/>
        <v/>
      </c>
      <c r="CB169" s="1970"/>
      <c r="CC169" s="1970"/>
      <c r="CD169" s="1970"/>
      <c r="CE169"/>
      <c r="CK169" s="1970"/>
      <c r="CM169" s="1901">
        <f t="shared" si="24"/>
        <v>0</v>
      </c>
      <c r="DI169"/>
    </row>
    <row r="170" spans="1:113" x14ac:dyDescent="0.25">
      <c r="A170" s="5049" t="s">
        <v>3111</v>
      </c>
      <c r="B170" s="359">
        <f t="shared" si="21"/>
        <v>0</v>
      </c>
      <c r="C170" s="3983">
        <f t="shared" si="22"/>
        <v>0</v>
      </c>
      <c r="D170" s="5108">
        <f t="shared" si="23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25"/>
        <v/>
      </c>
      <c r="BU170" s="1970"/>
      <c r="BV170" s="1970"/>
      <c r="BW170" s="1970"/>
      <c r="BX170" s="1970"/>
      <c r="BY170" s="1970"/>
      <c r="BZ170" s="1970"/>
      <c r="CA170" s="1899" t="str">
        <f t="shared" si="26"/>
        <v/>
      </c>
      <c r="CB170" s="1970"/>
      <c r="CC170" s="1970"/>
      <c r="CD170" s="1970"/>
      <c r="CE170"/>
      <c r="CK170" s="1970"/>
      <c r="CM170" s="1901">
        <f t="shared" si="24"/>
        <v>0</v>
      </c>
      <c r="DI170"/>
    </row>
    <row r="171" spans="1:113" x14ac:dyDescent="0.25">
      <c r="A171" s="5049" t="s">
        <v>3440</v>
      </c>
      <c r="B171" s="359">
        <f t="shared" si="21"/>
        <v>0</v>
      </c>
      <c r="C171" s="3983">
        <f t="shared" si="22"/>
        <v>0</v>
      </c>
      <c r="D171" s="5108">
        <f t="shared" si="23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25"/>
        <v/>
      </c>
      <c r="BU171" s="1970"/>
      <c r="BV171" s="1970"/>
      <c r="BW171" s="1970"/>
      <c r="BX171" s="1970"/>
      <c r="BY171" s="1970"/>
      <c r="BZ171" s="1970"/>
      <c r="CA171" s="1899" t="str">
        <f t="shared" si="26"/>
        <v/>
      </c>
      <c r="CB171" s="1970"/>
      <c r="CC171" s="1970"/>
      <c r="CD171" s="1970"/>
      <c r="CE171"/>
      <c r="CK171" s="1970"/>
      <c r="CM171" s="1901">
        <f t="shared" si="24"/>
        <v>0</v>
      </c>
      <c r="DI171"/>
    </row>
    <row r="172" spans="1:113" x14ac:dyDescent="0.25">
      <c r="A172" s="5049" t="s">
        <v>3344</v>
      </c>
      <c r="B172" s="359">
        <f t="shared" si="21"/>
        <v>0</v>
      </c>
      <c r="C172" s="3983">
        <f t="shared" si="22"/>
        <v>0</v>
      </c>
      <c r="D172" s="5108">
        <f t="shared" si="23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25"/>
        <v/>
      </c>
      <c r="BU172" s="1970"/>
      <c r="BV172" s="1970"/>
      <c r="BW172" s="1970"/>
      <c r="BX172" s="1970"/>
      <c r="BY172" s="1970"/>
      <c r="BZ172" s="1970"/>
      <c r="CA172" s="1899" t="str">
        <f t="shared" si="26"/>
        <v/>
      </c>
      <c r="CB172" s="1970"/>
      <c r="CC172" s="1970"/>
      <c r="CD172" s="1970"/>
      <c r="CE172"/>
      <c r="CK172" s="1970"/>
      <c r="CM172" s="1901">
        <f t="shared" si="24"/>
        <v>0</v>
      </c>
      <c r="DI172"/>
    </row>
    <row r="173" spans="1:113" x14ac:dyDescent="0.25">
      <c r="A173" s="5049" t="s">
        <v>3345</v>
      </c>
      <c r="B173" s="359">
        <f t="shared" si="21"/>
        <v>0</v>
      </c>
      <c r="C173" s="3983">
        <f t="shared" si="22"/>
        <v>0</v>
      </c>
      <c r="D173" s="5108">
        <f t="shared" si="23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25"/>
        <v/>
      </c>
      <c r="BU173" s="1970"/>
      <c r="BV173" s="1970"/>
      <c r="BW173" s="1970"/>
      <c r="BX173" s="1970"/>
      <c r="BY173" s="1970"/>
      <c r="BZ173" s="1970"/>
      <c r="CA173" s="1899" t="str">
        <f t="shared" si="26"/>
        <v/>
      </c>
      <c r="CB173" s="1970"/>
      <c r="CC173" s="1970"/>
      <c r="CD173" s="1970"/>
      <c r="CE173"/>
      <c r="CK173" s="1970"/>
      <c r="CM173" s="1901">
        <f t="shared" si="24"/>
        <v>0</v>
      </c>
      <c r="DI173"/>
    </row>
    <row r="174" spans="1:113" x14ac:dyDescent="0.25">
      <c r="A174" s="5049" t="s">
        <v>3441</v>
      </c>
      <c r="B174" s="359">
        <f t="shared" si="21"/>
        <v>0</v>
      </c>
      <c r="C174" s="3983">
        <f t="shared" si="22"/>
        <v>0</v>
      </c>
      <c r="D174" s="5108">
        <f t="shared" si="23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25"/>
        <v/>
      </c>
      <c r="BU174" s="1970"/>
      <c r="BV174" s="1970"/>
      <c r="BW174" s="1970"/>
      <c r="BX174" s="1970"/>
      <c r="BY174" s="1970"/>
      <c r="BZ174" s="1970"/>
      <c r="CA174" s="1899" t="str">
        <f t="shared" si="26"/>
        <v/>
      </c>
      <c r="CB174" s="1970"/>
      <c r="CC174" s="1970"/>
      <c r="CD174" s="1970"/>
      <c r="CE174"/>
      <c r="CK174" s="1970"/>
      <c r="CM174" s="1901">
        <f t="shared" si="24"/>
        <v>0</v>
      </c>
      <c r="DI174"/>
    </row>
    <row r="175" spans="1:113" x14ac:dyDescent="0.25">
      <c r="A175" s="5049" t="s">
        <v>3442</v>
      </c>
      <c r="B175" s="359">
        <f t="shared" si="21"/>
        <v>0</v>
      </c>
      <c r="C175" s="3983">
        <f t="shared" si="22"/>
        <v>0</v>
      </c>
      <c r="D175" s="5108">
        <f t="shared" si="23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25"/>
        <v/>
      </c>
      <c r="BU175" s="1970"/>
      <c r="BV175" s="1970"/>
      <c r="BW175" s="1970"/>
      <c r="BX175" s="1970"/>
      <c r="BY175" s="1970"/>
      <c r="BZ175" s="1970"/>
      <c r="CA175" s="1899" t="str">
        <f t="shared" si="26"/>
        <v/>
      </c>
      <c r="CB175" s="1970"/>
      <c r="CC175" s="1970"/>
      <c r="CD175" s="1970"/>
      <c r="CE175"/>
      <c r="CK175" s="1970"/>
      <c r="CM175" s="1901">
        <f t="shared" si="24"/>
        <v>0</v>
      </c>
      <c r="DI175"/>
    </row>
    <row r="176" spans="1:113" x14ac:dyDescent="0.25">
      <c r="A176" s="5049" t="s">
        <v>3341</v>
      </c>
      <c r="B176" s="359">
        <f t="shared" si="21"/>
        <v>0</v>
      </c>
      <c r="C176" s="3983">
        <f t="shared" si="22"/>
        <v>0</v>
      </c>
      <c r="D176" s="5108">
        <f t="shared" si="23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25"/>
        <v/>
      </c>
      <c r="BU176" s="1970"/>
      <c r="BV176" s="1970"/>
      <c r="BW176" s="1970"/>
      <c r="BX176" s="1970"/>
      <c r="BY176" s="1970"/>
      <c r="BZ176" s="1970"/>
      <c r="CA176" s="1899" t="str">
        <f t="shared" si="26"/>
        <v/>
      </c>
      <c r="CB176" s="1970"/>
      <c r="CC176" s="1970"/>
      <c r="CD176" s="1970"/>
      <c r="CE176"/>
      <c r="CK176" s="1970"/>
      <c r="CM176" s="1901">
        <f t="shared" si="24"/>
        <v>0</v>
      </c>
      <c r="DI176"/>
    </row>
    <row r="177" spans="1:113" x14ac:dyDescent="0.25">
      <c r="A177" s="5109" t="s">
        <v>591</v>
      </c>
      <c r="B177" s="359">
        <f t="shared" si="21"/>
        <v>0</v>
      </c>
      <c r="C177" s="3983">
        <f t="shared" si="22"/>
        <v>0</v>
      </c>
      <c r="D177" s="5108">
        <f t="shared" si="23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25"/>
        <v/>
      </c>
      <c r="BU177" s="1970"/>
      <c r="BV177" s="1970"/>
      <c r="BW177" s="1970"/>
      <c r="BX177" s="1970"/>
      <c r="BY177" s="1970"/>
      <c r="BZ177" s="1970"/>
      <c r="CA177" s="1899" t="str">
        <f t="shared" si="26"/>
        <v/>
      </c>
      <c r="CB177" s="1970"/>
      <c r="CC177" s="1970"/>
      <c r="CD177" s="1970"/>
      <c r="CE177"/>
      <c r="CK177" s="1970"/>
      <c r="CM177" s="1901">
        <f t="shared" si="24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27">SUM(C179:C183)</f>
        <v>0</v>
      </c>
      <c r="D178" s="5113">
        <f t="shared" si="27"/>
        <v>0</v>
      </c>
      <c r="E178" s="5025">
        <f t="shared" si="27"/>
        <v>0</v>
      </c>
      <c r="F178" s="1126">
        <f t="shared" si="27"/>
        <v>0</v>
      </c>
      <c r="G178" s="5025">
        <f t="shared" si="27"/>
        <v>0</v>
      </c>
      <c r="H178" s="1126">
        <f t="shared" si="27"/>
        <v>0</v>
      </c>
      <c r="I178" s="5025">
        <f t="shared" si="27"/>
        <v>0</v>
      </c>
      <c r="J178" s="1126">
        <f t="shared" si="27"/>
        <v>0</v>
      </c>
      <c r="K178" s="5025">
        <f t="shared" si="27"/>
        <v>0</v>
      </c>
      <c r="L178" s="1126">
        <f t="shared" si="27"/>
        <v>0</v>
      </c>
      <c r="M178" s="5025">
        <f t="shared" si="27"/>
        <v>0</v>
      </c>
      <c r="N178" s="4776">
        <f t="shared" si="27"/>
        <v>0</v>
      </c>
      <c r="O178" s="5025">
        <f t="shared" si="27"/>
        <v>0</v>
      </c>
      <c r="P178" s="1126">
        <f t="shared" si="27"/>
        <v>0</v>
      </c>
      <c r="Q178" s="5025">
        <f t="shared" si="27"/>
        <v>0</v>
      </c>
      <c r="R178" s="1126">
        <f t="shared" si="27"/>
        <v>0</v>
      </c>
      <c r="S178" s="5025">
        <f t="shared" si="27"/>
        <v>0</v>
      </c>
      <c r="T178" s="1126">
        <f t="shared" si="27"/>
        <v>0</v>
      </c>
      <c r="U178" s="5025">
        <f t="shared" si="27"/>
        <v>0</v>
      </c>
      <c r="V178" s="1126">
        <f t="shared" si="27"/>
        <v>0</v>
      </c>
      <c r="W178" s="5025">
        <f t="shared" si="27"/>
        <v>0</v>
      </c>
      <c r="X178" s="1126">
        <f t="shared" si="27"/>
        <v>0</v>
      </c>
      <c r="Y178" s="5025">
        <f t="shared" si="27"/>
        <v>0</v>
      </c>
      <c r="Z178" s="1126">
        <f t="shared" si="27"/>
        <v>0</v>
      </c>
      <c r="AA178" s="5025">
        <f t="shared" si="27"/>
        <v>0</v>
      </c>
      <c r="AB178" s="1126">
        <f t="shared" si="27"/>
        <v>0</v>
      </c>
      <c r="AC178" s="5025">
        <f t="shared" si="27"/>
        <v>0</v>
      </c>
      <c r="AD178" s="4776">
        <f t="shared" si="27"/>
        <v>0</v>
      </c>
      <c r="AE178" s="5025">
        <f t="shared" si="27"/>
        <v>0</v>
      </c>
      <c r="AF178" s="1126">
        <f t="shared" si="27"/>
        <v>0</v>
      </c>
      <c r="AG178" s="5025">
        <f t="shared" si="27"/>
        <v>0</v>
      </c>
      <c r="AH178" s="1126">
        <f t="shared" si="27"/>
        <v>0</v>
      </c>
      <c r="AI178" s="5025">
        <f t="shared" si="27"/>
        <v>0</v>
      </c>
      <c r="AJ178" s="1126">
        <f t="shared" si="27"/>
        <v>0</v>
      </c>
      <c r="AK178" s="4776">
        <f t="shared" si="27"/>
        <v>0</v>
      </c>
      <c r="AL178" s="1128">
        <f t="shared" si="27"/>
        <v>0</v>
      </c>
      <c r="AM178" s="4899">
        <f t="shared" si="27"/>
        <v>0</v>
      </c>
      <c r="AN178" s="1141">
        <f t="shared" si="27"/>
        <v>0</v>
      </c>
      <c r="AO178" s="1129">
        <f t="shared" si="27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28">E179+G179+I179+K179+M179+O179+Q179+S179+U179+W179+Y179+AA179+AC179+AE179+AG179+AI179+AK179</f>
        <v>0</v>
      </c>
      <c r="D179" s="5108">
        <f t="shared" si="28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25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28"/>
        <v>0</v>
      </c>
      <c r="D180" s="5108">
        <f t="shared" si="28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25"/>
        <v/>
      </c>
      <c r="BU180" s="1970"/>
      <c r="BV180" s="1970"/>
      <c r="BW180" s="1970"/>
      <c r="BX180" s="1970"/>
      <c r="BY180" s="1970"/>
      <c r="BZ180" s="1970"/>
      <c r="CA180" s="1899" t="str">
        <f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28"/>
        <v>0</v>
      </c>
      <c r="D181" s="5108">
        <f t="shared" si="28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25"/>
        <v/>
      </c>
      <c r="BU181" s="1970"/>
      <c r="BV181" s="1970"/>
      <c r="BW181" s="1970"/>
      <c r="BX181" s="1970"/>
      <c r="BY181" s="1970"/>
      <c r="BZ181" s="1970"/>
      <c r="CA181" s="1899" t="str">
        <f>IF(AM181+AN181+AO181&lt;&gt;$B181,"* La suma de "&amp;AM$146&amp;""&amp;" no debe ser distinto del Total Ambos Sexos. ","")</f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28"/>
        <v>0</v>
      </c>
      <c r="D182" s="5108">
        <f t="shared" si="28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25"/>
        <v/>
      </c>
      <c r="BU182" s="1970"/>
      <c r="BV182" s="1970"/>
      <c r="BW182" s="1970"/>
      <c r="BX182" s="1970"/>
      <c r="BY182" s="1970"/>
      <c r="BZ182" s="1970"/>
      <c r="CA182" s="1899" t="str">
        <f>IF(AM182+AN182+AO182&lt;&gt;$B182,"* La suma de "&amp;AM$146&amp;""&amp;" no debe ser distinto del Total Ambos Sexos. ","")</f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28"/>
        <v>0</v>
      </c>
      <c r="D183" s="5116">
        <f t="shared" si="28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25"/>
        <v/>
      </c>
      <c r="BU183" s="1970"/>
      <c r="BV183" s="1970"/>
      <c r="BW183" s="1970"/>
      <c r="BX183" s="1970"/>
      <c r="BY183" s="1970"/>
      <c r="BZ183" s="1970"/>
      <c r="CA183" s="1899" t="str">
        <f>IF(AM183+AN183+AO183&lt;&gt;$B183,"* La suma de "&amp;AM$146&amp;""&amp;" no debe ser distinto del Total Ambos Sexos. ","")</f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29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30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29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31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32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30"/>
        <v>0</v>
      </c>
      <c r="DI189"/>
    </row>
    <row r="190" spans="1:113" x14ac:dyDescent="0.25">
      <c r="A190" s="5011" t="s">
        <v>3449</v>
      </c>
      <c r="B190" s="4724">
        <f t="shared" si="29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31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32"/>
        <v/>
      </c>
      <c r="CB190" s="1970"/>
      <c r="CC190" s="1970"/>
      <c r="CD190" s="1970"/>
      <c r="CE190"/>
      <c r="CK190" s="1970"/>
      <c r="CM190" s="2707">
        <f t="shared" si="30"/>
        <v>0</v>
      </c>
      <c r="DI190"/>
    </row>
    <row r="191" spans="1:113" x14ac:dyDescent="0.25">
      <c r="A191" s="1462" t="s">
        <v>1034</v>
      </c>
      <c r="B191" s="4724">
        <f t="shared" si="29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31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32"/>
        <v/>
      </c>
      <c r="CB191" s="1970"/>
      <c r="CC191" s="1970"/>
      <c r="CD191" s="1970"/>
      <c r="CE191"/>
      <c r="CK191" s="1970"/>
      <c r="CM191" s="2707">
        <f t="shared" si="30"/>
        <v>0</v>
      </c>
      <c r="DI191"/>
    </row>
    <row r="192" spans="1:113" x14ac:dyDescent="0.25">
      <c r="A192" s="1462" t="s">
        <v>1035</v>
      </c>
      <c r="B192" s="4724">
        <f t="shared" si="29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31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32"/>
        <v/>
      </c>
      <c r="CB192" s="1970"/>
      <c r="CC192" s="1970"/>
      <c r="CD192" s="1970"/>
      <c r="CE192"/>
      <c r="CK192" s="1970"/>
      <c r="CM192" s="2707">
        <f t="shared" si="30"/>
        <v>0</v>
      </c>
      <c r="DI192"/>
    </row>
    <row r="193" spans="1:113" x14ac:dyDescent="0.25">
      <c r="A193" s="2175" t="s">
        <v>3450</v>
      </c>
      <c r="B193" s="4724">
        <f t="shared" si="29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31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32"/>
        <v/>
      </c>
      <c r="CB193" s="1970"/>
      <c r="CC193" s="1970"/>
      <c r="CD193" s="1970"/>
      <c r="CE193"/>
      <c r="CK193" s="1970"/>
      <c r="CM193" s="2707">
        <f t="shared" si="30"/>
        <v>0</v>
      </c>
      <c r="DI193"/>
    </row>
    <row r="194" spans="1:113" x14ac:dyDescent="0.25">
      <c r="A194" s="1819" t="s">
        <v>98</v>
      </c>
      <c r="B194" s="5117">
        <f t="shared" si="29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31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32"/>
        <v/>
      </c>
      <c r="CB194" s="1970"/>
      <c r="CC194" s="1970"/>
      <c r="CD194" s="1970"/>
      <c r="CE194"/>
      <c r="CK194" s="1970"/>
      <c r="CM194" s="2707">
        <f t="shared" si="30"/>
        <v>0</v>
      </c>
      <c r="DI194"/>
    </row>
    <row r="195" spans="1:113" x14ac:dyDescent="0.25">
      <c r="A195" s="5118" t="s">
        <v>77</v>
      </c>
      <c r="B195" s="5119">
        <f t="shared" ref="B195:X195" si="33">SUM(B188:B194)</f>
        <v>0</v>
      </c>
      <c r="C195" s="5074">
        <f t="shared" si="33"/>
        <v>0</v>
      </c>
      <c r="D195" s="5075">
        <f t="shared" si="33"/>
        <v>0</v>
      </c>
      <c r="E195" s="5075">
        <f t="shared" si="33"/>
        <v>0</v>
      </c>
      <c r="F195" s="5075">
        <f t="shared" si="33"/>
        <v>0</v>
      </c>
      <c r="G195" s="5075">
        <f t="shared" si="33"/>
        <v>0</v>
      </c>
      <c r="H195" s="5075">
        <f t="shared" si="33"/>
        <v>0</v>
      </c>
      <c r="I195" s="5075">
        <f t="shared" si="33"/>
        <v>0</v>
      </c>
      <c r="J195" s="5075">
        <f t="shared" si="33"/>
        <v>0</v>
      </c>
      <c r="K195" s="5075">
        <f t="shared" si="33"/>
        <v>0</v>
      </c>
      <c r="L195" s="5075">
        <f t="shared" si="33"/>
        <v>0</v>
      </c>
      <c r="M195" s="5075">
        <f t="shared" si="33"/>
        <v>0</v>
      </c>
      <c r="N195" s="5075">
        <f t="shared" si="33"/>
        <v>0</v>
      </c>
      <c r="O195" s="5075">
        <f t="shared" si="33"/>
        <v>0</v>
      </c>
      <c r="P195" s="5075">
        <f t="shared" si="33"/>
        <v>0</v>
      </c>
      <c r="Q195" s="5075">
        <f t="shared" si="33"/>
        <v>0</v>
      </c>
      <c r="R195" s="5075">
        <f t="shared" si="33"/>
        <v>0</v>
      </c>
      <c r="S195" s="5076">
        <f t="shared" si="33"/>
        <v>0</v>
      </c>
      <c r="T195" s="302">
        <f t="shared" si="33"/>
        <v>0</v>
      </c>
      <c r="U195" s="301">
        <f t="shared" si="33"/>
        <v>0</v>
      </c>
      <c r="V195" s="3195">
        <f t="shared" si="33"/>
        <v>0</v>
      </c>
      <c r="W195" s="3191">
        <f t="shared" si="33"/>
        <v>0</v>
      </c>
      <c r="X195" s="3195">
        <f t="shared" si="33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34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 t="shared" ref="Y200:Y205" si="35"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 t="shared" ref="CA200:CA205" si="36"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37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34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si="35"/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si="36"/>
        <v/>
      </c>
      <c r="CB201" s="1970"/>
      <c r="CC201" s="1970"/>
      <c r="CD201" s="1970"/>
      <c r="CE201"/>
      <c r="CK201" s="1970"/>
      <c r="CM201" s="2707">
        <f t="shared" si="37"/>
        <v>0</v>
      </c>
      <c r="DI201"/>
    </row>
    <row r="202" spans="1:113" x14ac:dyDescent="0.25">
      <c r="A202" s="5011" t="s">
        <v>3449</v>
      </c>
      <c r="B202" s="4724">
        <f t="shared" si="34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35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36"/>
        <v/>
      </c>
      <c r="CB202" s="1970"/>
      <c r="CC202" s="1970"/>
      <c r="CD202" s="1970"/>
      <c r="CE202"/>
      <c r="CK202" s="1970"/>
      <c r="CM202" s="2707">
        <f t="shared" si="37"/>
        <v>0</v>
      </c>
      <c r="DI202"/>
    </row>
    <row r="203" spans="1:113" x14ac:dyDescent="0.25">
      <c r="A203" s="1462" t="s">
        <v>1034</v>
      </c>
      <c r="B203" s="4724">
        <f t="shared" si="34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35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36"/>
        <v/>
      </c>
      <c r="CB203" s="1970"/>
      <c r="CC203" s="1970"/>
      <c r="CD203" s="1970"/>
      <c r="CE203"/>
      <c r="CK203" s="1970"/>
      <c r="CM203" s="2707">
        <f t="shared" si="37"/>
        <v>0</v>
      </c>
      <c r="DI203"/>
    </row>
    <row r="204" spans="1:113" x14ac:dyDescent="0.25">
      <c r="A204" s="2175" t="s">
        <v>3450</v>
      </c>
      <c r="B204" s="4724">
        <f t="shared" si="34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35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36"/>
        <v/>
      </c>
      <c r="CB204" s="1970"/>
      <c r="CC204" s="1970"/>
      <c r="CD204" s="1970"/>
      <c r="CE204"/>
      <c r="CK204" s="1970"/>
      <c r="CM204" s="2707">
        <f t="shared" si="37"/>
        <v>0</v>
      </c>
      <c r="DI204"/>
    </row>
    <row r="205" spans="1:113" x14ac:dyDescent="0.25">
      <c r="A205" s="2175" t="s">
        <v>1035</v>
      </c>
      <c r="B205" s="3180">
        <f t="shared" si="34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35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36"/>
        <v/>
      </c>
      <c r="CB205" s="1970"/>
      <c r="CC205" s="1970"/>
      <c r="CD205" s="1970"/>
      <c r="CE205"/>
      <c r="CK205" s="1970"/>
      <c r="CM205" s="2707">
        <f t="shared" si="37"/>
        <v>0</v>
      </c>
      <c r="DI205"/>
    </row>
    <row r="206" spans="1:113" x14ac:dyDescent="0.25">
      <c r="A206" s="5086" t="s">
        <v>77</v>
      </c>
      <c r="B206" s="5119">
        <f t="shared" ref="B206:X206" si="38">SUM(B200:B205)</f>
        <v>0</v>
      </c>
      <c r="C206" s="5074">
        <f t="shared" si="38"/>
        <v>0</v>
      </c>
      <c r="D206" s="5075">
        <f t="shared" si="38"/>
        <v>0</v>
      </c>
      <c r="E206" s="5075">
        <f t="shared" si="38"/>
        <v>0</v>
      </c>
      <c r="F206" s="5075">
        <f t="shared" si="38"/>
        <v>0</v>
      </c>
      <c r="G206" s="5075">
        <f t="shared" si="38"/>
        <v>0</v>
      </c>
      <c r="H206" s="5075">
        <f t="shared" si="38"/>
        <v>0</v>
      </c>
      <c r="I206" s="5075">
        <f t="shared" si="38"/>
        <v>0</v>
      </c>
      <c r="J206" s="5075">
        <f t="shared" si="38"/>
        <v>0</v>
      </c>
      <c r="K206" s="5075">
        <f t="shared" si="38"/>
        <v>0</v>
      </c>
      <c r="L206" s="5075">
        <f t="shared" si="38"/>
        <v>0</v>
      </c>
      <c r="M206" s="5075">
        <f t="shared" si="38"/>
        <v>0</v>
      </c>
      <c r="N206" s="5075">
        <f t="shared" si="38"/>
        <v>0</v>
      </c>
      <c r="O206" s="5075">
        <f t="shared" si="38"/>
        <v>0</v>
      </c>
      <c r="P206" s="5075">
        <f t="shared" si="38"/>
        <v>0</v>
      </c>
      <c r="Q206" s="5075">
        <f t="shared" si="38"/>
        <v>0</v>
      </c>
      <c r="R206" s="5075">
        <f t="shared" si="38"/>
        <v>0</v>
      </c>
      <c r="S206" s="5076">
        <f t="shared" si="38"/>
        <v>0</v>
      </c>
      <c r="T206" s="5120">
        <f t="shared" si="38"/>
        <v>0</v>
      </c>
      <c r="U206" s="5121">
        <f t="shared" si="38"/>
        <v>0</v>
      </c>
      <c r="V206" s="5122">
        <f t="shared" si="38"/>
        <v>0</v>
      </c>
      <c r="W206" s="5123">
        <f t="shared" si="38"/>
        <v>0</v>
      </c>
      <c r="X206" s="5122">
        <f t="shared" si="38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>$CA213</f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>IF(T213+U213+V213+W213+X213&lt;&gt;$B213,"* La suma de "&amp;T$185&amp;""&amp;" no debe ser distinto del Total. ","")</f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>$CA214</f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>IF(T214+U214+V214+W214+X214&lt;&gt;$B214,"* La suma de "&amp;T$185&amp;""&amp;" no debe ser distinto del Total. ","")</f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39">SUM(C211:C214)</f>
        <v>0</v>
      </c>
      <c r="D215" s="3830">
        <f t="shared" si="39"/>
        <v>0</v>
      </c>
      <c r="E215" s="3830">
        <f t="shared" si="39"/>
        <v>0</v>
      </c>
      <c r="F215" s="3830">
        <f t="shared" si="39"/>
        <v>0</v>
      </c>
      <c r="G215" s="3830">
        <f t="shared" si="39"/>
        <v>0</v>
      </c>
      <c r="H215" s="3830">
        <f t="shared" si="39"/>
        <v>0</v>
      </c>
      <c r="I215" s="3830">
        <f t="shared" si="39"/>
        <v>0</v>
      </c>
      <c r="J215" s="3830">
        <f t="shared" si="39"/>
        <v>0</v>
      </c>
      <c r="K215" s="3830">
        <f t="shared" si="39"/>
        <v>0</v>
      </c>
      <c r="L215" s="3830">
        <f t="shared" si="39"/>
        <v>0</v>
      </c>
      <c r="M215" s="3830">
        <f t="shared" si="39"/>
        <v>0</v>
      </c>
      <c r="N215" s="3830">
        <f t="shared" si="39"/>
        <v>0</v>
      </c>
      <c r="O215" s="3830">
        <f t="shared" si="39"/>
        <v>0</v>
      </c>
      <c r="P215" s="3830">
        <f t="shared" si="39"/>
        <v>0</v>
      </c>
      <c r="Q215" s="3830">
        <f t="shared" si="39"/>
        <v>0</v>
      </c>
      <c r="R215" s="3830">
        <f t="shared" si="39"/>
        <v>0</v>
      </c>
      <c r="S215" s="5124">
        <f t="shared" si="39"/>
        <v>0</v>
      </c>
      <c r="T215" s="5120">
        <f t="shared" si="39"/>
        <v>0</v>
      </c>
      <c r="U215" s="5121">
        <f t="shared" si="39"/>
        <v>0</v>
      </c>
      <c r="V215" s="5122">
        <f t="shared" si="39"/>
        <v>0</v>
      </c>
      <c r="W215" s="5123">
        <f t="shared" si="39"/>
        <v>0</v>
      </c>
      <c r="X215" s="5122">
        <f t="shared" si="39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1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0</v>
      </c>
      <c r="O254" s="773">
        <v>1</v>
      </c>
      <c r="P254" s="773">
        <v>0</v>
      </c>
      <c r="Q254" s="773">
        <v>0</v>
      </c>
      <c r="R254" s="773">
        <v>0</v>
      </c>
      <c r="S254" s="771">
        <v>0</v>
      </c>
    </row>
    <row r="255" spans="1:19" x14ac:dyDescent="0.25">
      <c r="A255" s="5128" t="s">
        <v>3488</v>
      </c>
      <c r="B255" s="1243">
        <f>SUM(C255:S255)</f>
        <v>6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0</v>
      </c>
      <c r="O255" s="1278">
        <v>1</v>
      </c>
      <c r="P255" s="1278">
        <v>0</v>
      </c>
      <c r="Q255" s="1278">
        <v>0</v>
      </c>
      <c r="R255" s="1278">
        <v>2</v>
      </c>
      <c r="S255" s="1115">
        <v>3</v>
      </c>
    </row>
    <row r="256" spans="1:19" x14ac:dyDescent="0.25">
      <c r="A256" s="5129" t="s">
        <v>3489</v>
      </c>
      <c r="B256" s="5130">
        <f>SUM(C256:S256)</f>
        <v>6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0</v>
      </c>
      <c r="O256" s="262">
        <v>1</v>
      </c>
      <c r="P256" s="262">
        <v>0</v>
      </c>
      <c r="Q256" s="262">
        <v>0</v>
      </c>
      <c r="R256" s="262">
        <v>2</v>
      </c>
      <c r="S256" s="1474">
        <v>3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40">SUM(C260:S260)</f>
        <v>0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0</v>
      </c>
      <c r="Q260" s="773">
        <v>0</v>
      </c>
      <c r="R260" s="773">
        <v>0</v>
      </c>
      <c r="S260" s="1107">
        <v>0</v>
      </c>
    </row>
    <row r="261" spans="1:19" x14ac:dyDescent="0.25">
      <c r="A261" s="1187" t="s">
        <v>3493</v>
      </c>
      <c r="B261" s="1187">
        <f t="shared" si="40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40"/>
        <v>0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0</v>
      </c>
    </row>
    <row r="263" spans="1:19" x14ac:dyDescent="0.25">
      <c r="A263" s="1187" t="s">
        <v>3495</v>
      </c>
      <c r="B263" s="1187">
        <f t="shared" si="40"/>
        <v>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0</v>
      </c>
    </row>
    <row r="264" spans="1:19" x14ac:dyDescent="0.25">
      <c r="A264" s="1187" t="s">
        <v>3496</v>
      </c>
      <c r="B264" s="1187">
        <f t="shared" si="40"/>
        <v>5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1</v>
      </c>
      <c r="P264" s="1278">
        <v>0</v>
      </c>
      <c r="Q264" s="1278">
        <v>0</v>
      </c>
      <c r="R264" s="1278">
        <v>1</v>
      </c>
      <c r="S264" s="1115">
        <v>3</v>
      </c>
    </row>
    <row r="265" spans="1:19" x14ac:dyDescent="0.25">
      <c r="A265" s="1187" t="s">
        <v>3497</v>
      </c>
      <c r="B265" s="1187">
        <f t="shared" si="40"/>
        <v>1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0</v>
      </c>
      <c r="R265" s="1278">
        <v>1</v>
      </c>
      <c r="S265" s="1115">
        <v>0</v>
      </c>
    </row>
    <row r="266" spans="1:19" x14ac:dyDescent="0.25">
      <c r="A266" s="1187" t="s">
        <v>3498</v>
      </c>
      <c r="B266" s="1187">
        <f t="shared" si="40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40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40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40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40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40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40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40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40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40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40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40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40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40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40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40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40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40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40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40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40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41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41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41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41"/>
        <v>0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41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41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41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41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41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41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41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41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41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41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41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41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41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41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41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41"/>
        <v>4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1</v>
      </c>
      <c r="P309" s="594">
        <v>0</v>
      </c>
      <c r="Q309" s="594">
        <v>0</v>
      </c>
      <c r="R309" s="594">
        <v>2</v>
      </c>
      <c r="S309" s="2">
        <v>1</v>
      </c>
    </row>
    <row r="310" spans="1:19" x14ac:dyDescent="0.25">
      <c r="A310" s="5132" t="s">
        <v>3526</v>
      </c>
      <c r="B310" s="1250">
        <f t="shared" si="41"/>
        <v>2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2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412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0" zoomScaleNormal="100" workbookViewId="0">
      <selection activeCell="K162" sqref="K161:K16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1">IF(AND($B13&lt;&gt;0,S13=""),1,IF(S13&gt;$B13,1,0))</f>
        <v>0</v>
      </c>
      <c r="CF13" s="1901">
        <f t="shared" si="1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>CA14&amp;CB14</f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>IF(AND($B14&lt;&gt;0,S14=""),"* No olvide digitar la variable "&amp;S$9&amp;""&amp;". Digite CERO si no tiene. ",IF(S14&gt;$B14,"* La variable Pueblos Originarios no puede superar el Total Ambos Sexos. ",""))</f>
        <v/>
      </c>
      <c r="CB14" s="1899" t="str">
        <f>IF(AND($B14&lt;&gt;0,T14=""),"* No olvide digitar la variable "&amp;T$9&amp;""&amp;". Digite CERO si no tiene. ",IF(T14&gt;$B14,"* La variable Migrantes no puede superar el Total Ambos Sexos. ",""))</f>
        <v/>
      </c>
      <c r="CC14" s="1970"/>
      <c r="CD14" s="1970"/>
      <c r="CE14" s="1901">
        <f t="shared" si="1"/>
        <v>0</v>
      </c>
      <c r="CF14" s="1901">
        <f t="shared" si="1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>CA15&amp;CB15</f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>IF(AND($B15&lt;&gt;0,S15=""),"* No olvide digitar la variable "&amp;S$9&amp;""&amp;". Digite CERO si no tiene. ",IF(S15&gt;$B15,"* La variable Pueblos Originarios no puede superar el Total Ambos Sexos. ",""))</f>
        <v/>
      </c>
      <c r="CB15" s="1899" t="str">
        <f>IF(AND($B15&lt;&gt;0,T15=""),"* No olvide digitar la variable "&amp;T$9&amp;""&amp;". Digite CERO si no tiene. ",IF(T15&gt;$B15,"* La variable Migrantes no puede superar el Total Ambos Sexos. ",""))</f>
        <v/>
      </c>
      <c r="CC15" s="1970"/>
      <c r="CD15" s="1970"/>
      <c r="CE15" s="1901">
        <f t="shared" si="1"/>
        <v>0</v>
      </c>
      <c r="CF15" s="1901">
        <f t="shared" si="1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2">SUM(C17+D17)</f>
        <v>0</v>
      </c>
      <c r="C17" s="655">
        <f t="shared" ref="C17:D22" si="3">SUM(E17+G17+I17+K17)</f>
        <v>0</v>
      </c>
      <c r="D17" s="108">
        <f t="shared" si="3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4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5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6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7">IF(AND($B17&lt;&gt;0,S17=""),1,IF(S17&gt;$B17,1,0))</f>
        <v>0</v>
      </c>
      <c r="CF17" s="1901">
        <f t="shared" si="7"/>
        <v>0</v>
      </c>
    </row>
    <row r="18" spans="1:84" x14ac:dyDescent="0.25">
      <c r="A18" s="1333" t="s">
        <v>3544</v>
      </c>
      <c r="B18" s="1323">
        <f t="shared" si="2"/>
        <v>0</v>
      </c>
      <c r="C18" s="1324">
        <f>SUM(E18+G18+I18+K18)</f>
        <v>0</v>
      </c>
      <c r="D18" s="1325">
        <f t="shared" si="3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4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5"/>
        <v/>
      </c>
      <c r="CB18" s="1899" t="str">
        <f t="shared" si="6"/>
        <v/>
      </c>
      <c r="CC18" s="1970"/>
      <c r="CD18" s="1970"/>
      <c r="CE18" s="1901">
        <f t="shared" si="7"/>
        <v>0</v>
      </c>
      <c r="CF18" s="1901">
        <f t="shared" si="7"/>
        <v>0</v>
      </c>
    </row>
    <row r="19" spans="1:84" x14ac:dyDescent="0.25">
      <c r="A19" s="1333" t="s">
        <v>3545</v>
      </c>
      <c r="B19" s="1323">
        <f t="shared" si="2"/>
        <v>0</v>
      </c>
      <c r="C19" s="1324">
        <f t="shared" si="3"/>
        <v>0</v>
      </c>
      <c r="D19" s="1337">
        <f t="shared" si="3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4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5"/>
        <v/>
      </c>
      <c r="CB19" s="1899" t="str">
        <f t="shared" si="6"/>
        <v/>
      </c>
      <c r="CC19" s="1970"/>
      <c r="CD19" s="1970"/>
      <c r="CE19" s="1901">
        <f t="shared" si="7"/>
        <v>0</v>
      </c>
      <c r="CF19" s="1901">
        <f t="shared" si="7"/>
        <v>0</v>
      </c>
    </row>
    <row r="20" spans="1:84" x14ac:dyDescent="0.25">
      <c r="A20" s="1333" t="s">
        <v>3546</v>
      </c>
      <c r="B20" s="1323">
        <f t="shared" si="2"/>
        <v>0</v>
      </c>
      <c r="C20" s="1324">
        <f t="shared" si="3"/>
        <v>0</v>
      </c>
      <c r="D20" s="1325">
        <f t="shared" si="3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4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5"/>
        <v/>
      </c>
      <c r="CB20" s="1899" t="str">
        <f t="shared" si="6"/>
        <v/>
      </c>
      <c r="CC20" s="1970"/>
      <c r="CD20" s="1970"/>
      <c r="CE20" s="1901">
        <f t="shared" si="7"/>
        <v>0</v>
      </c>
      <c r="CF20" s="1901">
        <f t="shared" si="7"/>
        <v>0</v>
      </c>
    </row>
    <row r="21" spans="1:84" x14ac:dyDescent="0.25">
      <c r="A21" s="1339" t="s">
        <v>3547</v>
      </c>
      <c r="B21" s="1323">
        <f t="shared" si="2"/>
        <v>0</v>
      </c>
      <c r="C21" s="1324">
        <f t="shared" si="3"/>
        <v>0</v>
      </c>
      <c r="D21" s="1325">
        <f t="shared" si="3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4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5"/>
        <v/>
      </c>
      <c r="CB21" s="1899" t="str">
        <f t="shared" si="6"/>
        <v/>
      </c>
      <c r="CC21" s="1970"/>
      <c r="CD21" s="1970"/>
      <c r="CE21" s="1901">
        <f t="shared" si="7"/>
        <v>0</v>
      </c>
      <c r="CF21" s="1901">
        <f t="shared" si="7"/>
        <v>0</v>
      </c>
    </row>
    <row r="22" spans="1:84" x14ac:dyDescent="0.25">
      <c r="A22" s="382" t="s">
        <v>1037</v>
      </c>
      <c r="B22" s="1328">
        <f t="shared" si="2"/>
        <v>0</v>
      </c>
      <c r="C22" s="1329">
        <f t="shared" si="3"/>
        <v>0</v>
      </c>
      <c r="D22" s="52">
        <f t="shared" si="3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4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5"/>
        <v/>
      </c>
      <c r="CB22" s="1899" t="str">
        <f t="shared" si="6"/>
        <v/>
      </c>
      <c r="CC22" s="1970"/>
      <c r="CD22" s="1970"/>
      <c r="CE22" s="1901">
        <f t="shared" si="7"/>
        <v>0</v>
      </c>
      <c r="CF22" s="1901">
        <f t="shared" si="7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>IF(AND($B24&lt;&gt;0,S24=""),1,IF(S24&gt;$B24,1,0))</f>
        <v>0</v>
      </c>
      <c r="CF24" s="1901">
        <f>IF(AND($B24&lt;&gt;0,T24=""),1,IF(T24&gt;$B24,1,0))</f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>CA25&amp;CB25</f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>IF(AND($B25&lt;&gt;0,S25=""),"* No olvide digitar la variable "&amp;S$9&amp;""&amp;". Digite CERO si no tiene. ",IF(S25&gt;$B25,"* La variable Pueblos Originarios no puede superar el Total Ambos Sexos. ",""))</f>
        <v/>
      </c>
      <c r="CB25" s="1899" t="str">
        <f>IF(AND($B25&lt;&gt;0,T25=""),"* No olvide digitar la variable "&amp;T$9&amp;""&amp;". Digite CERO si no tiene. ",IF(T25&gt;$B25,"* La variable Migrantes no puede superar el Total Ambos Sexos. ",""))</f>
        <v/>
      </c>
      <c r="CC25" s="1970"/>
      <c r="CD25" s="1970"/>
      <c r="CE25" s="1901">
        <f>IF(AND($B25&lt;&gt;0,S25=""),1,IF(S25&gt;$B25,1,0))</f>
        <v>0</v>
      </c>
      <c r="CF25" s="1901">
        <f>IF(AND($B25&lt;&gt;0,T25=""),1,IF(T25&gt;$B25,1,0))</f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>IF(AND($B27&lt;&gt;0,S27=""),1,IF(S27&gt;$B27,1,0))</f>
        <v>0</v>
      </c>
      <c r="CF27" s="1901">
        <f>IF(AND($B27&lt;&gt;0,T27=""),1,IF(T27&gt;$B27,1,0))</f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>CA28&amp;CB28</f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>IF(AND($B28&lt;&gt;0,S28=""),1,IF(S28&gt;$B28,1,0))</f>
        <v>0</v>
      </c>
      <c r="CF28" s="1901">
        <f>IF(AND($B28&lt;&gt;0,T28=""),1,IF(T28&gt;$B28,1,0))</f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8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9">SUM(G34:G38)</f>
        <v>0</v>
      </c>
      <c r="H33" s="1365">
        <f t="shared" si="9"/>
        <v>0</v>
      </c>
      <c r="I33" s="1365">
        <f t="shared" si="9"/>
        <v>0</v>
      </c>
      <c r="J33" s="1365">
        <f t="shared" si="9"/>
        <v>0</v>
      </c>
      <c r="K33" s="1365">
        <f t="shared" si="9"/>
        <v>0</v>
      </c>
      <c r="L33" s="1366">
        <f t="shared" si="9"/>
        <v>0</v>
      </c>
      <c r="M33" s="1361">
        <v>0</v>
      </c>
      <c r="N33" s="1367">
        <v>0</v>
      </c>
      <c r="O33" s="1368">
        <v>0</v>
      </c>
      <c r="P33" s="1361">
        <v>0</v>
      </c>
      <c r="Q33" s="1362">
        <v>0</v>
      </c>
      <c r="R33" s="1898" t="str">
        <f t="shared" ref="R33:R64" si="10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8"/>
        <v>0</v>
      </c>
      <c r="D34" s="394">
        <v>0</v>
      </c>
      <c r="E34" s="1369">
        <v>0</v>
      </c>
      <c r="F34" s="1369">
        <v>0</v>
      </c>
      <c r="G34" s="1369">
        <v>0</v>
      </c>
      <c r="H34" s="1369">
        <v>0</v>
      </c>
      <c r="I34" s="1369">
        <v>0</v>
      </c>
      <c r="J34" s="1369">
        <v>0</v>
      </c>
      <c r="K34" s="1369">
        <v>0</v>
      </c>
      <c r="L34" s="101">
        <v>0</v>
      </c>
      <c r="M34" s="395"/>
      <c r="N34" s="1370"/>
      <c r="O34" s="236"/>
      <c r="P34" s="1361">
        <v>0</v>
      </c>
      <c r="Q34" s="1362">
        <v>0</v>
      </c>
      <c r="R34" s="1898" t="str">
        <f t="shared" si="10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11">IF(AND($C34&lt;&gt;0,P34=""),1,IF(P34&gt;$C34,1,0))</f>
        <v>0</v>
      </c>
      <c r="CF34" s="1901">
        <f t="shared" si="11"/>
        <v>0</v>
      </c>
    </row>
    <row r="35" spans="1:84" x14ac:dyDescent="0.25">
      <c r="A35" s="7136"/>
      <c r="B35" s="1187" t="s">
        <v>3565</v>
      </c>
      <c r="C35" s="1186">
        <f t="shared" si="8"/>
        <v>0</v>
      </c>
      <c r="D35" s="1371">
        <v>0</v>
      </c>
      <c r="E35" s="1367">
        <v>0</v>
      </c>
      <c r="F35" s="1367">
        <v>0</v>
      </c>
      <c r="G35" s="1367">
        <v>0</v>
      </c>
      <c r="H35" s="1367">
        <v>0</v>
      </c>
      <c r="I35" s="1367">
        <v>0</v>
      </c>
      <c r="J35" s="1367">
        <v>0</v>
      </c>
      <c r="K35" s="1367">
        <v>0</v>
      </c>
      <c r="L35" s="1368">
        <v>0</v>
      </c>
      <c r="M35" s="1372"/>
      <c r="N35" s="1373"/>
      <c r="O35" s="1374"/>
      <c r="P35" s="1361">
        <v>0</v>
      </c>
      <c r="Q35" s="1362">
        <v>0</v>
      </c>
      <c r="R35" s="1898" t="str">
        <f t="shared" si="10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12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13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11"/>
        <v>0</v>
      </c>
      <c r="CF35" s="1901">
        <f t="shared" si="11"/>
        <v>0</v>
      </c>
    </row>
    <row r="36" spans="1:84" x14ac:dyDescent="0.25">
      <c r="A36" s="7136"/>
      <c r="B36" s="1187" t="s">
        <v>3566</v>
      </c>
      <c r="C36" s="1186">
        <f t="shared" si="8"/>
        <v>0</v>
      </c>
      <c r="D36" s="1375">
        <v>0</v>
      </c>
      <c r="E36" s="1376">
        <v>0</v>
      </c>
      <c r="F36" s="1376">
        <v>0</v>
      </c>
      <c r="G36" s="1376">
        <v>0</v>
      </c>
      <c r="H36" s="1376">
        <v>0</v>
      </c>
      <c r="I36" s="1376">
        <v>0</v>
      </c>
      <c r="J36" s="1376">
        <v>0</v>
      </c>
      <c r="K36" s="1376">
        <v>0</v>
      </c>
      <c r="L36" s="1377">
        <v>0</v>
      </c>
      <c r="M36" s="1378"/>
      <c r="N36" s="1379"/>
      <c r="O36" s="1380"/>
      <c r="P36" s="1361">
        <v>0</v>
      </c>
      <c r="Q36" s="1362">
        <v>0</v>
      </c>
      <c r="R36" s="1898" t="str">
        <f t="shared" si="10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12"/>
        <v/>
      </c>
      <c r="CB36" s="1899" t="str">
        <f t="shared" si="13"/>
        <v/>
      </c>
      <c r="CC36" s="1970"/>
      <c r="CD36" s="1970"/>
      <c r="CE36" s="1901">
        <f t="shared" si="11"/>
        <v>0</v>
      </c>
      <c r="CF36" s="1901">
        <f t="shared" si="11"/>
        <v>0</v>
      </c>
    </row>
    <row r="37" spans="1:84" x14ac:dyDescent="0.25">
      <c r="A37" s="7136"/>
      <c r="B37" s="1187" t="s">
        <v>3567</v>
      </c>
      <c r="C37" s="1186">
        <f t="shared" si="8"/>
        <v>0</v>
      </c>
      <c r="D37" s="1381">
        <v>0</v>
      </c>
      <c r="E37" s="1382">
        <v>0</v>
      </c>
      <c r="F37" s="1382">
        <v>0</v>
      </c>
      <c r="G37" s="1382">
        <v>0</v>
      </c>
      <c r="H37" s="1382">
        <v>0</v>
      </c>
      <c r="I37" s="1382">
        <v>0</v>
      </c>
      <c r="J37" s="1382">
        <v>0</v>
      </c>
      <c r="K37" s="1382">
        <v>0</v>
      </c>
      <c r="L37" s="1383">
        <v>0</v>
      </c>
      <c r="M37" s="1384"/>
      <c r="N37" s="1385"/>
      <c r="O37" s="1386"/>
      <c r="P37" s="1361">
        <v>0</v>
      </c>
      <c r="Q37" s="1362">
        <v>0</v>
      </c>
      <c r="R37" s="1898" t="str">
        <f t="shared" si="10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12"/>
        <v/>
      </c>
      <c r="CB37" s="1899" t="str">
        <f t="shared" si="13"/>
        <v/>
      </c>
      <c r="CC37" s="1970"/>
      <c r="CD37" s="1970"/>
      <c r="CE37" s="1901">
        <f t="shared" si="11"/>
        <v>0</v>
      </c>
      <c r="CF37" s="1901">
        <f t="shared" si="11"/>
        <v>0</v>
      </c>
    </row>
    <row r="38" spans="1:84" x14ac:dyDescent="0.25">
      <c r="A38" s="7136"/>
      <c r="B38" s="1187" t="s">
        <v>3568</v>
      </c>
      <c r="C38" s="1186">
        <f t="shared" si="8"/>
        <v>0</v>
      </c>
      <c r="D38" s="1371">
        <v>0</v>
      </c>
      <c r="E38" s="1367">
        <v>0</v>
      </c>
      <c r="F38" s="1367">
        <v>0</v>
      </c>
      <c r="G38" s="1367">
        <v>0</v>
      </c>
      <c r="H38" s="1367">
        <v>0</v>
      </c>
      <c r="I38" s="1367">
        <v>0</v>
      </c>
      <c r="J38" s="1367">
        <v>0</v>
      </c>
      <c r="K38" s="1367">
        <v>0</v>
      </c>
      <c r="L38" s="1368">
        <v>0</v>
      </c>
      <c r="M38" s="1372"/>
      <c r="N38" s="1373"/>
      <c r="O38" s="1374"/>
      <c r="P38" s="1361">
        <v>0</v>
      </c>
      <c r="Q38" s="1362">
        <v>0</v>
      </c>
      <c r="R38" s="1898" t="str">
        <f t="shared" si="10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12"/>
        <v/>
      </c>
      <c r="CB38" s="1899" t="str">
        <f t="shared" si="13"/>
        <v/>
      </c>
      <c r="CC38" s="1970"/>
      <c r="CD38" s="1970"/>
      <c r="CE38" s="1901">
        <f t="shared" si="11"/>
        <v>0</v>
      </c>
      <c r="CF38" s="1901">
        <f t="shared" si="11"/>
        <v>0</v>
      </c>
    </row>
    <row r="39" spans="1:84" x14ac:dyDescent="0.25">
      <c r="A39" s="7025"/>
      <c r="B39" s="1187" t="s">
        <v>3569</v>
      </c>
      <c r="C39" s="1186">
        <f t="shared" si="8"/>
        <v>0</v>
      </c>
      <c r="D39" s="1387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3">
        <v>0</v>
      </c>
      <c r="M39" s="238"/>
      <c r="N39" s="239"/>
      <c r="O39" s="237"/>
      <c r="P39" s="1388">
        <v>0</v>
      </c>
      <c r="Q39" s="396">
        <v>0</v>
      </c>
      <c r="R39" s="1898" t="str">
        <f t="shared" si="10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12"/>
        <v/>
      </c>
      <c r="CB39" s="1899" t="str">
        <f t="shared" si="13"/>
        <v/>
      </c>
      <c r="CC39" s="1970"/>
      <c r="CD39" s="1970"/>
      <c r="CE39" s="1901">
        <f t="shared" si="11"/>
        <v>0</v>
      </c>
      <c r="CF39" s="1901">
        <f t="shared" si="11"/>
        <v>0</v>
      </c>
    </row>
    <row r="40" spans="1:84" x14ac:dyDescent="0.25">
      <c r="A40" s="7426" t="s">
        <v>3570</v>
      </c>
      <c r="B40" s="1184" t="s">
        <v>2899</v>
      </c>
      <c r="C40" s="1389">
        <f t="shared" si="8"/>
        <v>0</v>
      </c>
      <c r="D40" s="394">
        <v>0</v>
      </c>
      <c r="E40" s="1390">
        <v>0</v>
      </c>
      <c r="F40" s="1390">
        <v>0</v>
      </c>
      <c r="G40" s="1390">
        <v>0</v>
      </c>
      <c r="H40" s="1390">
        <v>0</v>
      </c>
      <c r="I40" s="1390">
        <v>0</v>
      </c>
      <c r="J40" s="1390">
        <v>0</v>
      </c>
      <c r="K40" s="1390">
        <v>0</v>
      </c>
      <c r="L40" s="1391">
        <v>0</v>
      </c>
      <c r="M40" s="1392"/>
      <c r="N40" s="1393"/>
      <c r="O40" s="1394"/>
      <c r="P40" s="397">
        <v>0</v>
      </c>
      <c r="Q40" s="218">
        <v>0</v>
      </c>
      <c r="R40" s="1898" t="str">
        <f t="shared" si="10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12"/>
        <v/>
      </c>
      <c r="CB40" s="1899" t="str">
        <f t="shared" si="13"/>
        <v/>
      </c>
      <c r="CC40" s="1970"/>
      <c r="CD40" s="1970"/>
      <c r="CE40" s="1901">
        <f t="shared" si="11"/>
        <v>0</v>
      </c>
      <c r="CF40" s="1901">
        <f t="shared" si="11"/>
        <v>0</v>
      </c>
    </row>
    <row r="41" spans="1:84" x14ac:dyDescent="0.25">
      <c r="A41" s="5842"/>
      <c r="B41" s="295" t="s">
        <v>3563</v>
      </c>
      <c r="C41" s="393">
        <f t="shared" si="8"/>
        <v>0</v>
      </c>
      <c r="D41" s="1371">
        <v>0</v>
      </c>
      <c r="E41" s="1367">
        <v>0</v>
      </c>
      <c r="F41" s="1367">
        <v>0</v>
      </c>
      <c r="G41" s="1367">
        <v>0</v>
      </c>
      <c r="H41" s="1367">
        <v>0</v>
      </c>
      <c r="I41" s="1367">
        <v>0</v>
      </c>
      <c r="J41" s="1367">
        <v>0</v>
      </c>
      <c r="K41" s="1367">
        <v>0</v>
      </c>
      <c r="L41" s="1368">
        <v>0</v>
      </c>
      <c r="M41" s="1361">
        <v>0</v>
      </c>
      <c r="N41" s="1367">
        <v>0</v>
      </c>
      <c r="O41" s="1368">
        <v>0</v>
      </c>
      <c r="P41" s="1361">
        <v>0</v>
      </c>
      <c r="Q41" s="1362">
        <v>0</v>
      </c>
      <c r="R41" s="1898" t="str">
        <f t="shared" si="10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12"/>
        <v/>
      </c>
      <c r="CB41" s="1899" t="str">
        <f t="shared" si="13"/>
        <v/>
      </c>
      <c r="CC41" s="1970"/>
      <c r="CD41" s="1970"/>
      <c r="CE41" s="1901">
        <f t="shared" si="11"/>
        <v>0</v>
      </c>
      <c r="CF41" s="1901">
        <f t="shared" si="11"/>
        <v>0</v>
      </c>
    </row>
    <row r="42" spans="1:84" x14ac:dyDescent="0.25">
      <c r="A42" s="6535"/>
      <c r="B42" s="1395" t="s">
        <v>3571</v>
      </c>
      <c r="C42" s="1396">
        <f t="shared" si="8"/>
        <v>0</v>
      </c>
      <c r="D42" s="1397">
        <v>0</v>
      </c>
      <c r="E42" s="263">
        <v>0</v>
      </c>
      <c r="F42" s="263">
        <v>0</v>
      </c>
      <c r="G42" s="263">
        <v>0</v>
      </c>
      <c r="H42" s="263">
        <v>0</v>
      </c>
      <c r="I42" s="263">
        <v>0</v>
      </c>
      <c r="J42" s="263">
        <v>0</v>
      </c>
      <c r="K42" s="263">
        <v>0</v>
      </c>
      <c r="L42" s="1398">
        <v>0</v>
      </c>
      <c r="M42" s="264"/>
      <c r="N42" s="265"/>
      <c r="O42" s="1399"/>
      <c r="P42" s="1388">
        <v>0</v>
      </c>
      <c r="Q42" s="396">
        <v>0</v>
      </c>
      <c r="R42" s="1898" t="str">
        <f t="shared" si="10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12"/>
        <v/>
      </c>
      <c r="CB42" s="1899" t="str">
        <f t="shared" si="13"/>
        <v/>
      </c>
      <c r="CC42" s="1970"/>
      <c r="CD42" s="1970"/>
      <c r="CE42" s="1901">
        <f t="shared" si="11"/>
        <v>0</v>
      </c>
      <c r="CF42" s="1901">
        <f t="shared" si="11"/>
        <v>0</v>
      </c>
    </row>
    <row r="43" spans="1:84" x14ac:dyDescent="0.25">
      <c r="A43" s="7426" t="s">
        <v>3572</v>
      </c>
      <c r="B43" s="1400" t="s">
        <v>2899</v>
      </c>
      <c r="C43" s="393">
        <f t="shared" si="8"/>
        <v>0</v>
      </c>
      <c r="D43" s="1401">
        <v>0</v>
      </c>
      <c r="E43" s="1390">
        <v>0</v>
      </c>
      <c r="F43" s="1390">
        <v>0</v>
      </c>
      <c r="G43" s="1390">
        <v>0</v>
      </c>
      <c r="H43" s="1390">
        <v>0</v>
      </c>
      <c r="I43" s="1390">
        <v>0</v>
      </c>
      <c r="J43" s="1390">
        <v>0</v>
      </c>
      <c r="K43" s="1390">
        <v>0</v>
      </c>
      <c r="L43" s="1391">
        <v>0</v>
      </c>
      <c r="M43" s="1392"/>
      <c r="N43" s="1393"/>
      <c r="O43" s="1394"/>
      <c r="P43" s="397">
        <v>0</v>
      </c>
      <c r="Q43" s="218">
        <v>0</v>
      </c>
      <c r="R43" s="1898" t="str">
        <f t="shared" si="10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12"/>
        <v/>
      </c>
      <c r="CB43" s="1899" t="str">
        <f t="shared" si="13"/>
        <v/>
      </c>
      <c r="CC43" s="1970"/>
      <c r="CD43" s="1970"/>
      <c r="CE43" s="1901">
        <f t="shared" si="11"/>
        <v>0</v>
      </c>
      <c r="CF43" s="1901">
        <f t="shared" si="11"/>
        <v>0</v>
      </c>
    </row>
    <row r="44" spans="1:84" x14ac:dyDescent="0.25">
      <c r="A44" s="5842"/>
      <c r="B44" s="193" t="s">
        <v>3563</v>
      </c>
      <c r="C44" s="1186">
        <f t="shared" si="8"/>
        <v>0</v>
      </c>
      <c r="D44" s="1371">
        <v>0</v>
      </c>
      <c r="E44" s="1367">
        <v>0</v>
      </c>
      <c r="F44" s="1367">
        <v>0</v>
      </c>
      <c r="G44" s="1367">
        <v>0</v>
      </c>
      <c r="H44" s="1367">
        <v>0</v>
      </c>
      <c r="I44" s="1367">
        <v>0</v>
      </c>
      <c r="J44" s="1367">
        <v>0</v>
      </c>
      <c r="K44" s="1367">
        <v>0</v>
      </c>
      <c r="L44" s="1368">
        <v>0</v>
      </c>
      <c r="M44" s="1361">
        <v>0</v>
      </c>
      <c r="N44" s="1367">
        <v>0</v>
      </c>
      <c r="O44" s="1368">
        <v>0</v>
      </c>
      <c r="P44" s="1361">
        <v>0</v>
      </c>
      <c r="Q44" s="1362">
        <v>0</v>
      </c>
      <c r="R44" s="1898" t="str">
        <f t="shared" si="10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12"/>
        <v/>
      </c>
      <c r="CB44" s="1899" t="str">
        <f t="shared" si="13"/>
        <v/>
      </c>
      <c r="CC44" s="1970"/>
      <c r="CD44" s="1970"/>
      <c r="CE44" s="1901">
        <f t="shared" si="11"/>
        <v>0</v>
      </c>
      <c r="CF44" s="1901">
        <f t="shared" si="11"/>
        <v>0</v>
      </c>
    </row>
    <row r="45" spans="1:84" x14ac:dyDescent="0.25">
      <c r="A45" s="6535"/>
      <c r="B45" s="1188" t="s">
        <v>3573</v>
      </c>
      <c r="C45" s="1402">
        <f t="shared" si="8"/>
        <v>0</v>
      </c>
      <c r="D45" s="1397">
        <v>0</v>
      </c>
      <c r="E45" s="263">
        <v>0</v>
      </c>
      <c r="F45" s="263">
        <v>0</v>
      </c>
      <c r="G45" s="263">
        <v>0</v>
      </c>
      <c r="H45" s="263">
        <v>0</v>
      </c>
      <c r="I45" s="263">
        <v>0</v>
      </c>
      <c r="J45" s="263">
        <v>0</v>
      </c>
      <c r="K45" s="263">
        <v>0</v>
      </c>
      <c r="L45" s="1398">
        <v>0</v>
      </c>
      <c r="M45" s="264"/>
      <c r="N45" s="265"/>
      <c r="O45" s="1399"/>
      <c r="P45" s="1388">
        <v>0</v>
      </c>
      <c r="Q45" s="396">
        <v>0</v>
      </c>
      <c r="R45" s="1898" t="str">
        <f t="shared" si="10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12"/>
        <v/>
      </c>
      <c r="CB45" s="1899" t="str">
        <f t="shared" si="13"/>
        <v/>
      </c>
      <c r="CC45" s="1970"/>
      <c r="CD45" s="1970"/>
      <c r="CE45" s="1901">
        <f t="shared" si="11"/>
        <v>0</v>
      </c>
      <c r="CF45" s="1901">
        <f t="shared" si="11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>
        <v>0</v>
      </c>
      <c r="E46" s="1390">
        <v>0</v>
      </c>
      <c r="F46" s="1390">
        <v>0</v>
      </c>
      <c r="G46" s="1390">
        <v>0</v>
      </c>
      <c r="H46" s="1390">
        <v>0</v>
      </c>
      <c r="I46" s="1390">
        <v>0</v>
      </c>
      <c r="J46" s="1390">
        <v>0</v>
      </c>
      <c r="K46" s="1390">
        <v>0</v>
      </c>
      <c r="L46" s="1391">
        <v>0</v>
      </c>
      <c r="M46" s="1392"/>
      <c r="N46" s="1393"/>
      <c r="O46" s="1394"/>
      <c r="P46" s="397">
        <v>0</v>
      </c>
      <c r="Q46" s="218">
        <v>0</v>
      </c>
      <c r="R46" s="1898" t="str">
        <f t="shared" si="10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12"/>
        <v/>
      </c>
      <c r="CB46" s="1899" t="str">
        <f t="shared" si="13"/>
        <v/>
      </c>
      <c r="CC46" s="1970"/>
      <c r="CD46" s="1970"/>
      <c r="CE46" s="1901">
        <f t="shared" si="11"/>
        <v>0</v>
      </c>
      <c r="CF46" s="1901">
        <f t="shared" si="11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>
        <v>0</v>
      </c>
      <c r="E47" s="1367">
        <v>0</v>
      </c>
      <c r="F47" s="1367">
        <v>0</v>
      </c>
      <c r="G47" s="1367">
        <v>0</v>
      </c>
      <c r="H47" s="1367">
        <v>0</v>
      </c>
      <c r="I47" s="1367">
        <v>0</v>
      </c>
      <c r="J47" s="1367">
        <v>0</v>
      </c>
      <c r="K47" s="1367">
        <v>0</v>
      </c>
      <c r="L47" s="1368">
        <v>0</v>
      </c>
      <c r="M47" s="1361">
        <v>0</v>
      </c>
      <c r="N47" s="1367">
        <v>0</v>
      </c>
      <c r="O47" s="1368">
        <v>0</v>
      </c>
      <c r="P47" s="1361">
        <v>0</v>
      </c>
      <c r="Q47" s="1362">
        <v>0</v>
      </c>
      <c r="R47" s="1898" t="str">
        <f t="shared" si="10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12"/>
        <v/>
      </c>
      <c r="CB47" s="1899" t="str">
        <f t="shared" si="13"/>
        <v/>
      </c>
      <c r="CC47" s="1970"/>
      <c r="CD47" s="1970"/>
      <c r="CE47" s="1901">
        <f t="shared" si="11"/>
        <v>0</v>
      </c>
      <c r="CF47" s="1901">
        <f t="shared" si="11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>
        <v>0</v>
      </c>
      <c r="E48" s="102">
        <v>0</v>
      </c>
      <c r="F48" s="102">
        <v>0</v>
      </c>
      <c r="G48" s="102">
        <v>0</v>
      </c>
      <c r="H48" s="102">
        <v>0</v>
      </c>
      <c r="I48" s="102">
        <v>0</v>
      </c>
      <c r="J48" s="102">
        <v>0</v>
      </c>
      <c r="K48" s="102">
        <v>0</v>
      </c>
      <c r="L48" s="103">
        <v>0</v>
      </c>
      <c r="M48" s="238"/>
      <c r="N48" s="239"/>
      <c r="O48" s="237"/>
      <c r="P48" s="1388">
        <v>0</v>
      </c>
      <c r="Q48" s="396">
        <v>0</v>
      </c>
      <c r="R48" s="1898" t="str">
        <f t="shared" si="10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12"/>
        <v/>
      </c>
      <c r="CB48" s="1899" t="str">
        <f t="shared" si="13"/>
        <v/>
      </c>
      <c r="CC48" s="1970"/>
      <c r="CD48" s="1970"/>
      <c r="CE48" s="1901">
        <f t="shared" si="11"/>
        <v>0</v>
      </c>
      <c r="CF48" s="1901">
        <f t="shared" si="11"/>
        <v>0</v>
      </c>
    </row>
    <row r="49" spans="1:84" x14ac:dyDescent="0.25">
      <c r="A49" s="7426" t="s">
        <v>3576</v>
      </c>
      <c r="B49" s="1400" t="s">
        <v>2899</v>
      </c>
      <c r="C49" s="1389">
        <f t="shared" si="8"/>
        <v>0</v>
      </c>
      <c r="D49" s="1403">
        <v>0</v>
      </c>
      <c r="E49" s="1404">
        <v>0</v>
      </c>
      <c r="F49" s="1404">
        <v>0</v>
      </c>
      <c r="G49" s="1404">
        <v>0</v>
      </c>
      <c r="H49" s="1404">
        <v>0</v>
      </c>
      <c r="I49" s="1404">
        <v>0</v>
      </c>
      <c r="J49" s="1404">
        <v>0</v>
      </c>
      <c r="K49" s="1404">
        <v>0</v>
      </c>
      <c r="L49" s="1405">
        <v>0</v>
      </c>
      <c r="M49" s="1406"/>
      <c r="N49" s="1407"/>
      <c r="O49" s="1408"/>
      <c r="P49" s="397">
        <v>0</v>
      </c>
      <c r="Q49" s="218">
        <v>0</v>
      </c>
      <c r="R49" s="1898" t="str">
        <f t="shared" si="10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12"/>
        <v/>
      </c>
      <c r="CB49" s="1899" t="str">
        <f t="shared" si="13"/>
        <v/>
      </c>
      <c r="CC49" s="1970"/>
      <c r="CD49" s="1970"/>
      <c r="CE49" s="1901">
        <f t="shared" si="11"/>
        <v>0</v>
      </c>
      <c r="CF49" s="1901">
        <f t="shared" si="11"/>
        <v>0</v>
      </c>
    </row>
    <row r="50" spans="1:84" x14ac:dyDescent="0.25">
      <c r="A50" s="5842"/>
      <c r="B50" s="193" t="s">
        <v>3563</v>
      </c>
      <c r="C50" s="393">
        <f t="shared" si="8"/>
        <v>0</v>
      </c>
      <c r="D50" s="1381">
        <v>0</v>
      </c>
      <c r="E50" s="1382">
        <v>0</v>
      </c>
      <c r="F50" s="1382">
        <v>0</v>
      </c>
      <c r="G50" s="1382">
        <v>0</v>
      </c>
      <c r="H50" s="1382">
        <v>0</v>
      </c>
      <c r="I50" s="1382">
        <v>0</v>
      </c>
      <c r="J50" s="1382">
        <v>0</v>
      </c>
      <c r="K50" s="1382">
        <v>0</v>
      </c>
      <c r="L50" s="1383">
        <v>0</v>
      </c>
      <c r="M50" s="1409">
        <v>0</v>
      </c>
      <c r="N50" s="1382">
        <v>0</v>
      </c>
      <c r="O50" s="1383">
        <v>0</v>
      </c>
      <c r="P50" s="1361">
        <v>0</v>
      </c>
      <c r="Q50" s="1362">
        <v>0</v>
      </c>
      <c r="R50" s="1898" t="str">
        <f t="shared" si="10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12"/>
        <v/>
      </c>
      <c r="CB50" s="1899" t="str">
        <f t="shared" si="13"/>
        <v/>
      </c>
      <c r="CC50" s="1970"/>
      <c r="CD50" s="1970"/>
      <c r="CE50" s="1901">
        <f t="shared" si="11"/>
        <v>0</v>
      </c>
      <c r="CF50" s="1901">
        <f t="shared" si="11"/>
        <v>0</v>
      </c>
    </row>
    <row r="51" spans="1:84" x14ac:dyDescent="0.25">
      <c r="A51" s="5842"/>
      <c r="B51" s="1187" t="s">
        <v>3577</v>
      </c>
      <c r="C51" s="1186">
        <f t="shared" si="8"/>
        <v>0</v>
      </c>
      <c r="D51" s="1371">
        <v>0</v>
      </c>
      <c r="E51" s="1367">
        <v>0</v>
      </c>
      <c r="F51" s="1367">
        <v>0</v>
      </c>
      <c r="G51" s="1367">
        <v>0</v>
      </c>
      <c r="H51" s="1367">
        <v>0</v>
      </c>
      <c r="I51" s="1367">
        <v>0</v>
      </c>
      <c r="J51" s="1367">
        <v>0</v>
      </c>
      <c r="K51" s="1367">
        <v>0</v>
      </c>
      <c r="L51" s="1368">
        <v>0</v>
      </c>
      <c r="M51" s="1372"/>
      <c r="N51" s="1373"/>
      <c r="O51" s="1374"/>
      <c r="P51" s="1361">
        <v>0</v>
      </c>
      <c r="Q51" s="1362">
        <v>0</v>
      </c>
      <c r="R51" s="1898" t="str">
        <f t="shared" si="10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12"/>
        <v/>
      </c>
      <c r="CB51" s="1899" t="str">
        <f t="shared" si="13"/>
        <v/>
      </c>
      <c r="CC51" s="1970"/>
      <c r="CD51" s="1970"/>
      <c r="CE51" s="1901">
        <f t="shared" si="11"/>
        <v>0</v>
      </c>
      <c r="CF51" s="1901">
        <f t="shared" si="11"/>
        <v>0</v>
      </c>
    </row>
    <row r="52" spans="1:84" x14ac:dyDescent="0.25">
      <c r="A52" s="5842"/>
      <c r="B52" s="1015" t="s">
        <v>3571</v>
      </c>
      <c r="C52" s="1186">
        <f t="shared" si="8"/>
        <v>0</v>
      </c>
      <c r="D52" s="1371">
        <v>0</v>
      </c>
      <c r="E52" s="1367">
        <v>0</v>
      </c>
      <c r="F52" s="1367">
        <v>0</v>
      </c>
      <c r="G52" s="1367">
        <v>0</v>
      </c>
      <c r="H52" s="1367">
        <v>0</v>
      </c>
      <c r="I52" s="1367">
        <v>0</v>
      </c>
      <c r="J52" s="1367">
        <v>0</v>
      </c>
      <c r="K52" s="1367">
        <v>0</v>
      </c>
      <c r="L52" s="1368">
        <v>0</v>
      </c>
      <c r="M52" s="1372"/>
      <c r="N52" s="1373"/>
      <c r="O52" s="1374"/>
      <c r="P52" s="1361">
        <v>0</v>
      </c>
      <c r="Q52" s="1362">
        <v>0</v>
      </c>
      <c r="R52" s="1898" t="str">
        <f t="shared" si="10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12"/>
        <v/>
      </c>
      <c r="CB52" s="1899" t="str">
        <f t="shared" si="13"/>
        <v/>
      </c>
      <c r="CC52" s="1970"/>
      <c r="CD52" s="1970"/>
      <c r="CE52" s="1901">
        <f t="shared" si="11"/>
        <v>0</v>
      </c>
      <c r="CF52" s="1901">
        <f t="shared" si="11"/>
        <v>0</v>
      </c>
    </row>
    <row r="53" spans="1:84" x14ac:dyDescent="0.25">
      <c r="A53" s="5842"/>
      <c r="B53" s="1187" t="s">
        <v>3578</v>
      </c>
      <c r="C53" s="393">
        <f t="shared" si="8"/>
        <v>0</v>
      </c>
      <c r="D53" s="394">
        <v>0</v>
      </c>
      <c r="E53" s="1369">
        <v>0</v>
      </c>
      <c r="F53" s="1369">
        <v>0</v>
      </c>
      <c r="G53" s="1369">
        <v>0</v>
      </c>
      <c r="H53" s="1369">
        <v>0</v>
      </c>
      <c r="I53" s="1369">
        <v>0</v>
      </c>
      <c r="J53" s="1369">
        <v>0</v>
      </c>
      <c r="K53" s="1369">
        <v>0</v>
      </c>
      <c r="L53" s="101">
        <v>0</v>
      </c>
      <c r="M53" s="395"/>
      <c r="N53" s="1370"/>
      <c r="O53" s="236"/>
      <c r="P53" s="1361">
        <v>0</v>
      </c>
      <c r="Q53" s="1362">
        <v>0</v>
      </c>
      <c r="R53" s="1898" t="str">
        <f t="shared" si="10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12"/>
        <v/>
      </c>
      <c r="CB53" s="1899" t="str">
        <f t="shared" si="13"/>
        <v/>
      </c>
      <c r="CC53" s="1970"/>
      <c r="CD53" s="1970"/>
      <c r="CE53" s="1901">
        <f t="shared" si="11"/>
        <v>0</v>
      </c>
      <c r="CF53" s="1901">
        <f t="shared" si="11"/>
        <v>0</v>
      </c>
    </row>
    <row r="54" spans="1:84" x14ac:dyDescent="0.25">
      <c r="A54" s="6535"/>
      <c r="B54" s="1402" t="s">
        <v>3579</v>
      </c>
      <c r="C54" s="1396">
        <f t="shared" si="8"/>
        <v>0</v>
      </c>
      <c r="D54" s="1397">
        <v>0</v>
      </c>
      <c r="E54" s="263">
        <v>0</v>
      </c>
      <c r="F54" s="263">
        <v>0</v>
      </c>
      <c r="G54" s="263">
        <v>0</v>
      </c>
      <c r="H54" s="263">
        <v>0</v>
      </c>
      <c r="I54" s="263">
        <v>0</v>
      </c>
      <c r="J54" s="263">
        <v>0</v>
      </c>
      <c r="K54" s="263">
        <v>0</v>
      </c>
      <c r="L54" s="1398">
        <v>0</v>
      </c>
      <c r="M54" s="264"/>
      <c r="N54" s="265"/>
      <c r="O54" s="1399"/>
      <c r="P54" s="1388">
        <v>0</v>
      </c>
      <c r="Q54" s="396">
        <v>0</v>
      </c>
      <c r="R54" s="1898" t="str">
        <f t="shared" si="10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12"/>
        <v/>
      </c>
      <c r="CB54" s="1899" t="str">
        <f t="shared" si="13"/>
        <v/>
      </c>
      <c r="CC54" s="1970"/>
      <c r="CD54" s="1970"/>
      <c r="CE54" s="1901">
        <f t="shared" si="11"/>
        <v>0</v>
      </c>
      <c r="CF54" s="1901">
        <f t="shared" si="11"/>
        <v>0</v>
      </c>
    </row>
    <row r="55" spans="1:84" x14ac:dyDescent="0.25">
      <c r="A55" s="7464" t="s">
        <v>3580</v>
      </c>
      <c r="B55" s="1410" t="s">
        <v>2899</v>
      </c>
      <c r="C55" s="1389">
        <f t="shared" si="8"/>
        <v>0</v>
      </c>
      <c r="D55" s="1401">
        <v>0</v>
      </c>
      <c r="E55" s="1390">
        <v>0</v>
      </c>
      <c r="F55" s="1390">
        <v>0</v>
      </c>
      <c r="G55" s="1390">
        <v>0</v>
      </c>
      <c r="H55" s="1390">
        <v>0</v>
      </c>
      <c r="I55" s="1390">
        <v>0</v>
      </c>
      <c r="J55" s="1390">
        <v>0</v>
      </c>
      <c r="K55" s="1390">
        <v>0</v>
      </c>
      <c r="L55" s="1391">
        <v>0</v>
      </c>
      <c r="M55" s="1392"/>
      <c r="N55" s="1393"/>
      <c r="O55" s="1394"/>
      <c r="P55" s="397">
        <v>0</v>
      </c>
      <c r="Q55" s="218">
        <v>0</v>
      </c>
      <c r="R55" s="1898" t="str">
        <f t="shared" si="10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12"/>
        <v/>
      </c>
      <c r="CB55" s="1899" t="str">
        <f t="shared" si="13"/>
        <v/>
      </c>
      <c r="CC55" s="1970"/>
      <c r="CD55" s="1970"/>
      <c r="CE55" s="1901">
        <f t="shared" si="11"/>
        <v>0</v>
      </c>
      <c r="CF55" s="1901">
        <f t="shared" si="11"/>
        <v>0</v>
      </c>
    </row>
    <row r="56" spans="1:84" x14ac:dyDescent="0.25">
      <c r="A56" s="5842"/>
      <c r="B56" s="193" t="s">
        <v>3581</v>
      </c>
      <c r="C56" s="1186">
        <f t="shared" si="8"/>
        <v>0</v>
      </c>
      <c r="D56" s="1371">
        <v>0</v>
      </c>
      <c r="E56" s="1367">
        <v>0</v>
      </c>
      <c r="F56" s="1367">
        <v>0</v>
      </c>
      <c r="G56" s="1367">
        <v>0</v>
      </c>
      <c r="H56" s="1367">
        <v>0</v>
      </c>
      <c r="I56" s="1367">
        <v>0</v>
      </c>
      <c r="J56" s="1367">
        <v>0</v>
      </c>
      <c r="K56" s="1367">
        <v>0</v>
      </c>
      <c r="L56" s="1368">
        <v>0</v>
      </c>
      <c r="M56" s="1361">
        <v>0</v>
      </c>
      <c r="N56" s="1367">
        <v>0</v>
      </c>
      <c r="O56" s="1368">
        <v>0</v>
      </c>
      <c r="P56" s="1361">
        <v>0</v>
      </c>
      <c r="Q56" s="1362">
        <v>0</v>
      </c>
      <c r="R56" s="1898" t="str">
        <f t="shared" si="10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12"/>
        <v/>
      </c>
      <c r="CB56" s="1899" t="str">
        <f t="shared" si="13"/>
        <v/>
      </c>
      <c r="CC56" s="1970"/>
      <c r="CD56" s="1970"/>
      <c r="CE56" s="1901">
        <f t="shared" si="11"/>
        <v>0</v>
      </c>
      <c r="CF56" s="1901">
        <f t="shared" si="11"/>
        <v>0</v>
      </c>
    </row>
    <row r="57" spans="1:84" ht="24" customHeight="1" x14ac:dyDescent="0.25">
      <c r="A57" s="5842"/>
      <c r="B57" s="1015" t="s">
        <v>3582</v>
      </c>
      <c r="C57" s="1186">
        <f t="shared" si="8"/>
        <v>0</v>
      </c>
      <c r="D57" s="394">
        <v>0</v>
      </c>
      <c r="E57" s="1369">
        <v>0</v>
      </c>
      <c r="F57" s="1369">
        <v>0</v>
      </c>
      <c r="G57" s="1369">
        <v>0</v>
      </c>
      <c r="H57" s="1369">
        <v>0</v>
      </c>
      <c r="I57" s="1369">
        <v>0</v>
      </c>
      <c r="J57" s="1369">
        <v>0</v>
      </c>
      <c r="K57" s="1369">
        <v>0</v>
      </c>
      <c r="L57" s="101">
        <v>0</v>
      </c>
      <c r="M57" s="395"/>
      <c r="N57" s="1370"/>
      <c r="O57" s="236"/>
      <c r="P57" s="1361">
        <v>0</v>
      </c>
      <c r="Q57" s="1362">
        <v>0</v>
      </c>
      <c r="R57" s="1898" t="str">
        <f t="shared" si="10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12"/>
        <v/>
      </c>
      <c r="CB57" s="1899" t="str">
        <f t="shared" si="13"/>
        <v/>
      </c>
      <c r="CC57" s="1970"/>
      <c r="CD57" s="1970"/>
      <c r="CE57" s="1901">
        <f t="shared" si="11"/>
        <v>0</v>
      </c>
      <c r="CF57" s="1901">
        <f t="shared" si="11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3">
        <v>0</v>
      </c>
      <c r="M58" s="238"/>
      <c r="N58" s="239"/>
      <c r="O58" s="237"/>
      <c r="P58" s="1388">
        <v>0</v>
      </c>
      <c r="Q58" s="396">
        <v>0</v>
      </c>
      <c r="R58" s="1898" t="str">
        <f t="shared" si="10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12"/>
        <v/>
      </c>
      <c r="CB58" s="1899" t="str">
        <f t="shared" si="13"/>
        <v/>
      </c>
      <c r="CC58" s="1970"/>
      <c r="CD58" s="1970"/>
      <c r="CE58" s="1901">
        <f t="shared" si="11"/>
        <v>0</v>
      </c>
      <c r="CF58" s="1901">
        <f t="shared" si="11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10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13"/>
        <v/>
      </c>
      <c r="CC59" s="1970"/>
      <c r="CD59" s="1970"/>
      <c r="CE59" s="1901">
        <f t="shared" si="11"/>
        <v>0</v>
      </c>
      <c r="CF59" s="1901">
        <f t="shared" si="11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14">SUM(E61:E62)</f>
        <v>0</v>
      </c>
      <c r="F60" s="1365">
        <f t="shared" si="14"/>
        <v>0</v>
      </c>
      <c r="G60" s="1365">
        <f t="shared" si="14"/>
        <v>0</v>
      </c>
      <c r="H60" s="1365">
        <f t="shared" si="14"/>
        <v>0</v>
      </c>
      <c r="I60" s="1365">
        <f t="shared" si="14"/>
        <v>0</v>
      </c>
      <c r="J60" s="1365">
        <f t="shared" si="14"/>
        <v>0</v>
      </c>
      <c r="K60" s="1365">
        <f t="shared" si="14"/>
        <v>0</v>
      </c>
      <c r="L60" s="1366">
        <f t="shared" si="14"/>
        <v>0</v>
      </c>
      <c r="M60" s="1417"/>
      <c r="N60" s="1356"/>
      <c r="O60" s="1357"/>
      <c r="P60" s="1361"/>
      <c r="Q60" s="1362"/>
      <c r="R60" s="1898" t="str">
        <f t="shared" si="10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10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15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16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11"/>
        <v>0</v>
      </c>
      <c r="CF61" s="1901">
        <f t="shared" si="11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10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15"/>
        <v/>
      </c>
      <c r="CB62" s="1899" t="str">
        <f t="shared" si="16"/>
        <v/>
      </c>
      <c r="CC62" s="1970"/>
      <c r="CD62" s="1970"/>
      <c r="CE62" s="1901">
        <f t="shared" si="11"/>
        <v>0</v>
      </c>
      <c r="CF62" s="1901">
        <f t="shared" si="11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10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15"/>
        <v/>
      </c>
      <c r="CB63" s="1899" t="str">
        <f t="shared" si="16"/>
        <v/>
      </c>
      <c r="CC63" s="1970"/>
      <c r="CD63" s="1970"/>
      <c r="CE63" s="1901">
        <f t="shared" si="11"/>
        <v>0</v>
      </c>
      <c r="CF63" s="1901">
        <f t="shared" si="11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10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15"/>
        <v/>
      </c>
      <c r="CB64" s="1899" t="str">
        <f t="shared" si="16"/>
        <v/>
      </c>
      <c r="CC64" s="1970"/>
      <c r="CD64" s="1970"/>
      <c r="CE64" s="1901">
        <f t="shared" ref="CE64:CF68" si="17">IF(AND($C64&lt;&gt;0,P64=""),1,IF(P64&gt;$C64,1,0))</f>
        <v>0</v>
      </c>
      <c r="CF64" s="1901">
        <f t="shared" si="17"/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16"/>
        <v/>
      </c>
      <c r="CC65" s="1970"/>
      <c r="CD65" s="1970"/>
      <c r="CE65" s="1901">
        <f t="shared" si="17"/>
        <v>0</v>
      </c>
      <c r="CF65" s="1901">
        <f t="shared" si="17"/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15"/>
        <v/>
      </c>
      <c r="CB66" s="1899" t="str">
        <f t="shared" si="16"/>
        <v/>
      </c>
      <c r="CC66" s="1970"/>
      <c r="CD66" s="1970"/>
      <c r="CE66" s="1901">
        <f t="shared" si="17"/>
        <v>0</v>
      </c>
      <c r="CF66" s="1901">
        <f t="shared" si="17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15"/>
        <v/>
      </c>
      <c r="CB67" s="1899" t="str">
        <f t="shared" si="16"/>
        <v/>
      </c>
      <c r="CC67" s="1970"/>
      <c r="CD67" s="1970"/>
      <c r="CE67" s="1901">
        <f t="shared" si="17"/>
        <v>0</v>
      </c>
      <c r="CF67" s="1901">
        <f t="shared" si="17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15"/>
        <v/>
      </c>
      <c r="CB68" s="1899" t="str">
        <f t="shared" si="16"/>
        <v/>
      </c>
      <c r="CC68" s="1970"/>
      <c r="CD68" s="1970"/>
      <c r="CE68" s="1901">
        <f t="shared" si="17"/>
        <v>0</v>
      </c>
      <c r="CF68" s="1901">
        <f t="shared" si="17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>
        <v>4</v>
      </c>
      <c r="M152" s="1107"/>
    </row>
    <row r="153" spans="1:13" x14ac:dyDescent="0.25">
      <c r="A153" s="1040" t="s">
        <v>3679</v>
      </c>
      <c r="B153" s="1471">
        <f>SUM(C153:J153)</f>
        <v>4</v>
      </c>
      <c r="C153" s="1114">
        <v>1</v>
      </c>
      <c r="D153" s="1115"/>
      <c r="E153" s="1114"/>
      <c r="F153" s="1115"/>
      <c r="G153" s="1114"/>
      <c r="H153" s="1115">
        <v>1</v>
      </c>
      <c r="I153" s="1114">
        <v>1</v>
      </c>
      <c r="J153" s="1322">
        <v>1</v>
      </c>
      <c r="K153" s="1326"/>
      <c r="L153" s="1278">
        <v>4</v>
      </c>
      <c r="M153" s="1115"/>
    </row>
    <row r="154" spans="1:13" x14ac:dyDescent="0.25">
      <c r="A154" s="1472" t="s">
        <v>3680</v>
      </c>
      <c r="B154" s="1473">
        <f>SUM(C154:J154)</f>
        <v>4</v>
      </c>
      <c r="C154" s="1289">
        <v>1</v>
      </c>
      <c r="D154" s="1474"/>
      <c r="E154" s="1289"/>
      <c r="F154" s="1474"/>
      <c r="G154" s="1289"/>
      <c r="H154" s="1474">
        <v>1</v>
      </c>
      <c r="I154" s="1289">
        <v>1</v>
      </c>
      <c r="J154" s="1475">
        <v>1</v>
      </c>
      <c r="K154" s="266"/>
      <c r="L154" s="262">
        <v>4</v>
      </c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8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>SUM(Q81:Q93)</f>
        <v>0</v>
      </c>
      <c r="R80" s="1483">
        <f>SUM(R81:R93)</f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8">SUM(B99:B108)</f>
        <v>0</v>
      </c>
      <c r="C98" s="1129">
        <f t="shared" si="18"/>
        <v>0</v>
      </c>
      <c r="D98" s="3157">
        <f t="shared" si="18"/>
        <v>0</v>
      </c>
      <c r="E98" s="1129">
        <f t="shared" si="18"/>
        <v>0</v>
      </c>
      <c r="F98" s="3157">
        <f t="shared" si="18"/>
        <v>0</v>
      </c>
      <c r="G98" s="1129">
        <f t="shared" si="18"/>
        <v>0</v>
      </c>
      <c r="H98" s="3157">
        <f t="shared" si="18"/>
        <v>0</v>
      </c>
      <c r="I98" s="1129">
        <f t="shared" si="18"/>
        <v>0</v>
      </c>
      <c r="J98" s="3157">
        <f t="shared" si="18"/>
        <v>0</v>
      </c>
      <c r="K98" s="1129">
        <f t="shared" si="18"/>
        <v>0</v>
      </c>
      <c r="L98" s="3157">
        <f t="shared" si="18"/>
        <v>0</v>
      </c>
      <c r="M98" s="1129">
        <f t="shared" si="18"/>
        <v>0</v>
      </c>
      <c r="N98" s="3157">
        <f t="shared" si="18"/>
        <v>0</v>
      </c>
      <c r="O98" s="1129">
        <f t="shared" si="18"/>
        <v>0</v>
      </c>
      <c r="P98" s="3157">
        <f t="shared" si="18"/>
        <v>0</v>
      </c>
      <c r="Q98" s="3157">
        <f t="shared" si="18"/>
        <v>0</v>
      </c>
      <c r="R98" s="4899">
        <f t="shared" si="18"/>
        <v>0</v>
      </c>
      <c r="S98" s="1128">
        <f t="shared" si="18"/>
        <v>0</v>
      </c>
      <c r="T98" s="5025">
        <f t="shared" si="18"/>
        <v>0</v>
      </c>
      <c r="U98" s="1128">
        <f t="shared" si="18"/>
        <v>0</v>
      </c>
      <c r="V98" s="5025">
        <f t="shared" si="18"/>
        <v>0</v>
      </c>
      <c r="W98" s="1128">
        <f t="shared" si="18"/>
        <v>0</v>
      </c>
      <c r="X98" s="5025">
        <f t="shared" si="18"/>
        <v>0</v>
      </c>
      <c r="Y98" s="1131">
        <f t="shared" si="18"/>
        <v>0</v>
      </c>
      <c r="Z98" s="4899">
        <f t="shared" si="18"/>
        <v>0</v>
      </c>
      <c r="AA98" s="5190">
        <f t="shared" si="18"/>
        <v>0</v>
      </c>
      <c r="AB98" s="306">
        <f t="shared" si="18"/>
        <v>0</v>
      </c>
      <c r="AC98" s="5120">
        <f t="shared" si="18"/>
        <v>0</v>
      </c>
      <c r="AD98" s="5122">
        <f t="shared" si="18"/>
        <v>0</v>
      </c>
      <c r="AE98" s="3157">
        <f t="shared" si="18"/>
        <v>0</v>
      </c>
      <c r="AF98" s="5122">
        <f t="shared" si="18"/>
        <v>0</v>
      </c>
      <c r="AG98" s="5123">
        <f t="shared" si="18"/>
        <v>0</v>
      </c>
      <c r="AH98" s="5122">
        <f t="shared" si="18"/>
        <v>0</v>
      </c>
      <c r="AI98" s="5123">
        <f t="shared" si="18"/>
        <v>0</v>
      </c>
      <c r="AJ98" s="5122">
        <f t="shared" si="18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19">+B99+J99</f>
        <v>0</v>
      </c>
      <c r="S99" s="591">
        <f t="shared" ref="S99:S108" si="20">+C99+K99</f>
        <v>0</v>
      </c>
      <c r="T99" s="486">
        <f t="shared" ref="T99:T108" si="21">+D99+L99</f>
        <v>0</v>
      </c>
      <c r="U99" s="591">
        <f t="shared" ref="U99:U108" si="22">+E99+M99</f>
        <v>0</v>
      </c>
      <c r="V99" s="486">
        <f t="shared" ref="V99:V108" si="23">+F99+N99</f>
        <v>0</v>
      </c>
      <c r="W99" s="591">
        <f t="shared" ref="W99:W108" si="24">+G99+O99</f>
        <v>0</v>
      </c>
      <c r="X99" s="197">
        <f t="shared" ref="X99:X108" si="25">+H99+P99</f>
        <v>0</v>
      </c>
      <c r="Y99" s="5192">
        <f t="shared" ref="Y99:Y108" si="26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19"/>
        <v>0</v>
      </c>
      <c r="S100" s="591">
        <f t="shared" si="20"/>
        <v>0</v>
      </c>
      <c r="T100" s="486">
        <f t="shared" si="21"/>
        <v>0</v>
      </c>
      <c r="U100" s="591">
        <f t="shared" si="22"/>
        <v>0</v>
      </c>
      <c r="V100" s="486">
        <f t="shared" si="23"/>
        <v>0</v>
      </c>
      <c r="W100" s="591">
        <f t="shared" si="24"/>
        <v>0</v>
      </c>
      <c r="X100" s="197">
        <f t="shared" si="25"/>
        <v>0</v>
      </c>
      <c r="Y100" s="5192">
        <f t="shared" si="26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19"/>
        <v>0</v>
      </c>
      <c r="S101" s="591">
        <f t="shared" si="20"/>
        <v>0</v>
      </c>
      <c r="T101" s="486">
        <f t="shared" si="21"/>
        <v>0</v>
      </c>
      <c r="U101" s="591">
        <f t="shared" si="22"/>
        <v>0</v>
      </c>
      <c r="V101" s="486">
        <f t="shared" si="23"/>
        <v>0</v>
      </c>
      <c r="W101" s="591">
        <f t="shared" si="24"/>
        <v>0</v>
      </c>
      <c r="X101" s="197">
        <f t="shared" si="25"/>
        <v>0</v>
      </c>
      <c r="Y101" s="5192">
        <f t="shared" si="26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19"/>
        <v>0</v>
      </c>
      <c r="S102" s="591">
        <f t="shared" si="20"/>
        <v>0</v>
      </c>
      <c r="T102" s="486">
        <f t="shared" si="21"/>
        <v>0</v>
      </c>
      <c r="U102" s="591">
        <f t="shared" si="22"/>
        <v>0</v>
      </c>
      <c r="V102" s="486">
        <f t="shared" si="23"/>
        <v>0</v>
      </c>
      <c r="W102" s="591">
        <f t="shared" si="24"/>
        <v>0</v>
      </c>
      <c r="X102" s="197">
        <f t="shared" si="25"/>
        <v>0</v>
      </c>
      <c r="Y102" s="5192">
        <f t="shared" si="26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19"/>
        <v>0</v>
      </c>
      <c r="S103" s="591">
        <f t="shared" si="20"/>
        <v>0</v>
      </c>
      <c r="T103" s="486">
        <f t="shared" si="21"/>
        <v>0</v>
      </c>
      <c r="U103" s="591">
        <f t="shared" si="22"/>
        <v>0</v>
      </c>
      <c r="V103" s="486">
        <f t="shared" si="23"/>
        <v>0</v>
      </c>
      <c r="W103" s="591">
        <f t="shared" si="24"/>
        <v>0</v>
      </c>
      <c r="X103" s="197">
        <f t="shared" si="25"/>
        <v>0</v>
      </c>
      <c r="Y103" s="5192">
        <f t="shared" si="26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19"/>
        <v>0</v>
      </c>
      <c r="S104" s="591">
        <f t="shared" si="20"/>
        <v>0</v>
      </c>
      <c r="T104" s="486">
        <f t="shared" si="21"/>
        <v>0</v>
      </c>
      <c r="U104" s="591">
        <f t="shared" si="22"/>
        <v>0</v>
      </c>
      <c r="V104" s="486">
        <f t="shared" si="23"/>
        <v>0</v>
      </c>
      <c r="W104" s="591">
        <f t="shared" si="24"/>
        <v>0</v>
      </c>
      <c r="X104" s="197">
        <f t="shared" si="25"/>
        <v>0</v>
      </c>
      <c r="Y104" s="5192">
        <f t="shared" si="26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19"/>
        <v>0</v>
      </c>
      <c r="S105" s="591">
        <f t="shared" si="20"/>
        <v>0</v>
      </c>
      <c r="T105" s="486">
        <f t="shared" si="21"/>
        <v>0</v>
      </c>
      <c r="U105" s="591">
        <f t="shared" si="22"/>
        <v>0</v>
      </c>
      <c r="V105" s="486">
        <f t="shared" si="23"/>
        <v>0</v>
      </c>
      <c r="W105" s="591">
        <f t="shared" si="24"/>
        <v>0</v>
      </c>
      <c r="X105" s="197">
        <f t="shared" si="25"/>
        <v>0</v>
      </c>
      <c r="Y105" s="5192">
        <f t="shared" si="26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19"/>
        <v>0</v>
      </c>
      <c r="S106" s="591">
        <f t="shared" si="20"/>
        <v>0</v>
      </c>
      <c r="T106" s="486">
        <f t="shared" si="21"/>
        <v>0</v>
      </c>
      <c r="U106" s="591">
        <f t="shared" si="22"/>
        <v>0</v>
      </c>
      <c r="V106" s="486">
        <f t="shared" si="23"/>
        <v>0</v>
      </c>
      <c r="W106" s="591">
        <f t="shared" si="24"/>
        <v>0</v>
      </c>
      <c r="X106" s="197">
        <f t="shared" si="25"/>
        <v>0</v>
      </c>
      <c r="Y106" s="5192">
        <f t="shared" si="26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19"/>
        <v>0</v>
      </c>
      <c r="S107" s="591">
        <f t="shared" si="20"/>
        <v>0</v>
      </c>
      <c r="T107" s="486">
        <f t="shared" si="21"/>
        <v>0</v>
      </c>
      <c r="U107" s="591">
        <f t="shared" si="22"/>
        <v>0</v>
      </c>
      <c r="V107" s="486">
        <f>+F107+N107</f>
        <v>0</v>
      </c>
      <c r="W107" s="591">
        <f t="shared" si="24"/>
        <v>0</v>
      </c>
      <c r="X107" s="197">
        <f t="shared" si="25"/>
        <v>0</v>
      </c>
      <c r="Y107" s="5192">
        <f t="shared" si="26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19"/>
        <v>0</v>
      </c>
      <c r="S108" s="5122">
        <f t="shared" si="20"/>
        <v>0</v>
      </c>
      <c r="T108" s="3157">
        <f t="shared" si="21"/>
        <v>0</v>
      </c>
      <c r="U108" s="5122">
        <f t="shared" si="22"/>
        <v>0</v>
      </c>
      <c r="V108" s="3157">
        <f t="shared" si="23"/>
        <v>0</v>
      </c>
      <c r="W108" s="5122">
        <f t="shared" si="24"/>
        <v>0</v>
      </c>
      <c r="X108" s="5123">
        <f t="shared" si="25"/>
        <v>0</v>
      </c>
      <c r="Y108" s="5153">
        <f t="shared" si="26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7">SUM(B115:B118)</f>
        <v>0</v>
      </c>
      <c r="C114" s="1129">
        <f t="shared" si="27"/>
        <v>0</v>
      </c>
      <c r="D114" s="5025">
        <f t="shared" si="27"/>
        <v>0</v>
      </c>
      <c r="E114" s="1129">
        <f t="shared" si="27"/>
        <v>0</v>
      </c>
      <c r="F114" s="5025">
        <f t="shared" si="27"/>
        <v>0</v>
      </c>
      <c r="G114" s="1129">
        <f t="shared" si="27"/>
        <v>0</v>
      </c>
      <c r="H114" s="1127">
        <f t="shared" ref="H114:T114" si="28">SUM(H115:H118)</f>
        <v>0</v>
      </c>
      <c r="I114" s="1131">
        <f t="shared" si="28"/>
        <v>0</v>
      </c>
      <c r="J114" s="1483">
        <f t="shared" si="28"/>
        <v>0</v>
      </c>
      <c r="K114" s="5079">
        <f t="shared" si="28"/>
        <v>0</v>
      </c>
      <c r="L114" s="5198">
        <f t="shared" si="28"/>
        <v>0</v>
      </c>
      <c r="M114" s="5078">
        <f t="shared" si="28"/>
        <v>0</v>
      </c>
      <c r="N114" s="5084">
        <f t="shared" si="28"/>
        <v>0</v>
      </c>
      <c r="O114" s="5080">
        <f t="shared" si="28"/>
        <v>0</v>
      </c>
      <c r="P114" s="5084">
        <f t="shared" si="28"/>
        <v>0</v>
      </c>
      <c r="Q114" s="5079">
        <f>SUM(Q115:Q118)</f>
        <v>0</v>
      </c>
      <c r="R114" s="4821">
        <f>SUM(R115:R118)</f>
        <v>0</v>
      </c>
      <c r="S114" s="5080">
        <f t="shared" si="28"/>
        <v>0</v>
      </c>
      <c r="T114" s="5084">
        <f t="shared" si="28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29">SUM(C124:C129)</f>
        <v>0</v>
      </c>
      <c r="D123" s="1127">
        <f t="shared" si="29"/>
        <v>0</v>
      </c>
      <c r="E123" s="1127">
        <f>SUM(E124:E129)</f>
        <v>0</v>
      </c>
      <c r="F123" s="5199">
        <f t="shared" si="29"/>
        <v>0</v>
      </c>
      <c r="G123" s="3158">
        <f>SUM(G124:G129)</f>
        <v>0</v>
      </c>
      <c r="H123" s="1127">
        <f>SUM(H124:H129)</f>
        <v>0</v>
      </c>
      <c r="I123" s="5004">
        <f t="shared" si="29"/>
        <v>0</v>
      </c>
      <c r="J123" s="5078">
        <f t="shared" si="29"/>
        <v>0</v>
      </c>
      <c r="K123" s="1483">
        <f t="shared" si="29"/>
        <v>0</v>
      </c>
      <c r="L123" s="5079">
        <f t="shared" si="29"/>
        <v>0</v>
      </c>
      <c r="M123" s="1483">
        <f t="shared" si="29"/>
        <v>0</v>
      </c>
      <c r="N123" s="5079">
        <f>SUM(N124:N129)</f>
        <v>0</v>
      </c>
      <c r="O123" s="1483">
        <f>SUM(O124:O129)</f>
        <v>0</v>
      </c>
      <c r="P123" s="5080">
        <f t="shared" si="29"/>
        <v>0</v>
      </c>
      <c r="Q123" s="1483">
        <f t="shared" si="29"/>
        <v>0</v>
      </c>
    </row>
    <row r="124" spans="1:20" s="9" customFormat="1" ht="15" customHeight="1" x14ac:dyDescent="0.2">
      <c r="A124" s="1484" t="s">
        <v>823</v>
      </c>
      <c r="B124" s="1184">
        <f t="shared" ref="B124:B129" si="30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0"/>
        <v>0</v>
      </c>
      <c r="C127" s="192"/>
      <c r="D127" s="482"/>
      <c r="E127" s="482"/>
      <c r="F127" s="2"/>
      <c r="G127" s="1187">
        <f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>SUM(H128:I128)</f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0"/>
        <v>0</v>
      </c>
      <c r="C129" s="1139"/>
      <c r="D129" s="1152"/>
      <c r="E129" s="1152"/>
      <c r="F129" s="388"/>
      <c r="G129" s="1188">
        <f>SUM(H129:I129)</f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>SUM(F35+J35)</f>
        <v>0</v>
      </c>
      <c r="C35" s="5227">
        <f>SUM(G35+K35)</f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3">SUM(F38+J38)</f>
        <v>0</v>
      </c>
      <c r="C38" s="5227">
        <f t="shared" si="3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3"/>
        <v>0</v>
      </c>
      <c r="C39" s="5227">
        <f t="shared" si="3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3"/>
        <v>0</v>
      </c>
      <c r="C40" s="5227">
        <f t="shared" si="3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3"/>
        <v>0</v>
      </c>
      <c r="C41" s="5227">
        <f t="shared" si="3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3"/>
        <v>0</v>
      </c>
      <c r="C42" s="5227">
        <f t="shared" si="3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3"/>
        <v>0</v>
      </c>
      <c r="C43" s="5230">
        <f t="shared" si="3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4">SUM(B49:B52)</f>
        <v>0</v>
      </c>
      <c r="C48" s="5199">
        <f t="shared" si="4"/>
        <v>0</v>
      </c>
      <c r="D48" s="1127">
        <f t="shared" si="4"/>
        <v>0</v>
      </c>
      <c r="E48" s="5199">
        <f t="shared" si="4"/>
        <v>0</v>
      </c>
      <c r="F48" s="5025">
        <f t="shared" si="4"/>
        <v>0</v>
      </c>
      <c r="G48" s="1127">
        <f t="shared" si="4"/>
        <v>0</v>
      </c>
      <c r="H48" s="5025">
        <f t="shared" si="4"/>
        <v>0</v>
      </c>
      <c r="I48" s="1127">
        <f t="shared" si="4"/>
        <v>0</v>
      </c>
      <c r="J48" s="5025">
        <f t="shared" si="4"/>
        <v>0</v>
      </c>
      <c r="K48" s="1127">
        <f t="shared" si="4"/>
        <v>0</v>
      </c>
      <c r="L48" s="5025">
        <f t="shared" si="4"/>
        <v>0</v>
      </c>
      <c r="M48" s="5234">
        <f t="shared" si="4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>SUM(R49:R52)</f>
        <v>0</v>
      </c>
      <c r="S48" s="5199">
        <f>SUM(S49:S52)</f>
        <v>0</v>
      </c>
      <c r="T48" s="5025">
        <f>SUM(T49:T52)</f>
        <v>0</v>
      </c>
      <c r="U48" s="5199">
        <f>SUM(U49:U52)</f>
        <v>0</v>
      </c>
    </row>
    <row r="49" spans="1:21" x14ac:dyDescent="0.25">
      <c r="A49" s="1010" t="s">
        <v>3809</v>
      </c>
      <c r="B49" s="1185">
        <f t="shared" ref="B49:E52" si="5">SUM(F49+J49)</f>
        <v>0</v>
      </c>
      <c r="C49" s="4918">
        <f t="shared" si="5"/>
        <v>0</v>
      </c>
      <c r="D49" s="1185">
        <f t="shared" si="5"/>
        <v>0</v>
      </c>
      <c r="E49" s="4918">
        <f t="shared" si="5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5"/>
        <v>0</v>
      </c>
      <c r="C50" s="146">
        <f t="shared" si="5"/>
        <v>0</v>
      </c>
      <c r="D50" s="300">
        <f t="shared" si="5"/>
        <v>0</v>
      </c>
      <c r="E50" s="146">
        <f t="shared" si="5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5"/>
        <v>0</v>
      </c>
      <c r="C51" s="146">
        <f t="shared" si="5"/>
        <v>0</v>
      </c>
      <c r="D51" s="300">
        <f t="shared" si="5"/>
        <v>0</v>
      </c>
      <c r="E51" s="146">
        <f t="shared" si="5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5"/>
        <v>0</v>
      </c>
      <c r="C52" s="3535">
        <f t="shared" si="5"/>
        <v>0</v>
      </c>
      <c r="D52" s="3191">
        <f t="shared" si="5"/>
        <v>0</v>
      </c>
      <c r="E52" s="3535">
        <f t="shared" si="5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>SUM(B58:B62)</f>
        <v>0</v>
      </c>
      <c r="C57" s="1560">
        <f>SUM(C58:C62)</f>
        <v>0</v>
      </c>
      <c r="D57" s="1559">
        <f>SUM(D58:D62)</f>
        <v>0</v>
      </c>
      <c r="E57" s="1560">
        <f>SUM(E58:E62)</f>
        <v>0</v>
      </c>
      <c r="F57" s="5239">
        <f>SUM(F58:F63)</f>
        <v>0</v>
      </c>
      <c r="G57" s="1560">
        <f t="shared" ref="G57:P57" si="6">SUM(G58:G63)</f>
        <v>0</v>
      </c>
      <c r="H57" s="1559">
        <f t="shared" si="6"/>
        <v>0</v>
      </c>
      <c r="I57" s="1560">
        <f>SUM(I58:I63)</f>
        <v>0</v>
      </c>
      <c r="J57" s="5051">
        <f t="shared" si="6"/>
        <v>0</v>
      </c>
      <c r="K57" s="5240">
        <f t="shared" si="6"/>
        <v>0</v>
      </c>
      <c r="L57" s="1558">
        <f t="shared" si="6"/>
        <v>0</v>
      </c>
      <c r="M57" s="1601">
        <f t="shared" si="6"/>
        <v>0</v>
      </c>
      <c r="N57" s="5241">
        <f>SUM(N58:N63)</f>
        <v>0</v>
      </c>
      <c r="O57" s="1601">
        <f t="shared" si="6"/>
        <v>0</v>
      </c>
      <c r="P57" s="1559">
        <f t="shared" si="6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7">SUM(F58+J58)</f>
        <v>0</v>
      </c>
      <c r="C58" s="3044">
        <f t="shared" si="7"/>
        <v>0</v>
      </c>
      <c r="D58" s="5154">
        <f t="shared" si="7"/>
        <v>0</v>
      </c>
      <c r="E58" s="3044">
        <f t="shared" si="7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7"/>
        <v>0</v>
      </c>
      <c r="C59" s="5032">
        <f t="shared" si="7"/>
        <v>0</v>
      </c>
      <c r="D59" s="5166">
        <f t="shared" si="7"/>
        <v>0</v>
      </c>
      <c r="E59" s="5032">
        <f t="shared" si="7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7"/>
        <v>0</v>
      </c>
      <c r="C60" s="5032">
        <f t="shared" si="7"/>
        <v>0</v>
      </c>
      <c r="D60" s="5166">
        <f t="shared" si="7"/>
        <v>0</v>
      </c>
      <c r="E60" s="5032">
        <f t="shared" si="7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7"/>
        <v>0</v>
      </c>
      <c r="C61" s="5032">
        <f t="shared" si="7"/>
        <v>0</v>
      </c>
      <c r="D61" s="5166">
        <f t="shared" si="7"/>
        <v>0</v>
      </c>
      <c r="E61" s="5032">
        <f t="shared" si="7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7"/>
        <v>0</v>
      </c>
      <c r="C62" s="5032">
        <f t="shared" si="7"/>
        <v>0</v>
      </c>
      <c r="D62" s="5166">
        <f t="shared" si="7"/>
        <v>0</v>
      </c>
      <c r="E62" s="5032">
        <f t="shared" si="7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7"/>
        <v>0</v>
      </c>
      <c r="C63" s="3195">
        <f t="shared" si="7"/>
        <v>0</v>
      </c>
      <c r="D63" s="5190">
        <f t="shared" si="7"/>
        <v>0</v>
      </c>
      <c r="E63" s="3195">
        <f t="shared" si="7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8">SUM(B69:B72)</f>
        <v>0</v>
      </c>
      <c r="C68" s="1127">
        <f t="shared" si="8"/>
        <v>0</v>
      </c>
      <c r="D68" s="5025">
        <f t="shared" si="8"/>
        <v>0</v>
      </c>
      <c r="E68" s="1127">
        <f t="shared" si="8"/>
        <v>0</v>
      </c>
      <c r="F68" s="5025">
        <f t="shared" si="8"/>
        <v>0</v>
      </c>
      <c r="G68" s="1363">
        <f t="shared" si="8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9">SUM(B78:B79)</f>
        <v>0</v>
      </c>
      <c r="C77" s="5241">
        <f t="shared" si="9"/>
        <v>0</v>
      </c>
      <c r="D77" s="1558">
        <f t="shared" si="9"/>
        <v>0</v>
      </c>
      <c r="E77" s="5241">
        <f t="shared" si="9"/>
        <v>0</v>
      </c>
      <c r="F77" s="5247">
        <f t="shared" si="9"/>
        <v>0</v>
      </c>
      <c r="G77" s="1268">
        <f t="shared" si="9"/>
        <v>0</v>
      </c>
      <c r="H77" s="5247">
        <f t="shared" si="9"/>
        <v>0</v>
      </c>
      <c r="I77" s="1268">
        <f t="shared" si="9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>CA12&amp;CB12&amp;CC12&amp;CD12&amp;CE12&amp;CF12</f>
        <v/>
      </c>
      <c r="CA12" s="162" t="str">
        <f>IF((T12+U12)&lt;&gt;B12," * El desglose por Sexo No puede ser distinto al Total.","")</f>
        <v/>
      </c>
      <c r="CB12" s="162" t="str">
        <f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>IF(AND(B12&gt;0,X12="")," * No olvide digitar Pueblos Originarios. Digite cero si no tiene.",IF(X12&gt;B12," * La variable Pueblos Originarios no puede ser mayor al Total.",""))</f>
        <v/>
      </c>
      <c r="CE12" s="162" t="str">
        <f>IF(AND(B12&gt;0,Y12="")," * No olvide digitar Migrantes. Digite cero si no tiene.",IF(Y12&gt;B12," * La variable Migrantes no puede ser mayor al Total.",""))</f>
        <v/>
      </c>
      <c r="CF12" s="162" t="str">
        <f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>CA13&amp;CB13&amp;CC13&amp;CD13&amp;CE13&amp;CF13</f>
        <v/>
      </c>
      <c r="AD13" s="160"/>
      <c r="AE13" s="160"/>
      <c r="AF13" s="160"/>
      <c r="CA13" s="162" t="str">
        <f>IF((T13+U13)&lt;&gt;B13," * El desglose por Sexo No puede ser distinto al Total.","")</f>
        <v/>
      </c>
      <c r="CB13" s="162" t="str">
        <f>IF(AND(B13&gt;0,V13="")," * No olvide digitar Niños, niñas, adolescentes y jóvenes en Serv. Nac. Reinserción Social Juvenil. Digite cero si no tiene.",IF(V13&gt;B13," * La variable Niños, Niñas, adolescentes y jóvenes en Serv. Nac. Reinserción Social Juvenil no puede ser mayor al Total.",""))</f>
        <v/>
      </c>
      <c r="CC13" s="162" t="str">
        <f>IF(AND(B13&gt;0,W13="")," * No olvide digitar Niños, niñas, adolescentes y Jóvenes en Serv. Nac. Protección Especializada a la Niñez y Adolescencia. Digite cero si no tiene.",IF(W13&gt;B13," * La variable Niños, Niñas, adolescentes y jóvenes enServ. Nac. Protección Especializada a la Niñez y Adolescencia no puede ser mayor al Total.",""))</f>
        <v/>
      </c>
      <c r="CD13" s="162" t="str">
        <f>IF(AND(B13&gt;0,X13="")," * No olvide digitar Pueblos Originarios. Digite cero si no tiene.",IF(X13&gt;B13," * La variable Pueblos Originarios no puede ser mayor al Total.",""))</f>
        <v/>
      </c>
      <c r="CE13" s="162" t="str">
        <f>IF(AND(B13&gt;0,Y13="")," * No olvide digitar Migrantes. Digite cero si no tiene.",IF(Y13&gt;B13," * La variable Migrantes no puede ser mayor al Total.",""))</f>
        <v/>
      </c>
      <c r="CF13" s="162" t="str">
        <f>IF(AND(B13&gt;0,Z13="")," * No olvide digitar Espacios amigables/Adolescentes. Digite cero si no tiene.",IF(Z13&gt;B13," * La variable Espacios amigables/Adolescentes no puede ser mayor al Total.",""))</f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>CA14&amp;CB14&amp;CC14&amp;CD14&amp;CE14&amp;CF14</f>
        <v/>
      </c>
      <c r="CA14" s="162" t="str">
        <f>IF((T14+U14)&lt;&gt;B14," * El desglose por Sexo No puede ser distinto al Total.","")</f>
        <v/>
      </c>
      <c r="CB14" s="162" t="str">
        <f>IF(AND(B14&gt;0,V14="")," * No olvide digitar Niños, niñas, adolescentes y jóvenes en Serv. Nac. Reinserción Social Juvenil. Digite cero si no tiene.",IF(V14&gt;B14," * La variable Niños, Niñas, adolescentes y jóvenes en Serv. Nac. Reinserción Social Juvenil no puede ser mayor al Total.",""))</f>
        <v/>
      </c>
      <c r="CC14" s="162" t="str">
        <f>IF(AND(B14&gt;0,W14="")," * No olvide digitar Niños, niñas, adolescentes y Jóvenes en Serv. Nac. Protección Especializada a la Niñez y Adolescencia. Digite cero si no tiene.",IF(W14&gt;B14," * La variable Niños, Niñas, adolescentes y jóvenes enServ. Nac. Protección Especializada a la Niñez y Adolescencia no puede ser mayor al Total.",""))</f>
        <v/>
      </c>
      <c r="CD14" s="162" t="str">
        <f>IF(AND(B14&gt;0,X14="")," * No olvide digitar Pueblos Originarios. Digite cero si no tiene.",IF(X14&gt;B14," * La variable Pueblos Originarios no puede ser mayor al Total.",""))</f>
        <v/>
      </c>
      <c r="CE14" s="162" t="str">
        <f>IF(AND(B14&gt;0,Y14="")," * No olvide digitar Migrantes. Digite cero si no tiene.",IF(Y14&gt;B14," * La variable Migrantes no puede ser mayor al Total.",""))</f>
        <v/>
      </c>
      <c r="CF14" s="162" t="str">
        <f>IF(AND(B14&gt;0,Z14="")," * No olvide digitar Espacios amigables/Adolescentes. Digite cero si no tiene.",IF(Z14&gt;B14," * La variable Espacios amigables/Adolescentes no puede ser mayor al Total.",""))</f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>IF((T15+U15)&lt;&gt;B15," * El desglose por Sexo No puede ser distinto al Total.","")</f>
        <v/>
      </c>
      <c r="CB15" s="162" t="str">
        <f>IF(AND(B15&gt;0,V15="")," * No olvide digitar Niños, niñas, adolescentes y jóvenes en Serv. Nac. Reinserción Social Juvenil. Digite cero si no tiene.",IF(V15&gt;B15," * La variable Niños, Niñas, adolescentes y jóvenes en Serv. Nac. Reinserción Social Juvenil no puede ser mayor al Total.",""))</f>
        <v/>
      </c>
      <c r="CC15" s="162" t="str">
        <f>IF(AND(B15&gt;0,W15="")," * No olvide digitar Niños, niñas, adolescentes y Jóvenes en Serv. Nac. Protección Especializada a la Niñez y Adolescencia. Digite cero si no tiene.",IF(W15&gt;B15," * La variable Niños, Niñas, adolescentes y jóvenes enServ. Nac. Protección Especializada a la Niñez y Adolescencia no puede ser mayor al Total.",""))</f>
        <v/>
      </c>
      <c r="CD15" s="162" t="str">
        <f>IF(AND(B15&gt;0,X15="")," * No olvide digitar Pueblos Originarios. Digite cero si no tiene.",IF(X15&gt;B15," * La variable Pueblos Originarios no puede ser mayor al Total.",""))</f>
        <v/>
      </c>
      <c r="CE15" s="162" t="str">
        <f>IF(AND(B15&gt;0,Y15="")," * No olvide digitar Migrantes. Digite cero si no tiene.",IF(Y15&gt;B15," * La variable Migrantes no puede ser mayor al Total.",""))</f>
        <v/>
      </c>
      <c r="CF15" s="162" t="str">
        <f>IF(AND(B15&gt;0,Z15="")," * No olvide digitar Espacios amigables/Adolescentes. Digite cero si no tiene.",IF(Z15&gt;B15," * La variable Espacios amigables/Adolescentes no puede ser mayor al Total.",""))</f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0">SUM(C11:C15)</f>
        <v>0</v>
      </c>
      <c r="D16" s="1512">
        <f t="shared" si="0"/>
        <v>0</v>
      </c>
      <c r="E16" s="1512">
        <f t="shared" si="0"/>
        <v>0</v>
      </c>
      <c r="F16" s="1513">
        <f t="shared" si="0"/>
        <v>0</v>
      </c>
      <c r="G16" s="1513">
        <f t="shared" si="0"/>
        <v>0</v>
      </c>
      <c r="H16" s="1513">
        <f t="shared" si="0"/>
        <v>0</v>
      </c>
      <c r="I16" s="1513">
        <f t="shared" si="0"/>
        <v>0</v>
      </c>
      <c r="J16" s="1513">
        <f t="shared" si="0"/>
        <v>0</v>
      </c>
      <c r="K16" s="1513">
        <f t="shared" si="0"/>
        <v>0</v>
      </c>
      <c r="L16" s="1513">
        <f t="shared" si="0"/>
        <v>0</v>
      </c>
      <c r="M16" s="1513">
        <f t="shared" si="0"/>
        <v>0</v>
      </c>
      <c r="N16" s="1513">
        <f t="shared" si="0"/>
        <v>0</v>
      </c>
      <c r="O16" s="1513">
        <f t="shared" si="0"/>
        <v>0</v>
      </c>
      <c r="P16" s="1513">
        <f t="shared" si="0"/>
        <v>0</v>
      </c>
      <c r="Q16" s="1513">
        <f t="shared" si="0"/>
        <v>0</v>
      </c>
      <c r="R16" s="1513">
        <f t="shared" si="0"/>
        <v>0</v>
      </c>
      <c r="S16" s="1514">
        <f t="shared" si="0"/>
        <v>0</v>
      </c>
      <c r="T16" s="1510">
        <f t="shared" si="0"/>
        <v>0</v>
      </c>
      <c r="U16" s="1515">
        <f t="shared" si="0"/>
        <v>0</v>
      </c>
      <c r="V16" s="1516">
        <f t="shared" si="0"/>
        <v>0</v>
      </c>
      <c r="W16" s="1516">
        <f t="shared" si="0"/>
        <v>0</v>
      </c>
      <c r="X16" s="1516">
        <f t="shared" si="0"/>
        <v>0</v>
      </c>
      <c r="Y16" s="1516">
        <f t="shared" si="0"/>
        <v>0</v>
      </c>
      <c r="Z16" s="1516">
        <f t="shared" si="0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>SUM(C21:E21)</f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>SUM(C22:E22)</f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>SUM(C23:E23)</f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>SUM(D19:D23)</f>
        <v>0</v>
      </c>
      <c r="E24" s="5319">
        <f>SUM(E19:E23)</f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">SUM(AA35+AB35+AC35+AD35)</f>
        <v>0</v>
      </c>
      <c r="AA35" s="1523"/>
      <c r="AB35" s="1497"/>
      <c r="AC35" s="1497"/>
      <c r="AD35" s="1498"/>
      <c r="AE35" s="961">
        <f t="shared" ref="AE35:AE65" si="2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3">IF((T35+U35)&lt;&gt;B35,1,0)</f>
        <v>0</v>
      </c>
      <c r="CL35" s="163">
        <f t="shared" ref="CL35:CL89" si="4">IF((AE35+Z35)&gt;B35,1,0)</f>
        <v>0</v>
      </c>
      <c r="CM35" s="163">
        <f t="shared" ref="CM35:CM89" si="5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"/>
        <v>0</v>
      </c>
      <c r="AA36" s="407"/>
      <c r="AB36" s="1536"/>
      <c r="AC36" s="1536"/>
      <c r="AD36" s="1535"/>
      <c r="AE36" s="961">
        <f t="shared" si="2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6">CA36&amp;CB36&amp;CC36&amp;CD36&amp;CE36&amp;CF36&amp;CG36</f>
        <v/>
      </c>
      <c r="CA36" s="162" t="str">
        <f t="shared" ref="CA36:CA89" si="7">IF((T36+U36)&lt;&gt;B36,"* El número de atenciones remotas según Sexo debe ser igual al Total.","")</f>
        <v/>
      </c>
      <c r="CB36" s="162" t="str">
        <f t="shared" ref="CB36:CB89" si="8">IF((AE36+Z36)&gt;B36," * El Total de Teleconsultas Nuevas no debe ser mayor que el Total","")</f>
        <v/>
      </c>
      <c r="CC36" s="162" t="str">
        <f t="shared" ref="CC36:CC89" si="9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0">IF(AND(B36&gt;0,AP36="")," * No olvide digitar la variable Migrantes. Digite cero si no tiene.",IF(AP36&gt;B36," * La variable Migrantes no puede ser mayor al Total.",""))</f>
        <v/>
      </c>
      <c r="CE36" s="162" t="str">
        <f t="shared" ref="CE36:CE89" si="11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12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13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3"/>
        <v>0</v>
      </c>
      <c r="CL36" s="163">
        <f t="shared" si="4"/>
        <v>0</v>
      </c>
      <c r="CM36" s="163">
        <f t="shared" si="5"/>
        <v>0</v>
      </c>
      <c r="CN36" s="163">
        <f t="shared" ref="CN36:CN89" si="14">IF(AND(B36&gt;0,AP36=""),1,IF(AP36&gt;B36,1,0))</f>
        <v>0</v>
      </c>
      <c r="CO36" s="163">
        <f t="shared" ref="CO36:CQ66" si="15">IF(AND($B36&gt;0,AQ36=""),1,IF(AQ36&gt;$B36,1,0))</f>
        <v>0</v>
      </c>
      <c r="CP36" s="163">
        <f t="shared" si="15"/>
        <v>0</v>
      </c>
      <c r="CQ36" s="163">
        <f t="shared" si="15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"/>
        <v>0</v>
      </c>
      <c r="AA37" s="407"/>
      <c r="AB37" s="1536"/>
      <c r="AC37" s="1536"/>
      <c r="AD37" s="1535"/>
      <c r="AE37" s="961">
        <f t="shared" si="2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6"/>
        <v/>
      </c>
      <c r="CA37" s="162" t="str">
        <f t="shared" si="7"/>
        <v/>
      </c>
      <c r="CB37" s="162" t="str">
        <f t="shared" si="8"/>
        <v/>
      </c>
      <c r="CC37" s="162" t="str">
        <f t="shared" si="9"/>
        <v/>
      </c>
      <c r="CD37" s="162" t="str">
        <f t="shared" si="10"/>
        <v/>
      </c>
      <c r="CE37" s="162" t="str">
        <f t="shared" si="11"/>
        <v/>
      </c>
      <c r="CF37" s="162" t="str">
        <f t="shared" si="12"/>
        <v/>
      </c>
      <c r="CG37" s="162" t="str">
        <f t="shared" si="13"/>
        <v/>
      </c>
      <c r="CK37" s="163">
        <f t="shared" si="3"/>
        <v>0</v>
      </c>
      <c r="CL37" s="163">
        <f t="shared" si="4"/>
        <v>0</v>
      </c>
      <c r="CM37" s="163">
        <f t="shared" si="5"/>
        <v>0</v>
      </c>
      <c r="CN37" s="163">
        <f t="shared" si="14"/>
        <v>0</v>
      </c>
      <c r="CO37" s="163">
        <f t="shared" si="15"/>
        <v>0</v>
      </c>
      <c r="CP37" s="163">
        <f t="shared" si="15"/>
        <v>0</v>
      </c>
      <c r="CQ37" s="163">
        <f t="shared" si="15"/>
        <v>0</v>
      </c>
    </row>
    <row r="38" spans="1:95" s="161" customFormat="1" ht="15" customHeight="1" x14ac:dyDescent="0.25">
      <c r="A38" s="961" t="s">
        <v>3998</v>
      </c>
      <c r="B38" s="406">
        <f t="shared" ref="B38:B90" si="16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"/>
        <v>0</v>
      </c>
      <c r="AA38" s="407"/>
      <c r="AB38" s="1536"/>
      <c r="AC38" s="1536"/>
      <c r="AD38" s="1535"/>
      <c r="AE38" s="961">
        <f t="shared" si="2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6"/>
        <v/>
      </c>
      <c r="CA38" s="162" t="str">
        <f t="shared" si="7"/>
        <v/>
      </c>
      <c r="CB38" s="162" t="str">
        <f t="shared" si="8"/>
        <v/>
      </c>
      <c r="CC38" s="162" t="str">
        <f t="shared" si="9"/>
        <v/>
      </c>
      <c r="CD38" s="162" t="str">
        <f t="shared" si="10"/>
        <v/>
      </c>
      <c r="CE38" s="162" t="str">
        <f t="shared" si="11"/>
        <v/>
      </c>
      <c r="CF38" s="162" t="str">
        <f t="shared" si="12"/>
        <v/>
      </c>
      <c r="CG38" s="162" t="str">
        <f t="shared" si="13"/>
        <v/>
      </c>
      <c r="CK38" s="163">
        <f t="shared" si="3"/>
        <v>0</v>
      </c>
      <c r="CL38" s="163">
        <f t="shared" si="4"/>
        <v>0</v>
      </c>
      <c r="CM38" s="163">
        <f t="shared" si="5"/>
        <v>0</v>
      </c>
      <c r="CN38" s="163">
        <f t="shared" si="14"/>
        <v>0</v>
      </c>
      <c r="CO38" s="163">
        <f t="shared" si="15"/>
        <v>0</v>
      </c>
      <c r="CP38" s="163">
        <f t="shared" si="15"/>
        <v>0</v>
      </c>
      <c r="CQ38" s="163">
        <f t="shared" si="15"/>
        <v>0</v>
      </c>
    </row>
    <row r="39" spans="1:95" s="161" customFormat="1" ht="15" customHeight="1" x14ac:dyDescent="0.25">
      <c r="A39" s="961" t="s">
        <v>3999</v>
      </c>
      <c r="B39" s="406">
        <f t="shared" si="16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"/>
        <v>0</v>
      </c>
      <c r="AA39" s="407"/>
      <c r="AB39" s="1536"/>
      <c r="AC39" s="1536"/>
      <c r="AD39" s="1535"/>
      <c r="AE39" s="961">
        <f t="shared" si="2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6"/>
        <v/>
      </c>
      <c r="CA39" s="162" t="str">
        <f t="shared" si="7"/>
        <v/>
      </c>
      <c r="CB39" s="162" t="str">
        <f t="shared" si="8"/>
        <v/>
      </c>
      <c r="CC39" s="162" t="str">
        <f t="shared" si="9"/>
        <v/>
      </c>
      <c r="CD39" s="162" t="str">
        <f t="shared" si="10"/>
        <v/>
      </c>
      <c r="CE39" s="162" t="str">
        <f t="shared" si="11"/>
        <v/>
      </c>
      <c r="CF39" s="162" t="str">
        <f t="shared" si="12"/>
        <v/>
      </c>
      <c r="CG39" s="162" t="str">
        <f t="shared" si="13"/>
        <v/>
      </c>
      <c r="CK39" s="163">
        <f t="shared" si="3"/>
        <v>0</v>
      </c>
      <c r="CL39" s="163">
        <f t="shared" si="4"/>
        <v>0</v>
      </c>
      <c r="CM39" s="163">
        <f t="shared" si="5"/>
        <v>0</v>
      </c>
      <c r="CN39" s="163">
        <f t="shared" si="14"/>
        <v>0</v>
      </c>
      <c r="CO39" s="163">
        <f t="shared" si="15"/>
        <v>0</v>
      </c>
      <c r="CP39" s="163">
        <f t="shared" si="15"/>
        <v>0</v>
      </c>
      <c r="CQ39" s="163">
        <f t="shared" si="15"/>
        <v>0</v>
      </c>
    </row>
    <row r="40" spans="1:95" s="161" customFormat="1" ht="15" customHeight="1" x14ac:dyDescent="0.15">
      <c r="A40" s="1112" t="s">
        <v>4305</v>
      </c>
      <c r="B40" s="406">
        <f t="shared" si="16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"/>
        <v>0</v>
      </c>
      <c r="AA40" s="407"/>
      <c r="AB40" s="1536"/>
      <c r="AC40" s="1536"/>
      <c r="AD40" s="1535"/>
      <c r="AE40" s="961">
        <f t="shared" si="2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6"/>
        <v/>
      </c>
      <c r="CA40" s="162" t="str">
        <f t="shared" si="7"/>
        <v/>
      </c>
      <c r="CB40" s="162" t="str">
        <f t="shared" si="8"/>
        <v/>
      </c>
      <c r="CC40" s="162" t="str">
        <f t="shared" si="9"/>
        <v/>
      </c>
      <c r="CD40" s="162" t="str">
        <f t="shared" si="10"/>
        <v/>
      </c>
      <c r="CE40" s="162" t="str">
        <f t="shared" si="11"/>
        <v/>
      </c>
      <c r="CF40" s="162" t="str">
        <f t="shared" si="12"/>
        <v/>
      </c>
      <c r="CG40" s="162" t="str">
        <f t="shared" si="13"/>
        <v/>
      </c>
      <c r="CK40" s="163">
        <f t="shared" si="3"/>
        <v>0</v>
      </c>
      <c r="CL40" s="163">
        <f t="shared" si="4"/>
        <v>0</v>
      </c>
      <c r="CM40" s="163">
        <f t="shared" si="5"/>
        <v>0</v>
      </c>
      <c r="CN40" s="163">
        <f t="shared" si="14"/>
        <v>0</v>
      </c>
      <c r="CO40" s="163">
        <f t="shared" si="15"/>
        <v>0</v>
      </c>
      <c r="CP40" s="163">
        <f t="shared" si="15"/>
        <v>0</v>
      </c>
      <c r="CQ40" s="163">
        <f t="shared" si="15"/>
        <v>0</v>
      </c>
    </row>
    <row r="41" spans="1:95" s="161" customFormat="1" ht="15" customHeight="1" x14ac:dyDescent="0.2">
      <c r="A41" s="3150" t="s">
        <v>4308</v>
      </c>
      <c r="B41" s="406">
        <f t="shared" si="16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"/>
        <v>0</v>
      </c>
      <c r="AA41" s="407"/>
      <c r="AB41" s="1536"/>
      <c r="AC41" s="1536"/>
      <c r="AD41" s="1535"/>
      <c r="AE41" s="961">
        <f t="shared" si="2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6"/>
        <v/>
      </c>
      <c r="CA41" s="162" t="str">
        <f t="shared" si="7"/>
        <v/>
      </c>
      <c r="CB41" s="162" t="str">
        <f t="shared" si="8"/>
        <v/>
      </c>
      <c r="CC41" s="162" t="str">
        <f t="shared" si="9"/>
        <v/>
      </c>
      <c r="CD41" s="162" t="str">
        <f t="shared" si="10"/>
        <v/>
      </c>
      <c r="CE41" s="162" t="str">
        <f t="shared" si="11"/>
        <v/>
      </c>
      <c r="CF41" s="162" t="str">
        <f t="shared" si="12"/>
        <v/>
      </c>
      <c r="CG41" s="162" t="str">
        <f t="shared" si="13"/>
        <v/>
      </c>
      <c r="CK41" s="163">
        <f t="shared" si="3"/>
        <v>0</v>
      </c>
      <c r="CL41" s="163">
        <f t="shared" si="4"/>
        <v>0</v>
      </c>
      <c r="CM41" s="163">
        <f t="shared" si="5"/>
        <v>0</v>
      </c>
      <c r="CN41" s="163">
        <f t="shared" si="14"/>
        <v>0</v>
      </c>
      <c r="CO41" s="163">
        <f t="shared" si="15"/>
        <v>0</v>
      </c>
      <c r="CP41" s="163">
        <f t="shared" si="15"/>
        <v>0</v>
      </c>
      <c r="CQ41" s="163">
        <f t="shared" si="15"/>
        <v>0</v>
      </c>
    </row>
    <row r="42" spans="1:95" s="161" customFormat="1" ht="15" customHeight="1" x14ac:dyDescent="0.25">
      <c r="A42" s="961" t="s">
        <v>3699</v>
      </c>
      <c r="B42" s="406">
        <f t="shared" si="16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"/>
        <v>0</v>
      </c>
      <c r="AA42" s="407"/>
      <c r="AB42" s="1536"/>
      <c r="AC42" s="1536"/>
      <c r="AD42" s="1535"/>
      <c r="AE42" s="961">
        <f t="shared" si="2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6"/>
        <v/>
      </c>
      <c r="CA42" s="162" t="str">
        <f t="shared" si="7"/>
        <v/>
      </c>
      <c r="CB42" s="162" t="str">
        <f t="shared" si="8"/>
        <v/>
      </c>
      <c r="CC42" s="162" t="str">
        <f t="shared" si="9"/>
        <v/>
      </c>
      <c r="CD42" s="162" t="str">
        <f t="shared" si="10"/>
        <v/>
      </c>
      <c r="CE42" s="162" t="str">
        <f t="shared" si="11"/>
        <v/>
      </c>
      <c r="CF42" s="162" t="str">
        <f t="shared" si="12"/>
        <v/>
      </c>
      <c r="CG42" s="162" t="str">
        <f t="shared" si="13"/>
        <v/>
      </c>
      <c r="CK42" s="163">
        <f t="shared" si="3"/>
        <v>0</v>
      </c>
      <c r="CL42" s="163">
        <f t="shared" si="4"/>
        <v>0</v>
      </c>
      <c r="CM42" s="163">
        <f t="shared" si="5"/>
        <v>0</v>
      </c>
      <c r="CN42" s="163">
        <f t="shared" si="14"/>
        <v>0</v>
      </c>
      <c r="CO42" s="163">
        <f t="shared" si="15"/>
        <v>0</v>
      </c>
      <c r="CP42" s="163">
        <f t="shared" si="15"/>
        <v>0</v>
      </c>
      <c r="CQ42" s="163">
        <f t="shared" si="15"/>
        <v>0</v>
      </c>
    </row>
    <row r="43" spans="1:95" s="161" customFormat="1" ht="15" customHeight="1" x14ac:dyDescent="0.25">
      <c r="A43" s="961" t="s">
        <v>3133</v>
      </c>
      <c r="B43" s="406">
        <f t="shared" si="16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"/>
        <v>0</v>
      </c>
      <c r="AA43" s="407"/>
      <c r="AB43" s="1536"/>
      <c r="AC43" s="1536"/>
      <c r="AD43" s="1535"/>
      <c r="AE43" s="961">
        <f t="shared" si="2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6"/>
        <v/>
      </c>
      <c r="CA43" s="162" t="str">
        <f t="shared" si="7"/>
        <v/>
      </c>
      <c r="CB43" s="162" t="str">
        <f t="shared" si="8"/>
        <v/>
      </c>
      <c r="CC43" s="162" t="str">
        <f t="shared" si="9"/>
        <v/>
      </c>
      <c r="CD43" s="162" t="str">
        <f t="shared" si="10"/>
        <v/>
      </c>
      <c r="CE43" s="162" t="str">
        <f t="shared" si="11"/>
        <v/>
      </c>
      <c r="CF43" s="162" t="str">
        <f t="shared" si="12"/>
        <v/>
      </c>
      <c r="CG43" s="162" t="str">
        <f t="shared" si="13"/>
        <v/>
      </c>
      <c r="CK43" s="163">
        <f t="shared" si="3"/>
        <v>0</v>
      </c>
      <c r="CL43" s="163">
        <f t="shared" si="4"/>
        <v>0</v>
      </c>
      <c r="CM43" s="163">
        <f t="shared" si="5"/>
        <v>0</v>
      </c>
      <c r="CN43" s="163">
        <f t="shared" si="14"/>
        <v>0</v>
      </c>
      <c r="CO43" s="163">
        <f t="shared" si="15"/>
        <v>0</v>
      </c>
      <c r="CP43" s="163">
        <f t="shared" si="15"/>
        <v>0</v>
      </c>
      <c r="CQ43" s="163">
        <f t="shared" si="15"/>
        <v>0</v>
      </c>
    </row>
    <row r="44" spans="1:95" s="161" customFormat="1" ht="15" customHeight="1" x14ac:dyDescent="0.25">
      <c r="A44" s="961" t="s">
        <v>3700</v>
      </c>
      <c r="B44" s="406">
        <f t="shared" si="16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"/>
        <v>0</v>
      </c>
      <c r="AA44" s="407"/>
      <c r="AB44" s="1536"/>
      <c r="AC44" s="1536"/>
      <c r="AD44" s="1535"/>
      <c r="AE44" s="961">
        <f t="shared" si="2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6"/>
        <v/>
      </c>
      <c r="CA44" s="162" t="str">
        <f t="shared" si="7"/>
        <v/>
      </c>
      <c r="CB44" s="162" t="str">
        <f t="shared" si="8"/>
        <v/>
      </c>
      <c r="CC44" s="162" t="str">
        <f t="shared" si="9"/>
        <v/>
      </c>
      <c r="CD44" s="162" t="str">
        <f t="shared" si="10"/>
        <v/>
      </c>
      <c r="CE44" s="162" t="str">
        <f t="shared" si="11"/>
        <v/>
      </c>
      <c r="CF44" s="162" t="str">
        <f t="shared" si="12"/>
        <v/>
      </c>
      <c r="CG44" s="162" t="str">
        <f t="shared" si="13"/>
        <v/>
      </c>
      <c r="CK44" s="163">
        <f t="shared" si="3"/>
        <v>0</v>
      </c>
      <c r="CL44" s="163">
        <f t="shared" si="4"/>
        <v>0</v>
      </c>
      <c r="CM44" s="163">
        <f t="shared" si="5"/>
        <v>0</v>
      </c>
      <c r="CN44" s="163">
        <f t="shared" si="14"/>
        <v>0</v>
      </c>
      <c r="CO44" s="163">
        <f t="shared" si="15"/>
        <v>0</v>
      </c>
      <c r="CP44" s="163">
        <f t="shared" si="15"/>
        <v>0</v>
      </c>
      <c r="CQ44" s="163">
        <f t="shared" si="15"/>
        <v>0</v>
      </c>
    </row>
    <row r="45" spans="1:95" s="161" customFormat="1" ht="15" customHeight="1" x14ac:dyDescent="0.25">
      <c r="A45" s="961" t="s">
        <v>3701</v>
      </c>
      <c r="B45" s="406">
        <f t="shared" si="16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"/>
        <v>0</v>
      </c>
      <c r="AA45" s="407"/>
      <c r="AB45" s="1536"/>
      <c r="AC45" s="1536"/>
      <c r="AD45" s="1535"/>
      <c r="AE45" s="961">
        <f t="shared" si="2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6"/>
        <v/>
      </c>
      <c r="CA45" s="162" t="str">
        <f t="shared" si="7"/>
        <v/>
      </c>
      <c r="CB45" s="162" t="str">
        <f t="shared" si="8"/>
        <v/>
      </c>
      <c r="CC45" s="162" t="str">
        <f t="shared" si="9"/>
        <v/>
      </c>
      <c r="CD45" s="162" t="str">
        <f t="shared" si="10"/>
        <v/>
      </c>
      <c r="CE45" s="162" t="str">
        <f t="shared" si="11"/>
        <v/>
      </c>
      <c r="CF45" s="162" t="str">
        <f t="shared" si="12"/>
        <v/>
      </c>
      <c r="CG45" s="162" t="str">
        <f t="shared" si="13"/>
        <v/>
      </c>
      <c r="CK45" s="163">
        <f t="shared" si="3"/>
        <v>0</v>
      </c>
      <c r="CL45" s="163">
        <f t="shared" si="4"/>
        <v>0</v>
      </c>
      <c r="CM45" s="163">
        <f t="shared" si="5"/>
        <v>0</v>
      </c>
      <c r="CN45" s="163">
        <f t="shared" si="14"/>
        <v>0</v>
      </c>
      <c r="CO45" s="163">
        <f t="shared" si="15"/>
        <v>0</v>
      </c>
      <c r="CP45" s="163">
        <f t="shared" si="15"/>
        <v>0</v>
      </c>
      <c r="CQ45" s="163">
        <f t="shared" si="15"/>
        <v>0</v>
      </c>
    </row>
    <row r="46" spans="1:95" s="161" customFormat="1" ht="15" customHeight="1" x14ac:dyDescent="0.25">
      <c r="A46" s="961" t="s">
        <v>3702</v>
      </c>
      <c r="B46" s="406">
        <f t="shared" si="16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"/>
        <v>0</v>
      </c>
      <c r="AA46" s="407"/>
      <c r="AB46" s="1536"/>
      <c r="AC46" s="1536"/>
      <c r="AD46" s="1535"/>
      <c r="AE46" s="961">
        <f t="shared" si="2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6"/>
        <v/>
      </c>
      <c r="CA46" s="162" t="str">
        <f t="shared" si="7"/>
        <v/>
      </c>
      <c r="CB46" s="162" t="str">
        <f t="shared" si="8"/>
        <v/>
      </c>
      <c r="CC46" s="162" t="str">
        <f t="shared" si="9"/>
        <v/>
      </c>
      <c r="CD46" s="162" t="str">
        <f t="shared" si="10"/>
        <v/>
      </c>
      <c r="CE46" s="162" t="str">
        <f t="shared" si="11"/>
        <v/>
      </c>
      <c r="CF46" s="162" t="str">
        <f t="shared" si="12"/>
        <v/>
      </c>
      <c r="CG46" s="162" t="str">
        <f t="shared" si="13"/>
        <v/>
      </c>
      <c r="CK46" s="163">
        <f t="shared" si="3"/>
        <v>0</v>
      </c>
      <c r="CL46" s="163">
        <f t="shared" si="4"/>
        <v>0</v>
      </c>
      <c r="CM46" s="163">
        <f t="shared" si="5"/>
        <v>0</v>
      </c>
      <c r="CN46" s="163">
        <f t="shared" si="14"/>
        <v>0</v>
      </c>
      <c r="CO46" s="163">
        <f t="shared" si="15"/>
        <v>0</v>
      </c>
      <c r="CP46" s="163">
        <f t="shared" si="15"/>
        <v>0</v>
      </c>
      <c r="CQ46" s="163">
        <f t="shared" si="15"/>
        <v>0</v>
      </c>
    </row>
    <row r="47" spans="1:95" s="161" customFormat="1" ht="15" customHeight="1" x14ac:dyDescent="0.15">
      <c r="A47" s="1112" t="s">
        <v>4409</v>
      </c>
      <c r="B47" s="406">
        <f t="shared" si="16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"/>
        <v>0</v>
      </c>
      <c r="AA47" s="407"/>
      <c r="AB47" s="1536"/>
      <c r="AC47" s="1536"/>
      <c r="AD47" s="1535"/>
      <c r="AE47" s="961">
        <f t="shared" si="2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6"/>
        <v/>
      </c>
      <c r="CA47" s="162" t="str">
        <f t="shared" si="7"/>
        <v/>
      </c>
      <c r="CB47" s="162" t="str">
        <f t="shared" si="8"/>
        <v/>
      </c>
      <c r="CC47" s="162" t="str">
        <f t="shared" si="9"/>
        <v/>
      </c>
      <c r="CD47" s="162" t="str">
        <f t="shared" si="10"/>
        <v/>
      </c>
      <c r="CE47" s="162" t="str">
        <f t="shared" si="11"/>
        <v/>
      </c>
      <c r="CF47" s="162" t="str">
        <f t="shared" si="12"/>
        <v/>
      </c>
      <c r="CG47" s="162" t="str">
        <f t="shared" si="13"/>
        <v/>
      </c>
      <c r="CK47" s="163">
        <f t="shared" si="3"/>
        <v>0</v>
      </c>
      <c r="CL47" s="163">
        <f t="shared" si="4"/>
        <v>0</v>
      </c>
      <c r="CM47" s="163">
        <f t="shared" si="5"/>
        <v>0</v>
      </c>
      <c r="CN47" s="163">
        <f t="shared" si="14"/>
        <v>0</v>
      </c>
      <c r="CO47" s="163">
        <f t="shared" si="15"/>
        <v>0</v>
      </c>
      <c r="CP47" s="163">
        <f t="shared" si="15"/>
        <v>0</v>
      </c>
      <c r="CQ47" s="163">
        <f t="shared" si="15"/>
        <v>0</v>
      </c>
    </row>
    <row r="48" spans="1:95" s="161" customFormat="1" ht="15" customHeight="1" x14ac:dyDescent="0.15">
      <c r="A48" s="3149" t="s">
        <v>4314</v>
      </c>
      <c r="B48" s="406">
        <f t="shared" si="16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"/>
        <v>0</v>
      </c>
      <c r="AA48" s="407"/>
      <c r="AB48" s="1536"/>
      <c r="AC48" s="1536"/>
      <c r="AD48" s="1535"/>
      <c r="AE48" s="961">
        <f t="shared" si="2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6"/>
        <v/>
      </c>
      <c r="CA48" s="162" t="str">
        <f t="shared" si="7"/>
        <v/>
      </c>
      <c r="CB48" s="162" t="str">
        <f t="shared" si="8"/>
        <v/>
      </c>
      <c r="CC48" s="162" t="str">
        <f t="shared" si="9"/>
        <v/>
      </c>
      <c r="CD48" s="162" t="str">
        <f t="shared" si="10"/>
        <v/>
      </c>
      <c r="CE48" s="162" t="str">
        <f t="shared" si="11"/>
        <v/>
      </c>
      <c r="CF48" s="162" t="str">
        <f t="shared" si="12"/>
        <v/>
      </c>
      <c r="CG48" s="162" t="str">
        <f t="shared" si="13"/>
        <v/>
      </c>
      <c r="CK48" s="163">
        <f t="shared" si="3"/>
        <v>0</v>
      </c>
      <c r="CL48" s="163">
        <f t="shared" si="4"/>
        <v>0</v>
      </c>
      <c r="CM48" s="163">
        <f t="shared" si="5"/>
        <v>0</v>
      </c>
      <c r="CN48" s="163">
        <f t="shared" si="14"/>
        <v>0</v>
      </c>
      <c r="CO48" s="163">
        <f t="shared" si="15"/>
        <v>0</v>
      </c>
      <c r="CP48" s="163">
        <f t="shared" si="15"/>
        <v>0</v>
      </c>
      <c r="CQ48" s="163">
        <f t="shared" si="15"/>
        <v>0</v>
      </c>
    </row>
    <row r="49" spans="1:95" s="161" customFormat="1" ht="15" customHeight="1" x14ac:dyDescent="0.25">
      <c r="A49" s="961" t="s">
        <v>3703</v>
      </c>
      <c r="B49" s="406">
        <f t="shared" si="16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"/>
        <v>0</v>
      </c>
      <c r="AA49" s="407"/>
      <c r="AB49" s="1536"/>
      <c r="AC49" s="1536"/>
      <c r="AD49" s="1535"/>
      <c r="AE49" s="961">
        <f t="shared" si="2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6"/>
        <v/>
      </c>
      <c r="CA49" s="162" t="str">
        <f t="shared" si="7"/>
        <v/>
      </c>
      <c r="CB49" s="162" t="str">
        <f t="shared" si="8"/>
        <v/>
      </c>
      <c r="CC49" s="162" t="str">
        <f t="shared" si="9"/>
        <v/>
      </c>
      <c r="CD49" s="162" t="str">
        <f t="shared" si="10"/>
        <v/>
      </c>
      <c r="CE49" s="162" t="str">
        <f t="shared" si="11"/>
        <v/>
      </c>
      <c r="CF49" s="162" t="str">
        <f t="shared" si="12"/>
        <v/>
      </c>
      <c r="CG49" s="162" t="str">
        <f t="shared" si="13"/>
        <v/>
      </c>
      <c r="CK49" s="163">
        <f t="shared" si="3"/>
        <v>0</v>
      </c>
      <c r="CL49" s="163">
        <f t="shared" si="4"/>
        <v>0</v>
      </c>
      <c r="CM49" s="163">
        <f t="shared" si="5"/>
        <v>0</v>
      </c>
      <c r="CN49" s="163">
        <f t="shared" si="14"/>
        <v>0</v>
      </c>
      <c r="CO49" s="163">
        <f t="shared" si="15"/>
        <v>0</v>
      </c>
      <c r="CP49" s="163">
        <f t="shared" si="15"/>
        <v>0</v>
      </c>
      <c r="CQ49" s="163">
        <f t="shared" si="15"/>
        <v>0</v>
      </c>
    </row>
    <row r="50" spans="1:95" s="161" customFormat="1" ht="15" customHeight="1" x14ac:dyDescent="0.25">
      <c r="A50" s="961" t="s">
        <v>3704</v>
      </c>
      <c r="B50" s="406">
        <f t="shared" si="16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"/>
        <v>0</v>
      </c>
      <c r="AA50" s="407"/>
      <c r="AB50" s="1536"/>
      <c r="AC50" s="1536"/>
      <c r="AD50" s="1535"/>
      <c r="AE50" s="961">
        <f t="shared" si="2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6"/>
        <v/>
      </c>
      <c r="CA50" s="162" t="str">
        <f t="shared" si="7"/>
        <v/>
      </c>
      <c r="CB50" s="162" t="str">
        <f t="shared" si="8"/>
        <v/>
      </c>
      <c r="CC50" s="162" t="str">
        <f t="shared" si="9"/>
        <v/>
      </c>
      <c r="CD50" s="162" t="str">
        <f t="shared" si="10"/>
        <v/>
      </c>
      <c r="CE50" s="162" t="str">
        <f t="shared" si="11"/>
        <v/>
      </c>
      <c r="CF50" s="162" t="str">
        <f t="shared" si="12"/>
        <v/>
      </c>
      <c r="CG50" s="162" t="str">
        <f t="shared" si="13"/>
        <v/>
      </c>
      <c r="CK50" s="163">
        <f t="shared" si="3"/>
        <v>0</v>
      </c>
      <c r="CL50" s="163">
        <f t="shared" si="4"/>
        <v>0</v>
      </c>
      <c r="CM50" s="163">
        <f t="shared" si="5"/>
        <v>0</v>
      </c>
      <c r="CN50" s="163">
        <f t="shared" si="14"/>
        <v>0</v>
      </c>
      <c r="CO50" s="163">
        <f t="shared" si="15"/>
        <v>0</v>
      </c>
      <c r="CP50" s="163">
        <f t="shared" si="15"/>
        <v>0</v>
      </c>
      <c r="CQ50" s="163">
        <f t="shared" si="15"/>
        <v>0</v>
      </c>
    </row>
    <row r="51" spans="1:95" s="161" customFormat="1" ht="15" customHeight="1" x14ac:dyDescent="0.15">
      <c r="A51" s="1112" t="s">
        <v>4307</v>
      </c>
      <c r="B51" s="406">
        <f t="shared" si="16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"/>
        <v>0</v>
      </c>
      <c r="AA51" s="407"/>
      <c r="AB51" s="1536"/>
      <c r="AC51" s="1536"/>
      <c r="AD51" s="1535"/>
      <c r="AE51" s="961">
        <f t="shared" si="2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6"/>
        <v/>
      </c>
      <c r="CA51" s="162" t="str">
        <f t="shared" si="7"/>
        <v/>
      </c>
      <c r="CB51" s="162" t="str">
        <f t="shared" si="8"/>
        <v/>
      </c>
      <c r="CC51" s="162" t="str">
        <f t="shared" si="9"/>
        <v/>
      </c>
      <c r="CD51" s="162" t="str">
        <f t="shared" si="10"/>
        <v/>
      </c>
      <c r="CE51" s="162" t="str">
        <f t="shared" si="11"/>
        <v/>
      </c>
      <c r="CF51" s="162" t="str">
        <f t="shared" si="12"/>
        <v/>
      </c>
      <c r="CG51" s="162" t="str">
        <f t="shared" si="13"/>
        <v/>
      </c>
      <c r="CK51" s="163">
        <f t="shared" si="3"/>
        <v>0</v>
      </c>
      <c r="CL51" s="163">
        <f t="shared" si="4"/>
        <v>0</v>
      </c>
      <c r="CM51" s="163">
        <f t="shared" si="5"/>
        <v>0</v>
      </c>
      <c r="CN51" s="163">
        <f t="shared" si="14"/>
        <v>0</v>
      </c>
      <c r="CO51" s="163">
        <f t="shared" si="15"/>
        <v>0</v>
      </c>
      <c r="CP51" s="163">
        <f t="shared" si="15"/>
        <v>0</v>
      </c>
      <c r="CQ51" s="163">
        <f t="shared" si="15"/>
        <v>0</v>
      </c>
    </row>
    <row r="52" spans="1:95" s="161" customFormat="1" ht="15" customHeight="1" x14ac:dyDescent="0.2">
      <c r="A52" s="3150" t="s">
        <v>4309</v>
      </c>
      <c r="B52" s="406">
        <f t="shared" si="16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"/>
        <v>0</v>
      </c>
      <c r="AA52" s="407"/>
      <c r="AB52" s="1536"/>
      <c r="AC52" s="1536"/>
      <c r="AD52" s="1535"/>
      <c r="AE52" s="961">
        <f t="shared" si="2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6"/>
        <v/>
      </c>
      <c r="CA52" s="162" t="str">
        <f t="shared" si="7"/>
        <v/>
      </c>
      <c r="CB52" s="162" t="str">
        <f t="shared" si="8"/>
        <v/>
      </c>
      <c r="CC52" s="162" t="str">
        <f t="shared" si="9"/>
        <v/>
      </c>
      <c r="CD52" s="162" t="str">
        <f t="shared" si="10"/>
        <v/>
      </c>
      <c r="CE52" s="162" t="str">
        <f t="shared" si="11"/>
        <v/>
      </c>
      <c r="CF52" s="162" t="str">
        <f t="shared" si="12"/>
        <v/>
      </c>
      <c r="CG52" s="162" t="str">
        <f t="shared" si="13"/>
        <v/>
      </c>
      <c r="CK52" s="163">
        <f t="shared" si="3"/>
        <v>0</v>
      </c>
      <c r="CL52" s="163">
        <f t="shared" si="4"/>
        <v>0</v>
      </c>
      <c r="CM52" s="163">
        <f t="shared" si="5"/>
        <v>0</v>
      </c>
      <c r="CN52" s="163">
        <f t="shared" si="14"/>
        <v>0</v>
      </c>
      <c r="CO52" s="163">
        <f t="shared" si="15"/>
        <v>0</v>
      </c>
      <c r="CP52" s="163">
        <f t="shared" si="15"/>
        <v>0</v>
      </c>
      <c r="CQ52" s="163">
        <f t="shared" si="15"/>
        <v>0</v>
      </c>
    </row>
    <row r="53" spans="1:95" s="161" customFormat="1" ht="15" customHeight="1" x14ac:dyDescent="0.15">
      <c r="A53" s="1112" t="s">
        <v>4310</v>
      </c>
      <c r="B53" s="406">
        <f t="shared" si="16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"/>
        <v>0</v>
      </c>
      <c r="AA53" s="407"/>
      <c r="AB53" s="1536"/>
      <c r="AC53" s="1536"/>
      <c r="AD53" s="1535"/>
      <c r="AE53" s="961">
        <f t="shared" si="2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6"/>
        <v/>
      </c>
      <c r="CA53" s="162" t="str">
        <f t="shared" si="7"/>
        <v/>
      </c>
      <c r="CB53" s="162" t="str">
        <f t="shared" si="8"/>
        <v/>
      </c>
      <c r="CC53" s="162" t="str">
        <f t="shared" si="9"/>
        <v/>
      </c>
      <c r="CD53" s="162" t="str">
        <f t="shared" si="10"/>
        <v/>
      </c>
      <c r="CE53" s="162" t="str">
        <f t="shared" si="11"/>
        <v/>
      </c>
      <c r="CF53" s="162" t="str">
        <f t="shared" si="12"/>
        <v/>
      </c>
      <c r="CG53" s="162" t="str">
        <f t="shared" si="13"/>
        <v/>
      </c>
      <c r="CK53" s="163">
        <f t="shared" si="3"/>
        <v>0</v>
      </c>
      <c r="CL53" s="163">
        <f t="shared" si="4"/>
        <v>0</v>
      </c>
      <c r="CM53" s="163">
        <f t="shared" si="5"/>
        <v>0</v>
      </c>
      <c r="CN53" s="163">
        <f t="shared" si="14"/>
        <v>0</v>
      </c>
      <c r="CO53" s="163">
        <f t="shared" si="15"/>
        <v>0</v>
      </c>
      <c r="CP53" s="163">
        <f t="shared" si="15"/>
        <v>0</v>
      </c>
      <c r="CQ53" s="163">
        <f t="shared" si="15"/>
        <v>0</v>
      </c>
    </row>
    <row r="54" spans="1:95" s="161" customFormat="1" ht="15" customHeight="1" x14ac:dyDescent="0.15">
      <c r="A54" s="1112" t="s">
        <v>4412</v>
      </c>
      <c r="B54" s="406">
        <f t="shared" si="16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"/>
        <v>0</v>
      </c>
      <c r="AA54" s="407"/>
      <c r="AB54" s="1536"/>
      <c r="AC54" s="1536"/>
      <c r="AD54" s="1535"/>
      <c r="AE54" s="961">
        <f t="shared" si="2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6"/>
        <v/>
      </c>
      <c r="CA54" s="162" t="str">
        <f t="shared" si="7"/>
        <v/>
      </c>
      <c r="CB54" s="162" t="str">
        <f t="shared" si="8"/>
        <v/>
      </c>
      <c r="CC54" s="162" t="str">
        <f t="shared" si="9"/>
        <v/>
      </c>
      <c r="CD54" s="162" t="str">
        <f t="shared" si="10"/>
        <v/>
      </c>
      <c r="CE54" s="162" t="str">
        <f t="shared" si="11"/>
        <v/>
      </c>
      <c r="CF54" s="162" t="str">
        <f t="shared" si="12"/>
        <v/>
      </c>
      <c r="CG54" s="162" t="str">
        <f t="shared" si="13"/>
        <v/>
      </c>
      <c r="CK54" s="163">
        <f t="shared" si="3"/>
        <v>0</v>
      </c>
      <c r="CL54" s="163">
        <f t="shared" si="4"/>
        <v>0</v>
      </c>
      <c r="CM54" s="163">
        <f t="shared" si="5"/>
        <v>0</v>
      </c>
      <c r="CN54" s="163">
        <f t="shared" si="14"/>
        <v>0</v>
      </c>
      <c r="CO54" s="163">
        <f t="shared" si="15"/>
        <v>0</v>
      </c>
      <c r="CP54" s="163">
        <f t="shared" si="15"/>
        <v>0</v>
      </c>
      <c r="CQ54" s="163">
        <f t="shared" si="15"/>
        <v>0</v>
      </c>
    </row>
    <row r="55" spans="1:95" s="161" customFormat="1" ht="15" customHeight="1" x14ac:dyDescent="0.25">
      <c r="A55" s="961" t="s">
        <v>1220</v>
      </c>
      <c r="B55" s="406">
        <f t="shared" si="16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"/>
        <v>0</v>
      </c>
      <c r="AA55" s="407"/>
      <c r="AB55" s="1536"/>
      <c r="AC55" s="1536"/>
      <c r="AD55" s="1535"/>
      <c r="AE55" s="961">
        <f t="shared" si="2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6"/>
        <v/>
      </c>
      <c r="CA55" s="162" t="str">
        <f t="shared" si="7"/>
        <v/>
      </c>
      <c r="CB55" s="162" t="str">
        <f t="shared" si="8"/>
        <v/>
      </c>
      <c r="CC55" s="162" t="str">
        <f t="shared" si="9"/>
        <v/>
      </c>
      <c r="CD55" s="162" t="str">
        <f t="shared" si="10"/>
        <v/>
      </c>
      <c r="CE55" s="162" t="str">
        <f t="shared" si="11"/>
        <v/>
      </c>
      <c r="CF55" s="162" t="str">
        <f t="shared" si="12"/>
        <v/>
      </c>
      <c r="CG55" s="162" t="str">
        <f t="shared" si="13"/>
        <v/>
      </c>
      <c r="CK55" s="163">
        <f t="shared" si="3"/>
        <v>0</v>
      </c>
      <c r="CL55" s="163">
        <f t="shared" si="4"/>
        <v>0</v>
      </c>
      <c r="CM55" s="163">
        <f t="shared" si="5"/>
        <v>0</v>
      </c>
      <c r="CN55" s="163">
        <f t="shared" si="14"/>
        <v>0</v>
      </c>
      <c r="CO55" s="163">
        <f t="shared" si="15"/>
        <v>0</v>
      </c>
      <c r="CP55" s="163">
        <f t="shared" si="15"/>
        <v>0</v>
      </c>
      <c r="CQ55" s="163">
        <f t="shared" si="15"/>
        <v>0</v>
      </c>
    </row>
    <row r="56" spans="1:95" s="161" customFormat="1" ht="15" customHeight="1" x14ac:dyDescent="0.25">
      <c r="A56" s="961" t="s">
        <v>4417</v>
      </c>
      <c r="B56" s="406">
        <f t="shared" si="16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"/>
        <v>0</v>
      </c>
      <c r="AA56" s="407"/>
      <c r="AB56" s="1536"/>
      <c r="AC56" s="1536"/>
      <c r="AD56" s="1535"/>
      <c r="AE56" s="961">
        <f t="shared" si="2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6"/>
        <v/>
      </c>
      <c r="CA56" s="162" t="str">
        <f t="shared" si="7"/>
        <v/>
      </c>
      <c r="CB56" s="162" t="str">
        <f t="shared" si="8"/>
        <v/>
      </c>
      <c r="CC56" s="162" t="str">
        <f t="shared" si="9"/>
        <v/>
      </c>
      <c r="CD56" s="162" t="str">
        <f t="shared" si="10"/>
        <v/>
      </c>
      <c r="CE56" s="162" t="str">
        <f t="shared" si="11"/>
        <v/>
      </c>
      <c r="CF56" s="162" t="str">
        <f t="shared" si="12"/>
        <v/>
      </c>
      <c r="CG56" s="162" t="str">
        <f t="shared" si="13"/>
        <v/>
      </c>
      <c r="CK56" s="163">
        <f t="shared" si="3"/>
        <v>0</v>
      </c>
      <c r="CL56" s="163">
        <f t="shared" si="4"/>
        <v>0</v>
      </c>
      <c r="CM56" s="163">
        <f t="shared" si="5"/>
        <v>0</v>
      </c>
      <c r="CN56" s="163">
        <f t="shared" si="14"/>
        <v>0</v>
      </c>
      <c r="CO56" s="163">
        <f t="shared" si="15"/>
        <v>0</v>
      </c>
      <c r="CP56" s="163">
        <f t="shared" si="15"/>
        <v>0</v>
      </c>
      <c r="CQ56" s="163">
        <f t="shared" si="15"/>
        <v>0</v>
      </c>
    </row>
    <row r="57" spans="1:95" s="161" customFormat="1" ht="15" customHeight="1" x14ac:dyDescent="0.25">
      <c r="A57" s="961" t="s">
        <v>1221</v>
      </c>
      <c r="B57" s="406">
        <f t="shared" si="16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"/>
        <v>0</v>
      </c>
      <c r="AA57" s="407"/>
      <c r="AB57" s="1536"/>
      <c r="AC57" s="1536"/>
      <c r="AD57" s="1535"/>
      <c r="AE57" s="961">
        <f t="shared" si="2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6"/>
        <v/>
      </c>
      <c r="CA57" s="162" t="str">
        <f t="shared" si="7"/>
        <v/>
      </c>
      <c r="CB57" s="162" t="str">
        <f t="shared" si="8"/>
        <v/>
      </c>
      <c r="CC57" s="162" t="str">
        <f t="shared" si="9"/>
        <v/>
      </c>
      <c r="CD57" s="162" t="str">
        <f t="shared" si="10"/>
        <v/>
      </c>
      <c r="CE57" s="162" t="str">
        <f t="shared" si="11"/>
        <v/>
      </c>
      <c r="CF57" s="162" t="str">
        <f t="shared" si="12"/>
        <v/>
      </c>
      <c r="CG57" s="162" t="str">
        <f t="shared" si="13"/>
        <v/>
      </c>
      <c r="CK57" s="163">
        <f t="shared" si="3"/>
        <v>0</v>
      </c>
      <c r="CL57" s="163">
        <f t="shared" si="4"/>
        <v>0</v>
      </c>
      <c r="CM57" s="163">
        <f t="shared" si="5"/>
        <v>0</v>
      </c>
      <c r="CN57" s="163">
        <f t="shared" si="14"/>
        <v>0</v>
      </c>
      <c r="CO57" s="163">
        <f t="shared" si="15"/>
        <v>0</v>
      </c>
      <c r="CP57" s="163">
        <f t="shared" si="15"/>
        <v>0</v>
      </c>
      <c r="CQ57" s="163">
        <f t="shared" si="15"/>
        <v>0</v>
      </c>
    </row>
    <row r="58" spans="1:95" s="161" customFormat="1" ht="15" customHeight="1" x14ac:dyDescent="0.25">
      <c r="A58" s="961" t="s">
        <v>1222</v>
      </c>
      <c r="B58" s="406">
        <f t="shared" si="16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"/>
        <v>0</v>
      </c>
      <c r="AA58" s="407"/>
      <c r="AB58" s="1536"/>
      <c r="AC58" s="1536"/>
      <c r="AD58" s="1535"/>
      <c r="AE58" s="961">
        <f t="shared" si="2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6"/>
        <v/>
      </c>
      <c r="CA58" s="162" t="str">
        <f t="shared" si="7"/>
        <v/>
      </c>
      <c r="CB58" s="162" t="str">
        <f t="shared" si="8"/>
        <v/>
      </c>
      <c r="CC58" s="162" t="str">
        <f t="shared" si="9"/>
        <v/>
      </c>
      <c r="CD58" s="162" t="str">
        <f t="shared" si="10"/>
        <v/>
      </c>
      <c r="CE58" s="162" t="str">
        <f t="shared" si="11"/>
        <v/>
      </c>
      <c r="CF58" s="162" t="str">
        <f t="shared" si="12"/>
        <v/>
      </c>
      <c r="CG58" s="162" t="str">
        <f t="shared" si="13"/>
        <v/>
      </c>
      <c r="CK58" s="163">
        <f t="shared" si="3"/>
        <v>0</v>
      </c>
      <c r="CL58" s="163">
        <f t="shared" si="4"/>
        <v>0</v>
      </c>
      <c r="CM58" s="163">
        <f t="shared" si="5"/>
        <v>0</v>
      </c>
      <c r="CN58" s="163">
        <f t="shared" si="14"/>
        <v>0</v>
      </c>
      <c r="CO58" s="163">
        <f t="shared" si="15"/>
        <v>0</v>
      </c>
      <c r="CP58" s="163">
        <f t="shared" si="15"/>
        <v>0</v>
      </c>
      <c r="CQ58" s="163">
        <f t="shared" si="15"/>
        <v>0</v>
      </c>
    </row>
    <row r="59" spans="1:95" s="161" customFormat="1" ht="15" customHeight="1" x14ac:dyDescent="0.15">
      <c r="A59" s="1112" t="s">
        <v>4311</v>
      </c>
      <c r="B59" s="406">
        <f t="shared" si="16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"/>
        <v>0</v>
      </c>
      <c r="AA59" s="407"/>
      <c r="AB59" s="1536"/>
      <c r="AC59" s="1536"/>
      <c r="AD59" s="1535"/>
      <c r="AE59" s="961">
        <f t="shared" si="2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6"/>
        <v/>
      </c>
      <c r="CA59" s="162" t="str">
        <f t="shared" si="7"/>
        <v/>
      </c>
      <c r="CB59" s="162" t="str">
        <f t="shared" si="8"/>
        <v/>
      </c>
      <c r="CC59" s="162" t="str">
        <f t="shared" si="9"/>
        <v/>
      </c>
      <c r="CD59" s="162" t="str">
        <f t="shared" si="10"/>
        <v/>
      </c>
      <c r="CE59" s="162" t="str">
        <f t="shared" si="11"/>
        <v/>
      </c>
      <c r="CF59" s="162" t="str">
        <f t="shared" si="12"/>
        <v/>
      </c>
      <c r="CG59" s="162" t="str">
        <f t="shared" si="13"/>
        <v/>
      </c>
      <c r="CK59" s="163">
        <f t="shared" si="3"/>
        <v>0</v>
      </c>
      <c r="CL59" s="163">
        <f t="shared" si="4"/>
        <v>0</v>
      </c>
      <c r="CM59" s="163">
        <f t="shared" si="5"/>
        <v>0</v>
      </c>
      <c r="CN59" s="163">
        <f t="shared" si="14"/>
        <v>0</v>
      </c>
      <c r="CO59" s="163">
        <f t="shared" si="15"/>
        <v>0</v>
      </c>
      <c r="CP59" s="163">
        <f t="shared" si="15"/>
        <v>0</v>
      </c>
      <c r="CQ59" s="163">
        <f t="shared" si="15"/>
        <v>0</v>
      </c>
    </row>
    <row r="60" spans="1:95" s="161" customFormat="1" ht="15" customHeight="1" x14ac:dyDescent="0.2">
      <c r="A60" s="3150" t="s">
        <v>4411</v>
      </c>
      <c r="B60" s="406">
        <f t="shared" si="16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"/>
        <v>0</v>
      </c>
      <c r="AA60" s="407"/>
      <c r="AB60" s="1536"/>
      <c r="AC60" s="1536"/>
      <c r="AD60" s="1535"/>
      <c r="AE60" s="961">
        <f t="shared" si="2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6"/>
        <v/>
      </c>
      <c r="CA60" s="162" t="str">
        <f t="shared" si="7"/>
        <v/>
      </c>
      <c r="CB60" s="162" t="str">
        <f t="shared" si="8"/>
        <v/>
      </c>
      <c r="CC60" s="162" t="str">
        <f t="shared" si="9"/>
        <v/>
      </c>
      <c r="CD60" s="162" t="str">
        <f t="shared" si="10"/>
        <v/>
      </c>
      <c r="CE60" s="162" t="str">
        <f t="shared" si="11"/>
        <v/>
      </c>
      <c r="CF60" s="162" t="str">
        <f t="shared" si="12"/>
        <v/>
      </c>
      <c r="CG60" s="162" t="str">
        <f t="shared" si="13"/>
        <v/>
      </c>
      <c r="CK60" s="163">
        <f t="shared" si="3"/>
        <v>0</v>
      </c>
      <c r="CL60" s="163">
        <f t="shared" si="4"/>
        <v>0</v>
      </c>
      <c r="CM60" s="163">
        <f t="shared" si="5"/>
        <v>0</v>
      </c>
      <c r="CN60" s="163">
        <f t="shared" si="14"/>
        <v>0</v>
      </c>
      <c r="CO60" s="163">
        <f t="shared" si="15"/>
        <v>0</v>
      </c>
      <c r="CP60" s="163">
        <f t="shared" si="15"/>
        <v>0</v>
      </c>
      <c r="CQ60" s="163">
        <f t="shared" si="15"/>
        <v>0</v>
      </c>
    </row>
    <row r="61" spans="1:95" s="161" customFormat="1" ht="15" customHeight="1" x14ac:dyDescent="0.25">
      <c r="A61" s="961" t="s">
        <v>3705</v>
      </c>
      <c r="B61" s="406">
        <f t="shared" si="16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"/>
        <v>0</v>
      </c>
      <c r="AA61" s="407"/>
      <c r="AB61" s="1536"/>
      <c r="AC61" s="1536"/>
      <c r="AD61" s="1535"/>
      <c r="AE61" s="961">
        <f t="shared" si="2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6"/>
        <v/>
      </c>
      <c r="CA61" s="162" t="str">
        <f t="shared" si="7"/>
        <v/>
      </c>
      <c r="CB61" s="162" t="str">
        <f t="shared" si="8"/>
        <v/>
      </c>
      <c r="CC61" s="162" t="str">
        <f t="shared" si="9"/>
        <v/>
      </c>
      <c r="CD61" s="162" t="str">
        <f t="shared" si="10"/>
        <v/>
      </c>
      <c r="CE61" s="162" t="str">
        <f t="shared" si="11"/>
        <v/>
      </c>
      <c r="CF61" s="162" t="str">
        <f t="shared" si="12"/>
        <v/>
      </c>
      <c r="CG61" s="162" t="str">
        <f t="shared" si="13"/>
        <v/>
      </c>
      <c r="CK61" s="163">
        <f t="shared" si="3"/>
        <v>0</v>
      </c>
      <c r="CL61" s="163">
        <f t="shared" si="4"/>
        <v>0</v>
      </c>
      <c r="CM61" s="163">
        <f t="shared" si="5"/>
        <v>0</v>
      </c>
      <c r="CN61" s="163">
        <f t="shared" si="14"/>
        <v>0</v>
      </c>
      <c r="CO61" s="163">
        <f t="shared" si="15"/>
        <v>0</v>
      </c>
      <c r="CP61" s="163">
        <f t="shared" si="15"/>
        <v>0</v>
      </c>
      <c r="CQ61" s="163">
        <f t="shared" si="15"/>
        <v>0</v>
      </c>
    </row>
    <row r="62" spans="1:95" s="161" customFormat="1" ht="15" customHeight="1" x14ac:dyDescent="0.25">
      <c r="A62" s="961" t="s">
        <v>3706</v>
      </c>
      <c r="B62" s="406">
        <f t="shared" si="16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"/>
        <v>0</v>
      </c>
      <c r="AA62" s="407"/>
      <c r="AB62" s="1536"/>
      <c r="AC62" s="1536"/>
      <c r="AD62" s="1535"/>
      <c r="AE62" s="961">
        <f t="shared" si="2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6"/>
        <v/>
      </c>
      <c r="CA62" s="162" t="str">
        <f t="shared" si="7"/>
        <v/>
      </c>
      <c r="CB62" s="162" t="str">
        <f t="shared" si="8"/>
        <v/>
      </c>
      <c r="CC62" s="162" t="str">
        <f t="shared" si="9"/>
        <v/>
      </c>
      <c r="CD62" s="162" t="str">
        <f t="shared" si="10"/>
        <v/>
      </c>
      <c r="CE62" s="162" t="str">
        <f t="shared" si="11"/>
        <v/>
      </c>
      <c r="CF62" s="162" t="str">
        <f t="shared" si="12"/>
        <v/>
      </c>
      <c r="CG62" s="162" t="str">
        <f t="shared" si="13"/>
        <v/>
      </c>
      <c r="CK62" s="163">
        <f t="shared" si="3"/>
        <v>0</v>
      </c>
      <c r="CL62" s="163">
        <f t="shared" si="4"/>
        <v>0</v>
      </c>
      <c r="CM62" s="163">
        <f t="shared" si="5"/>
        <v>0</v>
      </c>
      <c r="CN62" s="163">
        <f t="shared" si="14"/>
        <v>0</v>
      </c>
      <c r="CO62" s="163">
        <f t="shared" si="15"/>
        <v>0</v>
      </c>
      <c r="CP62" s="163">
        <f t="shared" si="15"/>
        <v>0</v>
      </c>
      <c r="CQ62" s="163">
        <f t="shared" si="15"/>
        <v>0</v>
      </c>
    </row>
    <row r="63" spans="1:95" s="161" customFormat="1" ht="15" customHeight="1" x14ac:dyDescent="0.25">
      <c r="A63" s="961" t="s">
        <v>3707</v>
      </c>
      <c r="B63" s="406">
        <f t="shared" si="16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"/>
        <v>0</v>
      </c>
      <c r="AA63" s="407"/>
      <c r="AB63" s="1536"/>
      <c r="AC63" s="1536"/>
      <c r="AD63" s="1535"/>
      <c r="AE63" s="961">
        <f t="shared" si="2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6"/>
        <v/>
      </c>
      <c r="CA63" s="162" t="str">
        <f t="shared" si="7"/>
        <v/>
      </c>
      <c r="CB63" s="162" t="str">
        <f t="shared" si="8"/>
        <v/>
      </c>
      <c r="CC63" s="162" t="str">
        <f t="shared" si="9"/>
        <v/>
      </c>
      <c r="CD63" s="162" t="str">
        <f t="shared" si="10"/>
        <v/>
      </c>
      <c r="CE63" s="162" t="str">
        <f t="shared" si="11"/>
        <v/>
      </c>
      <c r="CF63" s="162" t="str">
        <f t="shared" si="12"/>
        <v/>
      </c>
      <c r="CG63" s="162" t="str">
        <f t="shared" si="13"/>
        <v/>
      </c>
      <c r="CK63" s="163">
        <f t="shared" si="3"/>
        <v>0</v>
      </c>
      <c r="CL63" s="163">
        <f t="shared" si="4"/>
        <v>0</v>
      </c>
      <c r="CM63" s="163">
        <f t="shared" si="5"/>
        <v>0</v>
      </c>
      <c r="CN63" s="163">
        <f t="shared" si="14"/>
        <v>0</v>
      </c>
      <c r="CO63" s="163">
        <f t="shared" si="15"/>
        <v>0</v>
      </c>
      <c r="CP63" s="163">
        <f t="shared" si="15"/>
        <v>0</v>
      </c>
      <c r="CQ63" s="163">
        <f t="shared" si="15"/>
        <v>0</v>
      </c>
    </row>
    <row r="64" spans="1:95" s="161" customFormat="1" ht="15" customHeight="1" x14ac:dyDescent="0.25">
      <c r="A64" s="961" t="s">
        <v>3708</v>
      </c>
      <c r="B64" s="406">
        <f t="shared" si="16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"/>
        <v>0</v>
      </c>
      <c r="AA64" s="407"/>
      <c r="AB64" s="1536"/>
      <c r="AC64" s="1536"/>
      <c r="AD64" s="1535"/>
      <c r="AE64" s="961">
        <f t="shared" si="2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6"/>
        <v/>
      </c>
      <c r="CA64" s="162" t="str">
        <f t="shared" si="7"/>
        <v/>
      </c>
      <c r="CB64" s="162" t="str">
        <f t="shared" si="8"/>
        <v/>
      </c>
      <c r="CC64" s="162" t="str">
        <f t="shared" si="9"/>
        <v/>
      </c>
      <c r="CD64" s="162" t="str">
        <f t="shared" si="10"/>
        <v/>
      </c>
      <c r="CE64" s="162" t="str">
        <f t="shared" si="11"/>
        <v/>
      </c>
      <c r="CF64" s="162" t="str">
        <f t="shared" si="12"/>
        <v/>
      </c>
      <c r="CG64" s="162" t="str">
        <f t="shared" si="13"/>
        <v/>
      </c>
      <c r="CK64" s="163">
        <f t="shared" si="3"/>
        <v>0</v>
      </c>
      <c r="CL64" s="163">
        <f t="shared" si="4"/>
        <v>0</v>
      </c>
      <c r="CM64" s="163">
        <f t="shared" si="5"/>
        <v>0</v>
      </c>
      <c r="CN64" s="163">
        <f t="shared" si="14"/>
        <v>0</v>
      </c>
      <c r="CO64" s="163">
        <f t="shared" si="15"/>
        <v>0</v>
      </c>
      <c r="CP64" s="163">
        <f t="shared" si="15"/>
        <v>0</v>
      </c>
      <c r="CQ64" s="163">
        <f t="shared" si="15"/>
        <v>0</v>
      </c>
    </row>
    <row r="65" spans="1:95" s="161" customFormat="1" ht="15" customHeight="1" x14ac:dyDescent="0.25">
      <c r="A65" s="961" t="s">
        <v>3709</v>
      </c>
      <c r="B65" s="406">
        <f t="shared" si="16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"/>
        <v>0</v>
      </c>
      <c r="AA65" s="407"/>
      <c r="AB65" s="1536"/>
      <c r="AC65" s="1536"/>
      <c r="AD65" s="1535"/>
      <c r="AE65" s="961">
        <f t="shared" si="2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6"/>
        <v/>
      </c>
      <c r="CA65" s="162" t="str">
        <f t="shared" si="7"/>
        <v/>
      </c>
      <c r="CB65" s="162" t="str">
        <f t="shared" si="8"/>
        <v/>
      </c>
      <c r="CC65" s="162" t="str">
        <f t="shared" si="9"/>
        <v/>
      </c>
      <c r="CD65" s="162" t="str">
        <f t="shared" si="10"/>
        <v/>
      </c>
      <c r="CE65" s="162" t="str">
        <f t="shared" si="11"/>
        <v/>
      </c>
      <c r="CF65" s="162" t="str">
        <f t="shared" si="12"/>
        <v/>
      </c>
      <c r="CG65" s="162" t="str">
        <f t="shared" si="13"/>
        <v/>
      </c>
      <c r="CK65" s="163">
        <f t="shared" si="3"/>
        <v>0</v>
      </c>
      <c r="CL65" s="163">
        <f t="shared" si="4"/>
        <v>0</v>
      </c>
      <c r="CM65" s="163">
        <f t="shared" si="5"/>
        <v>0</v>
      </c>
      <c r="CN65" s="163">
        <f t="shared" si="14"/>
        <v>0</v>
      </c>
      <c r="CO65" s="163">
        <f t="shared" si="15"/>
        <v>0</v>
      </c>
      <c r="CP65" s="163">
        <f t="shared" si="15"/>
        <v>0</v>
      </c>
      <c r="CQ65" s="163">
        <f t="shared" si="15"/>
        <v>0</v>
      </c>
    </row>
    <row r="66" spans="1:95" s="161" customFormat="1" ht="15" customHeight="1" x14ac:dyDescent="0.25">
      <c r="A66" s="961" t="s">
        <v>3710</v>
      </c>
      <c r="B66" s="406">
        <f t="shared" si="16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17">SUM(AA66+AB66+AC66+AD66)</f>
        <v>0</v>
      </c>
      <c r="AA66" s="407"/>
      <c r="AB66" s="1536"/>
      <c r="AC66" s="1536"/>
      <c r="AD66" s="1535"/>
      <c r="AE66" s="961">
        <f t="shared" ref="AE66:AE89" si="18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6"/>
        <v/>
      </c>
      <c r="CA66" s="162" t="str">
        <f t="shared" si="7"/>
        <v/>
      </c>
      <c r="CB66" s="162" t="str">
        <f t="shared" si="8"/>
        <v/>
      </c>
      <c r="CC66" s="162" t="str">
        <f t="shared" si="9"/>
        <v/>
      </c>
      <c r="CD66" s="162" t="str">
        <f t="shared" si="10"/>
        <v/>
      </c>
      <c r="CE66" s="162" t="str">
        <f t="shared" si="11"/>
        <v/>
      </c>
      <c r="CF66" s="162" t="str">
        <f t="shared" si="12"/>
        <v/>
      </c>
      <c r="CG66" s="162" t="str">
        <f t="shared" si="13"/>
        <v/>
      </c>
      <c r="CK66" s="163">
        <f t="shared" si="3"/>
        <v>0</v>
      </c>
      <c r="CL66" s="163">
        <f t="shared" si="4"/>
        <v>0</v>
      </c>
      <c r="CM66" s="163">
        <f t="shared" si="5"/>
        <v>0</v>
      </c>
      <c r="CN66" s="163">
        <f t="shared" si="14"/>
        <v>0</v>
      </c>
      <c r="CO66" s="163">
        <f t="shared" si="15"/>
        <v>0</v>
      </c>
      <c r="CP66" s="163">
        <f t="shared" si="15"/>
        <v>0</v>
      </c>
      <c r="CQ66" s="163">
        <f t="shared" si="15"/>
        <v>0</v>
      </c>
    </row>
    <row r="67" spans="1:95" s="161" customFormat="1" ht="15" customHeight="1" x14ac:dyDescent="0.15">
      <c r="A67" s="1112" t="s">
        <v>1433</v>
      </c>
      <c r="B67" s="406">
        <f t="shared" si="16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17"/>
        <v>0</v>
      </c>
      <c r="AA67" s="407"/>
      <c r="AB67" s="1536"/>
      <c r="AC67" s="1536"/>
      <c r="AD67" s="1535"/>
      <c r="AE67" s="961">
        <f t="shared" si="18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6"/>
        <v/>
      </c>
      <c r="CA67" s="162" t="str">
        <f t="shared" si="7"/>
        <v/>
      </c>
      <c r="CB67" s="162" t="str">
        <f t="shared" si="8"/>
        <v/>
      </c>
      <c r="CC67" s="162" t="str">
        <f t="shared" si="9"/>
        <v/>
      </c>
      <c r="CD67" s="162" t="str">
        <f t="shared" si="10"/>
        <v/>
      </c>
      <c r="CE67" s="162" t="str">
        <f t="shared" si="11"/>
        <v/>
      </c>
      <c r="CF67" s="162" t="str">
        <f t="shared" si="12"/>
        <v/>
      </c>
      <c r="CG67" s="162" t="str">
        <f t="shared" si="13"/>
        <v/>
      </c>
      <c r="CK67" s="163">
        <f t="shared" si="3"/>
        <v>0</v>
      </c>
      <c r="CL67" s="163">
        <f t="shared" si="4"/>
        <v>0</v>
      </c>
      <c r="CM67" s="163">
        <f t="shared" si="5"/>
        <v>0</v>
      </c>
      <c r="CN67" s="163">
        <f t="shared" si="14"/>
        <v>0</v>
      </c>
      <c r="CO67" s="163">
        <f t="shared" ref="CO67:CQ89" si="19">IF(AND($B67&gt;0,AQ67=""),1,IF(AQ67&gt;$B67,1,0))</f>
        <v>0</v>
      </c>
      <c r="CP67" s="163">
        <f t="shared" si="19"/>
        <v>0</v>
      </c>
      <c r="CQ67" s="163">
        <f t="shared" si="19"/>
        <v>0</v>
      </c>
    </row>
    <row r="68" spans="1:95" s="161" customFormat="1" ht="15" customHeight="1" x14ac:dyDescent="0.25">
      <c r="A68" s="167" t="s">
        <v>3711</v>
      </c>
      <c r="B68" s="406">
        <f t="shared" si="16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17"/>
        <v>0</v>
      </c>
      <c r="AA68" s="407"/>
      <c r="AB68" s="1536"/>
      <c r="AC68" s="1536"/>
      <c r="AD68" s="1535"/>
      <c r="AE68" s="961">
        <f t="shared" si="18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6"/>
        <v/>
      </c>
      <c r="CA68" s="162" t="str">
        <f t="shared" si="7"/>
        <v/>
      </c>
      <c r="CB68" s="162" t="str">
        <f t="shared" si="8"/>
        <v/>
      </c>
      <c r="CC68" s="162" t="str">
        <f t="shared" si="9"/>
        <v/>
      </c>
      <c r="CD68" s="162" t="str">
        <f t="shared" si="10"/>
        <v/>
      </c>
      <c r="CE68" s="162" t="str">
        <f t="shared" si="11"/>
        <v/>
      </c>
      <c r="CF68" s="162" t="str">
        <f t="shared" si="12"/>
        <v/>
      </c>
      <c r="CG68" s="162" t="str">
        <f t="shared" si="13"/>
        <v/>
      </c>
      <c r="CK68" s="163">
        <f t="shared" si="3"/>
        <v>0</v>
      </c>
      <c r="CL68" s="163">
        <f t="shared" si="4"/>
        <v>0</v>
      </c>
      <c r="CM68" s="163">
        <f t="shared" si="5"/>
        <v>0</v>
      </c>
      <c r="CN68" s="163">
        <f t="shared" si="14"/>
        <v>0</v>
      </c>
      <c r="CO68" s="163">
        <f t="shared" si="19"/>
        <v>0</v>
      </c>
      <c r="CP68" s="163">
        <f t="shared" si="19"/>
        <v>0</v>
      </c>
      <c r="CQ68" s="163">
        <f t="shared" si="19"/>
        <v>0</v>
      </c>
    </row>
    <row r="69" spans="1:95" s="161" customFormat="1" ht="15" customHeight="1" x14ac:dyDescent="0.25">
      <c r="A69" s="974" t="s">
        <v>3712</v>
      </c>
      <c r="B69" s="406">
        <f t="shared" si="16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17"/>
        <v>0</v>
      </c>
      <c r="AA69" s="407"/>
      <c r="AB69" s="1536"/>
      <c r="AC69" s="1536"/>
      <c r="AD69" s="1535"/>
      <c r="AE69" s="961">
        <f t="shared" si="18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6"/>
        <v/>
      </c>
      <c r="CA69" s="162" t="str">
        <f t="shared" si="7"/>
        <v/>
      </c>
      <c r="CB69" s="162" t="str">
        <f t="shared" si="8"/>
        <v/>
      </c>
      <c r="CC69" s="162" t="str">
        <f t="shared" si="9"/>
        <v/>
      </c>
      <c r="CD69" s="162" t="str">
        <f t="shared" si="10"/>
        <v/>
      </c>
      <c r="CE69" s="162" t="str">
        <f t="shared" si="11"/>
        <v/>
      </c>
      <c r="CF69" s="162" t="str">
        <f t="shared" si="12"/>
        <v/>
      </c>
      <c r="CG69" s="162" t="str">
        <f t="shared" si="13"/>
        <v/>
      </c>
      <c r="CK69" s="163">
        <f t="shared" si="3"/>
        <v>0</v>
      </c>
      <c r="CL69" s="163">
        <f t="shared" si="4"/>
        <v>0</v>
      </c>
      <c r="CM69" s="163">
        <f t="shared" si="5"/>
        <v>0</v>
      </c>
      <c r="CN69" s="163">
        <f t="shared" si="14"/>
        <v>0</v>
      </c>
      <c r="CO69" s="163">
        <f t="shared" si="19"/>
        <v>0</v>
      </c>
      <c r="CP69" s="163">
        <f t="shared" si="19"/>
        <v>0</v>
      </c>
      <c r="CQ69" s="163">
        <f t="shared" si="19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17"/>
        <v>0</v>
      </c>
      <c r="AA70" s="407"/>
      <c r="AB70" s="1536"/>
      <c r="AC70" s="1536"/>
      <c r="AD70" s="1535"/>
      <c r="AE70" s="961">
        <f t="shared" si="18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6"/>
        <v/>
      </c>
      <c r="CA70" s="162" t="str">
        <f t="shared" si="7"/>
        <v/>
      </c>
      <c r="CB70" s="162" t="str">
        <f t="shared" si="8"/>
        <v/>
      </c>
      <c r="CC70" s="162" t="str">
        <f t="shared" si="9"/>
        <v/>
      </c>
      <c r="CD70" s="162" t="str">
        <f t="shared" si="10"/>
        <v/>
      </c>
      <c r="CE70" s="162" t="str">
        <f t="shared" si="11"/>
        <v/>
      </c>
      <c r="CF70" s="162" t="str">
        <f t="shared" si="12"/>
        <v/>
      </c>
      <c r="CG70" s="162" t="str">
        <f t="shared" si="13"/>
        <v/>
      </c>
      <c r="CK70" s="163">
        <f t="shared" si="3"/>
        <v>0</v>
      </c>
      <c r="CL70" s="163">
        <f t="shared" si="4"/>
        <v>0</v>
      </c>
      <c r="CM70" s="163">
        <f t="shared" si="5"/>
        <v>0</v>
      </c>
      <c r="CN70" s="163">
        <f t="shared" si="14"/>
        <v>0</v>
      </c>
      <c r="CO70" s="163">
        <f t="shared" si="19"/>
        <v>0</v>
      </c>
      <c r="CP70" s="163">
        <f t="shared" si="19"/>
        <v>0</v>
      </c>
      <c r="CQ70" s="163">
        <f t="shared" si="19"/>
        <v>0</v>
      </c>
    </row>
    <row r="71" spans="1:95" s="161" customFormat="1" ht="15" customHeight="1" x14ac:dyDescent="0.15">
      <c r="A71" s="1112" t="s">
        <v>4315</v>
      </c>
      <c r="B71" s="406">
        <f t="shared" si="16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17"/>
        <v>0</v>
      </c>
      <c r="AA71" s="407"/>
      <c r="AB71" s="1536"/>
      <c r="AC71" s="1536"/>
      <c r="AD71" s="1535"/>
      <c r="AE71" s="961">
        <f t="shared" si="18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6"/>
        <v/>
      </c>
      <c r="CA71" s="162" t="str">
        <f t="shared" si="7"/>
        <v/>
      </c>
      <c r="CB71" s="162" t="str">
        <f t="shared" si="8"/>
        <v/>
      </c>
      <c r="CC71" s="162" t="str">
        <f t="shared" si="9"/>
        <v/>
      </c>
      <c r="CD71" s="162" t="str">
        <f t="shared" si="10"/>
        <v/>
      </c>
      <c r="CE71" s="162" t="str">
        <f t="shared" si="11"/>
        <v/>
      </c>
      <c r="CF71" s="162" t="str">
        <f t="shared" si="12"/>
        <v/>
      </c>
      <c r="CG71" s="162" t="str">
        <f t="shared" si="13"/>
        <v/>
      </c>
      <c r="CK71" s="163">
        <f t="shared" si="3"/>
        <v>0</v>
      </c>
      <c r="CL71" s="163">
        <f t="shared" si="4"/>
        <v>0</v>
      </c>
      <c r="CM71" s="163">
        <f t="shared" si="5"/>
        <v>0</v>
      </c>
      <c r="CN71" s="163">
        <f t="shared" si="14"/>
        <v>0</v>
      </c>
      <c r="CO71" s="163">
        <f t="shared" si="19"/>
        <v>0</v>
      </c>
      <c r="CP71" s="163">
        <f t="shared" si="19"/>
        <v>0</v>
      </c>
      <c r="CQ71" s="163">
        <f t="shared" si="19"/>
        <v>0</v>
      </c>
    </row>
    <row r="72" spans="1:95" s="161" customFormat="1" ht="15" customHeight="1" x14ac:dyDescent="0.25">
      <c r="A72" s="961" t="s">
        <v>4000</v>
      </c>
      <c r="B72" s="406">
        <f t="shared" si="16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17"/>
        <v>0</v>
      </c>
      <c r="AA72" s="407"/>
      <c r="AB72" s="1536"/>
      <c r="AC72" s="1536"/>
      <c r="AD72" s="1535"/>
      <c r="AE72" s="961">
        <f t="shared" si="18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6"/>
        <v/>
      </c>
      <c r="CA72" s="162" t="str">
        <f t="shared" si="7"/>
        <v/>
      </c>
      <c r="CB72" s="162" t="str">
        <f t="shared" si="8"/>
        <v/>
      </c>
      <c r="CC72" s="162" t="str">
        <f t="shared" si="9"/>
        <v/>
      </c>
      <c r="CD72" s="162" t="str">
        <f t="shared" si="10"/>
        <v/>
      </c>
      <c r="CE72" s="162" t="str">
        <f t="shared" si="11"/>
        <v/>
      </c>
      <c r="CF72" s="162" t="str">
        <f t="shared" si="12"/>
        <v/>
      </c>
      <c r="CG72" s="162" t="str">
        <f t="shared" si="13"/>
        <v/>
      </c>
      <c r="CK72" s="163">
        <f t="shared" si="3"/>
        <v>0</v>
      </c>
      <c r="CL72" s="163">
        <f t="shared" si="4"/>
        <v>0</v>
      </c>
      <c r="CM72" s="163">
        <f t="shared" si="5"/>
        <v>0</v>
      </c>
      <c r="CN72" s="163">
        <f t="shared" si="14"/>
        <v>0</v>
      </c>
      <c r="CO72" s="163">
        <f t="shared" si="19"/>
        <v>0</v>
      </c>
      <c r="CP72" s="163">
        <f t="shared" si="19"/>
        <v>0</v>
      </c>
      <c r="CQ72" s="163">
        <f t="shared" si="19"/>
        <v>0</v>
      </c>
    </row>
    <row r="73" spans="1:95" s="161" customFormat="1" ht="15" customHeight="1" x14ac:dyDescent="0.25">
      <c r="A73" s="961" t="s">
        <v>3714</v>
      </c>
      <c r="B73" s="406">
        <f t="shared" si="16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17"/>
        <v>0</v>
      </c>
      <c r="AA73" s="407"/>
      <c r="AB73" s="1536"/>
      <c r="AC73" s="1536"/>
      <c r="AD73" s="1535"/>
      <c r="AE73" s="961">
        <f t="shared" si="18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6"/>
        <v/>
      </c>
      <c r="CA73" s="162" t="str">
        <f t="shared" si="7"/>
        <v/>
      </c>
      <c r="CB73" s="162" t="str">
        <f t="shared" si="8"/>
        <v/>
      </c>
      <c r="CC73" s="162" t="str">
        <f t="shared" si="9"/>
        <v/>
      </c>
      <c r="CD73" s="162" t="str">
        <f t="shared" si="10"/>
        <v/>
      </c>
      <c r="CE73" s="162" t="str">
        <f t="shared" si="11"/>
        <v/>
      </c>
      <c r="CF73" s="162" t="str">
        <f t="shared" si="12"/>
        <v/>
      </c>
      <c r="CG73" s="162" t="str">
        <f t="shared" si="13"/>
        <v/>
      </c>
      <c r="CK73" s="163">
        <f t="shared" si="3"/>
        <v>0</v>
      </c>
      <c r="CL73" s="163">
        <f t="shared" si="4"/>
        <v>0</v>
      </c>
      <c r="CM73" s="163">
        <f t="shared" si="5"/>
        <v>0</v>
      </c>
      <c r="CN73" s="163">
        <f t="shared" si="14"/>
        <v>0</v>
      </c>
      <c r="CO73" s="163">
        <f t="shared" si="19"/>
        <v>0</v>
      </c>
      <c r="CP73" s="163">
        <f t="shared" si="19"/>
        <v>0</v>
      </c>
      <c r="CQ73" s="163">
        <f t="shared" si="19"/>
        <v>0</v>
      </c>
    </row>
    <row r="74" spans="1:95" s="161" customFormat="1" ht="15" customHeight="1" x14ac:dyDescent="0.25">
      <c r="A74" s="961" t="s">
        <v>4001</v>
      </c>
      <c r="B74" s="406">
        <f t="shared" si="16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17"/>
        <v>0</v>
      </c>
      <c r="AA74" s="407"/>
      <c r="AB74" s="1536"/>
      <c r="AC74" s="1536"/>
      <c r="AD74" s="1535"/>
      <c r="AE74" s="961">
        <f t="shared" si="18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6"/>
        <v/>
      </c>
      <c r="CA74" s="162" t="str">
        <f t="shared" si="7"/>
        <v/>
      </c>
      <c r="CB74" s="162" t="str">
        <f t="shared" si="8"/>
        <v/>
      </c>
      <c r="CC74" s="162" t="str">
        <f t="shared" si="9"/>
        <v/>
      </c>
      <c r="CD74" s="162" t="str">
        <f t="shared" si="10"/>
        <v/>
      </c>
      <c r="CE74" s="162" t="str">
        <f t="shared" si="11"/>
        <v/>
      </c>
      <c r="CF74" s="162" t="str">
        <f t="shared" si="12"/>
        <v/>
      </c>
      <c r="CG74" s="162" t="str">
        <f t="shared" si="13"/>
        <v/>
      </c>
      <c r="CK74" s="163">
        <f t="shared" si="3"/>
        <v>0</v>
      </c>
      <c r="CL74" s="163">
        <f t="shared" si="4"/>
        <v>0</v>
      </c>
      <c r="CM74" s="163">
        <f t="shared" si="5"/>
        <v>0</v>
      </c>
      <c r="CN74" s="163">
        <f t="shared" si="14"/>
        <v>0</v>
      </c>
      <c r="CO74" s="163">
        <f t="shared" si="19"/>
        <v>0</v>
      </c>
      <c r="CP74" s="163">
        <f t="shared" si="19"/>
        <v>0</v>
      </c>
      <c r="CQ74" s="163">
        <f t="shared" si="19"/>
        <v>0</v>
      </c>
    </row>
    <row r="75" spans="1:95" s="161" customFormat="1" ht="15" customHeight="1" x14ac:dyDescent="0.25">
      <c r="A75" s="961" t="s">
        <v>1234</v>
      </c>
      <c r="B75" s="406">
        <f t="shared" si="16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17"/>
        <v>0</v>
      </c>
      <c r="AA75" s="1494"/>
      <c r="AB75" s="1495"/>
      <c r="AC75" s="1495"/>
      <c r="AD75" s="1503"/>
      <c r="AE75" s="961">
        <f t="shared" si="18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6"/>
        <v/>
      </c>
      <c r="CA75" s="162" t="str">
        <f t="shared" si="7"/>
        <v/>
      </c>
      <c r="CB75" s="162" t="str">
        <f t="shared" si="8"/>
        <v/>
      </c>
      <c r="CC75" s="162" t="str">
        <f t="shared" si="9"/>
        <v/>
      </c>
      <c r="CD75" s="162" t="str">
        <f t="shared" si="10"/>
        <v/>
      </c>
      <c r="CE75" s="162" t="str">
        <f t="shared" si="11"/>
        <v/>
      </c>
      <c r="CF75" s="162" t="str">
        <f t="shared" si="12"/>
        <v/>
      </c>
      <c r="CG75" s="162" t="str">
        <f t="shared" si="13"/>
        <v/>
      </c>
      <c r="CK75" s="163">
        <f t="shared" si="3"/>
        <v>0</v>
      </c>
      <c r="CL75" s="163">
        <f t="shared" si="4"/>
        <v>0</v>
      </c>
      <c r="CM75" s="163">
        <f t="shared" si="5"/>
        <v>0</v>
      </c>
      <c r="CN75" s="163">
        <f t="shared" si="14"/>
        <v>0</v>
      </c>
      <c r="CO75" s="163">
        <f t="shared" si="19"/>
        <v>0</v>
      </c>
      <c r="CP75" s="163">
        <f t="shared" si="19"/>
        <v>0</v>
      </c>
      <c r="CQ75" s="163">
        <f t="shared" si="19"/>
        <v>0</v>
      </c>
    </row>
    <row r="76" spans="1:95" s="161" customFormat="1" ht="15" customHeight="1" x14ac:dyDescent="0.25">
      <c r="A76" s="961" t="s">
        <v>3716</v>
      </c>
      <c r="B76" s="406">
        <f t="shared" si="16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17"/>
        <v>0</v>
      </c>
      <c r="AA76" s="1494"/>
      <c r="AB76" s="1495"/>
      <c r="AC76" s="1495"/>
      <c r="AD76" s="1503"/>
      <c r="AE76" s="961">
        <f t="shared" si="18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6"/>
        <v/>
      </c>
      <c r="CA76" s="162" t="str">
        <f t="shared" si="7"/>
        <v/>
      </c>
      <c r="CB76" s="162" t="str">
        <f t="shared" si="8"/>
        <v/>
      </c>
      <c r="CC76" s="162" t="str">
        <f t="shared" si="9"/>
        <v/>
      </c>
      <c r="CD76" s="162" t="str">
        <f t="shared" si="10"/>
        <v/>
      </c>
      <c r="CE76" s="162" t="str">
        <f t="shared" si="11"/>
        <v/>
      </c>
      <c r="CF76" s="162" t="str">
        <f t="shared" si="12"/>
        <v/>
      </c>
      <c r="CG76" s="162" t="str">
        <f t="shared" si="13"/>
        <v/>
      </c>
      <c r="CK76" s="163">
        <f t="shared" si="3"/>
        <v>0</v>
      </c>
      <c r="CL76" s="163">
        <f t="shared" si="4"/>
        <v>0</v>
      </c>
      <c r="CM76" s="163">
        <f t="shared" si="5"/>
        <v>0</v>
      </c>
      <c r="CN76" s="163">
        <f t="shared" si="14"/>
        <v>0</v>
      </c>
      <c r="CO76" s="163">
        <f t="shared" si="19"/>
        <v>0</v>
      </c>
      <c r="CP76" s="163">
        <f t="shared" si="19"/>
        <v>0</v>
      </c>
      <c r="CQ76" s="163">
        <f t="shared" si="19"/>
        <v>0</v>
      </c>
    </row>
    <row r="77" spans="1:95" s="161" customFormat="1" ht="15" customHeight="1" x14ac:dyDescent="0.25">
      <c r="A77" s="253" t="s">
        <v>1236</v>
      </c>
      <c r="B77" s="406">
        <f t="shared" si="16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17"/>
        <v>0</v>
      </c>
      <c r="AA77" s="1494"/>
      <c r="AB77" s="1495"/>
      <c r="AC77" s="1495"/>
      <c r="AD77" s="1503"/>
      <c r="AE77" s="961">
        <f t="shared" si="18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6"/>
        <v/>
      </c>
      <c r="CA77" s="162" t="str">
        <f t="shared" si="7"/>
        <v/>
      </c>
      <c r="CB77" s="162" t="str">
        <f t="shared" si="8"/>
        <v/>
      </c>
      <c r="CC77" s="162" t="str">
        <f t="shared" si="9"/>
        <v/>
      </c>
      <c r="CD77" s="162" t="str">
        <f t="shared" si="10"/>
        <v/>
      </c>
      <c r="CE77" s="162" t="str">
        <f t="shared" si="11"/>
        <v/>
      </c>
      <c r="CF77" s="162" t="str">
        <f t="shared" si="12"/>
        <v/>
      </c>
      <c r="CG77" s="162" t="str">
        <f t="shared" si="13"/>
        <v/>
      </c>
      <c r="CK77" s="163">
        <f t="shared" si="3"/>
        <v>0</v>
      </c>
      <c r="CL77" s="163">
        <f t="shared" si="4"/>
        <v>0</v>
      </c>
      <c r="CM77" s="163">
        <f t="shared" si="5"/>
        <v>0</v>
      </c>
      <c r="CN77" s="163">
        <f t="shared" si="14"/>
        <v>0</v>
      </c>
      <c r="CO77" s="163">
        <f t="shared" si="19"/>
        <v>0</v>
      </c>
      <c r="CP77" s="163">
        <f t="shared" si="19"/>
        <v>0</v>
      </c>
      <c r="CQ77" s="163">
        <f t="shared" si="19"/>
        <v>0</v>
      </c>
    </row>
    <row r="78" spans="1:95" s="161" customFormat="1" ht="15" customHeight="1" x14ac:dyDescent="0.15">
      <c r="A78" s="5165" t="s">
        <v>1427</v>
      </c>
      <c r="B78" s="406">
        <f t="shared" si="16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17"/>
        <v>0</v>
      </c>
      <c r="AA78" s="1494"/>
      <c r="AB78" s="1495"/>
      <c r="AC78" s="1495"/>
      <c r="AD78" s="1503"/>
      <c r="AE78" s="961">
        <f t="shared" si="18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6"/>
        <v/>
      </c>
      <c r="CA78" s="162" t="str">
        <f t="shared" si="7"/>
        <v/>
      </c>
      <c r="CB78" s="162" t="str">
        <f t="shared" si="8"/>
        <v/>
      </c>
      <c r="CC78" s="162" t="str">
        <f t="shared" si="9"/>
        <v/>
      </c>
      <c r="CD78" s="162" t="str">
        <f t="shared" si="10"/>
        <v/>
      </c>
      <c r="CE78" s="162" t="str">
        <f t="shared" si="11"/>
        <v/>
      </c>
      <c r="CF78" s="162" t="str">
        <f t="shared" si="12"/>
        <v/>
      </c>
      <c r="CG78" s="162" t="str">
        <f t="shared" si="13"/>
        <v/>
      </c>
      <c r="CK78" s="163">
        <f t="shared" si="3"/>
        <v>0</v>
      </c>
      <c r="CL78" s="163">
        <f t="shared" si="4"/>
        <v>0</v>
      </c>
      <c r="CM78" s="163">
        <f t="shared" si="5"/>
        <v>0</v>
      </c>
      <c r="CN78" s="163">
        <f t="shared" si="14"/>
        <v>0</v>
      </c>
      <c r="CO78" s="163">
        <f t="shared" si="19"/>
        <v>0</v>
      </c>
      <c r="CP78" s="163">
        <f t="shared" si="19"/>
        <v>0</v>
      </c>
      <c r="CQ78" s="163">
        <f t="shared" si="19"/>
        <v>0</v>
      </c>
    </row>
    <row r="79" spans="1:95" s="161" customFormat="1" ht="15" customHeight="1" x14ac:dyDescent="0.15">
      <c r="A79" s="5165" t="s">
        <v>4306</v>
      </c>
      <c r="B79" s="406">
        <f t="shared" si="16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17"/>
        <v>0</v>
      </c>
      <c r="AA79" s="1494"/>
      <c r="AB79" s="1495"/>
      <c r="AC79" s="1495"/>
      <c r="AD79" s="1503"/>
      <c r="AE79" s="961">
        <f t="shared" si="18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6"/>
        <v/>
      </c>
      <c r="CA79" s="162" t="str">
        <f t="shared" si="7"/>
        <v/>
      </c>
      <c r="CB79" s="162" t="str">
        <f t="shared" si="8"/>
        <v/>
      </c>
      <c r="CC79" s="162" t="str">
        <f t="shared" si="9"/>
        <v/>
      </c>
      <c r="CD79" s="162" t="str">
        <f t="shared" si="10"/>
        <v/>
      </c>
      <c r="CE79" s="162" t="str">
        <f t="shared" si="11"/>
        <v/>
      </c>
      <c r="CF79" s="162" t="str">
        <f t="shared" si="12"/>
        <v/>
      </c>
      <c r="CG79" s="162" t="str">
        <f t="shared" si="13"/>
        <v/>
      </c>
      <c r="CK79" s="163">
        <f t="shared" si="3"/>
        <v>0</v>
      </c>
      <c r="CL79" s="163">
        <f t="shared" si="4"/>
        <v>0</v>
      </c>
      <c r="CM79" s="163">
        <f t="shared" si="5"/>
        <v>0</v>
      </c>
      <c r="CN79" s="163">
        <f t="shared" si="14"/>
        <v>0</v>
      </c>
      <c r="CO79" s="163">
        <f t="shared" si="19"/>
        <v>0</v>
      </c>
      <c r="CP79" s="163">
        <f t="shared" si="19"/>
        <v>0</v>
      </c>
      <c r="CQ79" s="163">
        <f t="shared" si="19"/>
        <v>0</v>
      </c>
    </row>
    <row r="80" spans="1:95" s="161" customFormat="1" ht="15" customHeight="1" x14ac:dyDescent="0.15">
      <c r="A80" s="5165" t="s">
        <v>4316</v>
      </c>
      <c r="B80" s="406">
        <f t="shared" si="16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17"/>
        <v>0</v>
      </c>
      <c r="AA80" s="1494"/>
      <c r="AB80" s="1495"/>
      <c r="AC80" s="1495"/>
      <c r="AD80" s="1503"/>
      <c r="AE80" s="961">
        <f t="shared" si="18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6"/>
        <v/>
      </c>
      <c r="CA80" s="162" t="str">
        <f t="shared" si="7"/>
        <v/>
      </c>
      <c r="CB80" s="162" t="str">
        <f t="shared" si="8"/>
        <v/>
      </c>
      <c r="CC80" s="162" t="str">
        <f t="shared" si="9"/>
        <v/>
      </c>
      <c r="CD80" s="162" t="str">
        <f t="shared" si="10"/>
        <v/>
      </c>
      <c r="CE80" s="162" t="str">
        <f t="shared" si="11"/>
        <v/>
      </c>
      <c r="CF80" s="162" t="str">
        <f t="shared" si="12"/>
        <v/>
      </c>
      <c r="CG80" s="162" t="str">
        <f t="shared" si="13"/>
        <v/>
      </c>
      <c r="CK80" s="163">
        <f t="shared" si="3"/>
        <v>0</v>
      </c>
      <c r="CL80" s="163">
        <f t="shared" si="4"/>
        <v>0</v>
      </c>
      <c r="CM80" s="163">
        <f t="shared" si="5"/>
        <v>0</v>
      </c>
      <c r="CN80" s="163">
        <f t="shared" si="14"/>
        <v>0</v>
      </c>
      <c r="CO80" s="163">
        <f t="shared" si="19"/>
        <v>0</v>
      </c>
      <c r="CP80" s="163">
        <f t="shared" si="19"/>
        <v>0</v>
      </c>
      <c r="CQ80" s="163">
        <f t="shared" si="19"/>
        <v>0</v>
      </c>
    </row>
    <row r="81" spans="1:95" s="161" customFormat="1" ht="15" customHeight="1" x14ac:dyDescent="0.25">
      <c r="A81" s="961" t="s">
        <v>1237</v>
      </c>
      <c r="B81" s="406">
        <f t="shared" si="16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17"/>
        <v>0</v>
      </c>
      <c r="AA81" s="1494"/>
      <c r="AB81" s="1495"/>
      <c r="AC81" s="1495"/>
      <c r="AD81" s="1503"/>
      <c r="AE81" s="961">
        <f t="shared" si="18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6"/>
        <v/>
      </c>
      <c r="CA81" s="162" t="str">
        <f t="shared" si="7"/>
        <v/>
      </c>
      <c r="CB81" s="162" t="str">
        <f t="shared" si="8"/>
        <v/>
      </c>
      <c r="CC81" s="162" t="str">
        <f t="shared" si="9"/>
        <v/>
      </c>
      <c r="CD81" s="162" t="str">
        <f t="shared" si="10"/>
        <v/>
      </c>
      <c r="CE81" s="162" t="str">
        <f t="shared" si="11"/>
        <v/>
      </c>
      <c r="CF81" s="162" t="str">
        <f t="shared" si="12"/>
        <v/>
      </c>
      <c r="CG81" s="162" t="str">
        <f t="shared" si="13"/>
        <v/>
      </c>
      <c r="CK81" s="163">
        <f t="shared" si="3"/>
        <v>0</v>
      </c>
      <c r="CL81" s="163">
        <f t="shared" si="4"/>
        <v>0</v>
      </c>
      <c r="CM81" s="163">
        <f t="shared" si="5"/>
        <v>0</v>
      </c>
      <c r="CN81" s="163">
        <f t="shared" si="14"/>
        <v>0</v>
      </c>
      <c r="CO81" s="163">
        <f t="shared" si="19"/>
        <v>0</v>
      </c>
      <c r="CP81" s="163">
        <f t="shared" si="19"/>
        <v>0</v>
      </c>
      <c r="CQ81" s="163">
        <f t="shared" si="19"/>
        <v>0</v>
      </c>
    </row>
    <row r="82" spans="1:95" s="161" customFormat="1" ht="15" customHeight="1" x14ac:dyDescent="0.25">
      <c r="A82" s="961" t="s">
        <v>1238</v>
      </c>
      <c r="B82" s="406">
        <f t="shared" si="16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17"/>
        <v>0</v>
      </c>
      <c r="AA82" s="1494"/>
      <c r="AB82" s="1495"/>
      <c r="AC82" s="1495"/>
      <c r="AD82" s="1503"/>
      <c r="AE82" s="961">
        <f t="shared" si="18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6"/>
        <v/>
      </c>
      <c r="CA82" s="162" t="str">
        <f t="shared" si="7"/>
        <v/>
      </c>
      <c r="CB82" s="162" t="str">
        <f t="shared" si="8"/>
        <v/>
      </c>
      <c r="CC82" s="162" t="str">
        <f t="shared" si="9"/>
        <v/>
      </c>
      <c r="CD82" s="162" t="str">
        <f t="shared" si="10"/>
        <v/>
      </c>
      <c r="CE82" s="162" t="str">
        <f t="shared" si="11"/>
        <v/>
      </c>
      <c r="CF82" s="162" t="str">
        <f t="shared" si="12"/>
        <v/>
      </c>
      <c r="CG82" s="162" t="str">
        <f t="shared" si="13"/>
        <v/>
      </c>
      <c r="CK82" s="163">
        <f t="shared" si="3"/>
        <v>0</v>
      </c>
      <c r="CL82" s="163">
        <f t="shared" si="4"/>
        <v>0</v>
      </c>
      <c r="CM82" s="163">
        <f t="shared" si="5"/>
        <v>0</v>
      </c>
      <c r="CN82" s="163">
        <f t="shared" si="14"/>
        <v>0</v>
      </c>
      <c r="CO82" s="163">
        <f t="shared" si="19"/>
        <v>0</v>
      </c>
      <c r="CP82" s="163">
        <f t="shared" si="19"/>
        <v>0</v>
      </c>
      <c r="CQ82" s="163">
        <f t="shared" si="19"/>
        <v>0</v>
      </c>
    </row>
    <row r="83" spans="1:95" s="161" customFormat="1" ht="15" customHeight="1" x14ac:dyDescent="0.15">
      <c r="A83" s="1112" t="s">
        <v>4317</v>
      </c>
      <c r="B83" s="406">
        <f t="shared" si="16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17"/>
        <v>0</v>
      </c>
      <c r="AA83" s="1494"/>
      <c r="AB83" s="1495"/>
      <c r="AC83" s="1495"/>
      <c r="AD83" s="1503"/>
      <c r="AE83" s="961">
        <f t="shared" si="18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6"/>
        <v/>
      </c>
      <c r="CA83" s="162" t="str">
        <f t="shared" si="7"/>
        <v/>
      </c>
      <c r="CB83" s="162" t="str">
        <f t="shared" si="8"/>
        <v/>
      </c>
      <c r="CC83" s="162" t="str">
        <f t="shared" si="9"/>
        <v/>
      </c>
      <c r="CD83" s="162" t="str">
        <f t="shared" si="10"/>
        <v/>
      </c>
      <c r="CE83" s="162" t="str">
        <f t="shared" si="11"/>
        <v/>
      </c>
      <c r="CF83" s="162" t="str">
        <f t="shared" si="12"/>
        <v/>
      </c>
      <c r="CG83" s="162" t="str">
        <f t="shared" si="13"/>
        <v/>
      </c>
      <c r="CK83" s="163">
        <f t="shared" si="3"/>
        <v>0</v>
      </c>
      <c r="CL83" s="163">
        <f t="shared" si="4"/>
        <v>0</v>
      </c>
      <c r="CM83" s="163">
        <f t="shared" si="5"/>
        <v>0</v>
      </c>
      <c r="CN83" s="163">
        <f t="shared" si="14"/>
        <v>0</v>
      </c>
      <c r="CO83" s="163">
        <f t="shared" si="19"/>
        <v>0</v>
      </c>
      <c r="CP83" s="163">
        <f t="shared" si="19"/>
        <v>0</v>
      </c>
      <c r="CQ83" s="163">
        <f t="shared" si="19"/>
        <v>0</v>
      </c>
    </row>
    <row r="84" spans="1:95" s="161" customFormat="1" ht="15" customHeight="1" x14ac:dyDescent="0.15">
      <c r="A84" s="1112" t="s">
        <v>4318</v>
      </c>
      <c r="B84" s="406">
        <f t="shared" si="16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17"/>
        <v>0</v>
      </c>
      <c r="AA84" s="1494"/>
      <c r="AB84" s="1495"/>
      <c r="AC84" s="1495"/>
      <c r="AD84" s="1503"/>
      <c r="AE84" s="961">
        <f t="shared" si="18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6"/>
        <v/>
      </c>
      <c r="CA84" s="162" t="str">
        <f t="shared" si="7"/>
        <v/>
      </c>
      <c r="CB84" s="162" t="str">
        <f t="shared" si="8"/>
        <v/>
      </c>
      <c r="CC84" s="162" t="str">
        <f t="shared" si="9"/>
        <v/>
      </c>
      <c r="CD84" s="162" t="str">
        <f t="shared" si="10"/>
        <v/>
      </c>
      <c r="CE84" s="162" t="str">
        <f t="shared" si="11"/>
        <v/>
      </c>
      <c r="CF84" s="162" t="str">
        <f t="shared" si="12"/>
        <v/>
      </c>
      <c r="CG84" s="162" t="str">
        <f t="shared" si="13"/>
        <v/>
      </c>
      <c r="CK84" s="163">
        <f t="shared" si="3"/>
        <v>0</v>
      </c>
      <c r="CL84" s="163">
        <f t="shared" si="4"/>
        <v>0</v>
      </c>
      <c r="CM84" s="163">
        <f t="shared" si="5"/>
        <v>0</v>
      </c>
      <c r="CN84" s="163">
        <f t="shared" si="14"/>
        <v>0</v>
      </c>
      <c r="CO84" s="163">
        <f t="shared" si="19"/>
        <v>0</v>
      </c>
      <c r="CP84" s="163">
        <f t="shared" si="19"/>
        <v>0</v>
      </c>
      <c r="CQ84" s="163">
        <f t="shared" si="19"/>
        <v>0</v>
      </c>
    </row>
    <row r="85" spans="1:95" s="161" customFormat="1" ht="15" customHeight="1" x14ac:dyDescent="0.15">
      <c r="A85" s="1112" t="s">
        <v>1239</v>
      </c>
      <c r="B85" s="406">
        <f t="shared" si="16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17"/>
        <v>0</v>
      </c>
      <c r="AA85" s="1494"/>
      <c r="AB85" s="1495"/>
      <c r="AC85" s="1495"/>
      <c r="AD85" s="1503"/>
      <c r="AE85" s="961">
        <f t="shared" si="18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6"/>
        <v/>
      </c>
      <c r="CA85" s="162" t="str">
        <f t="shared" si="7"/>
        <v/>
      </c>
      <c r="CB85" s="162" t="str">
        <f t="shared" si="8"/>
        <v/>
      </c>
      <c r="CC85" s="162" t="str">
        <f t="shared" si="9"/>
        <v/>
      </c>
      <c r="CD85" s="162" t="str">
        <f t="shared" si="10"/>
        <v/>
      </c>
      <c r="CE85" s="162" t="str">
        <f t="shared" si="11"/>
        <v/>
      </c>
      <c r="CF85" s="162" t="str">
        <f t="shared" si="12"/>
        <v/>
      </c>
      <c r="CG85" s="162" t="str">
        <f t="shared" si="13"/>
        <v/>
      </c>
      <c r="CK85" s="163">
        <f t="shared" si="3"/>
        <v>0</v>
      </c>
      <c r="CL85" s="163">
        <f t="shared" si="4"/>
        <v>0</v>
      </c>
      <c r="CM85" s="163">
        <f t="shared" si="5"/>
        <v>0</v>
      </c>
      <c r="CN85" s="163">
        <f t="shared" si="14"/>
        <v>0</v>
      </c>
      <c r="CO85" s="163">
        <f t="shared" si="19"/>
        <v>0</v>
      </c>
      <c r="CP85" s="163">
        <f t="shared" si="19"/>
        <v>0</v>
      </c>
      <c r="CQ85" s="163">
        <f t="shared" si="19"/>
        <v>0</v>
      </c>
    </row>
    <row r="86" spans="1:95" s="161" customFormat="1" ht="15" customHeight="1" x14ac:dyDescent="0.25">
      <c r="A86" s="961" t="s">
        <v>1240</v>
      </c>
      <c r="B86" s="406">
        <f t="shared" si="16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17"/>
        <v>0</v>
      </c>
      <c r="AA86" s="1494"/>
      <c r="AB86" s="1495"/>
      <c r="AC86" s="1495"/>
      <c r="AD86" s="1503"/>
      <c r="AE86" s="961">
        <f t="shared" si="18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6"/>
        <v/>
      </c>
      <c r="CA86" s="162" t="str">
        <f t="shared" si="7"/>
        <v/>
      </c>
      <c r="CB86" s="162" t="str">
        <f t="shared" si="8"/>
        <v/>
      </c>
      <c r="CC86" s="162" t="str">
        <f t="shared" si="9"/>
        <v/>
      </c>
      <c r="CD86" s="162" t="str">
        <f t="shared" si="10"/>
        <v/>
      </c>
      <c r="CE86" s="162" t="str">
        <f t="shared" si="11"/>
        <v/>
      </c>
      <c r="CF86" s="162" t="str">
        <f t="shared" si="12"/>
        <v/>
      </c>
      <c r="CG86" s="162" t="str">
        <f t="shared" si="13"/>
        <v/>
      </c>
      <c r="CK86" s="163">
        <f t="shared" si="3"/>
        <v>0</v>
      </c>
      <c r="CL86" s="163">
        <f t="shared" si="4"/>
        <v>0</v>
      </c>
      <c r="CM86" s="163">
        <f t="shared" si="5"/>
        <v>0</v>
      </c>
      <c r="CN86" s="163">
        <f t="shared" si="14"/>
        <v>0</v>
      </c>
      <c r="CO86" s="163">
        <f t="shared" si="19"/>
        <v>0</v>
      </c>
      <c r="CP86" s="163">
        <f t="shared" si="19"/>
        <v>0</v>
      </c>
      <c r="CQ86" s="163">
        <f t="shared" si="19"/>
        <v>0</v>
      </c>
    </row>
    <row r="87" spans="1:95" s="161" customFormat="1" ht="15" customHeight="1" x14ac:dyDescent="0.25">
      <c r="A87" s="961" t="s">
        <v>4002</v>
      </c>
      <c r="B87" s="406">
        <f t="shared" si="16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17"/>
        <v>0</v>
      </c>
      <c r="AA87" s="1494"/>
      <c r="AB87" s="1495"/>
      <c r="AC87" s="1495"/>
      <c r="AD87" s="1503"/>
      <c r="AE87" s="961">
        <f t="shared" si="18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6"/>
        <v/>
      </c>
      <c r="CA87" s="162" t="str">
        <f t="shared" si="7"/>
        <v/>
      </c>
      <c r="CB87" s="162" t="str">
        <f t="shared" si="8"/>
        <v/>
      </c>
      <c r="CC87" s="162" t="str">
        <f t="shared" si="9"/>
        <v/>
      </c>
      <c r="CD87" s="162" t="str">
        <f t="shared" si="10"/>
        <v/>
      </c>
      <c r="CE87" s="162" t="str">
        <f t="shared" si="11"/>
        <v/>
      </c>
      <c r="CF87" s="162" t="str">
        <f t="shared" si="12"/>
        <v/>
      </c>
      <c r="CG87" s="162" t="str">
        <f t="shared" si="13"/>
        <v/>
      </c>
      <c r="CK87" s="163">
        <f t="shared" si="3"/>
        <v>0</v>
      </c>
      <c r="CL87" s="163">
        <f t="shared" si="4"/>
        <v>0</v>
      </c>
      <c r="CM87" s="163">
        <f t="shared" si="5"/>
        <v>0</v>
      </c>
      <c r="CN87" s="163">
        <f t="shared" si="14"/>
        <v>0</v>
      </c>
      <c r="CO87" s="163">
        <f t="shared" si="19"/>
        <v>0</v>
      </c>
      <c r="CP87" s="163">
        <f t="shared" si="19"/>
        <v>0</v>
      </c>
      <c r="CQ87" s="163">
        <f t="shared" si="19"/>
        <v>0</v>
      </c>
    </row>
    <row r="88" spans="1:95" s="161" customFormat="1" ht="15" customHeight="1" x14ac:dyDescent="0.25">
      <c r="A88" s="253" t="s">
        <v>1242</v>
      </c>
      <c r="B88" s="406">
        <f t="shared" si="16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17"/>
        <v>0</v>
      </c>
      <c r="AA88" s="1494"/>
      <c r="AB88" s="1495"/>
      <c r="AC88" s="1495"/>
      <c r="AD88" s="1503"/>
      <c r="AE88" s="961">
        <f t="shared" si="18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6"/>
        <v/>
      </c>
      <c r="CA88" s="162" t="str">
        <f t="shared" si="7"/>
        <v/>
      </c>
      <c r="CB88" s="162" t="str">
        <f t="shared" si="8"/>
        <v/>
      </c>
      <c r="CC88" s="162" t="str">
        <f t="shared" si="9"/>
        <v/>
      </c>
      <c r="CD88" s="162" t="str">
        <f t="shared" si="10"/>
        <v/>
      </c>
      <c r="CE88" s="162" t="str">
        <f t="shared" si="11"/>
        <v/>
      </c>
      <c r="CF88" s="162" t="str">
        <f t="shared" si="12"/>
        <v/>
      </c>
      <c r="CG88" s="162" t="str">
        <f t="shared" si="13"/>
        <v/>
      </c>
      <c r="CK88" s="163">
        <f t="shared" si="3"/>
        <v>0</v>
      </c>
      <c r="CL88" s="163">
        <f t="shared" si="4"/>
        <v>0</v>
      </c>
      <c r="CM88" s="163">
        <f t="shared" si="5"/>
        <v>0</v>
      </c>
      <c r="CN88" s="163">
        <f t="shared" si="14"/>
        <v>0</v>
      </c>
      <c r="CO88" s="163">
        <f t="shared" si="19"/>
        <v>0</v>
      </c>
      <c r="CP88" s="163">
        <f t="shared" si="19"/>
        <v>0</v>
      </c>
      <c r="CQ88" s="163">
        <f t="shared" si="19"/>
        <v>0</v>
      </c>
    </row>
    <row r="89" spans="1:95" s="161" customFormat="1" ht="15" customHeight="1" x14ac:dyDescent="0.25">
      <c r="A89" s="408" t="s">
        <v>3719</v>
      </c>
      <c r="B89" s="406">
        <f t="shared" si="16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17"/>
        <v>0</v>
      </c>
      <c r="AA89" s="1494"/>
      <c r="AB89" s="1495"/>
      <c r="AC89" s="1495"/>
      <c r="AD89" s="1503"/>
      <c r="AE89" s="961">
        <f t="shared" si="18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6"/>
        <v/>
      </c>
      <c r="CA89" s="162" t="str">
        <f t="shared" si="7"/>
        <v/>
      </c>
      <c r="CB89" s="162" t="str">
        <f t="shared" si="8"/>
        <v/>
      </c>
      <c r="CC89" s="162" t="str">
        <f t="shared" si="9"/>
        <v/>
      </c>
      <c r="CD89" s="162" t="str">
        <f t="shared" si="10"/>
        <v/>
      </c>
      <c r="CE89" s="162" t="str">
        <f t="shared" si="11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13"/>
        <v/>
      </c>
      <c r="CK89" s="163">
        <f t="shared" si="3"/>
        <v>0</v>
      </c>
      <c r="CL89" s="163">
        <f t="shared" si="4"/>
        <v>0</v>
      </c>
      <c r="CM89" s="163">
        <f t="shared" si="5"/>
        <v>0</v>
      </c>
      <c r="CN89" s="163">
        <f t="shared" si="14"/>
        <v>0</v>
      </c>
      <c r="CO89" s="163">
        <f t="shared" si="19"/>
        <v>0</v>
      </c>
      <c r="CP89" s="163">
        <f t="shared" si="19"/>
        <v>0</v>
      </c>
      <c r="CQ89" s="163">
        <f t="shared" si="19"/>
        <v>0</v>
      </c>
    </row>
    <row r="90" spans="1:95" s="161" customFormat="1" ht="15" customHeight="1" x14ac:dyDescent="0.25">
      <c r="A90" s="1303" t="s">
        <v>77</v>
      </c>
      <c r="B90" s="1547">
        <f t="shared" si="16"/>
        <v>0</v>
      </c>
      <c r="C90" s="1548">
        <f t="shared" ref="C90:AS90" si="20">SUM(C35:C89)</f>
        <v>0</v>
      </c>
      <c r="D90" s="1549">
        <f t="shared" si="20"/>
        <v>0</v>
      </c>
      <c r="E90" s="1549">
        <f t="shared" si="20"/>
        <v>0</v>
      </c>
      <c r="F90" s="1549">
        <f t="shared" si="20"/>
        <v>0</v>
      </c>
      <c r="G90" s="1549">
        <f t="shared" si="20"/>
        <v>0</v>
      </c>
      <c r="H90" s="1550">
        <f t="shared" si="20"/>
        <v>0</v>
      </c>
      <c r="I90" s="1549">
        <f t="shared" si="20"/>
        <v>0</v>
      </c>
      <c r="J90" s="1549">
        <f t="shared" si="20"/>
        <v>0</v>
      </c>
      <c r="K90" s="1549">
        <f t="shared" si="20"/>
        <v>0</v>
      </c>
      <c r="L90" s="1549">
        <f t="shared" si="20"/>
        <v>0</v>
      </c>
      <c r="M90" s="1549">
        <f t="shared" si="20"/>
        <v>0</v>
      </c>
      <c r="N90" s="1549">
        <f t="shared" si="20"/>
        <v>0</v>
      </c>
      <c r="O90" s="1549">
        <f t="shared" si="20"/>
        <v>0</v>
      </c>
      <c r="P90" s="1549">
        <f t="shared" si="20"/>
        <v>0</v>
      </c>
      <c r="Q90" s="1549">
        <f t="shared" si="20"/>
        <v>0</v>
      </c>
      <c r="R90" s="1549">
        <f t="shared" si="20"/>
        <v>0</v>
      </c>
      <c r="S90" s="1551">
        <f t="shared" si="20"/>
        <v>0</v>
      </c>
      <c r="T90" s="1548">
        <f t="shared" si="20"/>
        <v>0</v>
      </c>
      <c r="U90" s="1551">
        <f t="shared" si="20"/>
        <v>0</v>
      </c>
      <c r="V90" s="1548">
        <f t="shared" si="20"/>
        <v>0</v>
      </c>
      <c r="W90" s="1551">
        <f t="shared" si="20"/>
        <v>0</v>
      </c>
      <c r="X90" s="1548">
        <f t="shared" si="20"/>
        <v>0</v>
      </c>
      <c r="Y90" s="1551">
        <f t="shared" si="20"/>
        <v>0</v>
      </c>
      <c r="Z90" s="1547">
        <f t="shared" si="20"/>
        <v>0</v>
      </c>
      <c r="AA90" s="1548">
        <f t="shared" si="20"/>
        <v>0</v>
      </c>
      <c r="AB90" s="1549">
        <f t="shared" si="20"/>
        <v>0</v>
      </c>
      <c r="AC90" s="1549">
        <f t="shared" si="20"/>
        <v>0</v>
      </c>
      <c r="AD90" s="1550">
        <f t="shared" si="20"/>
        <v>0</v>
      </c>
      <c r="AE90" s="1547">
        <f t="shared" si="20"/>
        <v>0</v>
      </c>
      <c r="AF90" s="1548">
        <f t="shared" si="20"/>
        <v>0</v>
      </c>
      <c r="AG90" s="1549">
        <f t="shared" si="20"/>
        <v>0</v>
      </c>
      <c r="AH90" s="1549">
        <f t="shared" si="20"/>
        <v>0</v>
      </c>
      <c r="AI90" s="1552">
        <f t="shared" si="20"/>
        <v>0</v>
      </c>
      <c r="AJ90" s="1551">
        <f t="shared" si="20"/>
        <v>0</v>
      </c>
      <c r="AK90" s="1551">
        <f t="shared" si="20"/>
        <v>0</v>
      </c>
      <c r="AL90" s="1551">
        <f t="shared" si="20"/>
        <v>0</v>
      </c>
      <c r="AM90" s="1551">
        <f t="shared" si="20"/>
        <v>0</v>
      </c>
      <c r="AN90" s="1551">
        <f t="shared" si="20"/>
        <v>0</v>
      </c>
      <c r="AO90" s="1551">
        <f t="shared" si="20"/>
        <v>0</v>
      </c>
      <c r="AP90" s="1551">
        <f t="shared" si="20"/>
        <v>0</v>
      </c>
      <c r="AQ90" s="1551">
        <f t="shared" si="20"/>
        <v>0</v>
      </c>
      <c r="AR90" s="1551">
        <f t="shared" si="20"/>
        <v>0</v>
      </c>
      <c r="AS90" s="1551">
        <f t="shared" si="20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21">IF(AND(AP95="",C95&gt;0),1,IF(AP95&gt;C95,1,0))</f>
        <v>0</v>
      </c>
      <c r="CL95" s="163">
        <f>IF(AQ95&gt;C95,1,0)</f>
        <v>0</v>
      </c>
      <c r="CM95" s="163">
        <f t="shared" ref="CM95:CM103" si="22">IF(AND(C95&gt;0,AR95=""),1,IF(AR95&gt;C95,1,0))</f>
        <v>0</v>
      </c>
      <c r="CN95" s="163">
        <f>IF(AND($C95&gt;0,AS95=""),1,IF(AS95&gt;$C95,1,0))</f>
        <v>0</v>
      </c>
      <c r="CO95" s="163">
        <f t="shared" ref="CO95:CP103" si="23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24">CA96&amp;CB96&amp;CC96&amp;CD96&amp;CE96&amp;CF96</f>
        <v/>
      </c>
      <c r="CA96" s="162" t="str">
        <f t="shared" ref="CA96:CA103" si="25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26">IF(AQ96&gt;C96," * El Total Controles no puede ser mayor que el Total Ambos Sexos.","")</f>
        <v/>
      </c>
      <c r="CC96" s="162" t="str">
        <f t="shared" ref="CC96:CC103" si="27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28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29">IF(AT96&gt;C96," * El Total Atención Remota consulta abreviada PNM no puede ser mayor que el Total Ambos Sexos.","")</f>
        <v/>
      </c>
      <c r="CF96" s="162" t="str">
        <f t="shared" ref="CF96:CF103" si="30">IF(AU96&gt;C96," * El Total Consultorías resueltas vía remota no puede ser mayor que el Total Ambos Sexos.","")</f>
        <v/>
      </c>
      <c r="CI96" s="164"/>
      <c r="CK96" s="163">
        <f t="shared" si="21"/>
        <v>0</v>
      </c>
      <c r="CL96" s="163">
        <f t="shared" ref="CL96:CL103" si="31">IF(AQ96&gt;C96,1,0)</f>
        <v>0</v>
      </c>
      <c r="CM96" s="163">
        <f t="shared" si="22"/>
        <v>0</v>
      </c>
      <c r="CN96" s="163">
        <f t="shared" ref="CN96:CN103" si="32">IF(AND(C96&gt;0,AS96=""),1,IF(AS96&gt;C96,1,0))</f>
        <v>0</v>
      </c>
      <c r="CO96" s="163">
        <f t="shared" si="23"/>
        <v>0</v>
      </c>
      <c r="CP96" s="163">
        <f t="shared" si="23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33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24"/>
        <v/>
      </c>
      <c r="CA97" s="162" t="str">
        <f t="shared" si="25"/>
        <v/>
      </c>
      <c r="CB97" s="162" t="str">
        <f t="shared" si="26"/>
        <v/>
      </c>
      <c r="CC97" s="162" t="str">
        <f t="shared" si="27"/>
        <v/>
      </c>
      <c r="CD97" s="162" t="str">
        <f t="shared" si="28"/>
        <v/>
      </c>
      <c r="CE97" s="162" t="str">
        <f t="shared" si="29"/>
        <v/>
      </c>
      <c r="CF97" s="162" t="str">
        <f t="shared" si="30"/>
        <v/>
      </c>
      <c r="CI97" s="164"/>
      <c r="CK97" s="163">
        <f t="shared" si="21"/>
        <v>0</v>
      </c>
      <c r="CL97" s="163">
        <f t="shared" si="31"/>
        <v>0</v>
      </c>
      <c r="CM97" s="163">
        <f t="shared" si="22"/>
        <v>0</v>
      </c>
      <c r="CN97" s="163">
        <f t="shared" si="32"/>
        <v>0</v>
      </c>
      <c r="CO97" s="163">
        <f t="shared" si="23"/>
        <v>0</v>
      </c>
      <c r="CP97" s="163">
        <f t="shared" si="23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33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24"/>
        <v/>
      </c>
      <c r="CA98" s="162" t="str">
        <f t="shared" si="25"/>
        <v/>
      </c>
      <c r="CB98" s="162" t="str">
        <f t="shared" si="26"/>
        <v/>
      </c>
      <c r="CC98" s="162" t="str">
        <f t="shared" si="27"/>
        <v/>
      </c>
      <c r="CD98" s="162" t="str">
        <f t="shared" si="28"/>
        <v/>
      </c>
      <c r="CE98" s="162" t="str">
        <f t="shared" si="29"/>
        <v/>
      </c>
      <c r="CF98" s="162" t="str">
        <f t="shared" si="30"/>
        <v/>
      </c>
      <c r="CI98" s="164"/>
      <c r="CK98" s="163">
        <f t="shared" si="21"/>
        <v>0</v>
      </c>
      <c r="CL98" s="163">
        <f t="shared" si="31"/>
        <v>0</v>
      </c>
      <c r="CM98" s="163">
        <f t="shared" si="22"/>
        <v>0</v>
      </c>
      <c r="CN98" s="163">
        <f t="shared" si="32"/>
        <v>0</v>
      </c>
      <c r="CO98" s="163">
        <f t="shared" si="23"/>
        <v>0</v>
      </c>
      <c r="CP98" s="163">
        <f t="shared" si="23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33"/>
        <v>0</v>
      </c>
      <c r="D99" s="171">
        <f t="shared" ref="D99:E103" si="34">SUM(F99+H99+J99+L99+N99+P99+R99+T99+V99+X99+Z99+AB99+AD99+AF99+AH99+AJ99+AL99)</f>
        <v>0</v>
      </c>
      <c r="E99" s="204">
        <f t="shared" si="34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24"/>
        <v/>
      </c>
      <c r="CA99" s="162" t="str">
        <f t="shared" si="25"/>
        <v/>
      </c>
      <c r="CB99" s="162" t="str">
        <f t="shared" si="26"/>
        <v/>
      </c>
      <c r="CC99" s="162" t="str">
        <f t="shared" si="27"/>
        <v/>
      </c>
      <c r="CD99" s="162" t="str">
        <f t="shared" si="28"/>
        <v/>
      </c>
      <c r="CE99" s="162" t="str">
        <f t="shared" si="29"/>
        <v/>
      </c>
      <c r="CF99" s="162" t="str">
        <f t="shared" si="30"/>
        <v/>
      </c>
      <c r="CI99" s="164"/>
      <c r="CK99" s="163">
        <f t="shared" si="21"/>
        <v>0</v>
      </c>
      <c r="CL99" s="163">
        <f t="shared" si="31"/>
        <v>0</v>
      </c>
      <c r="CM99" s="163">
        <f t="shared" si="22"/>
        <v>0</v>
      </c>
      <c r="CN99" s="163">
        <f t="shared" si="32"/>
        <v>0</v>
      </c>
      <c r="CO99" s="163">
        <f t="shared" si="23"/>
        <v>0</v>
      </c>
      <c r="CP99" s="163">
        <f t="shared" si="23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33"/>
        <v>0</v>
      </c>
      <c r="D100" s="963">
        <f t="shared" si="34"/>
        <v>0</v>
      </c>
      <c r="E100" s="964">
        <f t="shared" si="34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24"/>
        <v/>
      </c>
      <c r="CA100" s="162" t="str">
        <f t="shared" si="25"/>
        <v/>
      </c>
      <c r="CB100" s="162" t="str">
        <f t="shared" si="26"/>
        <v/>
      </c>
      <c r="CC100" s="162" t="str">
        <f t="shared" si="27"/>
        <v/>
      </c>
      <c r="CD100" s="162" t="str">
        <f t="shared" si="28"/>
        <v/>
      </c>
      <c r="CE100" s="162" t="str">
        <f t="shared" si="29"/>
        <v/>
      </c>
      <c r="CF100" s="162" t="str">
        <f t="shared" si="30"/>
        <v/>
      </c>
      <c r="CI100" s="164"/>
      <c r="CK100" s="163">
        <f t="shared" si="21"/>
        <v>0</v>
      </c>
      <c r="CL100" s="163">
        <f t="shared" si="31"/>
        <v>0</v>
      </c>
      <c r="CM100" s="163">
        <f t="shared" si="22"/>
        <v>0</v>
      </c>
      <c r="CN100" s="163">
        <f t="shared" si="32"/>
        <v>0</v>
      </c>
      <c r="CO100" s="163">
        <f t="shared" si="23"/>
        <v>0</v>
      </c>
      <c r="CP100" s="163">
        <f t="shared" si="23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33"/>
        <v>0</v>
      </c>
      <c r="D101" s="1584">
        <f t="shared" si="34"/>
        <v>0</v>
      </c>
      <c r="E101" s="964">
        <f t="shared" si="34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24"/>
        <v/>
      </c>
      <c r="CA101" s="162" t="str">
        <f t="shared" si="25"/>
        <v/>
      </c>
      <c r="CB101" s="162" t="str">
        <f t="shared" si="26"/>
        <v/>
      </c>
      <c r="CC101" s="162" t="str">
        <f t="shared" si="27"/>
        <v/>
      </c>
      <c r="CD101" s="162" t="str">
        <f t="shared" si="28"/>
        <v/>
      </c>
      <c r="CE101" s="162" t="str">
        <f t="shared" si="29"/>
        <v/>
      </c>
      <c r="CF101" s="162" t="str">
        <f t="shared" si="30"/>
        <v/>
      </c>
      <c r="CI101" s="164"/>
      <c r="CK101" s="163">
        <f t="shared" si="21"/>
        <v>0</v>
      </c>
      <c r="CL101" s="163">
        <f t="shared" si="31"/>
        <v>0</v>
      </c>
      <c r="CM101" s="163">
        <f t="shared" si="22"/>
        <v>0</v>
      </c>
      <c r="CN101" s="163">
        <f t="shared" si="32"/>
        <v>0</v>
      </c>
      <c r="CO101" s="163">
        <f t="shared" si="23"/>
        <v>0</v>
      </c>
      <c r="CP101" s="163">
        <f t="shared" si="23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33"/>
        <v>0</v>
      </c>
      <c r="D102" s="963">
        <f t="shared" si="34"/>
        <v>0</v>
      </c>
      <c r="E102" s="964">
        <f t="shared" si="34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24"/>
        <v/>
      </c>
      <c r="CA102" s="162" t="str">
        <f t="shared" si="25"/>
        <v/>
      </c>
      <c r="CB102" s="162" t="str">
        <f t="shared" si="26"/>
        <v/>
      </c>
      <c r="CC102" s="162" t="str">
        <f t="shared" si="27"/>
        <v/>
      </c>
      <c r="CD102" s="162" t="str">
        <f t="shared" si="28"/>
        <v/>
      </c>
      <c r="CE102" s="162" t="str">
        <f t="shared" si="29"/>
        <v/>
      </c>
      <c r="CF102" s="162" t="str">
        <f t="shared" si="30"/>
        <v/>
      </c>
      <c r="CI102" s="164"/>
      <c r="CK102" s="163">
        <f t="shared" si="21"/>
        <v>0</v>
      </c>
      <c r="CL102" s="163">
        <f t="shared" si="31"/>
        <v>0</v>
      </c>
      <c r="CM102" s="163">
        <f t="shared" si="22"/>
        <v>0</v>
      </c>
      <c r="CN102" s="163">
        <f t="shared" si="32"/>
        <v>0</v>
      </c>
      <c r="CO102" s="163">
        <f t="shared" si="23"/>
        <v>0</v>
      </c>
      <c r="CP102" s="163">
        <f t="shared" si="23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33"/>
        <v>0</v>
      </c>
      <c r="D103" s="1168">
        <f t="shared" si="34"/>
        <v>0</v>
      </c>
      <c r="E103" s="414">
        <f t="shared" si="34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24"/>
        <v/>
      </c>
      <c r="CA103" s="162" t="str">
        <f t="shared" si="25"/>
        <v/>
      </c>
      <c r="CB103" s="162" t="str">
        <f t="shared" si="26"/>
        <v/>
      </c>
      <c r="CC103" s="162" t="str">
        <f t="shared" si="27"/>
        <v/>
      </c>
      <c r="CD103" s="162" t="str">
        <f t="shared" si="28"/>
        <v/>
      </c>
      <c r="CE103" s="162" t="str">
        <f t="shared" si="29"/>
        <v/>
      </c>
      <c r="CF103" s="162" t="str">
        <f t="shared" si="30"/>
        <v/>
      </c>
      <c r="CI103" s="164"/>
      <c r="CK103" s="163">
        <f t="shared" si="21"/>
        <v>0</v>
      </c>
      <c r="CL103" s="163">
        <f t="shared" si="31"/>
        <v>0</v>
      </c>
      <c r="CM103" s="163">
        <f t="shared" si="22"/>
        <v>0</v>
      </c>
      <c r="CN103" s="163">
        <f t="shared" si="32"/>
        <v>0</v>
      </c>
      <c r="CO103" s="163">
        <f t="shared" si="23"/>
        <v>0</v>
      </c>
      <c r="CP103" s="163">
        <f t="shared" si="23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35">SUM(C95:C103)</f>
        <v>0</v>
      </c>
      <c r="D104" s="1587">
        <f t="shared" si="35"/>
        <v>0</v>
      </c>
      <c r="E104" s="997">
        <f t="shared" si="35"/>
        <v>0</v>
      </c>
      <c r="F104" s="1588">
        <f t="shared" si="35"/>
        <v>0</v>
      </c>
      <c r="G104" s="1589">
        <f t="shared" si="35"/>
        <v>0</v>
      </c>
      <c r="H104" s="1588">
        <f t="shared" si="35"/>
        <v>0</v>
      </c>
      <c r="I104" s="1589">
        <f t="shared" si="35"/>
        <v>0</v>
      </c>
      <c r="J104" s="1590">
        <f t="shared" si="35"/>
        <v>0</v>
      </c>
      <c r="K104" s="1591">
        <f t="shared" si="35"/>
        <v>0</v>
      </c>
      <c r="L104" s="1590">
        <f t="shared" si="35"/>
        <v>0</v>
      </c>
      <c r="M104" s="1591">
        <f t="shared" si="35"/>
        <v>0</v>
      </c>
      <c r="N104" s="1590">
        <f t="shared" si="35"/>
        <v>0</v>
      </c>
      <c r="O104" s="1591">
        <f t="shared" si="35"/>
        <v>0</v>
      </c>
      <c r="P104" s="1590">
        <f t="shared" si="35"/>
        <v>0</v>
      </c>
      <c r="Q104" s="1591">
        <f t="shared" si="35"/>
        <v>0</v>
      </c>
      <c r="R104" s="1590">
        <f t="shared" si="35"/>
        <v>0</v>
      </c>
      <c r="S104" s="1591">
        <f t="shared" si="35"/>
        <v>0</v>
      </c>
      <c r="T104" s="1590">
        <f t="shared" si="35"/>
        <v>0</v>
      </c>
      <c r="U104" s="1591">
        <f t="shared" si="35"/>
        <v>0</v>
      </c>
      <c r="V104" s="1590">
        <f t="shared" si="35"/>
        <v>0</v>
      </c>
      <c r="W104" s="1591">
        <f t="shared" si="35"/>
        <v>0</v>
      </c>
      <c r="X104" s="1590">
        <f t="shared" si="35"/>
        <v>0</v>
      </c>
      <c r="Y104" s="1591">
        <f t="shared" si="35"/>
        <v>0</v>
      </c>
      <c r="Z104" s="1590">
        <f t="shared" si="35"/>
        <v>0</v>
      </c>
      <c r="AA104" s="1591">
        <f t="shared" si="35"/>
        <v>0</v>
      </c>
      <c r="AB104" s="1590">
        <f t="shared" si="35"/>
        <v>0</v>
      </c>
      <c r="AC104" s="1591">
        <f t="shared" si="35"/>
        <v>0</v>
      </c>
      <c r="AD104" s="1590">
        <f t="shared" si="35"/>
        <v>0</v>
      </c>
      <c r="AE104" s="1591">
        <f t="shared" si="35"/>
        <v>0</v>
      </c>
      <c r="AF104" s="1590">
        <f t="shared" si="35"/>
        <v>0</v>
      </c>
      <c r="AG104" s="1591">
        <f t="shared" si="35"/>
        <v>0</v>
      </c>
      <c r="AH104" s="1590">
        <f t="shared" si="35"/>
        <v>0</v>
      </c>
      <c r="AI104" s="1591">
        <f t="shared" si="35"/>
        <v>0</v>
      </c>
      <c r="AJ104" s="1590">
        <f t="shared" si="35"/>
        <v>0</v>
      </c>
      <c r="AK104" s="1591">
        <f t="shared" si="35"/>
        <v>0</v>
      </c>
      <c r="AL104" s="1592">
        <f t="shared" si="35"/>
        <v>0</v>
      </c>
      <c r="AM104" s="1593">
        <f t="shared" si="35"/>
        <v>0</v>
      </c>
      <c r="AN104" s="1594">
        <f t="shared" si="35"/>
        <v>0</v>
      </c>
      <c r="AO104" s="1595">
        <f t="shared" si="35"/>
        <v>0</v>
      </c>
      <c r="AP104" s="1594">
        <f t="shared" si="35"/>
        <v>0</v>
      </c>
      <c r="AQ104" s="1596">
        <f t="shared" si="35"/>
        <v>0</v>
      </c>
      <c r="AR104" s="270">
        <f t="shared" si="35"/>
        <v>0</v>
      </c>
      <c r="AS104" s="270">
        <f t="shared" si="35"/>
        <v>0</v>
      </c>
      <c r="AT104" s="270">
        <f t="shared" si="35"/>
        <v>0</v>
      </c>
      <c r="AU104" s="1589">
        <f t="shared" si="35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>IF((C111+D111)&lt;&gt;B111,"  * Las atenciones según Sexo (Hombres/Mujeres) deben ser igual al Total de atenciones","")</f>
        <v/>
      </c>
      <c r="CB111" s="162" t="str">
        <f>IF(AND(D111&gt;0,Q111="")," * No olvide digitar Embarazadas. Digite cero si no tiene.",IF(Q111&gt;D111," * La variable Embarazadas no puede ser mayor al Total.",""))</f>
        <v/>
      </c>
      <c r="CC111" s="16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>IF(AND(B111&gt;0,V111="")," * No olvide digitar Pueblos originarios. Digite cero si no tiene.",IF(V111&gt;B111," * La variable Pueblos originarios no puede ser mayor al Total.",""))</f>
        <v/>
      </c>
      <c r="CH111" s="162" t="str">
        <f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36">SUM(B109:B111)</f>
        <v>0</v>
      </c>
      <c r="C112" s="1598">
        <f t="shared" si="36"/>
        <v>0</v>
      </c>
      <c r="D112" s="1268">
        <f t="shared" si="36"/>
        <v>0</v>
      </c>
      <c r="E112" s="1558">
        <f t="shared" si="36"/>
        <v>0</v>
      </c>
      <c r="F112" s="1599">
        <f t="shared" si="36"/>
        <v>0</v>
      </c>
      <c r="G112" s="1599">
        <f t="shared" si="36"/>
        <v>0</v>
      </c>
      <c r="H112" s="1599">
        <f t="shared" si="36"/>
        <v>0</v>
      </c>
      <c r="I112" s="1599">
        <f t="shared" si="36"/>
        <v>0</v>
      </c>
      <c r="J112" s="1599">
        <f t="shared" si="36"/>
        <v>0</v>
      </c>
      <c r="K112" s="1599">
        <f t="shared" si="36"/>
        <v>0</v>
      </c>
      <c r="L112" s="1599">
        <f t="shared" si="36"/>
        <v>0</v>
      </c>
      <c r="M112" s="1599">
        <f t="shared" si="36"/>
        <v>0</v>
      </c>
      <c r="N112" s="1599">
        <f t="shared" si="36"/>
        <v>0</v>
      </c>
      <c r="O112" s="1599">
        <f t="shared" si="36"/>
        <v>0</v>
      </c>
      <c r="P112" s="1269">
        <f t="shared" si="36"/>
        <v>0</v>
      </c>
      <c r="Q112" s="1600">
        <f t="shared" si="36"/>
        <v>0</v>
      </c>
      <c r="R112" s="1601">
        <f t="shared" si="36"/>
        <v>0</v>
      </c>
      <c r="S112" s="1601">
        <f t="shared" si="36"/>
        <v>0</v>
      </c>
      <c r="T112" s="1601">
        <f t="shared" si="36"/>
        <v>0</v>
      </c>
      <c r="U112" s="1601">
        <f t="shared" si="36"/>
        <v>0</v>
      </c>
      <c r="V112" s="1601">
        <f t="shared" si="36"/>
        <v>0</v>
      </c>
      <c r="W112" s="1601">
        <f t="shared" si="36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37">IF(AND($B116&gt;0,O116=""),1,IF(O116&gt;$B116,1,0))</f>
        <v>0</v>
      </c>
      <c r="CN116" s="163">
        <f t="shared" si="37"/>
        <v>0</v>
      </c>
      <c r="CO116" s="163">
        <f t="shared" si="37"/>
        <v>0</v>
      </c>
      <c r="CP116" s="163">
        <f t="shared" si="37"/>
        <v>0</v>
      </c>
      <c r="CQ116" s="163">
        <f t="shared" si="37"/>
        <v>0</v>
      </c>
      <c r="CR116" s="163">
        <f t="shared" si="37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37"/>
        <v>0</v>
      </c>
      <c r="CN117" s="163">
        <f t="shared" si="37"/>
        <v>0</v>
      </c>
      <c r="CO117" s="163">
        <f t="shared" si="37"/>
        <v>0</v>
      </c>
      <c r="CP117" s="163">
        <f t="shared" si="37"/>
        <v>0</v>
      </c>
      <c r="CQ117" s="163">
        <f t="shared" si="37"/>
        <v>0</v>
      </c>
      <c r="CR117" s="163">
        <f t="shared" si="37"/>
        <v>0</v>
      </c>
    </row>
    <row r="118" spans="1:96" ht="15" customHeight="1" x14ac:dyDescent="0.25">
      <c r="A118" s="1444" t="s">
        <v>77</v>
      </c>
      <c r="B118" s="1597">
        <f t="shared" ref="B118:T118" si="38">SUM(B116:B117)</f>
        <v>0</v>
      </c>
      <c r="C118" s="1598">
        <f t="shared" si="38"/>
        <v>0</v>
      </c>
      <c r="D118" s="1268">
        <f t="shared" si="38"/>
        <v>0</v>
      </c>
      <c r="E118" s="1558">
        <f t="shared" si="38"/>
        <v>0</v>
      </c>
      <c r="F118" s="1599">
        <f t="shared" si="38"/>
        <v>0</v>
      </c>
      <c r="G118" s="1599">
        <f t="shared" si="38"/>
        <v>0</v>
      </c>
      <c r="H118" s="1599">
        <f t="shared" si="38"/>
        <v>0</v>
      </c>
      <c r="I118" s="1599">
        <f t="shared" si="38"/>
        <v>0</v>
      </c>
      <c r="J118" s="1599">
        <f t="shared" si="38"/>
        <v>0</v>
      </c>
      <c r="K118" s="1599">
        <f t="shared" si="38"/>
        <v>0</v>
      </c>
      <c r="L118" s="1269">
        <f t="shared" si="38"/>
        <v>0</v>
      </c>
      <c r="M118" s="1600">
        <f t="shared" si="38"/>
        <v>0</v>
      </c>
      <c r="N118" s="1601">
        <f t="shared" si="38"/>
        <v>0</v>
      </c>
      <c r="O118" s="1601">
        <f t="shared" si="38"/>
        <v>0</v>
      </c>
      <c r="P118" s="1601">
        <f t="shared" si="38"/>
        <v>0</v>
      </c>
      <c r="Q118" s="1601">
        <f t="shared" si="38"/>
        <v>0</v>
      </c>
      <c r="R118" s="1601">
        <f t="shared" si="38"/>
        <v>0</v>
      </c>
      <c r="S118" s="1601">
        <f t="shared" si="38"/>
        <v>0</v>
      </c>
      <c r="T118" s="1601">
        <f t="shared" si="38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>IF((T124+U124)&lt;&gt;B124,"  * Las acciones según Sexo (Hombres/Mujeres) deben ser igual al Total de acciones","")</f>
        <v/>
      </c>
      <c r="CB124" s="162" t="str">
        <f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>IF(AND($B124&gt;0,X124="")," * No olvide digitar la variable Pueblos Originarios. Digite cero si no tiene.",IF(X124&gt;$B124," * La variable Pueblos originarios no puede ser mayor que el Total.",""))</f>
        <v/>
      </c>
      <c r="CE124" s="162" t="str">
        <f>IF(AND($B124&gt;0,Y124="")," * No olvide digitar la variable Migrantes. Digite cero si no tiene.",IF(Y124&gt;$B124," * La variableMigrantes no puede ser mayor que el Total.",""))</f>
        <v/>
      </c>
      <c r="CF124" s="162" t="str">
        <f>IF(AND($B124&gt;0,Z124="")," * No olvide digitar la variable el campo  Demencia. Digite cero si no tiene.",IF(Z124&gt;$B124," * La variable Demencia No puede ser mayor que el Total.",""))</f>
        <v/>
      </c>
      <c r="CG124" s="162" t="str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>IF((T125+U125)&lt;&gt;B125,"  * Las acciones según Sexo (Hombres/Mujeres) deben ser igual al Total de acciones","")</f>
        <v/>
      </c>
      <c r="CB125" s="162" t="str">
        <f>IF(AND(B125&gt;0,V125="")," * No olvide digitar la variable Serv. Nac. Reinserción Social Juvenil. Digite cero si no tiene.",IF(V125&gt;B125," * La variable Serv. Nac. Reinserción Social Juvenil no puede ser mayor que el Total.",""))</f>
        <v/>
      </c>
      <c r="CC125" s="162" t="str">
        <f>IF(AND($B125&gt;0,W125="")," * No olvide digitar la variable Serv. Nac. Protección Especializada a la Niñez y Adolescencia. Digite cero si no tiene.",IF(W125&gt;$B125," * La variables Serv. Nac. Protección Especializada a la Niñez y Adolescencia no puede ser mayor que el Total.",""))</f>
        <v/>
      </c>
      <c r="CD125" s="162" t="str">
        <f>IF(AND($B125&gt;0,X125="")," * No olvide digitar la variable Pueblos Originarios. Digite cero si no tiene.",IF(X125&gt;$B125," * La variable Pueblos originarios no puede ser mayor que el Total.",""))</f>
        <v/>
      </c>
      <c r="CE125" s="162" t="str">
        <f>IF(AND($B125&gt;0,Y125="")," * No olvide digitar la variable Migrantes. Digite cero si no tiene.",IF(Y125&gt;$B125," * La variableMigrantes no puede ser mayor que el Total.",""))</f>
        <v/>
      </c>
      <c r="CF125" s="162" t="str">
        <f>IF(AND($B125&gt;0,Z125="")," * No olvide digitar la variable el campo  Demencia. Digite cero si no tiene.",IF(Z125&gt;$B125," * La variable Demencia No puede ser mayor que el Total.",""))</f>
        <v/>
      </c>
      <c r="CG125" s="162" t="str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39">SUM(D130:E130)</f>
        <v>0</v>
      </c>
      <c r="D130" s="1622">
        <f t="shared" ref="D130:D139" si="40">SUM(F130+H130+J130+L130+N130+P130+R130+T130+V130+X130+Z130+AB130+AD130+AF130+AH130+AJ130+AL130)</f>
        <v>0</v>
      </c>
      <c r="E130" s="1623">
        <f t="shared" ref="E130:E139" si="41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42">CB130&amp;CC130&amp;CD130&amp;CE130&amp;CF130</f>
        <v/>
      </c>
      <c r="CB130" s="162" t="str">
        <f t="shared" ref="CB130:CB139" si="43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44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45">IF(AND(C130&gt;0,AN130=""),1,IF(AN130&gt;C130,1,0))</f>
        <v>0</v>
      </c>
      <c r="CM130" s="163">
        <f t="shared" ref="CM130:CM139" si="46">IF(AND(C130&gt;0,AP130=""),1,IF(AP130&gt;C130,1,0))</f>
        <v>0</v>
      </c>
      <c r="CN130" s="163">
        <f t="shared" ref="CN130:CN139" si="47">IF(AND(C130&gt;0,AQ130=""),1,IF(AQ130&gt;C130,1,0))</f>
        <v>0</v>
      </c>
      <c r="CO130" s="163">
        <f t="shared" ref="CO130:CO139" si="48">IF(AND(C130&gt;0,AR130=""),1,IF(AR130&gt;C130,1,0))</f>
        <v>0</v>
      </c>
      <c r="CP130" s="163">
        <f t="shared" ref="CP130:CP139" si="49">IF(AND(C130&gt;0,AS130=""),1,IF(AS130&gt;C130,1,0))</f>
        <v>0</v>
      </c>
      <c r="CQ130" s="163">
        <f t="shared" ref="CQ130:CQ139" si="50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39"/>
        <v>0</v>
      </c>
      <c r="D131" s="1632">
        <f t="shared" si="40"/>
        <v>0</v>
      </c>
      <c r="E131" s="1633">
        <f t="shared" si="41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42"/>
        <v/>
      </c>
      <c r="CB131" s="162" t="str">
        <f t="shared" si="43"/>
        <v/>
      </c>
      <c r="CC131" s="162" t="str">
        <f t="shared" ref="CC131:CC139" si="51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52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53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54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44"/>
        <v/>
      </c>
      <c r="CJ131" s="164"/>
      <c r="CK131" s="164"/>
      <c r="CL131" s="163">
        <f t="shared" si="45"/>
        <v>0</v>
      </c>
      <c r="CM131" s="163">
        <f t="shared" si="46"/>
        <v>0</v>
      </c>
      <c r="CN131" s="163">
        <f t="shared" si="47"/>
        <v>0</v>
      </c>
      <c r="CO131" s="163">
        <f t="shared" si="48"/>
        <v>0</v>
      </c>
      <c r="CP131" s="163">
        <f t="shared" si="49"/>
        <v>0</v>
      </c>
      <c r="CQ131" s="163">
        <f t="shared" si="50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39"/>
        <v>0</v>
      </c>
      <c r="D132" s="1632">
        <f t="shared" si="40"/>
        <v>0</v>
      </c>
      <c r="E132" s="1633">
        <f t="shared" si="41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42"/>
        <v/>
      </c>
      <c r="CB132" s="162" t="str">
        <f t="shared" si="43"/>
        <v/>
      </c>
      <c r="CC132" s="162" t="str">
        <f t="shared" si="51"/>
        <v/>
      </c>
      <c r="CD132" s="162" t="str">
        <f t="shared" si="52"/>
        <v/>
      </c>
      <c r="CE132" s="162" t="str">
        <f t="shared" si="53"/>
        <v/>
      </c>
      <c r="CF132" s="162" t="str">
        <f t="shared" si="54"/>
        <v/>
      </c>
      <c r="CG132" s="162" t="str">
        <f t="shared" si="44"/>
        <v/>
      </c>
      <c r="CJ132" s="164"/>
      <c r="CK132" s="164"/>
      <c r="CL132" s="163">
        <f t="shared" si="45"/>
        <v>0</v>
      </c>
      <c r="CM132" s="163">
        <f t="shared" si="46"/>
        <v>0</v>
      </c>
      <c r="CN132" s="163">
        <f t="shared" si="47"/>
        <v>0</v>
      </c>
      <c r="CO132" s="163">
        <f t="shared" si="48"/>
        <v>0</v>
      </c>
      <c r="CP132" s="163">
        <f t="shared" si="49"/>
        <v>0</v>
      </c>
      <c r="CQ132" s="163">
        <f t="shared" si="50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39"/>
        <v>0</v>
      </c>
      <c r="D133" s="1632">
        <f t="shared" si="40"/>
        <v>0</v>
      </c>
      <c r="E133" s="1633">
        <f t="shared" si="41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42"/>
        <v/>
      </c>
      <c r="CB133" s="162" t="str">
        <f t="shared" si="43"/>
        <v/>
      </c>
      <c r="CC133" s="162" t="str">
        <f t="shared" si="51"/>
        <v/>
      </c>
      <c r="CD133" s="162" t="str">
        <f t="shared" si="52"/>
        <v/>
      </c>
      <c r="CE133" s="162" t="str">
        <f t="shared" si="53"/>
        <v/>
      </c>
      <c r="CF133" s="162" t="str">
        <f t="shared" si="54"/>
        <v/>
      </c>
      <c r="CG133" s="162" t="str">
        <f t="shared" si="44"/>
        <v/>
      </c>
      <c r="CJ133" s="164"/>
      <c r="CK133" s="164"/>
      <c r="CL133" s="163">
        <f t="shared" si="45"/>
        <v>0</v>
      </c>
      <c r="CM133" s="163">
        <f t="shared" si="46"/>
        <v>0</v>
      </c>
      <c r="CN133" s="163">
        <f t="shared" si="47"/>
        <v>0</v>
      </c>
      <c r="CO133" s="163">
        <f t="shared" si="48"/>
        <v>0</v>
      </c>
      <c r="CP133" s="163">
        <f t="shared" si="49"/>
        <v>0</v>
      </c>
      <c r="CQ133" s="163">
        <f t="shared" si="50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39"/>
        <v>0</v>
      </c>
      <c r="D134" s="1632">
        <f t="shared" si="40"/>
        <v>0</v>
      </c>
      <c r="E134" s="1633">
        <f t="shared" si="41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42"/>
        <v/>
      </c>
      <c r="CB134" s="162" t="str">
        <f t="shared" si="43"/>
        <v/>
      </c>
      <c r="CC134" s="162" t="str">
        <f t="shared" si="51"/>
        <v/>
      </c>
      <c r="CD134" s="162" t="str">
        <f t="shared" si="52"/>
        <v/>
      </c>
      <c r="CE134" s="162" t="str">
        <f t="shared" si="53"/>
        <v/>
      </c>
      <c r="CF134" s="162" t="str">
        <f t="shared" si="54"/>
        <v/>
      </c>
      <c r="CG134" s="162" t="str">
        <f t="shared" si="44"/>
        <v/>
      </c>
      <c r="CJ134" s="164"/>
      <c r="CK134" s="164"/>
      <c r="CL134" s="163">
        <f t="shared" si="45"/>
        <v>0</v>
      </c>
      <c r="CM134" s="163">
        <f t="shared" si="46"/>
        <v>0</v>
      </c>
      <c r="CN134" s="163">
        <f t="shared" si="47"/>
        <v>0</v>
      </c>
      <c r="CO134" s="163">
        <f t="shared" si="48"/>
        <v>0</v>
      </c>
      <c r="CP134" s="163">
        <f t="shared" si="49"/>
        <v>0</v>
      </c>
      <c r="CQ134" s="163">
        <f t="shared" si="50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39"/>
        <v>0</v>
      </c>
      <c r="D135" s="1632">
        <f t="shared" si="40"/>
        <v>0</v>
      </c>
      <c r="E135" s="1633">
        <f t="shared" si="41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42"/>
        <v/>
      </c>
      <c r="CB135" s="162" t="str">
        <f t="shared" si="43"/>
        <v/>
      </c>
      <c r="CC135" s="162" t="str">
        <f t="shared" si="51"/>
        <v/>
      </c>
      <c r="CD135" s="162" t="str">
        <f t="shared" si="52"/>
        <v/>
      </c>
      <c r="CE135" s="162" t="str">
        <f t="shared" si="53"/>
        <v/>
      </c>
      <c r="CF135" s="162" t="str">
        <f t="shared" si="54"/>
        <v/>
      </c>
      <c r="CG135" s="162" t="str">
        <f t="shared" si="44"/>
        <v/>
      </c>
      <c r="CJ135" s="164"/>
      <c r="CK135" s="164"/>
      <c r="CL135" s="163">
        <f t="shared" si="45"/>
        <v>0</v>
      </c>
      <c r="CM135" s="163">
        <f t="shared" si="46"/>
        <v>0</v>
      </c>
      <c r="CN135" s="163">
        <f t="shared" si="47"/>
        <v>0</v>
      </c>
      <c r="CO135" s="163">
        <f t="shared" si="48"/>
        <v>0</v>
      </c>
      <c r="CP135" s="163">
        <f t="shared" si="49"/>
        <v>0</v>
      </c>
      <c r="CQ135" s="163">
        <f t="shared" si="50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39"/>
        <v>0</v>
      </c>
      <c r="D136" s="1632">
        <f t="shared" si="40"/>
        <v>0</v>
      </c>
      <c r="E136" s="1633">
        <f t="shared" si="41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42"/>
        <v/>
      </c>
      <c r="CB136" s="162" t="str">
        <f t="shared" si="43"/>
        <v/>
      </c>
      <c r="CC136" s="162" t="str">
        <f t="shared" si="51"/>
        <v/>
      </c>
      <c r="CD136" s="162" t="str">
        <f t="shared" si="52"/>
        <v/>
      </c>
      <c r="CE136" s="162" t="str">
        <f t="shared" si="53"/>
        <v/>
      </c>
      <c r="CF136" s="162" t="str">
        <f t="shared" si="54"/>
        <v/>
      </c>
      <c r="CG136" s="162" t="str">
        <f t="shared" si="44"/>
        <v/>
      </c>
      <c r="CJ136" s="164"/>
      <c r="CK136" s="164"/>
      <c r="CL136" s="163">
        <f t="shared" si="45"/>
        <v>0</v>
      </c>
      <c r="CM136" s="163">
        <f t="shared" si="46"/>
        <v>0</v>
      </c>
      <c r="CN136" s="163">
        <f t="shared" si="47"/>
        <v>0</v>
      </c>
      <c r="CO136" s="163">
        <f t="shared" si="48"/>
        <v>0</v>
      </c>
      <c r="CP136" s="163">
        <f t="shared" si="49"/>
        <v>0</v>
      </c>
      <c r="CQ136" s="163">
        <f t="shared" si="50"/>
        <v>0</v>
      </c>
    </row>
    <row r="137" spans="1:95" s="161" customFormat="1" ht="21" x14ac:dyDescent="0.25">
      <c r="A137" s="5842"/>
      <c r="B137" s="974" t="s">
        <v>4050</v>
      </c>
      <c r="C137" s="1631">
        <f t="shared" si="39"/>
        <v>0</v>
      </c>
      <c r="D137" s="1632">
        <f t="shared" si="40"/>
        <v>0</v>
      </c>
      <c r="E137" s="1633">
        <f t="shared" si="41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42"/>
        <v/>
      </c>
      <c r="CB137" s="162" t="str">
        <f t="shared" si="43"/>
        <v/>
      </c>
      <c r="CC137" s="162" t="str">
        <f t="shared" si="51"/>
        <v/>
      </c>
      <c r="CD137" s="162" t="str">
        <f t="shared" si="52"/>
        <v/>
      </c>
      <c r="CE137" s="162" t="str">
        <f t="shared" si="53"/>
        <v/>
      </c>
      <c r="CF137" s="162" t="str">
        <f t="shared" si="54"/>
        <v/>
      </c>
      <c r="CG137" s="162" t="str">
        <f t="shared" si="44"/>
        <v/>
      </c>
      <c r="CJ137" s="164"/>
      <c r="CK137" s="164"/>
      <c r="CL137" s="163">
        <f t="shared" si="45"/>
        <v>0</v>
      </c>
      <c r="CM137" s="163">
        <f t="shared" si="46"/>
        <v>0</v>
      </c>
      <c r="CN137" s="163">
        <f t="shared" si="47"/>
        <v>0</v>
      </c>
      <c r="CO137" s="163">
        <f t="shared" si="48"/>
        <v>0</v>
      </c>
      <c r="CP137" s="163">
        <f t="shared" si="49"/>
        <v>0</v>
      </c>
      <c r="CQ137" s="163">
        <f t="shared" si="50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39"/>
        <v>0</v>
      </c>
      <c r="D138" s="1632">
        <f t="shared" si="40"/>
        <v>0</v>
      </c>
      <c r="E138" s="1633">
        <f t="shared" si="41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42"/>
        <v/>
      </c>
      <c r="CB138" s="162" t="str">
        <f t="shared" si="43"/>
        <v/>
      </c>
      <c r="CC138" s="162" t="str">
        <f t="shared" si="51"/>
        <v/>
      </c>
      <c r="CD138" s="162" t="str">
        <f t="shared" si="52"/>
        <v/>
      </c>
      <c r="CE138" s="162" t="str">
        <f t="shared" si="53"/>
        <v/>
      </c>
      <c r="CF138" s="162" t="str">
        <f t="shared" si="54"/>
        <v/>
      </c>
      <c r="CG138" s="162" t="str">
        <f t="shared" si="44"/>
        <v/>
      </c>
      <c r="CJ138" s="164"/>
      <c r="CK138" s="164"/>
      <c r="CL138" s="163">
        <f t="shared" si="45"/>
        <v>0</v>
      </c>
      <c r="CM138" s="163">
        <f t="shared" si="46"/>
        <v>0</v>
      </c>
      <c r="CN138" s="163">
        <f t="shared" si="47"/>
        <v>0</v>
      </c>
      <c r="CO138" s="163">
        <f t="shared" si="48"/>
        <v>0</v>
      </c>
      <c r="CP138" s="163">
        <f t="shared" si="49"/>
        <v>0</v>
      </c>
      <c r="CQ138" s="163">
        <f t="shared" si="50"/>
        <v>0</v>
      </c>
    </row>
    <row r="139" spans="1:95" s="161" customFormat="1" ht="21" x14ac:dyDescent="0.25">
      <c r="A139" s="5842"/>
      <c r="B139" s="1028" t="s">
        <v>1040</v>
      </c>
      <c r="C139" s="1637">
        <f t="shared" si="39"/>
        <v>0</v>
      </c>
      <c r="D139" s="1638">
        <f t="shared" si="40"/>
        <v>0</v>
      </c>
      <c r="E139" s="418">
        <f t="shared" si="41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42"/>
        <v/>
      </c>
      <c r="CB139" s="162" t="str">
        <f t="shared" si="43"/>
        <v/>
      </c>
      <c r="CC139" s="162" t="str">
        <f t="shared" si="51"/>
        <v/>
      </c>
      <c r="CD139" s="162" t="str">
        <f t="shared" si="52"/>
        <v/>
      </c>
      <c r="CE139" s="162" t="str">
        <f t="shared" si="53"/>
        <v/>
      </c>
      <c r="CF139" s="162" t="str">
        <f t="shared" si="54"/>
        <v/>
      </c>
      <c r="CG139" s="162" t="str">
        <f t="shared" si="44"/>
        <v/>
      </c>
      <c r="CJ139" s="164"/>
      <c r="CK139" s="164"/>
      <c r="CL139" s="163">
        <f t="shared" si="45"/>
        <v>0</v>
      </c>
      <c r="CM139" s="163">
        <f t="shared" si="46"/>
        <v>0</v>
      </c>
      <c r="CN139" s="163">
        <f t="shared" si="47"/>
        <v>0</v>
      </c>
      <c r="CO139" s="163">
        <f t="shared" si="48"/>
        <v>0</v>
      </c>
      <c r="CP139" s="163">
        <f t="shared" si="49"/>
        <v>0</v>
      </c>
      <c r="CQ139" s="163">
        <f t="shared" si="50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39"/>
        <v>0</v>
      </c>
      <c r="D140" s="274">
        <f t="shared" ref="D140:AS140" si="55">SUM(D130:D139)</f>
        <v>0</v>
      </c>
      <c r="E140" s="1646">
        <f t="shared" si="55"/>
        <v>0</v>
      </c>
      <c r="F140" s="1586">
        <f t="shared" si="55"/>
        <v>0</v>
      </c>
      <c r="G140" s="1647">
        <f t="shared" si="55"/>
        <v>0</v>
      </c>
      <c r="H140" s="1586">
        <f t="shared" si="55"/>
        <v>0</v>
      </c>
      <c r="I140" s="1647">
        <f t="shared" si="55"/>
        <v>0</v>
      </c>
      <c r="J140" s="1586">
        <f t="shared" si="55"/>
        <v>0</v>
      </c>
      <c r="K140" s="1647">
        <f t="shared" si="55"/>
        <v>0</v>
      </c>
      <c r="L140" s="1587">
        <f t="shared" si="55"/>
        <v>0</v>
      </c>
      <c r="M140" s="275">
        <f t="shared" si="55"/>
        <v>0</v>
      </c>
      <c r="N140" s="1586">
        <f t="shared" si="55"/>
        <v>0</v>
      </c>
      <c r="O140" s="276">
        <f t="shared" si="55"/>
        <v>0</v>
      </c>
      <c r="P140" s="1586">
        <f t="shared" si="55"/>
        <v>0</v>
      </c>
      <c r="Q140" s="276">
        <f t="shared" si="55"/>
        <v>0</v>
      </c>
      <c r="R140" s="1648">
        <f t="shared" si="55"/>
        <v>0</v>
      </c>
      <c r="S140" s="276">
        <f t="shared" si="55"/>
        <v>0</v>
      </c>
      <c r="T140" s="1586">
        <f t="shared" si="55"/>
        <v>0</v>
      </c>
      <c r="U140" s="1647">
        <f t="shared" si="55"/>
        <v>0</v>
      </c>
      <c r="V140" s="277">
        <f t="shared" si="55"/>
        <v>0</v>
      </c>
      <c r="W140" s="276">
        <f t="shared" si="55"/>
        <v>0</v>
      </c>
      <c r="X140" s="1587">
        <f t="shared" si="55"/>
        <v>0</v>
      </c>
      <c r="Y140" s="1647">
        <f t="shared" si="55"/>
        <v>0</v>
      </c>
      <c r="Z140" s="277">
        <f t="shared" si="55"/>
        <v>0</v>
      </c>
      <c r="AA140" s="1647">
        <f t="shared" si="55"/>
        <v>0</v>
      </c>
      <c r="AB140" s="277">
        <f t="shared" si="55"/>
        <v>0</v>
      </c>
      <c r="AC140" s="1647">
        <f t="shared" si="55"/>
        <v>0</v>
      </c>
      <c r="AD140" s="277">
        <f t="shared" si="55"/>
        <v>0</v>
      </c>
      <c r="AE140" s="1647">
        <f t="shared" si="55"/>
        <v>0</v>
      </c>
      <c r="AF140" s="277">
        <f t="shared" si="55"/>
        <v>0</v>
      </c>
      <c r="AG140" s="1647">
        <f t="shared" si="55"/>
        <v>0</v>
      </c>
      <c r="AH140" s="277">
        <f t="shared" si="55"/>
        <v>0</v>
      </c>
      <c r="AI140" s="1647">
        <f t="shared" si="55"/>
        <v>0</v>
      </c>
      <c r="AJ140" s="277">
        <f t="shared" si="55"/>
        <v>0</v>
      </c>
      <c r="AK140" s="1647">
        <f t="shared" si="55"/>
        <v>0</v>
      </c>
      <c r="AL140" s="277">
        <f t="shared" si="55"/>
        <v>0</v>
      </c>
      <c r="AM140" s="1648">
        <f t="shared" si="55"/>
        <v>0</v>
      </c>
      <c r="AN140" s="278">
        <f t="shared" si="55"/>
        <v>0</v>
      </c>
      <c r="AO140" s="1647">
        <f>SUM(AO130:AO139)</f>
        <v>0</v>
      </c>
      <c r="AP140" s="277">
        <f t="shared" si="55"/>
        <v>0</v>
      </c>
      <c r="AQ140" s="277">
        <f t="shared" si="55"/>
        <v>0</v>
      </c>
      <c r="AR140" s="277">
        <f t="shared" si="55"/>
        <v>0</v>
      </c>
      <c r="AS140" s="276">
        <f t="shared" si="55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39"/>
        <v>0</v>
      </c>
      <c r="D141" s="1649">
        <f t="shared" ref="D141:D150" si="56">SUM(F141+H141+J141+L141+N141+P141+R141+T141+V141+X141+Z141+AB141+AD141+AF141+AH141+AJ141+AL141)</f>
        <v>0</v>
      </c>
      <c r="E141" s="221">
        <f t="shared" ref="E141:E150" si="57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58">CB141&amp;CC141&amp;CD141&amp;CE141&amp;CF141</f>
        <v/>
      </c>
      <c r="CB141" s="162" t="str">
        <f t="shared" ref="CB141:CB150" si="59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60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61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62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63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64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65">IF(AND(C141&gt;0,AN141=""),1,IF(AN141&gt;C141,1,0))</f>
        <v>0</v>
      </c>
      <c r="CM141" s="163">
        <f t="shared" ref="CM141:CM150" si="66">IF(AND(C141&gt;0,AP141=""),1,IF(AP141&gt;C141,1,0))</f>
        <v>0</v>
      </c>
      <c r="CN141" s="163">
        <f t="shared" ref="CN141:CN150" si="67">IF(AND(C141&gt;0,AQ141=""),1,IF(AQ141&gt;C141,1,0))</f>
        <v>0</v>
      </c>
      <c r="CO141" s="163">
        <f t="shared" ref="CO141:CO150" si="68">IF(AND(C141&gt;0,AR141=""),1,IF(AR141&gt;C141,1,0))</f>
        <v>0</v>
      </c>
      <c r="CP141" s="163">
        <f t="shared" ref="CP141:CP150" si="69">IF(AND(C141&gt;0,AS141=""),1,IF(AS141&gt;C141,1,0))</f>
        <v>0</v>
      </c>
      <c r="CQ141" s="163">
        <f t="shared" ref="CQ141:CQ150" si="70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39"/>
        <v>0</v>
      </c>
      <c r="D142" s="1632">
        <f t="shared" si="56"/>
        <v>0</v>
      </c>
      <c r="E142" s="1633">
        <f t="shared" si="57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58"/>
        <v/>
      </c>
      <c r="CB142" s="162" t="str">
        <f t="shared" si="59"/>
        <v/>
      </c>
      <c r="CC142" s="162" t="str">
        <f t="shared" si="60"/>
        <v/>
      </c>
      <c r="CD142" s="162" t="str">
        <f t="shared" si="61"/>
        <v/>
      </c>
      <c r="CE142" s="162" t="str">
        <f t="shared" si="62"/>
        <v/>
      </c>
      <c r="CF142" s="162" t="str">
        <f t="shared" si="63"/>
        <v/>
      </c>
      <c r="CG142" s="162" t="str">
        <f t="shared" si="64"/>
        <v/>
      </c>
      <c r="CJ142" s="164"/>
      <c r="CK142" s="164"/>
      <c r="CL142" s="163">
        <f t="shared" si="65"/>
        <v>0</v>
      </c>
      <c r="CM142" s="163">
        <f t="shared" si="66"/>
        <v>0</v>
      </c>
      <c r="CN142" s="163">
        <f t="shared" si="67"/>
        <v>0</v>
      </c>
      <c r="CO142" s="163">
        <f t="shared" si="68"/>
        <v>0</v>
      </c>
      <c r="CP142" s="163">
        <f t="shared" si="69"/>
        <v>0</v>
      </c>
      <c r="CQ142" s="163">
        <f t="shared" si="70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39"/>
        <v>0</v>
      </c>
      <c r="D143" s="1632">
        <f t="shared" si="56"/>
        <v>0</v>
      </c>
      <c r="E143" s="1633">
        <f t="shared" si="57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58"/>
        <v/>
      </c>
      <c r="CB143" s="162" t="str">
        <f t="shared" si="59"/>
        <v/>
      </c>
      <c r="CC143" s="162" t="str">
        <f t="shared" si="60"/>
        <v/>
      </c>
      <c r="CD143" s="162" t="str">
        <f t="shared" si="61"/>
        <v/>
      </c>
      <c r="CE143" s="162" t="str">
        <f t="shared" si="62"/>
        <v/>
      </c>
      <c r="CF143" s="162" t="str">
        <f t="shared" si="63"/>
        <v/>
      </c>
      <c r="CG143" s="162" t="str">
        <f t="shared" si="64"/>
        <v/>
      </c>
      <c r="CJ143" s="164"/>
      <c r="CK143" s="164"/>
      <c r="CL143" s="163">
        <f t="shared" si="65"/>
        <v>0</v>
      </c>
      <c r="CM143" s="163">
        <f t="shared" si="66"/>
        <v>0</v>
      </c>
      <c r="CN143" s="163">
        <f t="shared" si="67"/>
        <v>0</v>
      </c>
      <c r="CO143" s="163">
        <f t="shared" si="68"/>
        <v>0</v>
      </c>
      <c r="CP143" s="163">
        <f t="shared" si="69"/>
        <v>0</v>
      </c>
      <c r="CQ143" s="163">
        <f t="shared" si="70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39"/>
        <v>0</v>
      </c>
      <c r="D144" s="1632">
        <f t="shared" si="56"/>
        <v>0</v>
      </c>
      <c r="E144" s="1633">
        <f t="shared" si="57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58"/>
        <v/>
      </c>
      <c r="CB144" s="162" t="str">
        <f t="shared" si="59"/>
        <v/>
      </c>
      <c r="CC144" s="162" t="str">
        <f t="shared" si="60"/>
        <v/>
      </c>
      <c r="CD144" s="162" t="str">
        <f t="shared" si="61"/>
        <v/>
      </c>
      <c r="CE144" s="162" t="str">
        <f t="shared" si="62"/>
        <v/>
      </c>
      <c r="CF144" s="162" t="str">
        <f t="shared" si="63"/>
        <v/>
      </c>
      <c r="CG144" s="162" t="str">
        <f t="shared" si="64"/>
        <v/>
      </c>
      <c r="CJ144" s="164"/>
      <c r="CK144" s="164"/>
      <c r="CL144" s="163">
        <f t="shared" si="65"/>
        <v>0</v>
      </c>
      <c r="CM144" s="163">
        <f t="shared" si="66"/>
        <v>0</v>
      </c>
      <c r="CN144" s="163">
        <f t="shared" si="67"/>
        <v>0</v>
      </c>
      <c r="CO144" s="163">
        <f t="shared" si="68"/>
        <v>0</v>
      </c>
      <c r="CP144" s="163">
        <f t="shared" si="69"/>
        <v>0</v>
      </c>
      <c r="CQ144" s="163">
        <f t="shared" si="70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39"/>
        <v>0</v>
      </c>
      <c r="D145" s="1632">
        <f t="shared" si="56"/>
        <v>0</v>
      </c>
      <c r="E145" s="1633">
        <f t="shared" si="57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58"/>
        <v/>
      </c>
      <c r="CB145" s="162" t="str">
        <f t="shared" si="59"/>
        <v/>
      </c>
      <c r="CC145" s="162" t="str">
        <f t="shared" si="60"/>
        <v/>
      </c>
      <c r="CD145" s="162" t="str">
        <f t="shared" si="61"/>
        <v/>
      </c>
      <c r="CE145" s="162" t="str">
        <f t="shared" si="62"/>
        <v/>
      </c>
      <c r="CF145" s="162" t="str">
        <f t="shared" si="63"/>
        <v/>
      </c>
      <c r="CG145" s="162" t="str">
        <f t="shared" si="64"/>
        <v/>
      </c>
      <c r="CJ145" s="164"/>
      <c r="CK145" s="164"/>
      <c r="CL145" s="163">
        <f t="shared" si="65"/>
        <v>0</v>
      </c>
      <c r="CM145" s="163">
        <f t="shared" si="66"/>
        <v>0</v>
      </c>
      <c r="CN145" s="163">
        <f t="shared" si="67"/>
        <v>0</v>
      </c>
      <c r="CO145" s="163">
        <f t="shared" si="68"/>
        <v>0</v>
      </c>
      <c r="CP145" s="163">
        <f t="shared" si="69"/>
        <v>0</v>
      </c>
      <c r="CQ145" s="163">
        <f t="shared" si="70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39"/>
        <v>0</v>
      </c>
      <c r="D146" s="1632">
        <f t="shared" si="56"/>
        <v>0</v>
      </c>
      <c r="E146" s="1633">
        <f t="shared" si="57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58"/>
        <v/>
      </c>
      <c r="CB146" s="162" t="str">
        <f t="shared" si="59"/>
        <v/>
      </c>
      <c r="CC146" s="162" t="str">
        <f t="shared" si="60"/>
        <v/>
      </c>
      <c r="CD146" s="162" t="str">
        <f t="shared" si="61"/>
        <v/>
      </c>
      <c r="CE146" s="162" t="str">
        <f t="shared" si="62"/>
        <v/>
      </c>
      <c r="CF146" s="162" t="str">
        <f t="shared" si="63"/>
        <v/>
      </c>
      <c r="CG146" s="162" t="str">
        <f t="shared" si="64"/>
        <v/>
      </c>
      <c r="CJ146" s="164"/>
      <c r="CK146" s="164"/>
      <c r="CL146" s="163">
        <f t="shared" si="65"/>
        <v>0</v>
      </c>
      <c r="CM146" s="163">
        <f t="shared" si="66"/>
        <v>0</v>
      </c>
      <c r="CN146" s="163">
        <f t="shared" si="67"/>
        <v>0</v>
      </c>
      <c r="CO146" s="163">
        <f t="shared" si="68"/>
        <v>0</v>
      </c>
      <c r="CP146" s="163">
        <f t="shared" si="69"/>
        <v>0</v>
      </c>
      <c r="CQ146" s="163">
        <f t="shared" si="70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39"/>
        <v>0</v>
      </c>
      <c r="D147" s="1632">
        <f t="shared" si="56"/>
        <v>0</v>
      </c>
      <c r="E147" s="1633">
        <f t="shared" si="57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58"/>
        <v/>
      </c>
      <c r="CB147" s="162" t="str">
        <f t="shared" si="59"/>
        <v/>
      </c>
      <c r="CC147" s="162" t="str">
        <f t="shared" si="60"/>
        <v/>
      </c>
      <c r="CD147" s="162" t="str">
        <f t="shared" si="61"/>
        <v/>
      </c>
      <c r="CE147" s="162" t="str">
        <f t="shared" si="62"/>
        <v/>
      </c>
      <c r="CF147" s="162" t="str">
        <f t="shared" si="63"/>
        <v/>
      </c>
      <c r="CG147" s="162" t="str">
        <f t="shared" si="64"/>
        <v/>
      </c>
      <c r="CJ147" s="164"/>
      <c r="CK147" s="164"/>
      <c r="CL147" s="163">
        <f t="shared" si="65"/>
        <v>0</v>
      </c>
      <c r="CM147" s="163">
        <f t="shared" si="66"/>
        <v>0</v>
      </c>
      <c r="CN147" s="163">
        <f t="shared" si="67"/>
        <v>0</v>
      </c>
      <c r="CO147" s="163">
        <f t="shared" si="68"/>
        <v>0</v>
      </c>
      <c r="CP147" s="163">
        <f t="shared" si="69"/>
        <v>0</v>
      </c>
      <c r="CQ147" s="163">
        <f t="shared" si="70"/>
        <v>0</v>
      </c>
    </row>
    <row r="148" spans="1:95" s="161" customFormat="1" ht="21" x14ac:dyDescent="0.25">
      <c r="A148" s="5842"/>
      <c r="B148" s="974" t="s">
        <v>4050</v>
      </c>
      <c r="C148" s="1631">
        <f t="shared" si="39"/>
        <v>0</v>
      </c>
      <c r="D148" s="1632">
        <f t="shared" si="56"/>
        <v>0</v>
      </c>
      <c r="E148" s="1633">
        <f t="shared" si="57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58"/>
        <v/>
      </c>
      <c r="CB148" s="162" t="str">
        <f t="shared" si="59"/>
        <v/>
      </c>
      <c r="CC148" s="162" t="str">
        <f t="shared" si="60"/>
        <v/>
      </c>
      <c r="CD148" s="162" t="str">
        <f t="shared" si="61"/>
        <v/>
      </c>
      <c r="CE148" s="162" t="str">
        <f t="shared" si="62"/>
        <v/>
      </c>
      <c r="CF148" s="162" t="str">
        <f t="shared" si="63"/>
        <v/>
      </c>
      <c r="CG148" s="162" t="str">
        <f t="shared" si="64"/>
        <v/>
      </c>
      <c r="CJ148" s="164"/>
      <c r="CK148" s="164"/>
      <c r="CL148" s="163">
        <f t="shared" si="65"/>
        <v>0</v>
      </c>
      <c r="CM148" s="163">
        <f t="shared" si="66"/>
        <v>0</v>
      </c>
      <c r="CN148" s="163">
        <f t="shared" si="67"/>
        <v>0</v>
      </c>
      <c r="CO148" s="163">
        <f t="shared" si="68"/>
        <v>0</v>
      </c>
      <c r="CP148" s="163">
        <f t="shared" si="69"/>
        <v>0</v>
      </c>
      <c r="CQ148" s="163">
        <f t="shared" si="70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39"/>
        <v>0</v>
      </c>
      <c r="D149" s="1632">
        <f t="shared" si="56"/>
        <v>0</v>
      </c>
      <c r="E149" s="1633">
        <f t="shared" si="57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58"/>
        <v/>
      </c>
      <c r="CB149" s="162" t="str">
        <f t="shared" si="59"/>
        <v/>
      </c>
      <c r="CC149" s="162" t="str">
        <f t="shared" si="60"/>
        <v/>
      </c>
      <c r="CD149" s="162" t="str">
        <f t="shared" si="61"/>
        <v/>
      </c>
      <c r="CE149" s="162" t="str">
        <f t="shared" si="62"/>
        <v/>
      </c>
      <c r="CF149" s="162" t="str">
        <f t="shared" si="63"/>
        <v/>
      </c>
      <c r="CG149" s="162" t="str">
        <f t="shared" si="64"/>
        <v/>
      </c>
      <c r="CJ149" s="164"/>
      <c r="CK149" s="164"/>
      <c r="CL149" s="163">
        <f t="shared" si="65"/>
        <v>0</v>
      </c>
      <c r="CM149" s="163">
        <f t="shared" si="66"/>
        <v>0</v>
      </c>
      <c r="CN149" s="163">
        <f t="shared" si="67"/>
        <v>0</v>
      </c>
      <c r="CO149" s="163">
        <f t="shared" si="68"/>
        <v>0</v>
      </c>
      <c r="CP149" s="163">
        <f t="shared" si="69"/>
        <v>0</v>
      </c>
      <c r="CQ149" s="163">
        <f t="shared" si="70"/>
        <v>0</v>
      </c>
    </row>
    <row r="150" spans="1:95" s="161" customFormat="1" ht="21" x14ac:dyDescent="0.25">
      <c r="A150" s="5842"/>
      <c r="B150" s="1170" t="s">
        <v>1040</v>
      </c>
      <c r="C150" s="1637">
        <f t="shared" si="39"/>
        <v>0</v>
      </c>
      <c r="D150" s="1638">
        <f t="shared" si="56"/>
        <v>0</v>
      </c>
      <c r="E150" s="418">
        <f t="shared" si="57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58"/>
        <v/>
      </c>
      <c r="CB150" s="162" t="str">
        <f t="shared" si="59"/>
        <v/>
      </c>
      <c r="CC150" s="162" t="str">
        <f t="shared" si="60"/>
        <v/>
      </c>
      <c r="CD150" s="162" t="str">
        <f t="shared" si="61"/>
        <v/>
      </c>
      <c r="CE150" s="162" t="str">
        <f t="shared" si="62"/>
        <v/>
      </c>
      <c r="CF150" s="162" t="str">
        <f t="shared" si="63"/>
        <v/>
      </c>
      <c r="CG150" s="162" t="str">
        <f t="shared" si="64"/>
        <v/>
      </c>
      <c r="CJ150" s="164"/>
      <c r="CK150" s="164"/>
      <c r="CL150" s="163">
        <f t="shared" si="65"/>
        <v>0</v>
      </c>
      <c r="CM150" s="163">
        <f t="shared" si="66"/>
        <v>0</v>
      </c>
      <c r="CN150" s="163">
        <f t="shared" si="67"/>
        <v>0</v>
      </c>
      <c r="CO150" s="163">
        <f t="shared" si="68"/>
        <v>0</v>
      </c>
      <c r="CP150" s="163">
        <f t="shared" si="69"/>
        <v>0</v>
      </c>
      <c r="CQ150" s="163">
        <f t="shared" si="70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39"/>
        <v>0</v>
      </c>
      <c r="D151" s="274">
        <f t="shared" ref="D151:AS151" si="71">SUM(D141:D150)</f>
        <v>0</v>
      </c>
      <c r="E151" s="1646">
        <f t="shared" si="71"/>
        <v>0</v>
      </c>
      <c r="F151" s="1586">
        <f t="shared" si="71"/>
        <v>0</v>
      </c>
      <c r="G151" s="1647">
        <f t="shared" si="71"/>
        <v>0</v>
      </c>
      <c r="H151" s="1586">
        <f t="shared" si="71"/>
        <v>0</v>
      </c>
      <c r="I151" s="1647">
        <f t="shared" si="71"/>
        <v>0</v>
      </c>
      <c r="J151" s="1586">
        <f t="shared" si="71"/>
        <v>0</v>
      </c>
      <c r="K151" s="1647">
        <f t="shared" si="71"/>
        <v>0</v>
      </c>
      <c r="L151" s="1587">
        <f t="shared" si="71"/>
        <v>0</v>
      </c>
      <c r="M151" s="275">
        <f t="shared" si="71"/>
        <v>0</v>
      </c>
      <c r="N151" s="1586">
        <f t="shared" si="71"/>
        <v>0</v>
      </c>
      <c r="O151" s="276">
        <f t="shared" si="71"/>
        <v>0</v>
      </c>
      <c r="P151" s="1586">
        <f t="shared" si="71"/>
        <v>0</v>
      </c>
      <c r="Q151" s="276">
        <f t="shared" si="71"/>
        <v>0</v>
      </c>
      <c r="R151" s="1648">
        <f t="shared" si="71"/>
        <v>0</v>
      </c>
      <c r="S151" s="276">
        <f t="shared" si="71"/>
        <v>0</v>
      </c>
      <c r="T151" s="1586">
        <f t="shared" si="71"/>
        <v>0</v>
      </c>
      <c r="U151" s="1647">
        <f t="shared" si="71"/>
        <v>0</v>
      </c>
      <c r="V151" s="277">
        <f t="shared" si="71"/>
        <v>0</v>
      </c>
      <c r="W151" s="276">
        <f t="shared" si="71"/>
        <v>0</v>
      </c>
      <c r="X151" s="1587">
        <f t="shared" si="71"/>
        <v>0</v>
      </c>
      <c r="Y151" s="1647">
        <f t="shared" si="71"/>
        <v>0</v>
      </c>
      <c r="Z151" s="277">
        <f t="shared" si="71"/>
        <v>0</v>
      </c>
      <c r="AA151" s="1647">
        <f t="shared" si="71"/>
        <v>0</v>
      </c>
      <c r="AB151" s="277">
        <f t="shared" si="71"/>
        <v>0</v>
      </c>
      <c r="AC151" s="1647">
        <f t="shared" si="71"/>
        <v>0</v>
      </c>
      <c r="AD151" s="277">
        <f t="shared" si="71"/>
        <v>0</v>
      </c>
      <c r="AE151" s="1647">
        <f t="shared" si="71"/>
        <v>0</v>
      </c>
      <c r="AF151" s="277">
        <f t="shared" si="71"/>
        <v>0</v>
      </c>
      <c r="AG151" s="1647">
        <f t="shared" si="71"/>
        <v>0</v>
      </c>
      <c r="AH151" s="277">
        <f t="shared" si="71"/>
        <v>0</v>
      </c>
      <c r="AI151" s="1647">
        <f t="shared" si="71"/>
        <v>0</v>
      </c>
      <c r="AJ151" s="277">
        <f t="shared" si="71"/>
        <v>0</v>
      </c>
      <c r="AK151" s="1647">
        <f t="shared" si="71"/>
        <v>0</v>
      </c>
      <c r="AL151" s="277">
        <f t="shared" si="71"/>
        <v>0</v>
      </c>
      <c r="AM151" s="1648">
        <f t="shared" si="71"/>
        <v>0</v>
      </c>
      <c r="AN151" s="278">
        <f t="shared" si="71"/>
        <v>0</v>
      </c>
      <c r="AO151" s="1647">
        <f>SUM(AO141:AO150)</f>
        <v>0</v>
      </c>
      <c r="AP151" s="277">
        <f t="shared" si="71"/>
        <v>0</v>
      </c>
      <c r="AQ151" s="277">
        <f t="shared" si="71"/>
        <v>0</v>
      </c>
      <c r="AR151" s="277">
        <f t="shared" si="71"/>
        <v>0</v>
      </c>
      <c r="AS151" s="276">
        <f t="shared" si="71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72">SUM(D156:E156)</f>
        <v>0</v>
      </c>
      <c r="D156" s="1622">
        <f t="shared" ref="D156:E163" si="73">SUM(F156+H156+J156+L156+N156+P156+R156+T156+V156+X156+Z156+AB156+AD156+AF156)</f>
        <v>0</v>
      </c>
      <c r="E156" s="1623">
        <f t="shared" si="73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74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75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72"/>
        <v>0</v>
      </c>
      <c r="D157" s="1632">
        <f t="shared" si="73"/>
        <v>0</v>
      </c>
      <c r="E157" s="1633">
        <f t="shared" si="73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74"/>
        <v/>
      </c>
      <c r="CA157" s="162" t="str">
        <f t="shared" ref="CA157:CA163" si="76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77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78">IF(AND(C157&gt;0,AH157=""),1,IF(AH157&gt;C157,1,0))</f>
        <v>0</v>
      </c>
      <c r="CL157" s="163">
        <f t="shared" si="75"/>
        <v>0</v>
      </c>
    </row>
    <row r="158" spans="1:95" ht="15" customHeight="1" x14ac:dyDescent="0.25">
      <c r="A158" s="5842"/>
      <c r="B158" s="1447" t="s">
        <v>105</v>
      </c>
      <c r="C158" s="1655">
        <f t="shared" si="72"/>
        <v>0</v>
      </c>
      <c r="D158" s="1632">
        <f t="shared" si="73"/>
        <v>0</v>
      </c>
      <c r="E158" s="1633">
        <f t="shared" si="73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74"/>
        <v/>
      </c>
      <c r="CA158" s="162" t="str">
        <f t="shared" si="76"/>
        <v/>
      </c>
      <c r="CB158" s="162" t="str">
        <f t="shared" si="77"/>
        <v/>
      </c>
      <c r="CE158" s="164"/>
      <c r="CF158" s="164"/>
      <c r="CG158" s="164"/>
      <c r="CH158" s="164"/>
      <c r="CI158" s="164"/>
      <c r="CJ158" s="161"/>
      <c r="CK158" s="163">
        <f t="shared" si="78"/>
        <v>0</v>
      </c>
      <c r="CL158" s="163">
        <f t="shared" si="75"/>
        <v>0</v>
      </c>
    </row>
    <row r="159" spans="1:95" ht="15" customHeight="1" x14ac:dyDescent="0.25">
      <c r="A159" s="6535"/>
      <c r="B159" s="1449" t="s">
        <v>194</v>
      </c>
      <c r="C159" s="1656">
        <f t="shared" si="72"/>
        <v>0</v>
      </c>
      <c r="D159" s="1638">
        <f t="shared" si="73"/>
        <v>0</v>
      </c>
      <c r="E159" s="418">
        <f t="shared" si="73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74"/>
        <v/>
      </c>
      <c r="CA159" s="162" t="str">
        <f t="shared" si="76"/>
        <v/>
      </c>
      <c r="CB159" s="162" t="str">
        <f t="shared" si="77"/>
        <v/>
      </c>
      <c r="CE159" s="164"/>
      <c r="CF159" s="164"/>
      <c r="CG159" s="164"/>
      <c r="CH159" s="164"/>
      <c r="CI159" s="164"/>
      <c r="CJ159" s="161"/>
      <c r="CK159" s="163">
        <f t="shared" si="78"/>
        <v>0</v>
      </c>
      <c r="CL159" s="163">
        <f t="shared" si="75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72"/>
        <v>0</v>
      </c>
      <c r="D160" s="1622">
        <f t="shared" si="73"/>
        <v>0</v>
      </c>
      <c r="E160" s="1659">
        <f t="shared" si="73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74"/>
        <v/>
      </c>
      <c r="CA160" s="162" t="str">
        <f t="shared" si="76"/>
        <v/>
      </c>
      <c r="CB160" s="162" t="str">
        <f t="shared" si="77"/>
        <v/>
      </c>
      <c r="CE160" s="164"/>
      <c r="CF160" s="164"/>
      <c r="CG160" s="164"/>
      <c r="CH160" s="164"/>
      <c r="CI160" s="164"/>
      <c r="CJ160" s="161"/>
      <c r="CK160" s="163">
        <f t="shared" si="78"/>
        <v>0</v>
      </c>
      <c r="CL160" s="163">
        <f t="shared" si="75"/>
        <v>0</v>
      </c>
    </row>
    <row r="161" spans="1:90" ht="15" customHeight="1" x14ac:dyDescent="0.25">
      <c r="A161" s="5842"/>
      <c r="B161" s="1462" t="s">
        <v>98</v>
      </c>
      <c r="C161" s="1661">
        <f t="shared" si="72"/>
        <v>0</v>
      </c>
      <c r="D161" s="1632">
        <f t="shared" si="73"/>
        <v>0</v>
      </c>
      <c r="E161" s="1633">
        <f t="shared" si="73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74"/>
        <v/>
      </c>
      <c r="CA161" s="162" t="str">
        <f t="shared" si="76"/>
        <v/>
      </c>
      <c r="CB161" s="162" t="str">
        <f t="shared" si="77"/>
        <v/>
      </c>
      <c r="CE161" s="164"/>
      <c r="CF161" s="164"/>
      <c r="CG161" s="164"/>
      <c r="CH161" s="164"/>
      <c r="CI161" s="164"/>
      <c r="CJ161" s="161"/>
      <c r="CK161" s="163">
        <f t="shared" si="78"/>
        <v>0</v>
      </c>
      <c r="CL161" s="163">
        <f t="shared" si="75"/>
        <v>0</v>
      </c>
    </row>
    <row r="162" spans="1:90" ht="15" customHeight="1" x14ac:dyDescent="0.25">
      <c r="A162" s="5842"/>
      <c r="B162" s="1447" t="s">
        <v>105</v>
      </c>
      <c r="C162" s="1661">
        <f t="shared" si="72"/>
        <v>0</v>
      </c>
      <c r="D162" s="1632">
        <f t="shared" si="73"/>
        <v>0</v>
      </c>
      <c r="E162" s="1633">
        <f t="shared" si="73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74"/>
        <v/>
      </c>
      <c r="CA162" s="162" t="str">
        <f t="shared" si="76"/>
        <v/>
      </c>
      <c r="CB162" s="162" t="str">
        <f t="shared" si="77"/>
        <v/>
      </c>
      <c r="CE162" s="164"/>
      <c r="CF162" s="164"/>
      <c r="CG162" s="164"/>
      <c r="CH162" s="164"/>
      <c r="CI162" s="164"/>
      <c r="CJ162" s="161"/>
      <c r="CK162" s="163">
        <f t="shared" si="78"/>
        <v>0</v>
      </c>
      <c r="CL162" s="163">
        <f t="shared" si="75"/>
        <v>0</v>
      </c>
    </row>
    <row r="163" spans="1:90" ht="15" customHeight="1" x14ac:dyDescent="0.25">
      <c r="A163" s="6535"/>
      <c r="B163" s="1449" t="s">
        <v>194</v>
      </c>
      <c r="C163" s="1662">
        <f t="shared" si="72"/>
        <v>0</v>
      </c>
      <c r="D163" s="1638">
        <f t="shared" si="73"/>
        <v>0</v>
      </c>
      <c r="E163" s="418">
        <f t="shared" si="73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74"/>
        <v/>
      </c>
      <c r="CA163" s="162" t="str">
        <f t="shared" si="76"/>
        <v/>
      </c>
      <c r="CB163" s="162" t="str">
        <f t="shared" si="77"/>
        <v/>
      </c>
      <c r="CE163" s="164"/>
      <c r="CF163" s="164"/>
      <c r="CG163" s="164"/>
      <c r="CH163" s="164"/>
      <c r="CI163" s="164"/>
      <c r="CJ163" s="161"/>
      <c r="CK163" s="163">
        <f t="shared" si="78"/>
        <v>0</v>
      </c>
      <c r="CL163" s="163">
        <f t="shared" si="75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79">+E168+G168+I168+K168+M168+O168+Q168+S168+U168+W168+Y168+AA168+AC168+AE168</f>
        <v>0</v>
      </c>
      <c r="D168" s="1666">
        <f t="shared" si="79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79"/>
        <v>0</v>
      </c>
      <c r="D169" s="221">
        <f t="shared" si="79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79"/>
        <v>0</v>
      </c>
      <c r="D170" s="221">
        <f t="shared" si="79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>IF(AND(B170&gt;0,AH170="")," * No olvide digitar La variable Pueblos Originarios. Digite CERO si no tiene.",IF(AH170&gt;B170," * La variable Pueblos Originarios no puede ser mayor al Total Ambos Sexos.",""))</f>
        <v/>
      </c>
      <c r="CB170" s="162" t="str">
        <f>IF(AND(B170&gt;0,AI170="")," * No olvide digitar La variable Migrantes. Digite CERO si no tiene.",IF(AI170&gt;B170," * La variable Migrantes no puede ser mayor al Total Ambos Sexos.",""))</f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>IF(AND($D12&lt;&gt;0,AP12=""),1,IF(AP12&gt;$D12,1,0))</f>
        <v>0</v>
      </c>
      <c r="CL12" s="3026">
        <f>IF(AND($D12&lt;&gt;0,AQ12=""),1,IF(AQ12&gt;$D12,1,0))</f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1">SUM(E13:F13)</f>
        <v>0</v>
      </c>
      <c r="E13" s="5335">
        <f>+G13+I13+K13+M13+O13+Q13+S13+U13+W13++Y13+AA13+AC13+AE13+AG13+AI13+AK13+AM13</f>
        <v>0</v>
      </c>
      <c r="F13" s="5336">
        <f t="shared" ref="F13:F34" si="2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3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4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5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6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7">IF(AND($D13&lt;&gt;0,AO13=""),1,IF(AO13&gt;$D13,1,0))</f>
        <v>0</v>
      </c>
      <c r="CK13" s="3026">
        <f t="shared" ref="CK13:CK34" si="8">IF(AND($D13&lt;&gt;0,AP13=""),1,IF(AP13&gt;$D13,1,0))</f>
        <v>0</v>
      </c>
      <c r="CL13" s="3026">
        <f t="shared" ref="CL13:CL34" si="9">IF(AND($D13&lt;&gt;0,AQ13=""),1,IF(AQ13&gt;$D13,1,0))</f>
        <v>0</v>
      </c>
      <c r="CM13" s="3026">
        <f t="shared" ref="CM13:CM34" si="10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1"/>
        <v>0</v>
      </c>
      <c r="E14" s="5343">
        <f t="shared" ref="E14:E34" si="11">+G14+I14+K14+M14+O14+Q14+S14+U14+W14++Y14+AA14+AC14+AE14+AG14+AI14+AK14+AM14</f>
        <v>0</v>
      </c>
      <c r="F14" s="5344">
        <f t="shared" si="2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3"/>
        <v/>
      </c>
      <c r="CB14" s="1899" t="str">
        <f t="shared" si="4"/>
        <v/>
      </c>
      <c r="CC14" s="1899" t="str">
        <f t="shared" si="5"/>
        <v/>
      </c>
      <c r="CD14" s="1899" t="str">
        <f t="shared" si="6"/>
        <v/>
      </c>
      <c r="CJ14" s="3026">
        <f t="shared" si="7"/>
        <v>0</v>
      </c>
      <c r="CK14" s="3026">
        <f t="shared" si="8"/>
        <v>0</v>
      </c>
      <c r="CL14" s="3026">
        <f t="shared" si="9"/>
        <v>0</v>
      </c>
      <c r="CM14" s="3026">
        <f t="shared" si="10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1"/>
        <v>0</v>
      </c>
      <c r="E15" s="5326">
        <f t="shared" si="11"/>
        <v>0</v>
      </c>
      <c r="F15" s="5328">
        <f t="shared" si="2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J15" s="3026">
        <f t="shared" si="7"/>
        <v>0</v>
      </c>
      <c r="CK15" s="3026">
        <f t="shared" si="8"/>
        <v>0</v>
      </c>
      <c r="CL15" s="3026">
        <f t="shared" si="9"/>
        <v>0</v>
      </c>
      <c r="CM15" s="3026">
        <f t="shared" si="10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1"/>
        <v>0</v>
      </c>
      <c r="E16" s="5326">
        <f t="shared" si="11"/>
        <v>0</v>
      </c>
      <c r="F16" s="5328">
        <f t="shared" si="2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J16" s="3026">
        <f t="shared" si="7"/>
        <v>0</v>
      </c>
      <c r="CK16" s="3026">
        <f t="shared" si="8"/>
        <v>0</v>
      </c>
      <c r="CL16" s="3026">
        <f t="shared" si="9"/>
        <v>0</v>
      </c>
      <c r="CM16" s="3026">
        <f t="shared" si="10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1"/>
        <v>0</v>
      </c>
      <c r="E17" s="5326">
        <f t="shared" si="11"/>
        <v>0</v>
      </c>
      <c r="F17" s="5328">
        <f t="shared" si="2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J17" s="3026">
        <f t="shared" si="7"/>
        <v>0</v>
      </c>
      <c r="CK17" s="3026">
        <f t="shared" si="8"/>
        <v>0</v>
      </c>
      <c r="CL17" s="3026">
        <f t="shared" si="9"/>
        <v>0</v>
      </c>
      <c r="CM17" s="3026">
        <f t="shared" si="10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1"/>
        <v>0</v>
      </c>
      <c r="E18" s="5326">
        <f t="shared" si="11"/>
        <v>0</v>
      </c>
      <c r="F18" s="5328">
        <f t="shared" si="2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J18" s="3026">
        <f t="shared" si="7"/>
        <v>0</v>
      </c>
      <c r="CK18" s="3026">
        <f t="shared" si="8"/>
        <v>0</v>
      </c>
      <c r="CL18" s="3026">
        <f t="shared" si="9"/>
        <v>0</v>
      </c>
      <c r="CM18" s="3026">
        <f t="shared" si="10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1"/>
        <v>0</v>
      </c>
      <c r="E19" s="5326">
        <f t="shared" si="11"/>
        <v>0</v>
      </c>
      <c r="F19" s="5328">
        <f t="shared" si="2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J19" s="3026">
        <f t="shared" si="7"/>
        <v>0</v>
      </c>
      <c r="CK19" s="3026">
        <f t="shared" si="8"/>
        <v>0</v>
      </c>
      <c r="CL19" s="3026">
        <f t="shared" si="9"/>
        <v>0</v>
      </c>
      <c r="CM19" s="3026">
        <f t="shared" si="10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1"/>
        <v>0</v>
      </c>
      <c r="E20" s="5326">
        <f t="shared" si="11"/>
        <v>0</v>
      </c>
      <c r="F20" s="5328">
        <f t="shared" si="2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J20" s="3026">
        <f t="shared" si="7"/>
        <v>0</v>
      </c>
      <c r="CK20" s="3026">
        <f t="shared" si="8"/>
        <v>0</v>
      </c>
      <c r="CL20" s="3026">
        <f t="shared" si="9"/>
        <v>0</v>
      </c>
      <c r="CM20" s="3026">
        <f t="shared" si="10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1"/>
        <v>0</v>
      </c>
      <c r="E21" s="5326">
        <f t="shared" si="11"/>
        <v>0</v>
      </c>
      <c r="F21" s="5328">
        <f t="shared" si="2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J21" s="3026">
        <f t="shared" si="7"/>
        <v>0</v>
      </c>
      <c r="CK21" s="3026">
        <f t="shared" si="8"/>
        <v>0</v>
      </c>
      <c r="CL21" s="3026">
        <f t="shared" si="9"/>
        <v>0</v>
      </c>
      <c r="CM21" s="3026">
        <f t="shared" si="10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1"/>
        <v>0</v>
      </c>
      <c r="E22" s="5326">
        <f t="shared" si="11"/>
        <v>0</v>
      </c>
      <c r="F22" s="5328">
        <f t="shared" si="2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J22" s="3026">
        <f t="shared" si="7"/>
        <v>0</v>
      </c>
      <c r="CK22" s="3026">
        <f t="shared" si="8"/>
        <v>0</v>
      </c>
      <c r="CL22" s="3026">
        <f t="shared" si="9"/>
        <v>0</v>
      </c>
      <c r="CM22" s="3026">
        <f t="shared" si="10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1"/>
        <v>0</v>
      </c>
      <c r="E23" s="5335">
        <f t="shared" si="11"/>
        <v>0</v>
      </c>
      <c r="F23" s="5336">
        <f t="shared" si="2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J23" s="3026">
        <f t="shared" si="7"/>
        <v>0</v>
      </c>
      <c r="CK23" s="3026">
        <f t="shared" si="8"/>
        <v>0</v>
      </c>
      <c r="CL23" s="3026">
        <f t="shared" si="9"/>
        <v>0</v>
      </c>
      <c r="CM23" s="3026">
        <f t="shared" si="10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2">SUM(E24:F24)</f>
        <v>0</v>
      </c>
      <c r="E24" s="5343">
        <f t="shared" si="11"/>
        <v>0</v>
      </c>
      <c r="F24" s="5344">
        <f t="shared" si="2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3"/>
        <v/>
      </c>
      <c r="CB24" s="1899" t="str">
        <f t="shared" si="4"/>
        <v/>
      </c>
      <c r="CC24" s="1899" t="str">
        <f t="shared" si="5"/>
        <v/>
      </c>
      <c r="CD24" s="1899" t="str">
        <f t="shared" si="6"/>
        <v/>
      </c>
      <c r="CJ24" s="3026">
        <f t="shared" si="7"/>
        <v>0</v>
      </c>
      <c r="CK24" s="3026">
        <f t="shared" si="8"/>
        <v>0</v>
      </c>
      <c r="CL24" s="3026">
        <f t="shared" si="9"/>
        <v>0</v>
      </c>
      <c r="CM24" s="3026">
        <f t="shared" si="10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2"/>
        <v>0</v>
      </c>
      <c r="E25" s="5326">
        <f t="shared" si="11"/>
        <v>0</v>
      </c>
      <c r="F25" s="5328">
        <f t="shared" si="2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3"/>
        <v/>
      </c>
      <c r="CB25" s="1899" t="str">
        <f t="shared" si="4"/>
        <v/>
      </c>
      <c r="CC25" s="1899" t="str">
        <f t="shared" si="5"/>
        <v/>
      </c>
      <c r="CD25" s="1899" t="str">
        <f t="shared" si="6"/>
        <v/>
      </c>
      <c r="CJ25" s="3026">
        <f t="shared" si="7"/>
        <v>0</v>
      </c>
      <c r="CK25" s="3026">
        <f t="shared" si="8"/>
        <v>0</v>
      </c>
      <c r="CL25" s="3026">
        <f t="shared" si="9"/>
        <v>0</v>
      </c>
      <c r="CM25" s="3026">
        <f t="shared" si="10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2"/>
        <v>0</v>
      </c>
      <c r="E26" s="5326">
        <f t="shared" si="11"/>
        <v>0</v>
      </c>
      <c r="F26" s="5328">
        <f t="shared" si="2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3"/>
        <v/>
      </c>
      <c r="CB26" s="1899" t="str">
        <f t="shared" si="4"/>
        <v/>
      </c>
      <c r="CC26" s="1899" t="str">
        <f t="shared" si="5"/>
        <v/>
      </c>
      <c r="CD26" s="1899" t="str">
        <f t="shared" si="6"/>
        <v/>
      </c>
      <c r="CJ26" s="3026">
        <f t="shared" si="7"/>
        <v>0</v>
      </c>
      <c r="CK26" s="3026">
        <f t="shared" si="8"/>
        <v>0</v>
      </c>
      <c r="CL26" s="3026">
        <f t="shared" si="9"/>
        <v>0</v>
      </c>
      <c r="CM26" s="3026">
        <f t="shared" si="10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2"/>
        <v>0</v>
      </c>
      <c r="E27" s="5326">
        <f t="shared" si="11"/>
        <v>0</v>
      </c>
      <c r="F27" s="5328">
        <f t="shared" si="2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3"/>
        <v/>
      </c>
      <c r="CB27" s="1899" t="str">
        <f t="shared" si="4"/>
        <v/>
      </c>
      <c r="CC27" s="1899" t="str">
        <f t="shared" si="5"/>
        <v/>
      </c>
      <c r="CD27" s="1899" t="str">
        <f t="shared" si="6"/>
        <v/>
      </c>
      <c r="CJ27" s="3026">
        <f t="shared" si="7"/>
        <v>0</v>
      </c>
      <c r="CK27" s="3026">
        <f t="shared" si="8"/>
        <v>0</v>
      </c>
      <c r="CL27" s="3026">
        <f t="shared" si="9"/>
        <v>0</v>
      </c>
      <c r="CM27" s="3026">
        <f t="shared" si="10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2"/>
        <v>0</v>
      </c>
      <c r="E28" s="5326">
        <f t="shared" si="11"/>
        <v>0</v>
      </c>
      <c r="F28" s="5328">
        <f t="shared" si="2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3"/>
        <v/>
      </c>
      <c r="CB28" s="1899" t="str">
        <f t="shared" si="4"/>
        <v/>
      </c>
      <c r="CC28" s="1899" t="str">
        <f t="shared" si="5"/>
        <v/>
      </c>
      <c r="CD28" s="1899" t="str">
        <f t="shared" si="6"/>
        <v/>
      </c>
      <c r="CJ28" s="3026">
        <f t="shared" si="7"/>
        <v>0</v>
      </c>
      <c r="CK28" s="3026">
        <f t="shared" si="8"/>
        <v>0</v>
      </c>
      <c r="CL28" s="3026">
        <f t="shared" si="9"/>
        <v>0</v>
      </c>
      <c r="CM28" s="3026">
        <f t="shared" si="10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2"/>
        <v>0</v>
      </c>
      <c r="E29" s="5335">
        <f t="shared" si="11"/>
        <v>0</v>
      </c>
      <c r="F29" s="5336">
        <f t="shared" si="2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3"/>
        <v/>
      </c>
      <c r="CB29" s="1899" t="str">
        <f t="shared" si="4"/>
        <v/>
      </c>
      <c r="CC29" s="1899" t="str">
        <f t="shared" si="5"/>
        <v/>
      </c>
      <c r="CD29" s="1899" t="str">
        <f t="shared" si="6"/>
        <v/>
      </c>
      <c r="CJ29" s="3026">
        <f t="shared" si="7"/>
        <v>0</v>
      </c>
      <c r="CK29" s="3026">
        <f t="shared" si="8"/>
        <v>0</v>
      </c>
      <c r="CL29" s="3026">
        <f t="shared" si="9"/>
        <v>0</v>
      </c>
      <c r="CM29" s="3026">
        <f t="shared" si="10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2"/>
        <v>0</v>
      </c>
      <c r="E30" s="5343">
        <f t="shared" si="11"/>
        <v>0</v>
      </c>
      <c r="F30" s="5344">
        <f t="shared" si="2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3"/>
        <v/>
      </c>
      <c r="CB30" s="1899" t="str">
        <f t="shared" si="4"/>
        <v/>
      </c>
      <c r="CC30" s="1899" t="str">
        <f t="shared" si="5"/>
        <v/>
      </c>
      <c r="CD30" s="1899" t="str">
        <f t="shared" si="6"/>
        <v/>
      </c>
      <c r="CJ30" s="3026">
        <f t="shared" si="7"/>
        <v>0</v>
      </c>
      <c r="CK30" s="3026">
        <f t="shared" si="8"/>
        <v>0</v>
      </c>
      <c r="CL30" s="3026">
        <f t="shared" si="9"/>
        <v>0</v>
      </c>
      <c r="CM30" s="3026">
        <f t="shared" si="10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2"/>
        <v>0</v>
      </c>
      <c r="E31" s="5326">
        <f t="shared" si="11"/>
        <v>0</v>
      </c>
      <c r="F31" s="5328">
        <f t="shared" si="2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3"/>
        <v/>
      </c>
      <c r="CB31" s="1899" t="str">
        <f t="shared" si="4"/>
        <v/>
      </c>
      <c r="CC31" s="1899" t="str">
        <f t="shared" si="5"/>
        <v/>
      </c>
      <c r="CD31" s="1899" t="str">
        <f t="shared" si="6"/>
        <v/>
      </c>
      <c r="CJ31" s="3026">
        <f t="shared" si="7"/>
        <v>0</v>
      </c>
      <c r="CK31" s="3026">
        <f t="shared" si="8"/>
        <v>0</v>
      </c>
      <c r="CL31" s="3026">
        <f t="shared" si="9"/>
        <v>0</v>
      </c>
      <c r="CM31" s="3026">
        <f t="shared" si="10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2"/>
        <v>0</v>
      </c>
      <c r="E32" s="5326">
        <f t="shared" si="11"/>
        <v>0</v>
      </c>
      <c r="F32" s="5328">
        <f t="shared" si="2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3"/>
        <v/>
      </c>
      <c r="CB32" s="1899" t="str">
        <f t="shared" si="4"/>
        <v/>
      </c>
      <c r="CC32" s="1899" t="str">
        <f t="shared" si="5"/>
        <v/>
      </c>
      <c r="CD32" s="1899" t="str">
        <f t="shared" si="6"/>
        <v/>
      </c>
      <c r="CJ32" s="3026">
        <f t="shared" si="7"/>
        <v>0</v>
      </c>
      <c r="CK32" s="3026">
        <f t="shared" si="8"/>
        <v>0</v>
      </c>
      <c r="CL32" s="3026">
        <f t="shared" si="9"/>
        <v>0</v>
      </c>
      <c r="CM32" s="3026">
        <f t="shared" si="10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2"/>
        <v>0</v>
      </c>
      <c r="E33" s="5326">
        <f t="shared" si="11"/>
        <v>0</v>
      </c>
      <c r="F33" s="5328">
        <f t="shared" si="2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3"/>
        <v/>
      </c>
      <c r="CB33" s="1899" t="str">
        <f t="shared" si="4"/>
        <v/>
      </c>
      <c r="CC33" s="1899" t="str">
        <f t="shared" si="5"/>
        <v/>
      </c>
      <c r="CD33" s="1899" t="str">
        <f t="shared" si="6"/>
        <v/>
      </c>
      <c r="CJ33" s="3026">
        <f t="shared" si="7"/>
        <v>0</v>
      </c>
      <c r="CK33" s="3026">
        <f t="shared" si="8"/>
        <v>0</v>
      </c>
      <c r="CL33" s="3026">
        <f t="shared" si="9"/>
        <v>0</v>
      </c>
      <c r="CM33" s="3026">
        <f t="shared" si="10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2"/>
        <v>0</v>
      </c>
      <c r="E34" s="5335">
        <f t="shared" si="11"/>
        <v>0</v>
      </c>
      <c r="F34" s="5336">
        <f t="shared" si="2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3"/>
        <v/>
      </c>
      <c r="CB34" s="1899" t="str">
        <f t="shared" si="4"/>
        <v/>
      </c>
      <c r="CC34" s="1899" t="str">
        <f t="shared" si="5"/>
        <v/>
      </c>
      <c r="CD34" s="1899" t="str">
        <f t="shared" si="6"/>
        <v/>
      </c>
      <c r="CJ34" s="3026">
        <f t="shared" si="7"/>
        <v>0</v>
      </c>
      <c r="CK34" s="3026">
        <f t="shared" si="8"/>
        <v>0</v>
      </c>
      <c r="CL34" s="3026">
        <f t="shared" si="9"/>
        <v>0</v>
      </c>
      <c r="CM34" s="3026">
        <f t="shared" si="10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3">+F39+H39+J39+L39+N39+P39+R39+T39+V39+X39+Z39+AB39+AD39+AF39+AH39</f>
        <v>0</v>
      </c>
      <c r="E39" s="5328">
        <f t="shared" ref="E39:E51" si="14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 t="shared" ref="CA39:CA51" si="15"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 t="shared" ref="CJ39:CJ45" si="16"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7">SUM(D40:E40)</f>
        <v>0</v>
      </c>
      <c r="D40" s="5326">
        <f t="shared" si="13"/>
        <v>0</v>
      </c>
      <c r="E40" s="5328">
        <f t="shared" si="14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8">BZ40&amp;CA40&amp;CB40&amp;CC40&amp;CD40&amp;CE40</f>
        <v/>
      </c>
      <c r="BU40" t="str">
        <f t="shared" ref="BU40:BU51" si="19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 t="shared" si="15"/>
        <v/>
      </c>
      <c r="CB40" s="1899" t="str">
        <f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0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1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 t="shared" si="16"/>
        <v>0</v>
      </c>
      <c r="CK40" s="4043">
        <f>IF(AND($C40&lt;&gt;0,AT40=""),1,IF(AT40&gt;C40,1,0))</f>
        <v>0</v>
      </c>
      <c r="CL40" s="4043">
        <f>IF(AND($C40&lt;&gt;0,AU40=""),1,IF(AU40&gt;C40,1,0))</f>
        <v>0</v>
      </c>
      <c r="CM40" s="4043">
        <f>IF(AND($C40&lt;&gt;0,AV40=""),1,IF(AV40&gt;C40,1,0))</f>
        <v>0</v>
      </c>
      <c r="CN40" s="4043">
        <f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8"/>
        <v/>
      </c>
      <c r="BU41" t="str">
        <f t="shared" si="19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 t="shared" si="15"/>
        <v/>
      </c>
      <c r="CB41" s="1899" t="str">
        <f>IF(AND($C41&lt;&gt;0,AT41=""),"* No olvide ingresar la variable "&amp;AT$36&amp;""&amp;" Hombres. Digite CERO si no tiene.  ",IF(AT41&gt;$C41,"* La variable "&amp;AT$36&amp;""&amp;" Hombres no debe ser mayor al Total. ",""))</f>
        <v/>
      </c>
      <c r="CC41" s="1899" t="str">
        <f>IF(AND($C41&lt;&gt;0,AU41=""),"* No olvide ingresar la variable "&amp;AT$36&amp;""&amp;" Mujeres. Digite CERO si no tiene.  ",IF(AU41&gt;$C41,"* La variable "&amp;AT$36&amp;""&amp;" Mujeres no debe ser mayor al Total. ",""))</f>
        <v/>
      </c>
      <c r="CD41" s="1899" t="str">
        <f t="shared" si="20"/>
        <v/>
      </c>
      <c r="CE41" s="1899" t="str">
        <f t="shared" si="21"/>
        <v/>
      </c>
      <c r="CI41" s="3026" cm="1">
        <f t="array" ref="CI41">IF(AND($C41&lt;&gt;0,AJ41:AS41=""),1,0)</f>
        <v>0</v>
      </c>
      <c r="CJ41" s="4043">
        <f t="shared" si="16"/>
        <v>0</v>
      </c>
      <c r="CK41" s="4043">
        <f>IF(AND($C41&lt;&gt;0,AT41=""),1,IF(AT41&gt;C41,1,0))</f>
        <v>0</v>
      </c>
      <c r="CL41" s="4043">
        <f>IF(AND($C41&lt;&gt;0,AU41=""),1,IF(AU41&gt;C41,1,0))</f>
        <v>0</v>
      </c>
      <c r="CM41" s="4043">
        <f>IF(AND($C41&lt;&gt;0,AV41=""),1,IF(AV41&gt;C41,1,0))</f>
        <v>0</v>
      </c>
      <c r="CN41" s="4043">
        <f>IF(AND($C41&lt;&gt;0,AW41=""),1,IF(AW41&gt;C41,1,0))</f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7"/>
        <v>0</v>
      </c>
      <c r="D42" s="5343">
        <f t="shared" si="13"/>
        <v>0</v>
      </c>
      <c r="E42" s="5344">
        <f t="shared" si="14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8"/>
        <v/>
      </c>
      <c r="BU42" t="str">
        <f t="shared" si="19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 t="shared" si="15"/>
        <v/>
      </c>
      <c r="CB42" s="5378"/>
      <c r="CC42" s="5378"/>
      <c r="CD42" s="1899" t="str">
        <f t="shared" si="20"/>
        <v/>
      </c>
      <c r="CE42" s="1899" t="str">
        <f t="shared" si="21"/>
        <v/>
      </c>
      <c r="CI42" s="3026" cm="1">
        <f t="array" ref="CI42">IF(AND($C42&lt;&gt;0,AJ42:AS42=""),1,0)</f>
        <v>0</v>
      </c>
      <c r="CJ42" s="4043">
        <f t="shared" si="16"/>
        <v>0</v>
      </c>
      <c r="CK42" s="5379"/>
      <c r="CL42" s="5379"/>
      <c r="CM42" s="4043">
        <f t="shared" ref="CM42:CM51" si="22">IF(AND($C42&lt;&gt;0,AV42=""),1,IF(AV42&gt;C42,1,0))</f>
        <v>0</v>
      </c>
      <c r="CN42" s="4043">
        <f t="shared" ref="CN42:CN51" si="23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7"/>
        <v>0</v>
      </c>
      <c r="D43" s="5335">
        <f t="shared" si="13"/>
        <v>0</v>
      </c>
      <c r="E43" s="5336">
        <f t="shared" si="14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8"/>
        <v/>
      </c>
      <c r="BU43" t="str">
        <f t="shared" si="19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 t="shared" si="15"/>
        <v/>
      </c>
      <c r="CB43" s="5378"/>
      <c r="CC43" s="5378"/>
      <c r="CD43" s="1899" t="str">
        <f t="shared" si="20"/>
        <v/>
      </c>
      <c r="CE43" s="1899" t="str">
        <f t="shared" si="21"/>
        <v/>
      </c>
      <c r="CI43" s="3026" cm="1">
        <f t="array" ref="CI43">IF(AND($C43&lt;&gt;0,AJ43:AS43=""),1,0)</f>
        <v>0</v>
      </c>
      <c r="CJ43" s="4043">
        <f t="shared" si="16"/>
        <v>0</v>
      </c>
      <c r="CK43" s="5379"/>
      <c r="CL43" s="5379"/>
      <c r="CM43" s="4043">
        <f t="shared" si="22"/>
        <v>0</v>
      </c>
      <c r="CN43" s="4043">
        <f t="shared" si="23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8"/>
        <v/>
      </c>
      <c r="BU44" t="str">
        <f t="shared" si="19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si="15"/>
        <v/>
      </c>
      <c r="CB44" s="5378"/>
      <c r="CC44" s="5378"/>
      <c r="CD44" s="1899" t="str">
        <f t="shared" si="20"/>
        <v/>
      </c>
      <c r="CE44" s="1899" t="str">
        <f t="shared" si="21"/>
        <v/>
      </c>
      <c r="CI44" s="3026" cm="1">
        <f t="array" ref="CI44">IF(AND($C44&lt;&gt;0,AJ44:AS44=""),1,0)</f>
        <v>0</v>
      </c>
      <c r="CJ44" s="4043">
        <f t="shared" si="16"/>
        <v>0</v>
      </c>
      <c r="CK44" s="5379"/>
      <c r="CL44" s="5379"/>
      <c r="CM44" s="4043">
        <f t="shared" si="22"/>
        <v>0</v>
      </c>
      <c r="CN44" s="4043">
        <f t="shared" si="23"/>
        <v>0</v>
      </c>
    </row>
    <row r="45" spans="1:92" ht="15" customHeight="1" x14ac:dyDescent="0.25">
      <c r="A45" s="7614"/>
      <c r="B45" s="5632" t="s">
        <v>4168</v>
      </c>
      <c r="C45" s="5356">
        <f t="shared" si="17"/>
        <v>0</v>
      </c>
      <c r="D45" s="5326">
        <f t="shared" si="13"/>
        <v>0</v>
      </c>
      <c r="E45" s="5328">
        <f t="shared" si="14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8"/>
        <v/>
      </c>
      <c r="BU45" t="str">
        <f t="shared" si="19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15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1"/>
        <v/>
      </c>
      <c r="CI45" s="3026" cm="1">
        <f t="array" ref="CI45">IF(AND($C45&lt;&gt;0,AJ45:AS45=""),1,0)</f>
        <v>0</v>
      </c>
      <c r="CJ45" s="4043">
        <f t="shared" si="16"/>
        <v>0</v>
      </c>
      <c r="CK45" s="5379"/>
      <c r="CL45" s="5379"/>
      <c r="CM45" s="4043">
        <f t="shared" si="22"/>
        <v>0</v>
      </c>
      <c r="CN45" s="4043">
        <f t="shared" si="23"/>
        <v>0</v>
      </c>
    </row>
    <row r="46" spans="1:92" ht="15" customHeight="1" x14ac:dyDescent="0.25">
      <c r="A46" s="7614"/>
      <c r="B46" s="5632" t="s">
        <v>4169</v>
      </c>
      <c r="C46" s="5356">
        <f t="shared" si="17"/>
        <v>0</v>
      </c>
      <c r="D46" s="5326">
        <f t="shared" si="13"/>
        <v>0</v>
      </c>
      <c r="E46" s="5328">
        <f t="shared" si="14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8"/>
        <v/>
      </c>
      <c r="BU46" t="str">
        <f t="shared" si="19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 t="shared" si="15"/>
        <v/>
      </c>
      <c r="CB46" s="5378"/>
      <c r="CC46" s="5378"/>
      <c r="CD46" s="1899" t="str">
        <f t="shared" si="20"/>
        <v/>
      </c>
      <c r="CE46" s="1899" t="str">
        <f t="shared" si="21"/>
        <v/>
      </c>
      <c r="CI46" s="3026" cm="1">
        <f t="array" ref="CI46">IF(AND($C46&lt;&gt;0,AJ46:AS46=""),1,0)</f>
        <v>0</v>
      </c>
      <c r="CJ46" s="4043">
        <f t="shared" ref="CJ46:CJ51" si="24">IF((AJ46+AK46+AL46+AM46+AN46+AO46+AP46+AQ46+AR46+AS46)&lt;$C46,1,0)</f>
        <v>0</v>
      </c>
      <c r="CK46" s="5379"/>
      <c r="CL46" s="5379"/>
      <c r="CM46" s="4043">
        <f t="shared" si="22"/>
        <v>0</v>
      </c>
      <c r="CN46" s="4043">
        <f t="shared" si="23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8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si="15"/>
        <v/>
      </c>
      <c r="CB47" s="5378"/>
      <c r="CC47" s="5378"/>
      <c r="CD47" s="1899" t="str">
        <f t="shared" si="20"/>
        <v/>
      </c>
      <c r="CE47" s="1899" t="str">
        <f t="shared" si="21"/>
        <v/>
      </c>
      <c r="CI47" s="3026" cm="1">
        <f t="array" ref="CI47">IF(AND($C47&lt;&gt;0,AJ47:AS47=""),1,0)</f>
        <v>0</v>
      </c>
      <c r="CJ47" s="4043">
        <f t="shared" si="24"/>
        <v>0</v>
      </c>
      <c r="CK47" s="5379"/>
      <c r="CL47" s="5379"/>
      <c r="CM47" s="4043">
        <f t="shared" si="22"/>
        <v>0</v>
      </c>
      <c r="CN47" s="4043">
        <f t="shared" si="23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7"/>
        <v>0</v>
      </c>
      <c r="D48" s="5343">
        <f t="shared" si="13"/>
        <v>0</v>
      </c>
      <c r="E48" s="5344">
        <f t="shared" si="14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8"/>
        <v/>
      </c>
      <c r="BU48" t="str">
        <f t="shared" si="19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15"/>
        <v/>
      </c>
      <c r="CB48" s="5378"/>
      <c r="CC48" s="5378"/>
      <c r="CD48" s="1899" t="str">
        <f t="shared" si="20"/>
        <v/>
      </c>
      <c r="CE48" s="1899" t="str">
        <f t="shared" si="21"/>
        <v/>
      </c>
      <c r="CI48" s="3026" cm="1">
        <f t="array" ref="CI48">IF(AND($C48&lt;&gt;0,AJ48:AS48=""),1,0)</f>
        <v>0</v>
      </c>
      <c r="CJ48" s="4043">
        <f t="shared" si="24"/>
        <v>0</v>
      </c>
      <c r="CK48" s="5379"/>
      <c r="CL48" s="5379"/>
      <c r="CM48" s="4043">
        <f t="shared" si="22"/>
        <v>0</v>
      </c>
      <c r="CN48" s="4043">
        <f t="shared" si="23"/>
        <v>0</v>
      </c>
    </row>
    <row r="49" spans="1:92" ht="15" customHeight="1" x14ac:dyDescent="0.25">
      <c r="A49" s="7633"/>
      <c r="B49" s="5394" t="s">
        <v>4168</v>
      </c>
      <c r="C49" s="5380">
        <f t="shared" si="17"/>
        <v>0</v>
      </c>
      <c r="D49" s="5335">
        <f t="shared" si="13"/>
        <v>0</v>
      </c>
      <c r="E49" s="5336">
        <f t="shared" si="14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8"/>
        <v/>
      </c>
      <c r="BU49" t="str">
        <f t="shared" si="19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15"/>
        <v/>
      </c>
      <c r="CB49" s="5378"/>
      <c r="CC49" s="5378"/>
      <c r="CD49" s="1899" t="str">
        <f t="shared" si="20"/>
        <v/>
      </c>
      <c r="CE49" s="1899" t="str">
        <f t="shared" si="21"/>
        <v/>
      </c>
      <c r="CI49" s="3026" cm="1">
        <f t="array" ref="CI49">IF(AND($C49&lt;&gt;0,AJ49:AS49=""),1,0)</f>
        <v>0</v>
      </c>
      <c r="CJ49" s="4043">
        <f t="shared" si="24"/>
        <v>0</v>
      </c>
      <c r="CK49" s="5379"/>
      <c r="CL49" s="5379"/>
      <c r="CM49" s="4043">
        <f t="shared" si="22"/>
        <v>0</v>
      </c>
      <c r="CN49" s="4043">
        <f t="shared" si="23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7"/>
        <v>0</v>
      </c>
      <c r="D50" s="5343">
        <f t="shared" si="13"/>
        <v>0</v>
      </c>
      <c r="E50" s="5344">
        <f t="shared" si="14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8"/>
        <v/>
      </c>
      <c r="BU50" t="str">
        <f t="shared" si="19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15"/>
        <v/>
      </c>
      <c r="CB50" s="5378"/>
      <c r="CC50" s="5378"/>
      <c r="CD50" s="1899" t="str">
        <f t="shared" si="20"/>
        <v/>
      </c>
      <c r="CE50" s="1899" t="str">
        <f t="shared" si="21"/>
        <v/>
      </c>
      <c r="CI50" s="3026" cm="1">
        <f t="array" ref="CI50">IF(AND($C50&lt;&gt;0,AJ50:AS50=""),1,0)</f>
        <v>0</v>
      </c>
      <c r="CJ50" s="4043">
        <f t="shared" si="24"/>
        <v>0</v>
      </c>
      <c r="CK50" s="5379"/>
      <c r="CL50" s="5379"/>
      <c r="CM50" s="4043">
        <f t="shared" si="22"/>
        <v>0</v>
      </c>
      <c r="CN50" s="4043">
        <f t="shared" si="23"/>
        <v>0</v>
      </c>
    </row>
    <row r="51" spans="1:92" ht="15" customHeight="1" x14ac:dyDescent="0.25">
      <c r="A51" s="7647"/>
      <c r="B51" s="4149" t="s">
        <v>4173</v>
      </c>
      <c r="C51" s="5396">
        <f t="shared" si="17"/>
        <v>0</v>
      </c>
      <c r="D51" s="5397">
        <f t="shared" si="13"/>
        <v>0</v>
      </c>
      <c r="E51" s="5398">
        <f t="shared" si="14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8"/>
        <v/>
      </c>
      <c r="BU51" t="str">
        <f t="shared" si="19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15"/>
        <v/>
      </c>
      <c r="CB51" s="5378"/>
      <c r="CC51" s="5378"/>
      <c r="CD51" s="1899" t="str">
        <f t="shared" si="20"/>
        <v/>
      </c>
      <c r="CE51" s="1899" t="str">
        <f t="shared" si="21"/>
        <v/>
      </c>
      <c r="CI51" s="3026" cm="1">
        <f t="array" ref="CI51">IF(AND($C51&lt;&gt;0,AJ51:AS51=""),1,0)</f>
        <v>0</v>
      </c>
      <c r="CJ51" s="4043">
        <f t="shared" si="24"/>
        <v>0</v>
      </c>
      <c r="CK51" s="5379"/>
      <c r="CL51" s="5379"/>
      <c r="CM51" s="4043">
        <f t="shared" si="22"/>
        <v>0</v>
      </c>
      <c r="CN51" s="4043">
        <f t="shared" si="23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25">SUM(C72:C73)</f>
        <v>0</v>
      </c>
      <c r="D74" s="5438">
        <f t="shared" si="25"/>
        <v>0</v>
      </c>
      <c r="E74" s="5439">
        <f t="shared" si="25"/>
        <v>0</v>
      </c>
      <c r="F74" s="5438">
        <f t="shared" si="25"/>
        <v>0</v>
      </c>
      <c r="G74" s="5439">
        <f t="shared" si="25"/>
        <v>0</v>
      </c>
      <c r="H74" s="5438">
        <f>SUM(H72:H73)</f>
        <v>0</v>
      </c>
      <c r="I74" s="5439">
        <f t="shared" si="25"/>
        <v>0</v>
      </c>
      <c r="J74" s="5440">
        <f t="shared" si="25"/>
        <v>0</v>
      </c>
      <c r="K74" s="5439">
        <f t="shared" si="25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>$CA15</f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>IF(AND($C15&lt;&gt;0,AN15=""),"* No olvide ingresar la columna Pueblos Originarios, digite CERO si no tiene.  ",IF(AN15&gt;$C15,"* El número de Pueblos Originarios no puede superar el Total.  ",""))</f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>IF(AND($C15&lt;&gt;0,AN15=""),1,IF(AN15&gt;$C15,1,0))</f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1">SUM(G13:G15)</f>
        <v>0</v>
      </c>
      <c r="H16" s="5466">
        <f>SUM(H13:H15)</f>
        <v>0</v>
      </c>
      <c r="I16" s="5467">
        <f t="shared" si="1"/>
        <v>0</v>
      </c>
      <c r="J16" s="5466">
        <f t="shared" si="1"/>
        <v>0</v>
      </c>
      <c r="K16" s="5468">
        <f>SUM(K13:K15)</f>
        <v>0</v>
      </c>
      <c r="L16" s="5466">
        <f t="shared" si="1"/>
        <v>0</v>
      </c>
      <c r="M16" s="5468">
        <f t="shared" si="1"/>
        <v>0</v>
      </c>
      <c r="N16" s="5466">
        <f t="shared" si="1"/>
        <v>0</v>
      </c>
      <c r="O16" s="5468">
        <f t="shared" si="1"/>
        <v>0</v>
      </c>
      <c r="P16" s="5466">
        <f t="shared" si="1"/>
        <v>0</v>
      </c>
      <c r="Q16" s="5468">
        <f t="shared" si="1"/>
        <v>0</v>
      </c>
      <c r="R16" s="5466">
        <f t="shared" si="1"/>
        <v>0</v>
      </c>
      <c r="S16" s="5468">
        <f t="shared" si="1"/>
        <v>0</v>
      </c>
      <c r="T16" s="5466">
        <f t="shared" si="1"/>
        <v>0</v>
      </c>
      <c r="U16" s="5468">
        <f t="shared" si="1"/>
        <v>0</v>
      </c>
      <c r="V16" s="5466">
        <f t="shared" si="1"/>
        <v>0</v>
      </c>
      <c r="W16" s="5468">
        <f t="shared" si="1"/>
        <v>0</v>
      </c>
      <c r="X16" s="5466">
        <f t="shared" si="1"/>
        <v>0</v>
      </c>
      <c r="Y16" s="5468">
        <f t="shared" si="1"/>
        <v>0</v>
      </c>
      <c r="Z16" s="5469">
        <f t="shared" si="1"/>
        <v>0</v>
      </c>
      <c r="AA16" s="5470">
        <f t="shared" si="1"/>
        <v>0</v>
      </c>
      <c r="AB16" s="5469">
        <f t="shared" si="1"/>
        <v>0</v>
      </c>
      <c r="AC16" s="5470">
        <f t="shared" si="1"/>
        <v>0</v>
      </c>
      <c r="AD16" s="5469">
        <f t="shared" si="1"/>
        <v>0</v>
      </c>
      <c r="AE16" s="5470">
        <f t="shared" si="1"/>
        <v>0</v>
      </c>
      <c r="AF16" s="5469">
        <f t="shared" si="1"/>
        <v>0</v>
      </c>
      <c r="AG16" s="5470">
        <f t="shared" si="1"/>
        <v>0</v>
      </c>
      <c r="AH16" s="5469">
        <f t="shared" si="1"/>
        <v>0</v>
      </c>
      <c r="AI16" s="5470">
        <f t="shared" si="1"/>
        <v>0</v>
      </c>
      <c r="AJ16" s="5469">
        <f t="shared" si="1"/>
        <v>0</v>
      </c>
      <c r="AK16" s="5470">
        <f t="shared" si="1"/>
        <v>0</v>
      </c>
      <c r="AL16" s="5471">
        <f t="shared" si="1"/>
        <v>0</v>
      </c>
      <c r="AM16" s="5472">
        <f t="shared" si="1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2">SUM(D21:D23)</f>
        <v>0</v>
      </c>
      <c r="E24" s="5481">
        <f t="shared" si="2"/>
        <v>0</v>
      </c>
      <c r="F24" s="5467">
        <f t="shared" si="2"/>
        <v>0</v>
      </c>
      <c r="G24" s="5466">
        <f t="shared" si="2"/>
        <v>0</v>
      </c>
      <c r="H24" s="5481">
        <f t="shared" si="2"/>
        <v>0</v>
      </c>
      <c r="I24" s="5481">
        <f t="shared" si="2"/>
        <v>0</v>
      </c>
      <c r="J24" s="5481">
        <f t="shared" si="2"/>
        <v>0</v>
      </c>
      <c r="K24" s="5467">
        <f t="shared" si="2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3">SUM(F30,H30,J30,L30,N30,P30,R30,T30)</f>
        <v>0</v>
      </c>
      <c r="E30" s="204">
        <f t="shared" si="3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3"/>
        <v>0</v>
      </c>
      <c r="E31" s="204">
        <f t="shared" si="3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>$CA31</f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>IF(AND($C31&lt;&gt;0,AJ31=""),"* No olvide ingresar la columna Pueblos Originarios, digite CERO si no tiene.  ",IF(AJ31&gt;$C31,"* El número de Pueblos Originarios no puede superar el Total.  ",""))</f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>IF(AND($C31&lt;&gt;0,AJ31=""),1,IF(AJ31&gt;$C31,1,0))</f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3"/>
        <v>0</v>
      </c>
      <c r="E32" s="414">
        <f t="shared" si="3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>$CA32</f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>IF(AND($C32&lt;&gt;0,AJ32=""),"* No olvide ingresar la columna Pueblos Originarios, digite CERO si no tiene.  ",IF(AJ32&gt;$C32,"* El número de Pueblos Originarios no puede superar el Total.  ",""))</f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>IF(AND($C32&lt;&gt;0,AJ32=""),1,IF(AJ32&gt;$C32,1,0))</f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3"/>
        <v>0</v>
      </c>
      <c r="E33" s="28">
        <f t="shared" si="3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>$CA33</f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>IF(AND($C33&lt;&gt;0,AJ33=""),"* No olvide ingresar la columna Pueblos Originarios, digite CERO si no tiene.  ",IF(AJ33&gt;$C33,"* El número de Pueblos Originarios no puede superar el Total.  ",""))</f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>IF(AND($C33&lt;&gt;0,AJ33=""),1,IF(AJ33&gt;$C33,1,0))</f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4">SUM(G29:G33)</f>
        <v>0</v>
      </c>
      <c r="H34" s="5502">
        <f t="shared" si="4"/>
        <v>0</v>
      </c>
      <c r="I34" s="5504">
        <f t="shared" si="4"/>
        <v>0</v>
      </c>
      <c r="J34" s="5503">
        <f t="shared" si="4"/>
        <v>0</v>
      </c>
      <c r="K34" s="5503">
        <f t="shared" si="4"/>
        <v>0</v>
      </c>
      <c r="L34" s="5502">
        <f t="shared" si="4"/>
        <v>0</v>
      </c>
      <c r="M34" s="5503">
        <f t="shared" si="4"/>
        <v>0</v>
      </c>
      <c r="N34" s="5502">
        <f t="shared" si="4"/>
        <v>0</v>
      </c>
      <c r="O34" s="5503">
        <f t="shared" si="4"/>
        <v>0</v>
      </c>
      <c r="P34" s="5502">
        <f t="shared" si="4"/>
        <v>0</v>
      </c>
      <c r="Q34" s="5503">
        <f t="shared" si="4"/>
        <v>0</v>
      </c>
      <c r="R34" s="5502">
        <f t="shared" si="4"/>
        <v>0</v>
      </c>
      <c r="S34" s="5503">
        <f t="shared" si="4"/>
        <v>0</v>
      </c>
      <c r="T34" s="5502">
        <f t="shared" si="4"/>
        <v>0</v>
      </c>
      <c r="U34" s="5505">
        <f t="shared" si="4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>SUM(D35,E35)</f>
        <v>0</v>
      </c>
      <c r="D35" s="171">
        <f t="shared" si="3"/>
        <v>0</v>
      </c>
      <c r="E35" s="204">
        <f t="shared" si="3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3"/>
        <v>0</v>
      </c>
      <c r="E36" s="204">
        <f t="shared" si="3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>$CA36</f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>IF(AND($C36&lt;&gt;0,AJ36=""),"* No olvide ingresar la columna Pueblos Originarios, digite CERO si no tiene.  ",IF(AJ36&gt;$C36,"* El número de Pueblos Originarios no puede superar el Total.  ",""))</f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>IF(AND($C36&lt;&gt;0,AJ36=""),1,IF(AJ36&gt;$C36,1,0))</f>
        <v>0</v>
      </c>
    </row>
    <row r="37" spans="1:90" x14ac:dyDescent="0.25">
      <c r="A37" s="7713"/>
      <c r="B37" s="5456" t="s">
        <v>4234</v>
      </c>
      <c r="C37" s="962">
        <f>SUM(D37,E37)</f>
        <v>0</v>
      </c>
      <c r="D37" s="171">
        <f t="shared" si="3"/>
        <v>0</v>
      </c>
      <c r="E37" s="204">
        <f t="shared" si="3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>$CA37</f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>IF(AND($C37&lt;&gt;0,AJ37=""),"* No olvide ingresar la columna Pueblos Originarios, digite CERO si no tiene.  ",IF(AJ37&gt;$C37,"* El número de Pueblos Originarios no puede superar el Total.  ",""))</f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>IF(AND($C37&lt;&gt;0,AJ37=""),1,IF(AJ37&gt;$C37,1,0))</f>
        <v>0</v>
      </c>
    </row>
    <row r="38" spans="1:90" x14ac:dyDescent="0.25">
      <c r="A38" s="7713"/>
      <c r="B38" s="5456" t="s">
        <v>1035</v>
      </c>
      <c r="C38" s="962">
        <f>SUM(D38,E38)</f>
        <v>0</v>
      </c>
      <c r="D38" s="171">
        <f t="shared" si="3"/>
        <v>0</v>
      </c>
      <c r="E38" s="204">
        <f t="shared" si="3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>$CA38</f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>IF(AND($C38&lt;&gt;0,AJ38=""),"* No olvide ingresar la columna Pueblos Originarios, digite CERO si no tiene.  ",IF(AJ38&gt;$C38,"* El número de Pueblos Originarios no puede superar el Total.  ",""))</f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>IF(AND($C38&lt;&gt;0,AJ38=""),1,IF(AJ38&gt;$C38,1,0))</f>
        <v>0</v>
      </c>
    </row>
    <row r="39" spans="1:90" x14ac:dyDescent="0.25">
      <c r="A39" s="7713"/>
      <c r="B39" s="5456" t="s">
        <v>1034</v>
      </c>
      <c r="C39" s="1045">
        <f>SUM(D39,E39)</f>
        <v>0</v>
      </c>
      <c r="D39" s="5051">
        <f t="shared" si="3"/>
        <v>0</v>
      </c>
      <c r="E39" s="28">
        <f t="shared" si="3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>$CA39</f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>IF(AND($C39&lt;&gt;0,AJ39=""),"* No olvide ingresar la columna Pueblos Originarios, digite CERO si no tiene.  ",IF(AJ39&gt;$C39,"* El número de Pueblos Originarios no puede superar el Total.  ",""))</f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>IF(AND($C39&lt;&gt;0,AJ39=""),1,IF(AJ39&gt;$C39,1,0))</f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3"/>
        <v>0</v>
      </c>
      <c r="E40" s="5501">
        <f t="shared" si="3"/>
        <v>0</v>
      </c>
      <c r="F40" s="5502">
        <f t="shared" ref="F40:U40" si="5">SUM(F35:F39)</f>
        <v>0</v>
      </c>
      <c r="G40" s="5503">
        <f t="shared" si="5"/>
        <v>0</v>
      </c>
      <c r="H40" s="5502">
        <f t="shared" si="5"/>
        <v>0</v>
      </c>
      <c r="I40" s="5504">
        <f t="shared" si="5"/>
        <v>0</v>
      </c>
      <c r="J40" s="5503">
        <f t="shared" si="5"/>
        <v>0</v>
      </c>
      <c r="K40" s="5503">
        <f t="shared" si="5"/>
        <v>0</v>
      </c>
      <c r="L40" s="5502">
        <f t="shared" si="5"/>
        <v>0</v>
      </c>
      <c r="M40" s="5503">
        <f t="shared" si="5"/>
        <v>0</v>
      </c>
      <c r="N40" s="5502">
        <f t="shared" si="5"/>
        <v>0</v>
      </c>
      <c r="O40" s="5503">
        <f t="shared" si="5"/>
        <v>0</v>
      </c>
      <c r="P40" s="5502">
        <f t="shared" si="5"/>
        <v>0</v>
      </c>
      <c r="Q40" s="5503">
        <f>SUM(Q35:Q39)</f>
        <v>0</v>
      </c>
      <c r="R40" s="5502">
        <f>SUM(R35:R39)</f>
        <v>0</v>
      </c>
      <c r="S40" s="5503">
        <f t="shared" si="5"/>
        <v>0</v>
      </c>
      <c r="T40" s="5502">
        <f t="shared" si="5"/>
        <v>0</v>
      </c>
      <c r="U40" s="5505">
        <f t="shared" si="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6">SUM(D41,E41)</f>
        <v>0</v>
      </c>
      <c r="D41" s="171">
        <f t="shared" si="3"/>
        <v>0</v>
      </c>
      <c r="E41" s="204">
        <f t="shared" si="3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6"/>
        <v>0</v>
      </c>
      <c r="D42" s="171">
        <f t="shared" si="3"/>
        <v>0</v>
      </c>
      <c r="E42" s="204">
        <f t="shared" si="3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>$CA42</f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>IF(AND($C42&lt;&gt;0,AJ42=""),"* No olvide ingresar la columna Pueblos Originarios, digite CERO si no tiene.  ",IF(AJ42&gt;$C42,"* El número de Pueblos Originarios no puede superar el Total.  ",""))</f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>IF(AND($C42&lt;&gt;0,AJ42=""),1,IF(AJ42&gt;$C42,1,0))</f>
        <v>0</v>
      </c>
    </row>
    <row r="43" spans="1:90" x14ac:dyDescent="0.25">
      <c r="A43" s="7688"/>
      <c r="B43" s="5456" t="s">
        <v>4234</v>
      </c>
      <c r="C43" s="962">
        <f t="shared" si="6"/>
        <v>0</v>
      </c>
      <c r="D43" s="171">
        <f t="shared" si="3"/>
        <v>0</v>
      </c>
      <c r="E43" s="204">
        <f t="shared" si="3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>$CA43</f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>IF(AND($C43&lt;&gt;0,AJ43=""),"* No olvide ingresar la columna Pueblos Originarios, digite CERO si no tiene.  ",IF(AJ43&gt;$C43,"* El número de Pueblos Originarios no puede superar el Total.  ",""))</f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>IF(AND($C43&lt;&gt;0,AJ43=""),1,IF(AJ43&gt;$C43,1,0))</f>
        <v>0</v>
      </c>
    </row>
    <row r="44" spans="1:90" x14ac:dyDescent="0.25">
      <c r="A44" s="7688"/>
      <c r="B44" s="5456" t="s">
        <v>1035</v>
      </c>
      <c r="C44" s="962">
        <f t="shared" si="6"/>
        <v>0</v>
      </c>
      <c r="D44" s="171">
        <f t="shared" si="3"/>
        <v>0</v>
      </c>
      <c r="E44" s="204">
        <f t="shared" si="3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>$CA44</f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>IF(AND($C44&lt;&gt;0,AJ44=""),"* No olvide ingresar la columna Pueblos Originarios, digite CERO si no tiene.  ",IF(AJ44&gt;$C44,"* El número de Pueblos Originarios no puede superar el Total.  ",""))</f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>IF(AND($C44&lt;&gt;0,AJ44=""),1,IF(AJ44&gt;$C44,1,0))</f>
        <v>0</v>
      </c>
    </row>
    <row r="45" spans="1:90" x14ac:dyDescent="0.25">
      <c r="A45" s="7688"/>
      <c r="B45" s="5456" t="s">
        <v>1034</v>
      </c>
      <c r="C45" s="5513">
        <f t="shared" si="6"/>
        <v>0</v>
      </c>
      <c r="D45" s="5051">
        <f t="shared" si="3"/>
        <v>0</v>
      </c>
      <c r="E45" s="28">
        <f t="shared" si="3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>$CA45</f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>IF(AND($C45&lt;&gt;0,AJ45=""),"* No olvide ingresar la columna Pueblos Originarios, digite CERO si no tiene.  ",IF(AJ45&gt;$C45,"* El número de Pueblos Originarios no puede superar el Total.  ",""))</f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>IF(AND($C45&lt;&gt;0,AJ45=""),1,IF(AJ45&gt;$C45,1,0))</f>
        <v>0</v>
      </c>
    </row>
    <row r="46" spans="1:90" x14ac:dyDescent="0.25">
      <c r="A46" s="6576" t="s">
        <v>77</v>
      </c>
      <c r="B46" s="6576"/>
      <c r="C46" s="5499">
        <f t="shared" si="6"/>
        <v>0</v>
      </c>
      <c r="D46" s="5500">
        <f t="shared" si="3"/>
        <v>0</v>
      </c>
      <c r="E46" s="5501">
        <f t="shared" si="3"/>
        <v>0</v>
      </c>
      <c r="F46" s="5502">
        <f t="shared" ref="F46:S46" si="7">SUM(F41:F45)</f>
        <v>0</v>
      </c>
      <c r="G46" s="5503">
        <f t="shared" si="7"/>
        <v>0</v>
      </c>
      <c r="H46" s="5502">
        <f t="shared" si="7"/>
        <v>0</v>
      </c>
      <c r="I46" s="5504">
        <f t="shared" si="7"/>
        <v>0</v>
      </c>
      <c r="J46" s="5503">
        <f t="shared" si="7"/>
        <v>0</v>
      </c>
      <c r="K46" s="5503">
        <f t="shared" si="7"/>
        <v>0</v>
      </c>
      <c r="L46" s="5502">
        <f t="shared" si="7"/>
        <v>0</v>
      </c>
      <c r="M46" s="5503">
        <f t="shared" si="7"/>
        <v>0</v>
      </c>
      <c r="N46" s="5502">
        <f t="shared" si="7"/>
        <v>0</v>
      </c>
      <c r="O46" s="5503">
        <f t="shared" si="7"/>
        <v>0</v>
      </c>
      <c r="P46" s="5502">
        <f t="shared" si="7"/>
        <v>0</v>
      </c>
      <c r="Q46" s="5503">
        <f t="shared" si="7"/>
        <v>0</v>
      </c>
      <c r="R46" s="5502">
        <f t="shared" si="7"/>
        <v>0</v>
      </c>
      <c r="S46" s="5503">
        <f t="shared" si="7"/>
        <v>0</v>
      </c>
      <c r="T46" s="5502">
        <f>SUM(T41:T45)</f>
        <v>0</v>
      </c>
      <c r="U46" s="5514">
        <f>SUM(U41:U45)</f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6"/>
        <v>0</v>
      </c>
      <c r="D47" s="171">
        <f t="shared" si="3"/>
        <v>0</v>
      </c>
      <c r="E47" s="204">
        <f t="shared" si="3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6"/>
        <v>0</v>
      </c>
      <c r="D48" s="171">
        <f t="shared" si="3"/>
        <v>0</v>
      </c>
      <c r="E48" s="204">
        <f t="shared" si="3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>$CA48</f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>IF(AND($C48&lt;&gt;0,AJ48=""),"* No olvide ingresar la columna Pueblos Originarios, digite CERO si no tiene.  ",IF(AJ48&gt;$C48,"* El número de Pueblos Originarios no puede superar el Total.  ",""))</f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>IF(AND($C48&lt;&gt;0,AJ48=""),1,IF(AJ48&gt;$C48,1,0))</f>
        <v>0</v>
      </c>
    </row>
    <row r="49" spans="1:90" x14ac:dyDescent="0.25">
      <c r="A49" s="7688"/>
      <c r="B49" s="5456" t="s">
        <v>4234</v>
      </c>
      <c r="C49" s="962">
        <f t="shared" si="6"/>
        <v>0</v>
      </c>
      <c r="D49" s="5051">
        <f t="shared" si="3"/>
        <v>0</v>
      </c>
      <c r="E49" s="28">
        <f t="shared" si="3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>$CA49</f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>IF(AND($C49&lt;&gt;0,AJ49=""),"* No olvide ingresar la columna Pueblos Originarios, digite CERO si no tiene.  ",IF(AJ49&gt;$C49,"* El número de Pueblos Originarios no puede superar el Total.  ",""))</f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>IF(AND($C49&lt;&gt;0,AJ49=""),1,IF(AJ49&gt;$C49,1,0))</f>
        <v>0</v>
      </c>
    </row>
    <row r="50" spans="1:90" ht="15" customHeight="1" x14ac:dyDescent="0.25">
      <c r="A50" s="6575" t="s">
        <v>77</v>
      </c>
      <c r="B50" s="6575"/>
      <c r="C50" s="5499">
        <f t="shared" ref="C50:U50" si="8">SUM(C47:C49)</f>
        <v>0</v>
      </c>
      <c r="D50" s="5500">
        <f t="shared" si="3"/>
        <v>0</v>
      </c>
      <c r="E50" s="5501">
        <f t="shared" si="3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8"/>
        <v>0</v>
      </c>
      <c r="K50" s="5503">
        <f t="shared" si="8"/>
        <v>0</v>
      </c>
      <c r="L50" s="5502">
        <f t="shared" si="8"/>
        <v>0</v>
      </c>
      <c r="M50" s="5503">
        <f t="shared" si="8"/>
        <v>0</v>
      </c>
      <c r="N50" s="5502">
        <f t="shared" si="8"/>
        <v>0</v>
      </c>
      <c r="O50" s="5503">
        <f t="shared" si="8"/>
        <v>0</v>
      </c>
      <c r="P50" s="5502">
        <f t="shared" si="8"/>
        <v>0</v>
      </c>
      <c r="Q50" s="5503">
        <f t="shared" si="8"/>
        <v>0</v>
      </c>
      <c r="R50" s="5502">
        <f t="shared" si="8"/>
        <v>0</v>
      </c>
      <c r="S50" s="5503">
        <f t="shared" si="8"/>
        <v>0</v>
      </c>
      <c r="T50" s="5502">
        <f t="shared" si="8"/>
        <v>0</v>
      </c>
      <c r="U50" s="5514">
        <f t="shared" si="8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9">SUM(E55,G55,I55,K55,M55,O55,Q55,S55)</f>
        <v>0</v>
      </c>
      <c r="D55" s="5518">
        <f t="shared" si="9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9"/>
        <v>0</v>
      </c>
      <c r="D56" s="204">
        <f t="shared" si="9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9"/>
        <v>0</v>
      </c>
      <c r="D57" s="171">
        <f t="shared" si="9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>$CA57</f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>IF(AND($B57&lt;&gt;0,AI57=""),"* No olvide ingresar la columna Pueblos Originarios, digite CERO si no tiene.  ",IF(AI57&gt;$B57,"* El número de Pueblos Originarios no puede superar el Total.  ",""))</f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>IF(AND($B57&lt;&gt;0,AI57=""),1,IF(AI57&gt;$B57,1,0))</f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10">SUM(C55:C57)</f>
        <v>0</v>
      </c>
      <c r="D58" s="5500">
        <f t="shared" si="10"/>
        <v>0</v>
      </c>
      <c r="E58" s="5502">
        <f t="shared" si="10"/>
        <v>0</v>
      </c>
      <c r="F58" s="5503">
        <f t="shared" si="10"/>
        <v>0</v>
      </c>
      <c r="G58" s="5502">
        <f t="shared" si="10"/>
        <v>0</v>
      </c>
      <c r="H58" s="5503">
        <f t="shared" si="10"/>
        <v>0</v>
      </c>
      <c r="I58" s="5502">
        <f t="shared" si="10"/>
        <v>0</v>
      </c>
      <c r="J58" s="5503">
        <f t="shared" si="10"/>
        <v>0</v>
      </c>
      <c r="K58" s="5502">
        <f t="shared" si="10"/>
        <v>0</v>
      </c>
      <c r="L58" s="5520">
        <f t="shared" si="10"/>
        <v>0</v>
      </c>
      <c r="M58" s="5502">
        <f t="shared" si="10"/>
        <v>0</v>
      </c>
      <c r="N58" s="5504">
        <f t="shared" si="10"/>
        <v>0</v>
      </c>
      <c r="O58" s="5502">
        <f t="shared" si="10"/>
        <v>0</v>
      </c>
      <c r="P58" s="5504">
        <f t="shared" si="10"/>
        <v>0</v>
      </c>
      <c r="Q58" s="5502">
        <f t="shared" si="10"/>
        <v>0</v>
      </c>
      <c r="R58" s="5504">
        <f t="shared" si="10"/>
        <v>0</v>
      </c>
      <c r="S58" s="1598">
        <f t="shared" si="10"/>
        <v>0</v>
      </c>
      <c r="T58" s="5514">
        <f t="shared" si="1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11">SUM(D64:E64)</f>
        <v>0</v>
      </c>
      <c r="D64" s="5526">
        <f t="shared" ref="D64:E71" si="12">SUM(F64,H64,J64,L64,N64,P64,R64,T64)</f>
        <v>0</v>
      </c>
      <c r="E64" s="5527">
        <f t="shared" si="1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1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11"/>
        <v>0</v>
      </c>
      <c r="D65" s="210">
        <f t="shared" si="12"/>
        <v>0</v>
      </c>
      <c r="E65" s="3467">
        <f t="shared" si="1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1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1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13"/>
        <v>0</v>
      </c>
    </row>
    <row r="66" spans="1:90" x14ac:dyDescent="0.25">
      <c r="A66" s="7633" t="s">
        <v>4243</v>
      </c>
      <c r="B66" s="4913" t="s">
        <v>4228</v>
      </c>
      <c r="C66" s="5525">
        <f t="shared" si="11"/>
        <v>0</v>
      </c>
      <c r="D66" s="5526">
        <f t="shared" si="12"/>
        <v>0</v>
      </c>
      <c r="E66" s="5527">
        <f t="shared" si="1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1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1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13"/>
        <v>0</v>
      </c>
    </row>
    <row r="67" spans="1:90" x14ac:dyDescent="0.25">
      <c r="A67" s="7634"/>
      <c r="B67" s="1187" t="s">
        <v>1035</v>
      </c>
      <c r="C67" s="231">
        <f t="shared" si="11"/>
        <v>0</v>
      </c>
      <c r="D67" s="41">
        <f t="shared" si="12"/>
        <v>0</v>
      </c>
      <c r="E67" s="141">
        <f t="shared" si="1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1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1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13"/>
        <v>0</v>
      </c>
    </row>
    <row r="68" spans="1:90" x14ac:dyDescent="0.25">
      <c r="A68" s="6848"/>
      <c r="B68" s="3190" t="s">
        <v>4229</v>
      </c>
      <c r="C68" s="1121">
        <f t="shared" si="11"/>
        <v>0</v>
      </c>
      <c r="D68" s="5530">
        <f t="shared" si="12"/>
        <v>0</v>
      </c>
      <c r="E68" s="3467">
        <f t="shared" si="1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1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1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13"/>
        <v>0</v>
      </c>
    </row>
    <row r="69" spans="1:90" x14ac:dyDescent="0.25">
      <c r="A69" s="7556" t="s">
        <v>4244</v>
      </c>
      <c r="B69" s="4913" t="s">
        <v>4228</v>
      </c>
      <c r="C69" s="5531">
        <f t="shared" si="11"/>
        <v>0</v>
      </c>
      <c r="D69" s="5532">
        <f>SUM(F69,H69,J69,L69,N69,P69,R69,T69)</f>
        <v>0</v>
      </c>
      <c r="E69" s="5527">
        <f t="shared" si="1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1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1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13"/>
        <v>0</v>
      </c>
    </row>
    <row r="70" spans="1:90" x14ac:dyDescent="0.25">
      <c r="A70" s="7556"/>
      <c r="B70" s="1187" t="s">
        <v>1035</v>
      </c>
      <c r="C70" s="5045">
        <f t="shared" si="11"/>
        <v>0</v>
      </c>
      <c r="D70" s="1207">
        <f>SUM(F70,H70,J70,L70,N70,P70,R70,T70,)</f>
        <v>0</v>
      </c>
      <c r="E70" s="141">
        <f t="shared" si="1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1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1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13"/>
        <v>0</v>
      </c>
    </row>
    <row r="71" spans="1:90" x14ac:dyDescent="0.25">
      <c r="A71" s="7688"/>
      <c r="B71" s="5533" t="s">
        <v>4229</v>
      </c>
      <c r="C71" s="1225">
        <f t="shared" si="11"/>
        <v>0</v>
      </c>
      <c r="D71" s="1211">
        <f>SUM(F71,H71,J71,L71,N71,P71,R71,T71,)</f>
        <v>0</v>
      </c>
      <c r="E71" s="3467">
        <f t="shared" si="1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1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1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1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16">SUM(D86:E86)</f>
        <v>0</v>
      </c>
      <c r="D86" s="5532">
        <f>SUM(F86,H86,J86,L86,N86,P86,R86,T86,)</f>
        <v>0</v>
      </c>
      <c r="E86" s="5452">
        <f t="shared" ref="E86:E94" si="1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16"/>
        <v>0</v>
      </c>
      <c r="D87" s="48">
        <f t="shared" ref="D87:D94" si="18">SUM(F87,H87,J87,L87,N87,P87,R87,T87)</f>
        <v>0</v>
      </c>
      <c r="E87" s="213">
        <f t="shared" si="1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1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2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2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16"/>
        <v>0</v>
      </c>
      <c r="D88" s="1211">
        <f t="shared" si="18"/>
        <v>0</v>
      </c>
      <c r="E88" s="4176">
        <f t="shared" si="1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1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2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2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16"/>
        <v>0</v>
      </c>
      <c r="D89" s="5532">
        <f t="shared" si="18"/>
        <v>0</v>
      </c>
      <c r="E89" s="5452">
        <f t="shared" si="1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1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2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21"/>
        <v>0</v>
      </c>
    </row>
    <row r="90" spans="1:90" ht="15" customHeight="1" x14ac:dyDescent="0.25">
      <c r="A90" s="7680"/>
      <c r="B90" s="5030" t="s">
        <v>1035</v>
      </c>
      <c r="C90" s="5555">
        <f t="shared" si="16"/>
        <v>0</v>
      </c>
      <c r="D90" s="48">
        <f t="shared" si="18"/>
        <v>0</v>
      </c>
      <c r="E90" s="213">
        <f t="shared" si="1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1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2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21"/>
        <v>0</v>
      </c>
    </row>
    <row r="91" spans="1:90" ht="15" customHeight="1" x14ac:dyDescent="0.25">
      <c r="A91" s="7681"/>
      <c r="B91" s="1164" t="s">
        <v>4229</v>
      </c>
      <c r="C91" s="5557">
        <f t="shared" si="16"/>
        <v>0</v>
      </c>
      <c r="D91" s="1211">
        <f t="shared" si="18"/>
        <v>0</v>
      </c>
      <c r="E91" s="4176">
        <f t="shared" si="1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1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2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2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16"/>
        <v>0</v>
      </c>
      <c r="D92" s="48">
        <f t="shared" si="18"/>
        <v>0</v>
      </c>
      <c r="E92" s="213">
        <f t="shared" si="1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1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2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21"/>
        <v>0</v>
      </c>
    </row>
    <row r="93" spans="1:90" ht="15" customHeight="1" x14ac:dyDescent="0.25">
      <c r="A93" s="6644"/>
      <c r="B93" s="5030" t="s">
        <v>1035</v>
      </c>
      <c r="C93" s="5555">
        <f t="shared" si="16"/>
        <v>0</v>
      </c>
      <c r="D93" s="48">
        <f t="shared" si="18"/>
        <v>0</v>
      </c>
      <c r="E93" s="213">
        <f t="shared" si="1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1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2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21"/>
        <v>0</v>
      </c>
    </row>
    <row r="94" spans="1:90" ht="15" customHeight="1" x14ac:dyDescent="0.25">
      <c r="A94" s="6645"/>
      <c r="B94" s="5556" t="s">
        <v>4229</v>
      </c>
      <c r="C94" s="5557">
        <f t="shared" si="16"/>
        <v>0</v>
      </c>
      <c r="D94" s="1211">
        <f t="shared" si="18"/>
        <v>0</v>
      </c>
      <c r="E94" s="4176">
        <f t="shared" si="1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1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2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2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 t="shared" ref="B125:G125" si="22">SUM(B117:B124)</f>
        <v>0</v>
      </c>
      <c r="C125" s="1854">
        <f t="shared" si="22"/>
        <v>0</v>
      </c>
      <c r="D125" s="1855">
        <f t="shared" si="22"/>
        <v>0</v>
      </c>
      <c r="E125" s="1855">
        <f t="shared" si="22"/>
        <v>0</v>
      </c>
      <c r="F125" s="1855">
        <f t="shared" si="22"/>
        <v>0</v>
      </c>
      <c r="G125" s="5465">
        <f t="shared" si="2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6" workbookViewId="0">
      <selection activeCell="I33" sqref="I33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FB797EBBF9CFC40B60C2BA57EF5BDC0" ma:contentTypeVersion="18" ma:contentTypeDescription="Crear nuevo documento." ma:contentTypeScope="" ma:versionID="14f8f693b557b7760b10605072fe7753">
  <xsd:schema xmlns:xsd="http://www.w3.org/2001/XMLSchema" xmlns:xs="http://www.w3.org/2001/XMLSchema" xmlns:p="http://schemas.microsoft.com/office/2006/metadata/properties" xmlns:ns3="ddfa4418-7f0f-47d4-bbdc-eed3d197930f" xmlns:ns4="d1ad826d-5778-481b-85ac-96f94cd317ae" targetNamespace="http://schemas.microsoft.com/office/2006/metadata/properties" ma:root="true" ma:fieldsID="0c7b06e58fdd3fd8dd723b717b92fafc" ns3:_="" ns4:_="">
    <xsd:import namespace="ddfa4418-7f0f-47d4-bbdc-eed3d197930f"/>
    <xsd:import namespace="d1ad826d-5778-481b-85ac-96f94cd317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LengthInSeconds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ServiceSearchProperties" minOccurs="0"/>
                <xsd:element ref="ns4:_activity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fa4418-7f0f-47d4-bbdc-eed3d197930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ad826d-5778-481b-85ac-96f94cd317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1ad826d-5778-481b-85ac-96f94cd317a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99E62A-63A8-4182-9DF6-D62C9AA0F3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fa4418-7f0f-47d4-bbdc-eed3d197930f"/>
    <ds:schemaRef ds:uri="d1ad826d-5778-481b-85ac-96f94cd317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17C2C85-6456-4C01-B680-D3C2B2EE0CEB}">
  <ds:schemaRefs>
    <ds:schemaRef ds:uri="http://purl.org/dc/terms/"/>
    <ds:schemaRef ds:uri="http://purl.org/dc/elements/1.1/"/>
    <ds:schemaRef ds:uri="d1ad826d-5778-481b-85ac-96f94cd317a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ddfa4418-7f0f-47d4-bbdc-eed3d197930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4BF2F3D-87B3-4FFF-AA3F-D8883FAC98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cp:lastPrinted>2025-01-14T17:19:16Z</cp:lastPrinted>
  <dcterms:created xsi:type="dcterms:W3CDTF">2023-04-14T14:34:58Z</dcterms:created>
  <dcterms:modified xsi:type="dcterms:W3CDTF">2025-12-30T16:53:29Z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0x010100AFB797EBBF9CFC40B60C2BA57EF5BDC0</vt:lpwstr>
  </property>
</Properties>
</file>