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8_{D9C39021-5A15-49DD-8D3E-D4A7403D1BA6}" xr6:coauthVersionLast="47" xr6:coauthVersionMax="47" xr10:uidLastSave="{00000000-0000-0000-0000-000000000000}"/>
  <bookViews>
    <workbookView xWindow="-108" yWindow="-108" windowWidth="23256" windowHeight="12576" tabRatio="500" activeTab="11"/>
  </bookViews>
  <sheets>
    <sheet name="SERV. PREVENTIVOS" sheetId="1" r:id="rId1"/>
    <sheet name="LLANTAS" sheetId="2" r:id="rId2"/>
    <sheet name="SIST ELECT" sheetId="3" r:id="rId3"/>
    <sheet name="FRENOS" sheetId="4" r:id="rId4"/>
    <sheet name="LAVADOS" sheetId="5" r:id="rId5"/>
    <sheet name="MOTOR" sheetId="6" r:id="rId6"/>
    <sheet name="TRANSMISION" sheetId="7" r:id="rId7"/>
    <sheet name="DIFERENCIAL" sheetId="8" r:id="rId8"/>
    <sheet name="HOJALATERIA" sheetId="9" r:id="rId9"/>
    <sheet name="CONCENTRADO SIN M.O. Y UTILIDA" sheetId="10" r:id="rId10"/>
    <sheet name="CONCENTRADO CON MO + UTILIDAD" sheetId="11" r:id="rId11"/>
    <sheet name="FINAL TOTAL" sheetId="12" r:id="rId12"/>
    <sheet name="COMPARATIVA" sheetId="13" r:id="rId13"/>
    <sheet name="COSTOS" sheetId="14" r:id="rId14"/>
  </sheets>
  <definedNames>
    <definedName name="_xlnm.Print_Area" localSheetId="0">'SERV. PREVENTIVOS'!$B$2:$J$15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1" i="12" l="1"/>
  <c r="E111" i="12"/>
  <c r="F111" i="12"/>
  <c r="G111" i="12"/>
  <c r="H111" i="12"/>
  <c r="I111" i="12"/>
  <c r="J111" i="12"/>
  <c r="K111" i="12"/>
  <c r="L111" i="12"/>
  <c r="M111" i="12"/>
  <c r="N111" i="12"/>
  <c r="C111" i="12"/>
  <c r="O110" i="12"/>
  <c r="O109" i="12"/>
  <c r="D9" i="13"/>
  <c r="H10" i="13"/>
  <c r="D11" i="13"/>
  <c r="H11" i="13"/>
  <c r="H12" i="13"/>
  <c r="D13" i="13"/>
  <c r="H13" i="13"/>
  <c r="D14" i="13"/>
  <c r="H14" i="13" s="1"/>
  <c r="D15" i="13"/>
  <c r="H15" i="13" s="1"/>
  <c r="D16" i="13"/>
  <c r="H16" i="13"/>
  <c r="D17" i="13"/>
  <c r="H17" i="13"/>
  <c r="H18" i="13"/>
  <c r="B21" i="13"/>
  <c r="C6" i="11"/>
  <c r="H6" i="11"/>
  <c r="H11" i="11" s="1"/>
  <c r="L6" i="11"/>
  <c r="Q6" i="11"/>
  <c r="C7" i="11"/>
  <c r="H7" i="11"/>
  <c r="L7" i="11"/>
  <c r="Q7" i="11"/>
  <c r="C8" i="11"/>
  <c r="H8" i="11"/>
  <c r="L8" i="11"/>
  <c r="Q8" i="11"/>
  <c r="C9" i="11"/>
  <c r="H9" i="11"/>
  <c r="L9" i="11"/>
  <c r="Q9" i="11"/>
  <c r="C10" i="11"/>
  <c r="H10" i="11"/>
  <c r="L10" i="11"/>
  <c r="Q10" i="11"/>
  <c r="E11" i="11"/>
  <c r="N11" i="11"/>
  <c r="C17" i="11"/>
  <c r="H17" i="11"/>
  <c r="L17" i="11"/>
  <c r="Q17" i="11"/>
  <c r="C18" i="11"/>
  <c r="H18" i="11"/>
  <c r="H22" i="11" s="1"/>
  <c r="L18" i="11"/>
  <c r="Q18" i="11"/>
  <c r="C19" i="11"/>
  <c r="H19" i="11"/>
  <c r="L19" i="11"/>
  <c r="Q19" i="11"/>
  <c r="C20" i="11"/>
  <c r="H20" i="11"/>
  <c r="L20" i="11"/>
  <c r="C21" i="11"/>
  <c r="H21" i="11"/>
  <c r="L21" i="11"/>
  <c r="Q21" i="11"/>
  <c r="H74" i="11" s="1"/>
  <c r="E22" i="11"/>
  <c r="N22" i="11"/>
  <c r="C28" i="11"/>
  <c r="H28" i="11"/>
  <c r="L28" i="11"/>
  <c r="Q28" i="11"/>
  <c r="C29" i="11"/>
  <c r="C71" i="11" s="1"/>
  <c r="C81" i="12" s="1"/>
  <c r="H29" i="11"/>
  <c r="K29" i="11"/>
  <c r="K40" i="11" s="1"/>
  <c r="K50" i="11" s="1"/>
  <c r="K60" i="11" s="1"/>
  <c r="L29" i="11"/>
  <c r="Q29" i="11"/>
  <c r="C30" i="11"/>
  <c r="C30" i="12" s="1"/>
  <c r="H30" i="11"/>
  <c r="L30" i="11"/>
  <c r="L33" i="11" s="1"/>
  <c r="Q30" i="11"/>
  <c r="Q33" i="11" s="1"/>
  <c r="C31" i="11"/>
  <c r="L31" i="11"/>
  <c r="C32" i="11"/>
  <c r="H32" i="11"/>
  <c r="L32" i="11"/>
  <c r="Q32" i="11"/>
  <c r="E33" i="11"/>
  <c r="N33" i="11"/>
  <c r="C39" i="11"/>
  <c r="H39" i="11"/>
  <c r="L39" i="11"/>
  <c r="Q39" i="11"/>
  <c r="C40" i="11"/>
  <c r="H40" i="11"/>
  <c r="L40" i="11"/>
  <c r="Q40" i="11"/>
  <c r="Q44" i="11" s="1"/>
  <c r="C41" i="11"/>
  <c r="H41" i="11"/>
  <c r="H44" i="11" s="1"/>
  <c r="L41" i="11"/>
  <c r="Q41" i="11"/>
  <c r="C42" i="11"/>
  <c r="L42" i="11"/>
  <c r="C43" i="11"/>
  <c r="H43" i="11"/>
  <c r="L43" i="11"/>
  <c r="Q43" i="11"/>
  <c r="N44" i="11"/>
  <c r="C49" i="11"/>
  <c r="D49" i="11"/>
  <c r="H49" i="11"/>
  <c r="L49" i="11"/>
  <c r="Q49" i="11"/>
  <c r="C50" i="11"/>
  <c r="D50" i="11"/>
  <c r="H50" i="11"/>
  <c r="L50" i="11"/>
  <c r="H50" i="12" s="1"/>
  <c r="Q50" i="11"/>
  <c r="C51" i="11"/>
  <c r="D51" i="11"/>
  <c r="H51" i="11"/>
  <c r="L51" i="11"/>
  <c r="Q51" i="11"/>
  <c r="C52" i="11"/>
  <c r="D52" i="11"/>
  <c r="H52" i="11"/>
  <c r="L52" i="11"/>
  <c r="C53" i="11"/>
  <c r="D53" i="11"/>
  <c r="H53" i="11"/>
  <c r="L53" i="11"/>
  <c r="Q53" i="11"/>
  <c r="Q54" i="11"/>
  <c r="E54" i="11"/>
  <c r="N54" i="11"/>
  <c r="C59" i="11"/>
  <c r="H59" i="11"/>
  <c r="H70" i="11" s="1"/>
  <c r="L59" i="11"/>
  <c r="Q59" i="11"/>
  <c r="C60" i="11"/>
  <c r="H60" i="11"/>
  <c r="L60" i="11"/>
  <c r="Q60" i="11"/>
  <c r="C61" i="11"/>
  <c r="H61" i="11"/>
  <c r="L61" i="11"/>
  <c r="Q61" i="11"/>
  <c r="Q64" i="11"/>
  <c r="C62" i="11"/>
  <c r="L62" i="11"/>
  <c r="C63" i="11"/>
  <c r="H63" i="11"/>
  <c r="L63" i="11"/>
  <c r="H63" i="12" s="1"/>
  <c r="Q63" i="11"/>
  <c r="E64" i="11"/>
  <c r="N64" i="11"/>
  <c r="E70" i="11"/>
  <c r="E75" i="11" s="1"/>
  <c r="E71" i="11"/>
  <c r="E72" i="11"/>
  <c r="E73" i="11"/>
  <c r="E74" i="11"/>
  <c r="D6" i="10"/>
  <c r="D6" i="11" s="1"/>
  <c r="F6" i="10"/>
  <c r="G6" i="10"/>
  <c r="G6" i="11" s="1"/>
  <c r="M6" i="10"/>
  <c r="O6" i="10"/>
  <c r="P6" i="10"/>
  <c r="P6" i="11" s="1"/>
  <c r="D7" i="10"/>
  <c r="D7" i="11"/>
  <c r="F7" i="10"/>
  <c r="F7" i="11"/>
  <c r="G7" i="10"/>
  <c r="M7" i="10"/>
  <c r="M11" i="10" s="1"/>
  <c r="M7" i="11"/>
  <c r="O7" i="10"/>
  <c r="O7" i="11"/>
  <c r="P7" i="10"/>
  <c r="P11" i="10" s="1"/>
  <c r="D8" i="10"/>
  <c r="D8" i="11"/>
  <c r="F8" i="10"/>
  <c r="F8" i="11"/>
  <c r="G8" i="10"/>
  <c r="G8" i="11" s="1"/>
  <c r="M8" i="10"/>
  <c r="O8" i="10"/>
  <c r="O8" i="11"/>
  <c r="R8" i="11" s="1"/>
  <c r="D82" i="11" s="1"/>
  <c r="P8" i="10"/>
  <c r="P8" i="11"/>
  <c r="B9" i="10"/>
  <c r="B9" i="11"/>
  <c r="B20" i="11"/>
  <c r="B31" i="11" s="1"/>
  <c r="B42" i="11" s="1"/>
  <c r="B52" i="11" s="1"/>
  <c r="B62" i="11" s="1"/>
  <c r="B73" i="11" s="1"/>
  <c r="B83" i="11" s="1"/>
  <c r="D9" i="10"/>
  <c r="D9" i="11" s="1"/>
  <c r="F9" i="10"/>
  <c r="G9" i="10"/>
  <c r="G9" i="11" s="1"/>
  <c r="K9" i="10"/>
  <c r="K9" i="11" s="1"/>
  <c r="K20" i="11" s="1"/>
  <c r="K31" i="11"/>
  <c r="K42" i="11" s="1"/>
  <c r="K52" i="11" s="1"/>
  <c r="K62" i="11" s="1"/>
  <c r="M9" i="10"/>
  <c r="M9" i="11" s="1"/>
  <c r="O9" i="10"/>
  <c r="O9" i="11" s="1"/>
  <c r="P9" i="10"/>
  <c r="D10" i="10"/>
  <c r="D10" i="11"/>
  <c r="F10" i="10"/>
  <c r="G10" i="10"/>
  <c r="G10" i="11" s="1"/>
  <c r="I10" i="11" s="1"/>
  <c r="C84" i="11" s="1"/>
  <c r="M10" i="10"/>
  <c r="O10" i="10"/>
  <c r="P10" i="10"/>
  <c r="P10" i="11" s="1"/>
  <c r="C11" i="10"/>
  <c r="E11" i="10"/>
  <c r="H11" i="10"/>
  <c r="L11" i="10"/>
  <c r="N11" i="10"/>
  <c r="Q11" i="10"/>
  <c r="D17" i="10"/>
  <c r="D22" i="10" s="1"/>
  <c r="F17" i="10"/>
  <c r="G17" i="10"/>
  <c r="G17" i="11"/>
  <c r="M17" i="10"/>
  <c r="O17" i="10"/>
  <c r="O17" i="11" s="1"/>
  <c r="P17" i="10"/>
  <c r="P17" i="11" s="1"/>
  <c r="D18" i="10"/>
  <c r="D18" i="11" s="1"/>
  <c r="F18" i="10"/>
  <c r="F18" i="11"/>
  <c r="F22" i="11" s="1"/>
  <c r="G18" i="10"/>
  <c r="I18" i="10" s="1"/>
  <c r="E81" i="10" s="1"/>
  <c r="G18" i="11"/>
  <c r="M18" i="10"/>
  <c r="M18" i="11" s="1"/>
  <c r="I18" i="12" s="1"/>
  <c r="O18" i="10"/>
  <c r="O18" i="11"/>
  <c r="P18" i="10"/>
  <c r="D19" i="10"/>
  <c r="D19" i="11" s="1"/>
  <c r="F19" i="10"/>
  <c r="F19" i="11" s="1"/>
  <c r="I19" i="11" s="1"/>
  <c r="E82" i="11" s="1"/>
  <c r="G19" i="10"/>
  <c r="G19" i="11" s="1"/>
  <c r="M19" i="10"/>
  <c r="O19" i="10"/>
  <c r="O19" i="11"/>
  <c r="P19" i="10"/>
  <c r="P19" i="11"/>
  <c r="B20" i="10"/>
  <c r="D20" i="10"/>
  <c r="D20" i="11" s="1"/>
  <c r="D20" i="12" s="1"/>
  <c r="E20" i="12" s="1"/>
  <c r="E93" i="12" s="1"/>
  <c r="F20" i="10"/>
  <c r="F20" i="11"/>
  <c r="G20" i="10"/>
  <c r="G20" i="11"/>
  <c r="I20" i="10"/>
  <c r="K20" i="10"/>
  <c r="M20" i="10"/>
  <c r="M20" i="11"/>
  <c r="I20" i="12" s="1"/>
  <c r="O20" i="10"/>
  <c r="O20" i="11"/>
  <c r="P20" i="10"/>
  <c r="D21" i="10"/>
  <c r="D21" i="11" s="1"/>
  <c r="F21" i="10"/>
  <c r="F21" i="11" s="1"/>
  <c r="D21" i="12" s="1"/>
  <c r="G21" i="10"/>
  <c r="G21" i="11" s="1"/>
  <c r="G22" i="11" s="1"/>
  <c r="M21" i="10"/>
  <c r="O21" i="10"/>
  <c r="O21" i="11"/>
  <c r="P21" i="10"/>
  <c r="C22" i="10"/>
  <c r="E22" i="10"/>
  <c r="H22" i="10"/>
  <c r="L22" i="10"/>
  <c r="N22" i="10"/>
  <c r="Q22" i="10"/>
  <c r="D28" i="10"/>
  <c r="D28" i="11" s="1"/>
  <c r="F28" i="10"/>
  <c r="G28" i="10"/>
  <c r="G28" i="11" s="1"/>
  <c r="M28" i="10"/>
  <c r="O28" i="10"/>
  <c r="P28" i="10"/>
  <c r="P28" i="11"/>
  <c r="D29" i="10"/>
  <c r="D29" i="11"/>
  <c r="F29" i="10"/>
  <c r="I29" i="10" s="1"/>
  <c r="G81" i="10" s="1"/>
  <c r="G29" i="10"/>
  <c r="G29" i="11"/>
  <c r="M29" i="10"/>
  <c r="M29" i="11" s="1"/>
  <c r="O29" i="10"/>
  <c r="O29" i="11" s="1"/>
  <c r="R29" i="11" s="1"/>
  <c r="H81" i="11" s="1"/>
  <c r="P29" i="10"/>
  <c r="D30" i="10"/>
  <c r="D30" i="11"/>
  <c r="F30" i="10"/>
  <c r="G30" i="10"/>
  <c r="G30" i="11" s="1"/>
  <c r="M30" i="10"/>
  <c r="O30" i="10"/>
  <c r="O30" i="11" s="1"/>
  <c r="P30" i="10"/>
  <c r="P30" i="11"/>
  <c r="B31" i="10"/>
  <c r="D31" i="10"/>
  <c r="D31" i="11" s="1"/>
  <c r="F31" i="10"/>
  <c r="F31" i="11"/>
  <c r="G31" i="10"/>
  <c r="K31" i="10"/>
  <c r="M31" i="10"/>
  <c r="M31" i="11" s="1"/>
  <c r="I31" i="12" s="1"/>
  <c r="J31" i="12" s="1"/>
  <c r="H93" i="12" s="1"/>
  <c r="O31" i="10"/>
  <c r="O31" i="11" s="1"/>
  <c r="P31" i="10"/>
  <c r="D32" i="10"/>
  <c r="D32" i="11" s="1"/>
  <c r="D74" i="11" s="1"/>
  <c r="F32" i="10"/>
  <c r="G32" i="10"/>
  <c r="G32" i="11"/>
  <c r="M32" i="10"/>
  <c r="O32" i="10"/>
  <c r="O32" i="11"/>
  <c r="P32" i="10"/>
  <c r="C33" i="10"/>
  <c r="E33" i="10"/>
  <c r="H33" i="10"/>
  <c r="L33" i="10"/>
  <c r="M33" i="10"/>
  <c r="N33" i="10"/>
  <c r="Q33" i="10"/>
  <c r="D39" i="10"/>
  <c r="D39" i="11"/>
  <c r="F39" i="10"/>
  <c r="G39" i="10"/>
  <c r="G39" i="11"/>
  <c r="M39" i="10"/>
  <c r="O39" i="10"/>
  <c r="O39" i="11"/>
  <c r="P39" i="10"/>
  <c r="P39" i="11"/>
  <c r="D40" i="10"/>
  <c r="I40" i="10" s="1"/>
  <c r="I81" i="10" s="1"/>
  <c r="F40" i="10"/>
  <c r="F40" i="11"/>
  <c r="G40" i="10"/>
  <c r="G40" i="11"/>
  <c r="M40" i="10"/>
  <c r="M40" i="11" s="1"/>
  <c r="O40" i="10"/>
  <c r="O40" i="11"/>
  <c r="P40" i="10"/>
  <c r="D41" i="10"/>
  <c r="D41" i="11" s="1"/>
  <c r="F41" i="10"/>
  <c r="G41" i="10"/>
  <c r="G41" i="11" s="1"/>
  <c r="M41" i="10"/>
  <c r="O41" i="10"/>
  <c r="P41" i="10"/>
  <c r="P41" i="11" s="1"/>
  <c r="B42" i="10"/>
  <c r="B52" i="10" s="1"/>
  <c r="B62" i="10" s="1"/>
  <c r="B73" i="10" s="1"/>
  <c r="B83" i="10" s="1"/>
  <c r="D42" i="10"/>
  <c r="D42" i="11" s="1"/>
  <c r="F42" i="10"/>
  <c r="F42" i="11"/>
  <c r="G42" i="10"/>
  <c r="G42" i="11" s="1"/>
  <c r="K42" i="10"/>
  <c r="M42" i="10"/>
  <c r="O42" i="10"/>
  <c r="O42" i="11" s="1"/>
  <c r="P42" i="10"/>
  <c r="D43" i="10"/>
  <c r="D43" i="11" s="1"/>
  <c r="F43" i="10"/>
  <c r="G43" i="10"/>
  <c r="M43" i="10"/>
  <c r="O43" i="10"/>
  <c r="O43" i="11"/>
  <c r="P43" i="10"/>
  <c r="P43" i="11" s="1"/>
  <c r="C44" i="10"/>
  <c r="D44" i="10"/>
  <c r="E44" i="10"/>
  <c r="H44" i="10"/>
  <c r="L44" i="10"/>
  <c r="N44" i="10"/>
  <c r="Q44" i="10"/>
  <c r="F49" i="10"/>
  <c r="G49" i="10"/>
  <c r="M49" i="10"/>
  <c r="M49" i="11"/>
  <c r="O49" i="10"/>
  <c r="O49" i="11" s="1"/>
  <c r="P49" i="10"/>
  <c r="P49" i="11"/>
  <c r="F50" i="10"/>
  <c r="G50" i="10"/>
  <c r="G50" i="11" s="1"/>
  <c r="M50" i="10"/>
  <c r="O50" i="10"/>
  <c r="O50" i="11" s="1"/>
  <c r="P50" i="10"/>
  <c r="P50" i="11"/>
  <c r="F51" i="10"/>
  <c r="G51" i="10"/>
  <c r="G51" i="11" s="1"/>
  <c r="G54" i="11" s="1"/>
  <c r="M51" i="10"/>
  <c r="O51" i="10"/>
  <c r="O51" i="11" s="1"/>
  <c r="P51" i="10"/>
  <c r="P51" i="11"/>
  <c r="F52" i="10"/>
  <c r="I52" i="10" s="1"/>
  <c r="K83" i="10" s="1"/>
  <c r="G52" i="10"/>
  <c r="G52" i="11"/>
  <c r="K52" i="10"/>
  <c r="K62" i="10" s="1"/>
  <c r="M52" i="10"/>
  <c r="M52" i="11" s="1"/>
  <c r="O52" i="10"/>
  <c r="O52" i="11"/>
  <c r="P52" i="10"/>
  <c r="F53" i="10"/>
  <c r="F53" i="11" s="1"/>
  <c r="I53" i="11" s="1"/>
  <c r="G53" i="10"/>
  <c r="G53" i="11"/>
  <c r="I53" i="10"/>
  <c r="K84" i="10" s="1"/>
  <c r="M53" i="10"/>
  <c r="M53" i="11"/>
  <c r="O53" i="10"/>
  <c r="O53" i="11"/>
  <c r="P53" i="10"/>
  <c r="P53" i="11" s="1"/>
  <c r="I53" i="12" s="1"/>
  <c r="J53" i="12" s="1"/>
  <c r="L94" i="12" s="1"/>
  <c r="C54" i="10"/>
  <c r="D54" i="10"/>
  <c r="E54" i="10"/>
  <c r="H54" i="10"/>
  <c r="L54" i="10"/>
  <c r="N54" i="10"/>
  <c r="O54" i="10"/>
  <c r="Q54" i="10"/>
  <c r="D59" i="10"/>
  <c r="D59" i="11"/>
  <c r="I59" i="11" s="1"/>
  <c r="F59" i="10"/>
  <c r="F59" i="11"/>
  <c r="G59" i="10"/>
  <c r="M59" i="10"/>
  <c r="M59" i="11" s="1"/>
  <c r="O59" i="10"/>
  <c r="O59" i="11"/>
  <c r="P59" i="10"/>
  <c r="D60" i="10"/>
  <c r="D60" i="11"/>
  <c r="F60" i="10"/>
  <c r="I60" i="10" s="1"/>
  <c r="M81" i="10" s="1"/>
  <c r="G60" i="10"/>
  <c r="G60" i="11"/>
  <c r="M60" i="10"/>
  <c r="M60" i="11"/>
  <c r="O60" i="10"/>
  <c r="O60" i="11" s="1"/>
  <c r="P60" i="10"/>
  <c r="D61" i="10"/>
  <c r="D61" i="11"/>
  <c r="F61" i="10"/>
  <c r="G61" i="10"/>
  <c r="G61" i="11" s="1"/>
  <c r="I61" i="11" s="1"/>
  <c r="M82" i="11" s="1"/>
  <c r="M61" i="10"/>
  <c r="O61" i="10"/>
  <c r="O61" i="11"/>
  <c r="P61" i="10"/>
  <c r="G72" i="10" s="1"/>
  <c r="D62" i="10"/>
  <c r="D62" i="11" s="1"/>
  <c r="D64" i="11" s="1"/>
  <c r="F62" i="10"/>
  <c r="F62" i="11"/>
  <c r="G62" i="10"/>
  <c r="M62" i="10"/>
  <c r="M62" i="11" s="1"/>
  <c r="O62" i="10"/>
  <c r="O62" i="11"/>
  <c r="P62" i="10"/>
  <c r="D63" i="10"/>
  <c r="D63" i="11"/>
  <c r="F63" i="10"/>
  <c r="G63" i="10"/>
  <c r="G63" i="11" s="1"/>
  <c r="M63" i="10"/>
  <c r="O63" i="10"/>
  <c r="O63" i="11"/>
  <c r="P63" i="10"/>
  <c r="P63" i="11"/>
  <c r="C64" i="10"/>
  <c r="E64" i="10"/>
  <c r="H64" i="10"/>
  <c r="L64" i="10"/>
  <c r="N64" i="10"/>
  <c r="O64" i="10"/>
  <c r="Q64" i="10"/>
  <c r="C70" i="10"/>
  <c r="E70" i="10"/>
  <c r="H70" i="10"/>
  <c r="C71" i="10"/>
  <c r="D71" i="10"/>
  <c r="E71" i="10"/>
  <c r="F71" i="10"/>
  <c r="H71" i="10"/>
  <c r="C72" i="10"/>
  <c r="E72" i="10"/>
  <c r="H72" i="10"/>
  <c r="C73" i="10"/>
  <c r="E73" i="10"/>
  <c r="H73" i="10"/>
  <c r="C74" i="10"/>
  <c r="D74" i="10"/>
  <c r="E74" i="10"/>
  <c r="H74" i="10"/>
  <c r="E75" i="10"/>
  <c r="E83" i="10"/>
  <c r="D6" i="14"/>
  <c r="D17" i="14" s="1"/>
  <c r="D19" i="14" s="1"/>
  <c r="H6" i="14"/>
  <c r="L6" i="14"/>
  <c r="D7" i="14"/>
  <c r="H7" i="14"/>
  <c r="L7" i="14"/>
  <c r="D8" i="14"/>
  <c r="H8" i="14"/>
  <c r="L8" i="14"/>
  <c r="L9" i="14"/>
  <c r="D10" i="14"/>
  <c r="H10" i="14"/>
  <c r="L10" i="14"/>
  <c r="D11" i="14"/>
  <c r="H11" i="14"/>
  <c r="D12" i="14"/>
  <c r="H12" i="14"/>
  <c r="D13" i="14"/>
  <c r="H13" i="14"/>
  <c r="D14" i="14"/>
  <c r="H14" i="14"/>
  <c r="B17" i="14"/>
  <c r="F17" i="14"/>
  <c r="F19" i="14"/>
  <c r="J17" i="14"/>
  <c r="B19" i="14"/>
  <c r="J19" i="14"/>
  <c r="D25" i="14"/>
  <c r="H25" i="14"/>
  <c r="L25" i="14"/>
  <c r="L35" i="14" s="1"/>
  <c r="L37" i="14" s="1"/>
  <c r="D26" i="14"/>
  <c r="H26" i="14"/>
  <c r="L26" i="14"/>
  <c r="D27" i="14"/>
  <c r="H27" i="14"/>
  <c r="L27" i="14"/>
  <c r="L28" i="14"/>
  <c r="D29" i="14"/>
  <c r="H29" i="14"/>
  <c r="L29" i="14"/>
  <c r="D30" i="14"/>
  <c r="H30" i="14"/>
  <c r="L30" i="14"/>
  <c r="D31" i="14"/>
  <c r="H31" i="14"/>
  <c r="L31" i="14"/>
  <c r="D32" i="14"/>
  <c r="H32" i="14"/>
  <c r="L32" i="14"/>
  <c r="D33" i="14"/>
  <c r="H33" i="14"/>
  <c r="B35" i="14"/>
  <c r="B37" i="14" s="1"/>
  <c r="F35" i="14"/>
  <c r="F37" i="14" s="1"/>
  <c r="H35" i="14"/>
  <c r="H37" i="14" s="1"/>
  <c r="J35" i="14"/>
  <c r="J37" i="14" s="1"/>
  <c r="C42" i="14"/>
  <c r="K42" i="14"/>
  <c r="C43" i="14"/>
  <c r="K43" i="14"/>
  <c r="K45" i="14" s="1"/>
  <c r="K47" i="14" s="1"/>
  <c r="C44" i="14"/>
  <c r="C45" i="14"/>
  <c r="J45" i="14"/>
  <c r="J47" i="14" s="1"/>
  <c r="C46" i="14"/>
  <c r="C47" i="14"/>
  <c r="C48" i="14"/>
  <c r="C49" i="14"/>
  <c r="C50" i="14"/>
  <c r="C51" i="14"/>
  <c r="C52" i="14"/>
  <c r="C53" i="14"/>
  <c r="B63" i="14"/>
  <c r="C63" i="14"/>
  <c r="D63" i="14"/>
  <c r="E63" i="14"/>
  <c r="F63" i="14"/>
  <c r="G63" i="14"/>
  <c r="H63" i="14"/>
  <c r="I63" i="14"/>
  <c r="B64" i="14"/>
  <c r="C64" i="14"/>
  <c r="D64" i="14"/>
  <c r="E64" i="14"/>
  <c r="F64" i="14"/>
  <c r="G64" i="14"/>
  <c r="H64" i="14"/>
  <c r="I64" i="14"/>
  <c r="B71" i="14"/>
  <c r="C71" i="14"/>
  <c r="B78" i="14"/>
  <c r="C78" i="14"/>
  <c r="B85" i="14"/>
  <c r="C85" i="14"/>
  <c r="B10" i="8"/>
  <c r="D10" i="8"/>
  <c r="AF10" i="8"/>
  <c r="B11" i="8"/>
  <c r="D11" i="8"/>
  <c r="AF11" i="8"/>
  <c r="F11" i="8" s="1"/>
  <c r="B12" i="8"/>
  <c r="D12" i="8"/>
  <c r="AF12" i="8"/>
  <c r="F12" i="8" s="1"/>
  <c r="P22" i="8" s="1"/>
  <c r="C13" i="8"/>
  <c r="D13" i="8"/>
  <c r="B14" i="8"/>
  <c r="D14" i="8"/>
  <c r="AF14" i="8"/>
  <c r="F14" i="8" s="1"/>
  <c r="P23" i="8" s="1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O21" i="8"/>
  <c r="O22" i="8"/>
  <c r="O23" i="8"/>
  <c r="C6" i="12"/>
  <c r="H6" i="12"/>
  <c r="C7" i="12"/>
  <c r="H7" i="12"/>
  <c r="C8" i="12"/>
  <c r="H8" i="12"/>
  <c r="B9" i="12"/>
  <c r="B20" i="12" s="1"/>
  <c r="B31" i="12" s="1"/>
  <c r="B42" i="12" s="1"/>
  <c r="B52" i="12" s="1"/>
  <c r="B62" i="12" s="1"/>
  <c r="B83" i="12" s="1"/>
  <c r="B93" i="12" s="1"/>
  <c r="H9" i="12"/>
  <c r="C10" i="12"/>
  <c r="H10" i="12"/>
  <c r="C17" i="12"/>
  <c r="H17" i="12"/>
  <c r="C18" i="12"/>
  <c r="H18" i="12"/>
  <c r="C19" i="12"/>
  <c r="C20" i="12"/>
  <c r="G20" i="12"/>
  <c r="G31" i="12" s="1"/>
  <c r="G42" i="12" s="1"/>
  <c r="G52" i="12" s="1"/>
  <c r="G62" i="12" s="1"/>
  <c r="H20" i="12"/>
  <c r="C21" i="12"/>
  <c r="H21" i="12"/>
  <c r="C28" i="12"/>
  <c r="H28" i="12"/>
  <c r="C29" i="12"/>
  <c r="H29" i="12"/>
  <c r="H30" i="12"/>
  <c r="C31" i="12"/>
  <c r="H31" i="12"/>
  <c r="C32" i="12"/>
  <c r="H32" i="12"/>
  <c r="C39" i="12"/>
  <c r="C40" i="12"/>
  <c r="H40" i="12"/>
  <c r="C41" i="12"/>
  <c r="H41" i="12"/>
  <c r="C42" i="12"/>
  <c r="H42" i="12"/>
  <c r="H43" i="12"/>
  <c r="C49" i="12"/>
  <c r="H49" i="12"/>
  <c r="C50" i="12"/>
  <c r="C51" i="12"/>
  <c r="H51" i="12"/>
  <c r="C52" i="12"/>
  <c r="H52" i="12"/>
  <c r="C53" i="12"/>
  <c r="D53" i="12"/>
  <c r="E53" i="12" s="1"/>
  <c r="K94" i="12" s="1"/>
  <c r="H53" i="12"/>
  <c r="C59" i="12"/>
  <c r="H60" i="12"/>
  <c r="C61" i="12"/>
  <c r="C62" i="12"/>
  <c r="H62" i="12"/>
  <c r="C63" i="12"/>
  <c r="B10" i="4"/>
  <c r="D10" i="4"/>
  <c r="AE10" i="4"/>
  <c r="AF10" i="4"/>
  <c r="AF15" i="4"/>
  <c r="B11" i="4"/>
  <c r="D11" i="4"/>
  <c r="AE11" i="4"/>
  <c r="AF11" i="4"/>
  <c r="B12" i="4"/>
  <c r="D12" i="4"/>
  <c r="AE12" i="4"/>
  <c r="AF12" i="4"/>
  <c r="C13" i="4"/>
  <c r="D13" i="4"/>
  <c r="AE13" i="4"/>
  <c r="AE15" i="4" s="1"/>
  <c r="AF13" i="4"/>
  <c r="B14" i="4"/>
  <c r="D14" i="4"/>
  <c r="AE14" i="4"/>
  <c r="AF14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I21" i="4"/>
  <c r="J21" i="4"/>
  <c r="I22" i="4"/>
  <c r="I22" i="8" s="1"/>
  <c r="J22" i="4"/>
  <c r="J22" i="8"/>
  <c r="I23" i="4"/>
  <c r="J23" i="4"/>
  <c r="B10" i="9"/>
  <c r="D10" i="9"/>
  <c r="AE10" i="9"/>
  <c r="AF10" i="9"/>
  <c r="B11" i="9"/>
  <c r="D11" i="9"/>
  <c r="AE11" i="9"/>
  <c r="AF11" i="9"/>
  <c r="B12" i="9"/>
  <c r="D12" i="9"/>
  <c r="AE12" i="9"/>
  <c r="AF12" i="9"/>
  <c r="C13" i="9"/>
  <c r="D13" i="9"/>
  <c r="B14" i="9"/>
  <c r="D14" i="9"/>
  <c r="AE14" i="9"/>
  <c r="AF14" i="9"/>
  <c r="AF15" i="9" s="1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B10" i="5"/>
  <c r="D10" i="5"/>
  <c r="AE10" i="5"/>
  <c r="AE15" i="5" s="1"/>
  <c r="AF10" i="5"/>
  <c r="F10" i="5" s="1"/>
  <c r="B11" i="5"/>
  <c r="D11" i="5"/>
  <c r="AE11" i="5"/>
  <c r="AF11" i="5"/>
  <c r="F11" i="5" s="1"/>
  <c r="B12" i="5"/>
  <c r="D12" i="5"/>
  <c r="AE12" i="5"/>
  <c r="AF12" i="5"/>
  <c r="C13" i="5"/>
  <c r="D13" i="5"/>
  <c r="AE13" i="5"/>
  <c r="B14" i="5"/>
  <c r="D14" i="5"/>
  <c r="AE14" i="5"/>
  <c r="AF14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B10" i="2"/>
  <c r="D10" i="2"/>
  <c r="AE10" i="2"/>
  <c r="AF10" i="2"/>
  <c r="AF15" i="2" s="1"/>
  <c r="B11" i="2"/>
  <c r="D11" i="2"/>
  <c r="AE11" i="2"/>
  <c r="AF11" i="2"/>
  <c r="B12" i="2"/>
  <c r="D12" i="2"/>
  <c r="AE12" i="2"/>
  <c r="AF12" i="2"/>
  <c r="C13" i="2"/>
  <c r="D13" i="2"/>
  <c r="AE13" i="2"/>
  <c r="AF13" i="2"/>
  <c r="B14" i="2"/>
  <c r="D14" i="2"/>
  <c r="AE14" i="2"/>
  <c r="AF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E21" i="2"/>
  <c r="E21" i="8"/>
  <c r="F21" i="2"/>
  <c r="E22" i="2"/>
  <c r="E22" i="4" s="1"/>
  <c r="F22" i="2"/>
  <c r="F22" i="4"/>
  <c r="E23" i="2"/>
  <c r="F23" i="2"/>
  <c r="F23" i="7" s="1"/>
  <c r="B10" i="6"/>
  <c r="D10" i="6"/>
  <c r="AE10" i="6"/>
  <c r="AF10" i="6"/>
  <c r="B11" i="6"/>
  <c r="C11" i="6"/>
  <c r="D11" i="6"/>
  <c r="AE11" i="6"/>
  <c r="AF11" i="6"/>
  <c r="B12" i="6"/>
  <c r="D12" i="6"/>
  <c r="F12" i="6"/>
  <c r="L22" i="6" s="1"/>
  <c r="AE12" i="6"/>
  <c r="AF12" i="6"/>
  <c r="C13" i="6"/>
  <c r="D13" i="6"/>
  <c r="B14" i="6"/>
  <c r="D14" i="6"/>
  <c r="AE14" i="6"/>
  <c r="AE15" i="6" s="1"/>
  <c r="AF14" i="6"/>
  <c r="F14" i="6" s="1"/>
  <c r="L23" i="6" s="1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E21" i="6"/>
  <c r="K21" i="6"/>
  <c r="K21" i="8" s="1"/>
  <c r="F22" i="6"/>
  <c r="I22" i="6"/>
  <c r="J22" i="6"/>
  <c r="K22" i="6"/>
  <c r="K22" i="8" s="1"/>
  <c r="I23" i="6"/>
  <c r="K23" i="6"/>
  <c r="K23" i="8" s="1"/>
  <c r="C10" i="1"/>
  <c r="C10" i="3" s="1"/>
  <c r="F10" i="1"/>
  <c r="H10" i="1"/>
  <c r="AG10" i="1"/>
  <c r="AG15" i="1" s="1"/>
  <c r="AH10" i="1"/>
  <c r="C11" i="1"/>
  <c r="C11" i="5"/>
  <c r="F11" i="1"/>
  <c r="H11" i="1"/>
  <c r="AG11" i="1"/>
  <c r="AH11" i="1"/>
  <c r="C12" i="1"/>
  <c r="C12" i="8" s="1"/>
  <c r="C12" i="6"/>
  <c r="F12" i="1"/>
  <c r="H12" i="1"/>
  <c r="AG12" i="1"/>
  <c r="AH12" i="1"/>
  <c r="H13" i="1"/>
  <c r="AG13" i="1"/>
  <c r="AH13" i="1"/>
  <c r="C14" i="1"/>
  <c r="C14" i="4" s="1"/>
  <c r="F14" i="1"/>
  <c r="H14" i="1"/>
  <c r="AG14" i="1"/>
  <c r="AH14" i="1"/>
  <c r="F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B10" i="3"/>
  <c r="D10" i="3"/>
  <c r="AE10" i="3"/>
  <c r="AE15" i="3" s="1"/>
  <c r="AF10" i="3"/>
  <c r="B11" i="3"/>
  <c r="C11" i="3"/>
  <c r="D11" i="3"/>
  <c r="B12" i="3"/>
  <c r="C12" i="3"/>
  <c r="D12" i="3"/>
  <c r="AE12" i="3"/>
  <c r="AF12" i="3"/>
  <c r="AF15" i="3" s="1"/>
  <c r="C13" i="3"/>
  <c r="D13" i="3"/>
  <c r="B14" i="3"/>
  <c r="D14" i="3"/>
  <c r="AE14" i="3"/>
  <c r="AF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E21" i="3"/>
  <c r="F21" i="3"/>
  <c r="G21" i="3"/>
  <c r="G21" i="8" s="1"/>
  <c r="H21" i="3"/>
  <c r="H21" i="6" s="1"/>
  <c r="E22" i="3"/>
  <c r="F22" i="3"/>
  <c r="G22" i="3"/>
  <c r="G22" i="8"/>
  <c r="H22" i="3"/>
  <c r="H22" i="4" s="1"/>
  <c r="H22" i="8"/>
  <c r="G23" i="3"/>
  <c r="H23" i="3"/>
  <c r="H23" i="6" s="1"/>
  <c r="B10" i="7"/>
  <c r="C10" i="7"/>
  <c r="D10" i="7"/>
  <c r="AE10" i="7"/>
  <c r="AF10" i="7"/>
  <c r="F10" i="7" s="1"/>
  <c r="B11" i="7"/>
  <c r="C11" i="7"/>
  <c r="D11" i="7"/>
  <c r="AE11" i="7"/>
  <c r="AF11" i="7"/>
  <c r="B12" i="7"/>
  <c r="C12" i="7"/>
  <c r="D12" i="7"/>
  <c r="AE12" i="7"/>
  <c r="AF12" i="7"/>
  <c r="F12" i="7"/>
  <c r="N22" i="7" s="1"/>
  <c r="N22" i="8" s="1"/>
  <c r="C13" i="7"/>
  <c r="D13" i="7"/>
  <c r="B14" i="7"/>
  <c r="D14" i="7"/>
  <c r="AE14" i="7"/>
  <c r="AF14" i="7"/>
  <c r="F14" i="7"/>
  <c r="N23" i="7" s="1"/>
  <c r="N23" i="8" s="1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E21" i="7"/>
  <c r="F21" i="7"/>
  <c r="G21" i="7"/>
  <c r="H21" i="7"/>
  <c r="J21" i="7"/>
  <c r="K21" i="7"/>
  <c r="M21" i="7"/>
  <c r="M21" i="8" s="1"/>
  <c r="E22" i="7"/>
  <c r="F22" i="7"/>
  <c r="G22" i="7"/>
  <c r="H22" i="7"/>
  <c r="I22" i="7"/>
  <c r="J22" i="7"/>
  <c r="K22" i="7"/>
  <c r="M22" i="7"/>
  <c r="M22" i="8"/>
  <c r="E23" i="7"/>
  <c r="G23" i="7"/>
  <c r="H23" i="7"/>
  <c r="J23" i="7"/>
  <c r="K23" i="7"/>
  <c r="M23" i="7"/>
  <c r="M23" i="8" s="1"/>
  <c r="F63" i="11"/>
  <c r="I63" i="10"/>
  <c r="M84" i="10" s="1"/>
  <c r="P60" i="11"/>
  <c r="R60" i="10"/>
  <c r="N81" i="10" s="1"/>
  <c r="F10" i="11"/>
  <c r="I10" i="10"/>
  <c r="C84" i="10"/>
  <c r="H59" i="12"/>
  <c r="AF15" i="7"/>
  <c r="H23" i="8"/>
  <c r="H23" i="4"/>
  <c r="H21" i="8"/>
  <c r="H15" i="1"/>
  <c r="F23" i="8"/>
  <c r="F21" i="6"/>
  <c r="F21" i="8"/>
  <c r="F14" i="5"/>
  <c r="J21" i="6"/>
  <c r="J21" i="8"/>
  <c r="H75" i="10"/>
  <c r="M61" i="11"/>
  <c r="G23" i="4"/>
  <c r="G23" i="6"/>
  <c r="G22" i="4"/>
  <c r="G22" i="6"/>
  <c r="G21" i="4"/>
  <c r="G21" i="6"/>
  <c r="H22" i="6"/>
  <c r="AE15" i="2"/>
  <c r="G23" i="8"/>
  <c r="M63" i="11"/>
  <c r="R63" i="11" s="1"/>
  <c r="N84" i="11" s="1"/>
  <c r="R63" i="10"/>
  <c r="N84" i="10"/>
  <c r="F61" i="11"/>
  <c r="I61" i="10"/>
  <c r="M82" i="10"/>
  <c r="F64" i="10"/>
  <c r="G59" i="11"/>
  <c r="I59" i="10"/>
  <c r="F43" i="11"/>
  <c r="F32" i="11"/>
  <c r="J23" i="6"/>
  <c r="J23" i="8"/>
  <c r="F21" i="4"/>
  <c r="L17" i="14"/>
  <c r="L19" i="14" s="1"/>
  <c r="P59" i="11"/>
  <c r="M51" i="11"/>
  <c r="R51" i="10"/>
  <c r="L82" i="10"/>
  <c r="C12" i="2"/>
  <c r="C12" i="5"/>
  <c r="C10" i="5"/>
  <c r="C14" i="9"/>
  <c r="B8" i="10"/>
  <c r="K8" i="10"/>
  <c r="C11" i="9"/>
  <c r="E21" i="4"/>
  <c r="C12" i="4"/>
  <c r="F22" i="8"/>
  <c r="C14" i="8"/>
  <c r="C11" i="8"/>
  <c r="F50" i="11"/>
  <c r="D50" i="12" s="1"/>
  <c r="E50" i="12" s="1"/>
  <c r="K91" i="12"/>
  <c r="I50" i="10"/>
  <c r="K81" i="10"/>
  <c r="G49" i="11"/>
  <c r="G54" i="10"/>
  <c r="M41" i="11"/>
  <c r="R41" i="10"/>
  <c r="J82" i="10" s="1"/>
  <c r="R40" i="10"/>
  <c r="J81" i="10" s="1"/>
  <c r="P40" i="11"/>
  <c r="P44" i="10"/>
  <c r="F39" i="11"/>
  <c r="F44" i="10"/>
  <c r="M30" i="11"/>
  <c r="R30" i="10"/>
  <c r="H82" i="10" s="1"/>
  <c r="P29" i="11"/>
  <c r="R29" i="10"/>
  <c r="H81" i="10" s="1"/>
  <c r="F28" i="11"/>
  <c r="F33" i="10"/>
  <c r="R19" i="10"/>
  <c r="F82" i="10" s="1"/>
  <c r="R18" i="10"/>
  <c r="F81" i="10" s="1"/>
  <c r="P18" i="11"/>
  <c r="J18" i="12"/>
  <c r="F91" i="12" s="1"/>
  <c r="P22" i="10"/>
  <c r="F17" i="11"/>
  <c r="F22" i="10"/>
  <c r="M8" i="11"/>
  <c r="R8" i="10"/>
  <c r="D82" i="10" s="1"/>
  <c r="F6" i="11"/>
  <c r="C10" i="6"/>
  <c r="C11" i="2"/>
  <c r="B10" i="10"/>
  <c r="B10" i="11" s="1"/>
  <c r="B21" i="11" s="1"/>
  <c r="B32" i="11" s="1"/>
  <c r="B43" i="11" s="1"/>
  <c r="B53" i="11" s="1"/>
  <c r="B63" i="11" s="1"/>
  <c r="B74" i="11" s="1"/>
  <c r="B84" i="11" s="1"/>
  <c r="K10" i="10"/>
  <c r="C10" i="9"/>
  <c r="C11" i="4"/>
  <c r="C54" i="12"/>
  <c r="C17" i="13" s="1"/>
  <c r="F17" i="13" s="1"/>
  <c r="E22" i="8"/>
  <c r="C10" i="8"/>
  <c r="C75" i="10"/>
  <c r="M43" i="11"/>
  <c r="R43" i="10"/>
  <c r="J84" i="10"/>
  <c r="P42" i="11"/>
  <c r="M32" i="11"/>
  <c r="P31" i="11"/>
  <c r="R31" i="10"/>
  <c r="H83" i="10"/>
  <c r="M21" i="11"/>
  <c r="P20" i="11"/>
  <c r="J20" i="12"/>
  <c r="F93" i="12" s="1"/>
  <c r="R20" i="10"/>
  <c r="F83" i="10" s="1"/>
  <c r="M10" i="11"/>
  <c r="R10" i="10"/>
  <c r="D84" i="10" s="1"/>
  <c r="P9" i="11"/>
  <c r="C10" i="2"/>
  <c r="B6" i="10"/>
  <c r="K6" i="10"/>
  <c r="K17" i="10" s="1"/>
  <c r="K28" i="10" s="1"/>
  <c r="K39" i="10" s="1"/>
  <c r="K49" i="10" s="1"/>
  <c r="K59" i="10" s="1"/>
  <c r="H33" i="12"/>
  <c r="C14" i="13" s="1"/>
  <c r="F51" i="11"/>
  <c r="I51" i="10"/>
  <c r="K82" i="10" s="1"/>
  <c r="R50" i="10"/>
  <c r="L81" i="10" s="1"/>
  <c r="M54" i="10"/>
  <c r="F41" i="11"/>
  <c r="F44" i="11" s="1"/>
  <c r="I41" i="10"/>
  <c r="I82" i="10" s="1"/>
  <c r="M39" i="11"/>
  <c r="F30" i="11"/>
  <c r="I30" i="10"/>
  <c r="G82" i="10" s="1"/>
  <c r="M28" i="11"/>
  <c r="M17" i="11"/>
  <c r="R17" i="11" s="1"/>
  <c r="R17" i="10"/>
  <c r="M6" i="11"/>
  <c r="R6" i="10"/>
  <c r="M50" i="11"/>
  <c r="R50" i="11" s="1"/>
  <c r="L81" i="11" s="1"/>
  <c r="R39" i="11"/>
  <c r="C70" i="11"/>
  <c r="D11" i="11"/>
  <c r="C54" i="11"/>
  <c r="R59" i="10"/>
  <c r="R53" i="10"/>
  <c r="L84" i="10" s="1"/>
  <c r="R49" i="10"/>
  <c r="P44" i="11"/>
  <c r="I39" i="10"/>
  <c r="O33" i="10"/>
  <c r="I28" i="10"/>
  <c r="O22" i="10"/>
  <c r="I21" i="10"/>
  <c r="E84" i="10"/>
  <c r="I19" i="10"/>
  <c r="E82" i="10"/>
  <c r="I17" i="10"/>
  <c r="O11" i="10"/>
  <c r="R9" i="11"/>
  <c r="D83" i="11" s="1"/>
  <c r="I8" i="10"/>
  <c r="C82" i="10" s="1"/>
  <c r="I6" i="10"/>
  <c r="C80" i="10" s="1"/>
  <c r="L54" i="11"/>
  <c r="I42" i="11"/>
  <c r="I83" i="11" s="1"/>
  <c r="R53" i="11"/>
  <c r="L84" i="11" s="1"/>
  <c r="K84" i="11"/>
  <c r="H54" i="11"/>
  <c r="I8" i="11"/>
  <c r="C82" i="11" s="1"/>
  <c r="D19" i="13"/>
  <c r="H19" i="13"/>
  <c r="D20" i="13"/>
  <c r="H20" i="13"/>
  <c r="Q11" i="11"/>
  <c r="I39" i="11"/>
  <c r="H33" i="11"/>
  <c r="C22" i="11"/>
  <c r="L22" i="11"/>
  <c r="L11" i="11"/>
  <c r="C33" i="11"/>
  <c r="C11" i="11"/>
  <c r="M80" i="11"/>
  <c r="I17" i="12"/>
  <c r="J17" i="12" s="1"/>
  <c r="B10" i="12"/>
  <c r="B21" i="12" s="1"/>
  <c r="B32" i="12" s="1"/>
  <c r="B43" i="12" s="1"/>
  <c r="B53" i="12" s="1"/>
  <c r="R51" i="11"/>
  <c r="L82" i="11"/>
  <c r="I51" i="12"/>
  <c r="J51" i="12" s="1"/>
  <c r="L92" i="12" s="1"/>
  <c r="R20" i="11"/>
  <c r="F83" i="11"/>
  <c r="D80" i="10"/>
  <c r="I51" i="11"/>
  <c r="K82" i="11" s="1"/>
  <c r="R43" i="11"/>
  <c r="J84" i="11"/>
  <c r="I43" i="12"/>
  <c r="J43" i="12"/>
  <c r="J94" i="12"/>
  <c r="G70" i="11"/>
  <c r="K8" i="11"/>
  <c r="K19" i="11" s="1"/>
  <c r="K30" i="11" s="1"/>
  <c r="K41" i="11" s="1"/>
  <c r="K51" i="11" s="1"/>
  <c r="K61" i="11" s="1"/>
  <c r="K19" i="10"/>
  <c r="K30" i="10" s="1"/>
  <c r="K41" i="10"/>
  <c r="K51" i="10" s="1"/>
  <c r="K61" i="10" s="1"/>
  <c r="I63" i="12"/>
  <c r="J63" i="12" s="1"/>
  <c r="N94" i="12" s="1"/>
  <c r="G80" i="10"/>
  <c r="D59" i="12"/>
  <c r="I22" i="10"/>
  <c r="E85" i="10" s="1"/>
  <c r="E80" i="10"/>
  <c r="I50" i="11"/>
  <c r="K81" i="11"/>
  <c r="M11" i="11"/>
  <c r="M33" i="11"/>
  <c r="I39" i="12"/>
  <c r="K6" i="11"/>
  <c r="K17" i="11" s="1"/>
  <c r="K28" i="11" s="1"/>
  <c r="K39" i="11"/>
  <c r="K49" i="11" s="1"/>
  <c r="K59" i="11" s="1"/>
  <c r="R30" i="11"/>
  <c r="H82" i="11" s="1"/>
  <c r="I30" i="12"/>
  <c r="J30" i="12"/>
  <c r="H92" i="12" s="1"/>
  <c r="B8" i="11"/>
  <c r="B19" i="11"/>
  <c r="B30" i="11" s="1"/>
  <c r="B41" i="11" s="1"/>
  <c r="B51" i="11" s="1"/>
  <c r="B61" i="11" s="1"/>
  <c r="B72" i="11" s="1"/>
  <c r="B82" i="11" s="1"/>
  <c r="B19" i="10"/>
  <c r="B30" i="10"/>
  <c r="B41" i="10" s="1"/>
  <c r="B51" i="10"/>
  <c r="B61" i="10" s="1"/>
  <c r="B72" i="10" s="1"/>
  <c r="B82" i="10"/>
  <c r="B8" i="12"/>
  <c r="D10" i="12"/>
  <c r="E10" i="12" s="1"/>
  <c r="C94" i="12" s="1"/>
  <c r="I80" i="11"/>
  <c r="C80" i="12"/>
  <c r="F14" i="13"/>
  <c r="D39" i="12"/>
  <c r="I80" i="10"/>
  <c r="L80" i="10"/>
  <c r="N80" i="10"/>
  <c r="F80" i="10"/>
  <c r="B6" i="11"/>
  <c r="B17" i="11"/>
  <c r="B28" i="11" s="1"/>
  <c r="B39" i="11"/>
  <c r="B49" i="11" s="1"/>
  <c r="B59" i="11" s="1"/>
  <c r="B70" i="11"/>
  <c r="B80" i="11" s="1"/>
  <c r="B17" i="10"/>
  <c r="B28" i="10"/>
  <c r="B39" i="10" s="1"/>
  <c r="B49" i="10"/>
  <c r="B59" i="10" s="1"/>
  <c r="B70" i="10" s="1"/>
  <c r="B80" i="10" s="1"/>
  <c r="B6" i="12"/>
  <c r="K10" i="11"/>
  <c r="K21" i="11" s="1"/>
  <c r="K32" i="11"/>
  <c r="K43" i="11" s="1"/>
  <c r="K53" i="11" s="1"/>
  <c r="K63" i="11" s="1"/>
  <c r="K21" i="10"/>
  <c r="K32" i="10"/>
  <c r="K43" i="10" s="1"/>
  <c r="K53" i="10" s="1"/>
  <c r="K63" i="10"/>
  <c r="M80" i="10"/>
  <c r="R59" i="11"/>
  <c r="N80" i="11" s="1"/>
  <c r="B63" i="12"/>
  <c r="B84" i="12" s="1"/>
  <c r="B94" i="12" s="1"/>
  <c r="G6" i="12"/>
  <c r="G17" i="12" s="1"/>
  <c r="G28" i="12" s="1"/>
  <c r="G39" i="12"/>
  <c r="G49" i="12" s="1"/>
  <c r="G59" i="12" s="1"/>
  <c r="B17" i="12"/>
  <c r="B28" i="12" s="1"/>
  <c r="B39" i="12" s="1"/>
  <c r="B49" i="12" s="1"/>
  <c r="B59" i="12" s="1"/>
  <c r="B80" i="12" s="1"/>
  <c r="B90" i="12" s="1"/>
  <c r="E39" i="12"/>
  <c r="G8" i="12"/>
  <c r="B19" i="12"/>
  <c r="B30" i="12" s="1"/>
  <c r="B41" i="12"/>
  <c r="B51" i="12" s="1"/>
  <c r="B61" i="12" s="1"/>
  <c r="B82" i="12"/>
  <c r="B92" i="12" s="1"/>
  <c r="G19" i="12"/>
  <c r="G30" i="12"/>
  <c r="G41" i="12" s="1"/>
  <c r="G51" i="12"/>
  <c r="G61" i="12" s="1"/>
  <c r="E59" i="12"/>
  <c r="M90" i="12"/>
  <c r="F90" i="12" l="1"/>
  <c r="I90" i="12"/>
  <c r="O44" i="11"/>
  <c r="F80" i="11"/>
  <c r="G62" i="11"/>
  <c r="G64" i="11" s="1"/>
  <c r="I62" i="10"/>
  <c r="D30" i="12"/>
  <c r="E30" i="12" s="1"/>
  <c r="G92" i="12" s="1"/>
  <c r="F9" i="11"/>
  <c r="I9" i="10"/>
  <c r="C83" i="10" s="1"/>
  <c r="F73" i="10"/>
  <c r="F11" i="10"/>
  <c r="I6" i="11"/>
  <c r="D51" i="12"/>
  <c r="E51" i="12" s="1"/>
  <c r="K92" i="12" s="1"/>
  <c r="R7" i="10"/>
  <c r="E23" i="8"/>
  <c r="E23" i="3"/>
  <c r="E23" i="4"/>
  <c r="E23" i="6"/>
  <c r="I21" i="8"/>
  <c r="I21" i="7"/>
  <c r="I21" i="6"/>
  <c r="E21" i="12"/>
  <c r="E94" i="12" s="1"/>
  <c r="C22" i="12"/>
  <c r="C11" i="13" s="1"/>
  <c r="F49" i="11"/>
  <c r="F54" i="10"/>
  <c r="I49" i="10"/>
  <c r="P32" i="11"/>
  <c r="R32" i="10"/>
  <c r="H84" i="10" s="1"/>
  <c r="P33" i="10"/>
  <c r="M19" i="11"/>
  <c r="M22" i="10"/>
  <c r="D72" i="10"/>
  <c r="D9" i="12"/>
  <c r="C72" i="11"/>
  <c r="H19" i="12"/>
  <c r="Q22" i="11"/>
  <c r="H9" i="13"/>
  <c r="H21" i="13" s="1"/>
  <c r="D21" i="13"/>
  <c r="AE15" i="9"/>
  <c r="I63" i="11"/>
  <c r="M84" i="11" s="1"/>
  <c r="D63" i="12"/>
  <c r="E63" i="12" s="1"/>
  <c r="M94" i="12" s="1"/>
  <c r="M64" i="11"/>
  <c r="D32" i="12"/>
  <c r="E32" i="12" s="1"/>
  <c r="G94" i="12" s="1"/>
  <c r="I32" i="11"/>
  <c r="G84" i="11" s="1"/>
  <c r="D33" i="11"/>
  <c r="H61" i="12"/>
  <c r="D28" i="12"/>
  <c r="F72" i="11"/>
  <c r="B21" i="10"/>
  <c r="B32" i="10" s="1"/>
  <c r="B43" i="10" s="1"/>
  <c r="B53" i="10" s="1"/>
  <c r="B63" i="10" s="1"/>
  <c r="B74" i="10" s="1"/>
  <c r="B84" i="10" s="1"/>
  <c r="I10" i="12"/>
  <c r="J10" i="12" s="1"/>
  <c r="D94" i="12" s="1"/>
  <c r="P7" i="11"/>
  <c r="P11" i="11" s="1"/>
  <c r="I32" i="10"/>
  <c r="G84" i="10" s="1"/>
  <c r="D61" i="12"/>
  <c r="E61" i="12" s="1"/>
  <c r="M92" i="12" s="1"/>
  <c r="M42" i="11"/>
  <c r="D73" i="11" s="1"/>
  <c r="R42" i="10"/>
  <c r="J83" i="10" s="1"/>
  <c r="O41" i="11"/>
  <c r="F72" i="10"/>
  <c r="O44" i="10"/>
  <c r="I40" i="12"/>
  <c r="I20" i="11"/>
  <c r="E83" i="11" s="1"/>
  <c r="G73" i="10"/>
  <c r="R9" i="10"/>
  <c r="D83" i="10" s="1"/>
  <c r="C43" i="12"/>
  <c r="C74" i="11"/>
  <c r="D62" i="12"/>
  <c r="E62" i="12" s="1"/>
  <c r="M93" i="12" s="1"/>
  <c r="D60" i="12"/>
  <c r="D64" i="12" s="1"/>
  <c r="E19" i="13" s="1"/>
  <c r="G19" i="13" s="1"/>
  <c r="D8" i="12"/>
  <c r="E8" i="12" s="1"/>
  <c r="C92" i="12" s="1"/>
  <c r="G72" i="11"/>
  <c r="G21" i="12"/>
  <c r="G32" i="12" s="1"/>
  <c r="G43" i="12" s="1"/>
  <c r="G53" i="12" s="1"/>
  <c r="G63" i="12" s="1"/>
  <c r="I8" i="12"/>
  <c r="J8" i="12" s="1"/>
  <c r="D92" i="12" s="1"/>
  <c r="I50" i="12"/>
  <c r="J50" i="12" s="1"/>
  <c r="L91" i="12" s="1"/>
  <c r="R64" i="10"/>
  <c r="N85" i="10" s="1"/>
  <c r="I30" i="11"/>
  <c r="G82" i="11" s="1"/>
  <c r="D6" i="12"/>
  <c r="M22" i="11"/>
  <c r="I41" i="11"/>
  <c r="I82" i="11" s="1"/>
  <c r="M54" i="11"/>
  <c r="L64" i="11"/>
  <c r="L23" i="8"/>
  <c r="L23" i="7"/>
  <c r="L22" i="8"/>
  <c r="L22" i="7"/>
  <c r="AF15" i="6"/>
  <c r="F10" i="6"/>
  <c r="F12" i="5"/>
  <c r="F15" i="5" s="1"/>
  <c r="AF15" i="5"/>
  <c r="I23" i="8"/>
  <c r="I23" i="7"/>
  <c r="R62" i="10"/>
  <c r="N83" i="10" s="1"/>
  <c r="P62" i="11"/>
  <c r="I62" i="12" s="1"/>
  <c r="J62" i="12" s="1"/>
  <c r="N93" i="12" s="1"/>
  <c r="P61" i="11"/>
  <c r="R61" i="11" s="1"/>
  <c r="N82" i="11" s="1"/>
  <c r="R61" i="10"/>
  <c r="N82" i="10" s="1"/>
  <c r="O82" i="10" s="1"/>
  <c r="R39" i="10"/>
  <c r="M44" i="10"/>
  <c r="I29" i="12"/>
  <c r="J29" i="12" s="1"/>
  <c r="H91" i="12" s="1"/>
  <c r="R28" i="10"/>
  <c r="O28" i="11"/>
  <c r="D19" i="12"/>
  <c r="E19" i="12" s="1"/>
  <c r="E92" i="12" s="1"/>
  <c r="O10" i="11"/>
  <c r="F74" i="10"/>
  <c r="I74" i="10" s="1"/>
  <c r="I9" i="12"/>
  <c r="O6" i="11"/>
  <c r="F70" i="10"/>
  <c r="F75" i="10" s="1"/>
  <c r="D54" i="11"/>
  <c r="I49" i="11"/>
  <c r="I40" i="11"/>
  <c r="O111" i="12"/>
  <c r="G10" i="12"/>
  <c r="I59" i="12"/>
  <c r="R18" i="11"/>
  <c r="F81" i="11" s="1"/>
  <c r="R40" i="11"/>
  <c r="J81" i="11" s="1"/>
  <c r="F15" i="7"/>
  <c r="N21" i="7"/>
  <c r="N21" i="8" s="1"/>
  <c r="C44" i="12"/>
  <c r="C15" i="13" s="1"/>
  <c r="C33" i="12"/>
  <c r="C13" i="13" s="1"/>
  <c r="J9" i="12"/>
  <c r="D93" i="12" s="1"/>
  <c r="H11" i="12"/>
  <c r="C10" i="13" s="1"/>
  <c r="R60" i="11"/>
  <c r="N81" i="11" s="1"/>
  <c r="N85" i="11" s="1"/>
  <c r="O64" i="11"/>
  <c r="I60" i="12"/>
  <c r="J60" i="12" s="1"/>
  <c r="N91" i="12" s="1"/>
  <c r="P64" i="10"/>
  <c r="G70" i="10"/>
  <c r="O54" i="11"/>
  <c r="I49" i="12"/>
  <c r="J49" i="12" s="1"/>
  <c r="G43" i="11"/>
  <c r="G44" i="11" s="1"/>
  <c r="G44" i="10"/>
  <c r="I43" i="10"/>
  <c r="I84" i="10" s="1"/>
  <c r="G31" i="11"/>
  <c r="D31" i="12" s="1"/>
  <c r="E31" i="12" s="1"/>
  <c r="G93" i="12" s="1"/>
  <c r="I31" i="10"/>
  <c r="G83" i="10" s="1"/>
  <c r="D18" i="12"/>
  <c r="E18" i="12" s="1"/>
  <c r="E91" i="12" s="1"/>
  <c r="G7" i="11"/>
  <c r="I7" i="10"/>
  <c r="G71" i="10"/>
  <c r="I71" i="10" s="1"/>
  <c r="G11" i="10"/>
  <c r="D52" i="12"/>
  <c r="E52" i="12" s="1"/>
  <c r="K93" i="12" s="1"/>
  <c r="H54" i="12"/>
  <c r="C18" i="13" s="1"/>
  <c r="H71" i="11"/>
  <c r="H75" i="11" s="1"/>
  <c r="J80" i="11"/>
  <c r="R49" i="11"/>
  <c r="AE15" i="7"/>
  <c r="K7" i="10"/>
  <c r="B7" i="10"/>
  <c r="E42" i="12"/>
  <c r="I93" i="12" s="1"/>
  <c r="AF15" i="8"/>
  <c r="F10" i="8"/>
  <c r="H17" i="14"/>
  <c r="H19" i="14" s="1"/>
  <c r="D41" i="12"/>
  <c r="E41" i="12" s="1"/>
  <c r="I92" i="12" s="1"/>
  <c r="G33" i="11"/>
  <c r="I21" i="11"/>
  <c r="E84" i="11" s="1"/>
  <c r="C64" i="11"/>
  <c r="C60" i="12"/>
  <c r="L44" i="11"/>
  <c r="H39" i="12"/>
  <c r="C9" i="12"/>
  <c r="C73" i="11"/>
  <c r="I9" i="11"/>
  <c r="C83" i="11" s="1"/>
  <c r="R31" i="11"/>
  <c r="H83" i="11" s="1"/>
  <c r="I28" i="11"/>
  <c r="AH15" i="1"/>
  <c r="D35" i="14"/>
  <c r="D37" i="14" s="1"/>
  <c r="R62" i="11"/>
  <c r="N83" i="11" s="1"/>
  <c r="P52" i="11"/>
  <c r="I52" i="12" s="1"/>
  <c r="J52" i="12" s="1"/>
  <c r="L93" i="12" s="1"/>
  <c r="R52" i="10"/>
  <c r="P54" i="10"/>
  <c r="D43" i="12"/>
  <c r="D42" i="12"/>
  <c r="P21" i="11"/>
  <c r="G74" i="11" s="1"/>
  <c r="G74" i="10"/>
  <c r="R21" i="10"/>
  <c r="F84" i="10" s="1"/>
  <c r="O22" i="11"/>
  <c r="I18" i="11"/>
  <c r="E81" i="11" s="1"/>
  <c r="F23" i="4"/>
  <c r="E22" i="6"/>
  <c r="G9" i="12"/>
  <c r="H64" i="11"/>
  <c r="H21" i="4"/>
  <c r="C14" i="7"/>
  <c r="C14" i="5"/>
  <c r="C12" i="9"/>
  <c r="G64" i="10"/>
  <c r="F60" i="11"/>
  <c r="F64" i="11" s="1"/>
  <c r="F52" i="11"/>
  <c r="I52" i="11" s="1"/>
  <c r="K83" i="11" s="1"/>
  <c r="I42" i="10"/>
  <c r="D40" i="11"/>
  <c r="F29" i="11"/>
  <c r="C10" i="4"/>
  <c r="D70" i="10"/>
  <c r="M64" i="10"/>
  <c r="G33" i="10"/>
  <c r="G22" i="10"/>
  <c r="D17" i="11"/>
  <c r="D70" i="11" s="1"/>
  <c r="D11" i="10"/>
  <c r="H72" i="11"/>
  <c r="F23" i="3"/>
  <c r="C14" i="3"/>
  <c r="C14" i="2"/>
  <c r="D64" i="10"/>
  <c r="C44" i="11"/>
  <c r="C14" i="6"/>
  <c r="D73" i="10"/>
  <c r="D33" i="10"/>
  <c r="F23" i="6"/>
  <c r="L90" i="12" l="1"/>
  <c r="L95" i="12" s="1"/>
  <c r="J54" i="12"/>
  <c r="M83" i="10"/>
  <c r="I64" i="10"/>
  <c r="M85" i="10" s="1"/>
  <c r="F15" i="13"/>
  <c r="I81" i="11"/>
  <c r="I44" i="11"/>
  <c r="C84" i="12"/>
  <c r="E84" i="12" s="1"/>
  <c r="I41" i="12"/>
  <c r="J41" i="12" s="1"/>
  <c r="J92" i="12" s="1"/>
  <c r="R41" i="11"/>
  <c r="J82" i="11" s="1"/>
  <c r="G80" i="11"/>
  <c r="I60" i="11"/>
  <c r="F18" i="13"/>
  <c r="C19" i="13"/>
  <c r="I18" i="13"/>
  <c r="I54" i="11"/>
  <c r="K80" i="11"/>
  <c r="K85" i="11" s="1"/>
  <c r="R28" i="11"/>
  <c r="I28" i="12"/>
  <c r="O33" i="11"/>
  <c r="E43" i="12"/>
  <c r="I94" i="12" s="1"/>
  <c r="I31" i="11"/>
  <c r="G83" i="11" s="1"/>
  <c r="O83" i="11" s="1"/>
  <c r="I19" i="12"/>
  <c r="D72" i="11"/>
  <c r="D82" i="12" s="1"/>
  <c r="R19" i="11"/>
  <c r="F82" i="11" s="1"/>
  <c r="O82" i="11" s="1"/>
  <c r="F73" i="11"/>
  <c r="I73" i="11" s="1"/>
  <c r="F11" i="11"/>
  <c r="B7" i="11"/>
  <c r="B18" i="11" s="1"/>
  <c r="B29" i="11" s="1"/>
  <c r="B40" i="11" s="1"/>
  <c r="B50" i="11" s="1"/>
  <c r="B60" i="11" s="1"/>
  <c r="B71" i="11" s="1"/>
  <c r="B81" i="11" s="1"/>
  <c r="B7" i="12"/>
  <c r="B18" i="10"/>
  <c r="B29" i="10" s="1"/>
  <c r="B40" i="10" s="1"/>
  <c r="B50" i="10" s="1"/>
  <c r="B60" i="10" s="1"/>
  <c r="B71" i="10" s="1"/>
  <c r="B81" i="10" s="1"/>
  <c r="C64" i="12"/>
  <c r="E60" i="12"/>
  <c r="F11" i="13"/>
  <c r="D75" i="10"/>
  <c r="I70" i="10"/>
  <c r="I75" i="10" s="1"/>
  <c r="L83" i="10"/>
  <c r="R54" i="10"/>
  <c r="L85" i="10" s="1"/>
  <c r="H80" i="10"/>
  <c r="R33" i="10"/>
  <c r="H85" i="10" s="1"/>
  <c r="D11" i="12"/>
  <c r="E9" i="13" s="1"/>
  <c r="E6" i="12"/>
  <c r="P54" i="11"/>
  <c r="R42" i="11"/>
  <c r="J83" i="11" s="1"/>
  <c r="J85" i="11" s="1"/>
  <c r="I42" i="12"/>
  <c r="J42" i="12" s="1"/>
  <c r="J93" i="12" s="1"/>
  <c r="M44" i="11"/>
  <c r="D81" i="10"/>
  <c r="R11" i="10"/>
  <c r="D85" i="10" s="1"/>
  <c r="R64" i="11"/>
  <c r="O84" i="10"/>
  <c r="F10" i="13"/>
  <c r="E28" i="12"/>
  <c r="R32" i="11"/>
  <c r="H84" i="11" s="1"/>
  <c r="I32" i="12"/>
  <c r="J32" i="12" s="1"/>
  <c r="H94" i="12" s="1"/>
  <c r="I73" i="10"/>
  <c r="D40" i="12"/>
  <c r="D44" i="11"/>
  <c r="D71" i="11"/>
  <c r="D75" i="11" s="1"/>
  <c r="E9" i="12"/>
  <c r="C93" i="12" s="1"/>
  <c r="O93" i="12" s="1"/>
  <c r="C11" i="12"/>
  <c r="C9" i="13" s="1"/>
  <c r="C81" i="10"/>
  <c r="O81" i="10" s="1"/>
  <c r="I11" i="10"/>
  <c r="C85" i="10" s="1"/>
  <c r="O85" i="10" s="1"/>
  <c r="I54" i="12"/>
  <c r="E18" i="13" s="1"/>
  <c r="G18" i="13" s="1"/>
  <c r="J59" i="12"/>
  <c r="I64" i="12"/>
  <c r="E20" i="13" s="1"/>
  <c r="G20" i="13" s="1"/>
  <c r="R44" i="10"/>
  <c r="J85" i="10" s="1"/>
  <c r="J80" i="10"/>
  <c r="I62" i="11"/>
  <c r="M83" i="11" s="1"/>
  <c r="J40" i="12"/>
  <c r="J91" i="12" s="1"/>
  <c r="R22" i="10"/>
  <c r="F85" i="10" s="1"/>
  <c r="C82" i="12"/>
  <c r="I72" i="11"/>
  <c r="C75" i="11"/>
  <c r="K80" i="10"/>
  <c r="I54" i="10"/>
  <c r="K85" i="10" s="1"/>
  <c r="I33" i="10"/>
  <c r="G85" i="10" s="1"/>
  <c r="D29" i="12"/>
  <c r="E29" i="12" s="1"/>
  <c r="G91" i="12" s="1"/>
  <c r="I29" i="11"/>
  <c r="G81" i="11" s="1"/>
  <c r="F33" i="11"/>
  <c r="C83" i="12"/>
  <c r="O11" i="11"/>
  <c r="R6" i="11"/>
  <c r="F70" i="11"/>
  <c r="F75" i="11" s="1"/>
  <c r="I6" i="12"/>
  <c r="R52" i="11"/>
  <c r="L83" i="11" s="1"/>
  <c r="J19" i="12"/>
  <c r="I11" i="11"/>
  <c r="C80" i="11"/>
  <c r="I17" i="11"/>
  <c r="D17" i="12"/>
  <c r="D22" i="11"/>
  <c r="I83" i="10"/>
  <c r="O83" i="10" s="1"/>
  <c r="I44" i="10"/>
  <c r="I85" i="10" s="1"/>
  <c r="R21" i="11"/>
  <c r="F84" i="11" s="1"/>
  <c r="F85" i="11" s="1"/>
  <c r="I21" i="12"/>
  <c r="J21" i="12" s="1"/>
  <c r="F94" i="12" s="1"/>
  <c r="O94" i="12" s="1"/>
  <c r="P22" i="11"/>
  <c r="H44" i="12"/>
  <c r="C16" i="13" s="1"/>
  <c r="J39" i="12"/>
  <c r="R54" i="11"/>
  <c r="L80" i="11"/>
  <c r="L85" i="11" s="1"/>
  <c r="D7" i="12"/>
  <c r="E7" i="12" s="1"/>
  <c r="C91" i="12" s="1"/>
  <c r="G11" i="11"/>
  <c r="G71" i="11"/>
  <c r="G75" i="11" s="1"/>
  <c r="I7" i="11"/>
  <c r="C81" i="11" s="1"/>
  <c r="F13" i="13"/>
  <c r="P33" i="11"/>
  <c r="K7" i="11"/>
  <c r="K18" i="10"/>
  <c r="K29" i="10" s="1"/>
  <c r="K40" i="10" s="1"/>
  <c r="K50" i="10" s="1"/>
  <c r="K60" i="10" s="1"/>
  <c r="H22" i="12"/>
  <c r="C12" i="13" s="1"/>
  <c r="P21" i="8"/>
  <c r="F15" i="8"/>
  <c r="G75" i="10"/>
  <c r="R10" i="11"/>
  <c r="D84" i="11" s="1"/>
  <c r="O84" i="11" s="1"/>
  <c r="F74" i="11"/>
  <c r="D84" i="12" s="1"/>
  <c r="I61" i="12"/>
  <c r="J61" i="12" s="1"/>
  <c r="N92" i="12" s="1"/>
  <c r="P64" i="11"/>
  <c r="F15" i="6"/>
  <c r="L21" i="6"/>
  <c r="F71" i="11"/>
  <c r="I43" i="11"/>
  <c r="I84" i="11" s="1"/>
  <c r="I7" i="12"/>
  <c r="J7" i="12" s="1"/>
  <c r="D91" i="12" s="1"/>
  <c r="R7" i="11"/>
  <c r="D81" i="11" s="1"/>
  <c r="H64" i="12"/>
  <c r="I72" i="10"/>
  <c r="D49" i="12"/>
  <c r="F54" i="11"/>
  <c r="F12" i="13" l="1"/>
  <c r="F92" i="12"/>
  <c r="J22" i="12"/>
  <c r="E82" i="12"/>
  <c r="C85" i="12"/>
  <c r="N90" i="12"/>
  <c r="N95" i="12" s="1"/>
  <c r="J64" i="12"/>
  <c r="E40" i="12"/>
  <c r="D44" i="12"/>
  <c r="E15" i="13" s="1"/>
  <c r="B18" i="12"/>
  <c r="B29" i="12" s="1"/>
  <c r="B40" i="12" s="1"/>
  <c r="B50" i="12" s="1"/>
  <c r="B60" i="12" s="1"/>
  <c r="B81" i="12" s="1"/>
  <c r="B91" i="12" s="1"/>
  <c r="G7" i="12"/>
  <c r="G18" i="12"/>
  <c r="G29" i="12" s="1"/>
  <c r="G40" i="12" s="1"/>
  <c r="G50" i="12" s="1"/>
  <c r="G60" i="12" s="1"/>
  <c r="I19" i="13"/>
  <c r="F19" i="13"/>
  <c r="C20" i="13"/>
  <c r="C90" i="12"/>
  <c r="E11" i="12"/>
  <c r="I74" i="11"/>
  <c r="M81" i="11"/>
  <c r="M85" i="11" s="1"/>
  <c r="I64" i="11"/>
  <c r="I33" i="12"/>
  <c r="E14" i="13" s="1"/>
  <c r="J28" i="12"/>
  <c r="G85" i="11"/>
  <c r="I85" i="11"/>
  <c r="D83" i="12"/>
  <c r="J44" i="12"/>
  <c r="J90" i="12"/>
  <c r="J95" i="12" s="1"/>
  <c r="D22" i="12"/>
  <c r="E11" i="13" s="1"/>
  <c r="E17" i="12"/>
  <c r="R11" i="11"/>
  <c r="D80" i="11"/>
  <c r="D85" i="11" s="1"/>
  <c r="I9" i="13"/>
  <c r="F9" i="13"/>
  <c r="E33" i="12"/>
  <c r="G90" i="12"/>
  <c r="G95" i="12" s="1"/>
  <c r="O80" i="10"/>
  <c r="R33" i="11"/>
  <c r="H80" i="11"/>
  <c r="H85" i="11" s="1"/>
  <c r="I33" i="11"/>
  <c r="R44" i="11"/>
  <c r="I44" i="12"/>
  <c r="E16" i="13" s="1"/>
  <c r="G16" i="13" s="1"/>
  <c r="G9" i="13"/>
  <c r="L21" i="8"/>
  <c r="L21" i="7"/>
  <c r="F16" i="13"/>
  <c r="D80" i="12"/>
  <c r="E83" i="12"/>
  <c r="I11" i="12"/>
  <c r="E10" i="13" s="1"/>
  <c r="J6" i="12"/>
  <c r="R22" i="11"/>
  <c r="D54" i="12"/>
  <c r="E17" i="13" s="1"/>
  <c r="E49" i="12"/>
  <c r="E80" i="11"/>
  <c r="E85" i="11" s="1"/>
  <c r="I22" i="11"/>
  <c r="D33" i="12"/>
  <c r="E13" i="13" s="1"/>
  <c r="M91" i="12"/>
  <c r="M95" i="12" s="1"/>
  <c r="E64" i="12"/>
  <c r="C85" i="11"/>
  <c r="I71" i="11"/>
  <c r="D81" i="12"/>
  <c r="E81" i="12" s="1"/>
  <c r="I22" i="12"/>
  <c r="E12" i="13" s="1"/>
  <c r="G12" i="13" s="1"/>
  <c r="I70" i="11"/>
  <c r="I75" i="11" s="1"/>
  <c r="O81" i="11" l="1"/>
  <c r="E22" i="12"/>
  <c r="E90" i="12"/>
  <c r="E95" i="12" s="1"/>
  <c r="I14" i="13"/>
  <c r="G14" i="13"/>
  <c r="G10" i="13"/>
  <c r="I10" i="13"/>
  <c r="G13" i="13"/>
  <c r="I13" i="13"/>
  <c r="G17" i="13"/>
  <c r="I17" i="13"/>
  <c r="J33" i="12"/>
  <c r="H90" i="12"/>
  <c r="H95" i="12" s="1"/>
  <c r="I20" i="13"/>
  <c r="F20" i="13"/>
  <c r="J11" i="12"/>
  <c r="D90" i="12"/>
  <c r="D95" i="12" s="1"/>
  <c r="E21" i="13"/>
  <c r="E22" i="13" s="1"/>
  <c r="G11" i="13"/>
  <c r="I11" i="13"/>
  <c r="O92" i="12"/>
  <c r="F95" i="12"/>
  <c r="I16" i="13"/>
  <c r="C21" i="13"/>
  <c r="C22" i="13" s="1"/>
  <c r="C95" i="12"/>
  <c r="G15" i="13"/>
  <c r="I15" i="13"/>
  <c r="D85" i="12"/>
  <c r="E80" i="12"/>
  <c r="E85" i="12" s="1"/>
  <c r="O80" i="11"/>
  <c r="O85" i="11" s="1"/>
  <c r="E54" i="12"/>
  <c r="K90" i="12"/>
  <c r="K95" i="12" s="1"/>
  <c r="I91" i="12"/>
  <c r="E44" i="12"/>
  <c r="I12" i="13"/>
  <c r="I21" i="13" s="1"/>
  <c r="I22" i="13" s="1"/>
  <c r="I95" i="12" l="1"/>
  <c r="O91" i="12"/>
  <c r="O90" i="12"/>
  <c r="O95" i="12" l="1"/>
</calcChain>
</file>

<file path=xl/sharedStrings.xml><?xml version="1.0" encoding="utf-8"?>
<sst xmlns="http://schemas.openxmlformats.org/spreadsheetml/2006/main" count="1458" uniqueCount="149">
  <si>
    <t>SERVICIOS PREVENTIVOS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</si>
  <si>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</si>
  <si>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</si>
  <si>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</si>
  <si>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</si>
  <si>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</si>
  <si>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</si>
  <si>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</si>
  <si>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</si>
  <si>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</si>
  <si>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</si>
  <si>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</si>
  <si>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</si>
  <si>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TOTALES</t>
  </si>
  <si>
    <t xml:space="preserve">UNIDAD </t>
  </si>
  <si>
    <t>KMS. REC.</t>
  </si>
  <si>
    <t>PROM.</t>
  </si>
  <si>
    <t>MENOR</t>
  </si>
  <si>
    <t>MAYOR</t>
  </si>
  <si>
    <t>MANO DE</t>
  </si>
  <si>
    <t>REFAC</t>
  </si>
  <si>
    <t>No.</t>
  </si>
  <si>
    <t>POR AÑO</t>
  </si>
  <si>
    <t>POR MES</t>
  </si>
  <si>
    <t>No</t>
  </si>
  <si>
    <t>COSTO</t>
  </si>
  <si>
    <t>OBRA</t>
  </si>
  <si>
    <t>CIONES</t>
  </si>
  <si>
    <t>B956</t>
  </si>
  <si>
    <t>B631</t>
  </si>
  <si>
    <t>Q11</t>
  </si>
  <si>
    <t>A974</t>
  </si>
  <si>
    <t>LLANTAS</t>
  </si>
  <si>
    <t>MARCA</t>
  </si>
  <si>
    <t>SIST. ELECTR</t>
  </si>
  <si>
    <t>REP. FRENOS</t>
  </si>
  <si>
    <t>MOTOR</t>
  </si>
  <si>
    <t>TRANSMISION</t>
  </si>
  <si>
    <t>DIFERENCIAL</t>
  </si>
  <si>
    <t>SISTEMA</t>
  </si>
  <si>
    <t>ELECTRICO</t>
  </si>
  <si>
    <t>REPARACIÓN</t>
  </si>
  <si>
    <t>DE FRENOS</t>
  </si>
  <si>
    <t>SERVICIOS</t>
  </si>
  <si>
    <t>LAVADOS</t>
  </si>
  <si>
    <t>DE MOTOR</t>
  </si>
  <si>
    <t>DE TRANS</t>
  </si>
  <si>
    <t>DE DIFERENC</t>
  </si>
  <si>
    <t>HOJALATERIA</t>
  </si>
  <si>
    <t>Y PINTURA</t>
  </si>
  <si>
    <t>GASPASA</t>
  </si>
  <si>
    <t>LORETO</t>
  </si>
  <si>
    <t>UNIDADES</t>
  </si>
  <si>
    <t>MANO DE OBRA</t>
  </si>
  <si>
    <t>REFACCIONES</t>
  </si>
  <si>
    <t>T.O.T.</t>
  </si>
  <si>
    <t>HOJA. Y PINTURA</t>
  </si>
  <si>
    <t>OTROS</t>
  </si>
  <si>
    <t>TOTAL</t>
  </si>
  <si>
    <t>LORETO GASPASA</t>
  </si>
  <si>
    <t>CONCENTRADO POR INDICADOR</t>
  </si>
  <si>
    <t>CONCENTRADO POR MES</t>
  </si>
  <si>
    <t>ELABORO</t>
  </si>
  <si>
    <t>FIRMA DE CONFORMIDAD</t>
  </si>
  <si>
    <t>SUPERVISOR TALLERES</t>
  </si>
  <si>
    <t>GERENTE DE PLAZA</t>
  </si>
  <si>
    <t>D89</t>
  </si>
  <si>
    <t>JEFE DE TALLER</t>
  </si>
  <si>
    <t>JOSE RAMON RODRIGUEZ I,</t>
  </si>
  <si>
    <t>LIC, GILBERTO LOPEZ</t>
  </si>
  <si>
    <t>GERENTE</t>
  </si>
  <si>
    <t>GASPASA LORETO</t>
  </si>
  <si>
    <t>MANO OBRA 2010</t>
  </si>
  <si>
    <t>MANO OBRA 2011</t>
  </si>
  <si>
    <t>REFACCIONES 2010</t>
  </si>
  <si>
    <t>REFACCIONES 2011</t>
  </si>
  <si>
    <t>DIF MANO OBRA</t>
  </si>
  <si>
    <t>DIF REFACCIONES</t>
  </si>
  <si>
    <t>TOTAL 2010</t>
  </si>
  <si>
    <t>TOTAL PPTO 2011</t>
  </si>
  <si>
    <t>F 150</t>
  </si>
  <si>
    <t>F-350</t>
  </si>
  <si>
    <t>M2</t>
  </si>
  <si>
    <t>PREV. MENOR</t>
  </si>
  <si>
    <t>PREV. MAYOR</t>
  </si>
  <si>
    <t>FIL. ACEITE</t>
  </si>
  <si>
    <t>FIL. AIRE</t>
  </si>
  <si>
    <t>FIL. AIRE PRIM.</t>
  </si>
  <si>
    <t>ACEITE</t>
  </si>
  <si>
    <t>FIL. AIRE SEC.</t>
  </si>
  <si>
    <t>DES. MOTOR</t>
  </si>
  <si>
    <t>BUJÍAS</t>
  </si>
  <si>
    <t>FIL. SEPARADOR</t>
  </si>
  <si>
    <t>SOLVENTE</t>
  </si>
  <si>
    <t>FIL. COMBUST</t>
  </si>
  <si>
    <t>LIM. SIST. FREN</t>
  </si>
  <si>
    <t>ESTOPA</t>
  </si>
  <si>
    <t>LIM. SIST. FRE</t>
  </si>
  <si>
    <t>SHAMPO</t>
  </si>
  <si>
    <t>ESTPA</t>
  </si>
  <si>
    <t>SAHAMPO</t>
  </si>
  <si>
    <t>FILTRO COMB</t>
  </si>
  <si>
    <t>TOTAL REFAS</t>
  </si>
  <si>
    <t>T.O.T</t>
  </si>
  <si>
    <t>TOTAL SERVICIO</t>
  </si>
  <si>
    <t>RANGER</t>
  </si>
  <si>
    <t>F-550</t>
  </si>
  <si>
    <t>KODIAK</t>
  </si>
  <si>
    <t xml:space="preserve">FIL. AIRE </t>
  </si>
  <si>
    <t>BUJIAS</t>
  </si>
  <si>
    <t>MONTAJE</t>
  </si>
  <si>
    <t>ROTACION</t>
  </si>
  <si>
    <t>DESPON</t>
  </si>
  <si>
    <t>LAVADO</t>
  </si>
  <si>
    <t>$ 2007</t>
  </si>
  <si>
    <t>$ 2008</t>
  </si>
  <si>
    <t>ADVOS</t>
  </si>
  <si>
    <t>OPERATIVOS</t>
  </si>
  <si>
    <t>COURIER</t>
  </si>
  <si>
    <t>F-150</t>
  </si>
  <si>
    <t>PANEL</t>
  </si>
  <si>
    <t>REFAS</t>
  </si>
  <si>
    <t>F-350 NUEVA</t>
  </si>
  <si>
    <t>MO</t>
  </si>
  <si>
    <t>F-350 RENOVADA</t>
  </si>
  <si>
    <t>TOTAL + 5%</t>
  </si>
  <si>
    <t>F-450 NUEVA</t>
  </si>
  <si>
    <t xml:space="preserve">TOTAL     </t>
  </si>
  <si>
    <t>F-450 RENOVADA</t>
  </si>
  <si>
    <t>M2 NUEVA</t>
  </si>
  <si>
    <t>M2 RENOVADA</t>
  </si>
  <si>
    <t>WORKER NUEVA</t>
  </si>
  <si>
    <t>WORKER REN</t>
  </si>
  <si>
    <t>FRENOS</t>
  </si>
  <si>
    <t>F-450</t>
  </si>
  <si>
    <t>CONCEPTO</t>
  </si>
  <si>
    <t>TOT</t>
  </si>
  <si>
    <t>M.O</t>
  </si>
  <si>
    <t>DIFERENCIALES</t>
  </si>
  <si>
    <t>ARRANQUE</t>
  </si>
  <si>
    <t>ALTERNA</t>
  </si>
  <si>
    <t>F-350, 450</t>
  </si>
  <si>
    <t>F-350-450</t>
  </si>
  <si>
    <t>61O</t>
  </si>
  <si>
    <t>M.O.</t>
  </si>
  <si>
    <t>TRANSMISIÓN</t>
  </si>
  <si>
    <t>PPTO.</t>
  </si>
  <si>
    <t>INCURRIDO</t>
  </si>
  <si>
    <t>DIF.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</si>
</sst>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9"/>
      <name val="Arial"/>
      <family val="2"/>
    </font>
    <font>
      <b/>
      <u/>
      <sz val="10"/>
      <name val="Arial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4"/>
      <color indexed="8"/>
      <name val="Calibri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</borders>
  <cellStyleXfs count="4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5" fillId="16" borderId="1" applyNumberFormat="0" applyAlignment="0" applyProtection="0"/>
    <xf numFmtId="0" fontId="3" fillId="17" borderId="2" applyNumberFormat="0" applyAlignment="0" applyProtection="0"/>
    <xf numFmtId="0" fontId="4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32" fillId="23" borderId="5" applyNumberFormat="0" applyAlignment="0" applyProtection="0"/>
    <xf numFmtId="0" fontId="11" fillId="16" borderId="6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7" fillId="0" borderId="8" applyNumberFormat="0" applyFill="0" applyAlignment="0" applyProtection="0"/>
    <xf numFmtId="0" fontId="14" fillId="0" borderId="9" applyNumberFormat="0" applyFill="0" applyAlignment="0" applyProtection="0"/>
  </cellStyleXfs>
  <cellXfs count="153">
    <xf numFmtId="0" fontId="0" fillId="0" borderId="0" xfId="0"/>
    <xf numFmtId="0" fontId="17" fillId="0" borderId="0" xfId="0" applyFont="1" applyBorder="1" applyAlignment="1"/>
    <xf numFmtId="0" fontId="17" fillId="0" borderId="10" xfId="0" applyFont="1" applyBorder="1" applyAlignment="1">
      <alignment vertical="center"/>
    </xf>
    <xf numFmtId="0" fontId="17" fillId="0" borderId="10" xfId="0" applyFont="1" applyBorder="1" applyAlignment="1">
      <alignment horizontal="center"/>
    </xf>
    <xf numFmtId="0" fontId="17" fillId="0" borderId="10" xfId="0" applyFont="1" applyBorder="1"/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4" fontId="0" fillId="0" borderId="15" xfId="0" applyNumberFormat="1" applyFont="1" applyBorder="1"/>
    <xf numFmtId="3" fontId="0" fillId="0" borderId="13" xfId="0" applyNumberFormat="1" applyBorder="1" applyAlignment="1">
      <alignment horizontal="right"/>
    </xf>
    <xf numFmtId="1" fontId="0" fillId="24" borderId="16" xfId="0" applyNumberFormat="1" applyFill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1" fontId="0" fillId="10" borderId="13" xfId="0" applyNumberFormat="1" applyFill="1" applyBorder="1" applyAlignment="1">
      <alignment horizontal="center"/>
    </xf>
    <xf numFmtId="0" fontId="18" fillId="24" borderId="17" xfId="0" applyFont="1" applyFill="1" applyBorder="1"/>
    <xf numFmtId="4" fontId="0" fillId="0" borderId="18" xfId="0" applyNumberFormat="1" applyFill="1" applyBorder="1"/>
    <xf numFmtId="0" fontId="18" fillId="10" borderId="17" xfId="0" applyFont="1" applyFill="1" applyBorder="1"/>
    <xf numFmtId="4" fontId="0" fillId="0" borderId="16" xfId="0" applyNumberFormat="1" applyBorder="1"/>
    <xf numFmtId="4" fontId="0" fillId="0" borderId="19" xfId="0" applyNumberFormat="1" applyBorder="1"/>
    <xf numFmtId="4" fontId="0" fillId="0" borderId="20" xfId="0" applyNumberFormat="1" applyFont="1" applyBorder="1"/>
    <xf numFmtId="3" fontId="0" fillId="0" borderId="17" xfId="0" applyNumberFormat="1" applyBorder="1" applyAlignment="1">
      <alignment horizontal="right"/>
    </xf>
    <xf numFmtId="4" fontId="0" fillId="10" borderId="18" xfId="0" applyNumberFormat="1" applyFill="1" applyBorder="1"/>
    <xf numFmtId="4" fontId="0" fillId="0" borderId="21" xfId="0" applyNumberFormat="1" applyFont="1" applyBorder="1" applyAlignment="1"/>
    <xf numFmtId="1" fontId="0" fillId="24" borderId="17" xfId="0" applyNumberFormat="1" applyFill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1" fontId="0" fillId="10" borderId="17" xfId="0" applyNumberFormat="1" applyFill="1" applyBorder="1" applyAlignment="1">
      <alignment horizontal="center"/>
    </xf>
    <xf numFmtId="4" fontId="0" fillId="0" borderId="17" xfId="0" applyNumberFormat="1" applyFill="1" applyBorder="1"/>
    <xf numFmtId="0" fontId="0" fillId="0" borderId="17" xfId="0" applyFill="1" applyBorder="1"/>
    <xf numFmtId="0" fontId="18" fillId="0" borderId="17" xfId="0" applyFont="1" applyFill="1" applyBorder="1"/>
    <xf numFmtId="4" fontId="0" fillId="0" borderId="17" xfId="0" applyNumberFormat="1" applyBorder="1"/>
    <xf numFmtId="4" fontId="0" fillId="0" borderId="22" xfId="0" applyNumberFormat="1" applyBorder="1"/>
    <xf numFmtId="0" fontId="0" fillId="24" borderId="17" xfId="0" applyFill="1" applyBorder="1"/>
    <xf numFmtId="4" fontId="0" fillId="16" borderId="21" xfId="0" applyNumberFormat="1" applyFont="1" applyFill="1" applyBorder="1" applyAlignment="1"/>
    <xf numFmtId="3" fontId="0" fillId="16" borderId="17" xfId="0" applyNumberFormat="1" applyFill="1" applyBorder="1" applyAlignment="1">
      <alignment horizontal="right"/>
    </xf>
    <xf numFmtId="4" fontId="0" fillId="16" borderId="17" xfId="0" applyNumberFormat="1" applyFill="1" applyBorder="1" applyAlignment="1">
      <alignment horizontal="center"/>
    </xf>
    <xf numFmtId="4" fontId="0" fillId="16" borderId="17" xfId="0" applyNumberFormat="1" applyFill="1" applyBorder="1"/>
    <xf numFmtId="4" fontId="0" fillId="24" borderId="17" xfId="0" applyNumberFormat="1" applyFill="1" applyBorder="1"/>
    <xf numFmtId="0" fontId="17" fillId="0" borderId="0" xfId="0" applyFont="1"/>
    <xf numFmtId="0" fontId="17" fillId="0" borderId="23" xfId="0" applyFont="1" applyFill="1" applyBorder="1" applyAlignment="1">
      <alignment horizontal="center"/>
    </xf>
    <xf numFmtId="0" fontId="17" fillId="0" borderId="24" xfId="0" applyFont="1" applyFill="1" applyBorder="1" applyAlignment="1">
      <alignment horizontal="center"/>
    </xf>
    <xf numFmtId="0" fontId="17" fillId="0" borderId="24" xfId="0" applyFont="1" applyBorder="1" applyAlignment="1">
      <alignment horizontal="center"/>
    </xf>
    <xf numFmtId="4" fontId="17" fillId="0" borderId="24" xfId="0" applyNumberFormat="1" applyFont="1" applyBorder="1" applyAlignment="1">
      <alignment horizontal="center"/>
    </xf>
    <xf numFmtId="4" fontId="17" fillId="0" borderId="24" xfId="0" applyNumberFormat="1" applyFont="1" applyBorder="1"/>
    <xf numFmtId="0" fontId="0" fillId="0" borderId="0" xfId="0" applyFill="1" applyBorder="1"/>
    <xf numFmtId="0" fontId="17" fillId="0" borderId="12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4" fontId="0" fillId="0" borderId="18" xfId="0" applyNumberFormat="1" applyBorder="1"/>
    <xf numFmtId="4" fontId="0" fillId="0" borderId="13" xfId="0" applyNumberFormat="1" applyBorder="1"/>
    <xf numFmtId="4" fontId="0" fillId="0" borderId="25" xfId="0" applyNumberFormat="1" applyBorder="1"/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16" borderId="17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16" xfId="0" applyBorder="1"/>
    <xf numFmtId="0" fontId="0" fillId="0" borderId="19" xfId="0" applyBorder="1"/>
    <xf numFmtId="0" fontId="0" fillId="0" borderId="22" xfId="0" applyBorder="1"/>
    <xf numFmtId="0" fontId="17" fillId="0" borderId="0" xfId="0" applyFont="1" applyAlignment="1">
      <alignment horizontal="left"/>
    </xf>
    <xf numFmtId="4" fontId="0" fillId="0" borderId="13" xfId="0" applyNumberFormat="1" applyBorder="1" applyAlignment="1">
      <alignment horizontal="center"/>
    </xf>
    <xf numFmtId="0" fontId="0" fillId="0" borderId="18" xfId="0" applyBorder="1"/>
    <xf numFmtId="4" fontId="0" fillId="0" borderId="2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25" xfId="0" applyBorder="1"/>
    <xf numFmtId="4" fontId="0" fillId="0" borderId="27" xfId="0" applyNumberFormat="1" applyBorder="1"/>
    <xf numFmtId="4" fontId="0" fillId="16" borderId="22" xfId="0" applyNumberFormat="1" applyFill="1" applyBorder="1"/>
    <xf numFmtId="4" fontId="0" fillId="0" borderId="0" xfId="0" applyNumberFormat="1"/>
    <xf numFmtId="4" fontId="19" fillId="19" borderId="0" xfId="0" applyNumberFormat="1" applyFont="1" applyFill="1" applyAlignment="1">
      <alignment horizontal="center"/>
    </xf>
    <xf numFmtId="4" fontId="20" fillId="0" borderId="0" xfId="0" applyNumberFormat="1" applyFont="1"/>
    <xf numFmtId="4" fontId="21" fillId="0" borderId="0" xfId="0" applyNumberFormat="1" applyFont="1" applyFill="1"/>
    <xf numFmtId="4" fontId="22" fillId="0" borderId="0" xfId="0" applyNumberFormat="1" applyFont="1" applyFill="1"/>
    <xf numFmtId="4" fontId="23" fillId="0" borderId="0" xfId="0" applyNumberFormat="1" applyFont="1"/>
    <xf numFmtId="4" fontId="24" fillId="0" borderId="0" xfId="0" applyNumberFormat="1" applyFont="1"/>
    <xf numFmtId="4" fontId="24" fillId="24" borderId="0" xfId="0" applyNumberFormat="1" applyFont="1" applyFill="1" applyAlignment="1">
      <alignment horizontal="center"/>
    </xf>
    <xf numFmtId="4" fontId="24" fillId="0" borderId="17" xfId="0" applyNumberFormat="1" applyFont="1" applyBorder="1" applyAlignment="1">
      <alignment horizontal="center"/>
    </xf>
    <xf numFmtId="4" fontId="23" fillId="0" borderId="17" xfId="0" applyNumberFormat="1" applyFont="1" applyBorder="1" applyAlignment="1">
      <alignment horizontal="center"/>
    </xf>
    <xf numFmtId="4" fontId="24" fillId="0" borderId="0" xfId="0" applyNumberFormat="1" applyFont="1" applyAlignment="1">
      <alignment horizontal="center"/>
    </xf>
    <xf numFmtId="4" fontId="17" fillId="0" borderId="0" xfId="0" applyNumberFormat="1" applyFont="1"/>
    <xf numFmtId="4" fontId="24" fillId="0" borderId="17" xfId="0" applyNumberFormat="1" applyFont="1" applyBorder="1"/>
    <xf numFmtId="4" fontId="25" fillId="0" borderId="28" xfId="0" applyNumberFormat="1" applyFont="1" applyBorder="1"/>
    <xf numFmtId="4" fontId="23" fillId="0" borderId="28" xfId="0" applyNumberFormat="1" applyFont="1" applyBorder="1"/>
    <xf numFmtId="4" fontId="24" fillId="0" borderId="0" xfId="0" applyNumberFormat="1" applyFont="1" applyFill="1"/>
    <xf numFmtId="4" fontId="23" fillId="0" borderId="0" xfId="0" applyNumberFormat="1" applyFont="1" applyFill="1"/>
    <xf numFmtId="4" fontId="0" fillId="0" borderId="0" xfId="0" applyNumberFormat="1" applyFill="1"/>
    <xf numFmtId="3" fontId="23" fillId="0" borderId="17" xfId="0" applyNumberFormat="1" applyFont="1" applyBorder="1" applyAlignment="1">
      <alignment horizontal="center"/>
    </xf>
    <xf numFmtId="3" fontId="24" fillId="0" borderId="17" xfId="0" applyNumberFormat="1" applyFont="1" applyBorder="1" applyAlignment="1">
      <alignment horizontal="center"/>
    </xf>
    <xf numFmtId="4" fontId="24" fillId="0" borderId="29" xfId="0" applyNumberFormat="1" applyFont="1" applyBorder="1" applyAlignment="1">
      <alignment horizontal="center"/>
    </xf>
    <xf numFmtId="4" fontId="24" fillId="0" borderId="30" xfId="0" applyNumberFormat="1" applyFont="1" applyBorder="1" applyAlignment="1">
      <alignment horizontal="center"/>
    </xf>
    <xf numFmtId="4" fontId="24" fillId="0" borderId="30" xfId="0" applyNumberFormat="1" applyFont="1" applyBorder="1"/>
    <xf numFmtId="4" fontId="24" fillId="0" borderId="31" xfId="0" applyNumberFormat="1" applyFont="1" applyBorder="1" applyAlignment="1">
      <alignment horizontal="center"/>
    </xf>
    <xf numFmtId="4" fontId="0" fillId="0" borderId="20" xfId="0" applyNumberFormat="1" applyFill="1" applyBorder="1"/>
    <xf numFmtId="3" fontId="23" fillId="0" borderId="18" xfId="0" applyNumberFormat="1" applyFont="1" applyFill="1" applyBorder="1" applyAlignment="1">
      <alignment horizontal="center"/>
    </xf>
    <xf numFmtId="3" fontId="23" fillId="0" borderId="32" xfId="0" applyNumberFormat="1" applyFont="1" applyFill="1" applyBorder="1" applyAlignment="1">
      <alignment horizontal="center"/>
    </xf>
    <xf numFmtId="3" fontId="24" fillId="0" borderId="33" xfId="0" applyNumberFormat="1" applyFont="1" applyFill="1" applyBorder="1" applyAlignment="1">
      <alignment horizontal="center"/>
    </xf>
    <xf numFmtId="4" fontId="0" fillId="0" borderId="15" xfId="0" applyNumberFormat="1" applyFill="1" applyBorder="1"/>
    <xf numFmtId="3" fontId="23" fillId="0" borderId="17" xfId="0" applyNumberFormat="1" applyFont="1" applyFill="1" applyBorder="1" applyAlignment="1">
      <alignment horizontal="center"/>
    </xf>
    <xf numFmtId="3" fontId="23" fillId="0" borderId="34" xfId="0" applyNumberFormat="1" applyFont="1" applyFill="1" applyBorder="1" applyAlignment="1">
      <alignment horizontal="center"/>
    </xf>
    <xf numFmtId="3" fontId="24" fillId="0" borderId="35" xfId="0" applyNumberFormat="1" applyFont="1" applyFill="1" applyBorder="1" applyAlignment="1">
      <alignment horizontal="center"/>
    </xf>
    <xf numFmtId="4" fontId="0" fillId="0" borderId="29" xfId="0" applyNumberFormat="1" applyFill="1" applyBorder="1"/>
    <xf numFmtId="3" fontId="23" fillId="0" borderId="24" xfId="0" applyNumberFormat="1" applyFont="1" applyFill="1" applyBorder="1" applyAlignment="1">
      <alignment horizontal="center"/>
    </xf>
    <xf numFmtId="3" fontId="23" fillId="0" borderId="36" xfId="0" applyNumberFormat="1" applyFont="1" applyFill="1" applyBorder="1" applyAlignment="1">
      <alignment horizontal="center"/>
    </xf>
    <xf numFmtId="3" fontId="24" fillId="0" borderId="37" xfId="0" applyNumberFormat="1" applyFont="1" applyFill="1" applyBorder="1" applyAlignment="1">
      <alignment horizontal="center"/>
    </xf>
    <xf numFmtId="4" fontId="24" fillId="0" borderId="0" xfId="0" applyNumberFormat="1" applyFont="1" applyFill="1" applyAlignment="1">
      <alignment horizontal="center"/>
    </xf>
    <xf numFmtId="3" fontId="24" fillId="0" borderId="29" xfId="0" applyNumberFormat="1" applyFont="1" applyFill="1" applyBorder="1" applyAlignment="1">
      <alignment horizontal="center"/>
    </xf>
    <xf numFmtId="3" fontId="24" fillId="0" borderId="30" xfId="0" applyNumberFormat="1" applyFont="1" applyFill="1" applyBorder="1" applyAlignment="1">
      <alignment horizontal="center"/>
    </xf>
    <xf numFmtId="3" fontId="24" fillId="0" borderId="31" xfId="0" applyNumberFormat="1" applyFont="1" applyFill="1" applyBorder="1" applyAlignment="1">
      <alignment horizontal="center"/>
    </xf>
    <xf numFmtId="3" fontId="24" fillId="0" borderId="11" xfId="0" applyNumberFormat="1" applyFont="1" applyFill="1" applyBorder="1" applyAlignment="1">
      <alignment horizontal="center"/>
    </xf>
    <xf numFmtId="4" fontId="24" fillId="0" borderId="0" xfId="0" applyNumberFormat="1" applyFont="1" applyBorder="1" applyAlignment="1">
      <alignment horizontal="center"/>
    </xf>
    <xf numFmtId="0" fontId="23" fillId="0" borderId="0" xfId="0" applyFont="1"/>
    <xf numFmtId="0" fontId="0" fillId="0" borderId="0" xfId="0" applyFont="1"/>
    <xf numFmtId="0" fontId="27" fillId="0" borderId="0" xfId="0" applyFont="1" applyAlignment="1">
      <alignment horizontal="center"/>
    </xf>
    <xf numFmtId="0" fontId="28" fillId="0" borderId="15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4" fillId="0" borderId="18" xfId="0" applyFont="1" applyBorder="1" applyAlignment="1">
      <alignment horizontal="center" vertical="center" wrapText="1"/>
    </xf>
    <xf numFmtId="0" fontId="0" fillId="0" borderId="21" xfId="0" applyBorder="1"/>
    <xf numFmtId="0" fontId="0" fillId="0" borderId="21" xfId="0" applyFont="1" applyBorder="1" applyProtection="1"/>
    <xf numFmtId="4" fontId="28" fillId="0" borderId="17" xfId="0" applyNumberFormat="1" applyFont="1" applyBorder="1"/>
    <xf numFmtId="4" fontId="29" fillId="0" borderId="17" xfId="0" applyNumberFormat="1" applyFont="1" applyBorder="1"/>
    <xf numFmtId="0" fontId="0" fillId="0" borderId="23" xfId="0" applyBorder="1"/>
    <xf numFmtId="0" fontId="0" fillId="0" borderId="24" xfId="0" applyBorder="1"/>
    <xf numFmtId="4" fontId="0" fillId="0" borderId="24" xfId="0" applyNumberFormat="1" applyBorder="1"/>
    <xf numFmtId="0" fontId="30" fillId="16" borderId="0" xfId="0" applyFont="1" applyFill="1"/>
    <xf numFmtId="0" fontId="30" fillId="17" borderId="0" xfId="0" applyFont="1" applyFill="1"/>
    <xf numFmtId="0" fontId="30" fillId="0" borderId="0" xfId="0" applyFont="1"/>
    <xf numFmtId="0" fontId="0" fillId="16" borderId="0" xfId="0" applyFill="1"/>
    <xf numFmtId="0" fontId="0" fillId="17" borderId="0" xfId="0" applyFill="1"/>
    <xf numFmtId="0" fontId="17" fillId="16" borderId="0" xfId="0" applyFont="1" applyFill="1"/>
    <xf numFmtId="0" fontId="17" fillId="17" borderId="0" xfId="0" applyFont="1" applyFill="1"/>
    <xf numFmtId="49" fontId="0" fillId="0" borderId="0" xfId="0" applyNumberFormat="1" applyFont="1" applyAlignment="1">
      <alignment horizontal="center"/>
    </xf>
    <xf numFmtId="0" fontId="31" fillId="0" borderId="0" xfId="0" applyFont="1"/>
    <xf numFmtId="4" fontId="23" fillId="0" borderId="0" xfId="0" applyNumberFormat="1" applyFont="1" applyAlignment="1">
      <alignment horizontal="right"/>
    </xf>
    <xf numFmtId="3" fontId="23" fillId="0" borderId="0" xfId="0" applyNumberFormat="1" applyFont="1" applyAlignment="1">
      <alignment horizontal="center"/>
    </xf>
    <xf numFmtId="3" fontId="24" fillId="0" borderId="0" xfId="0" applyNumberFormat="1" applyFont="1" applyFill="1" applyAlignment="1">
      <alignment horizontal="center"/>
    </xf>
    <xf numFmtId="3" fontId="23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0" fontId="17" fillId="0" borderId="38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9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10" xfId="0" applyFont="1" applyBorder="1" applyAlignment="1">
      <alignment horizontal="center"/>
    </xf>
    <xf numFmtId="4" fontId="24" fillId="24" borderId="28" xfId="0" applyNumberFormat="1" applyFont="1" applyFill="1" applyBorder="1" applyAlignment="1">
      <alignment horizontal="center"/>
    </xf>
    <xf numFmtId="4" fontId="24" fillId="24" borderId="17" xfId="0" applyNumberFormat="1" applyFont="1" applyFill="1" applyBorder="1" applyAlignment="1">
      <alignment horizontal="center"/>
    </xf>
    <xf numFmtId="4" fontId="24" fillId="0" borderId="17" xfId="0" applyNumberFormat="1" applyFont="1" applyBorder="1" applyAlignment="1">
      <alignment horizontal="center"/>
    </xf>
    <xf numFmtId="4" fontId="24" fillId="0" borderId="41" xfId="0" applyNumberFormat="1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4" fontId="24" fillId="24" borderId="27" xfId="0" applyNumberFormat="1" applyFont="1" applyFill="1" applyBorder="1" applyAlignment="1">
      <alignment horizontal="center"/>
    </xf>
    <xf numFmtId="0" fontId="29" fillId="0" borderId="16" xfId="0" applyFont="1" applyBorder="1" applyAlignment="1">
      <alignment horizontal="center" vertical="center" wrapText="1"/>
    </xf>
  </cellXfs>
  <cellStyles count="4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1" xfId="22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 1" xfId="32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1</xdr:row>
      <xdr:rowOff>144780</xdr:rowOff>
    </xdr:from>
    <xdr:to>
      <xdr:col>4</xdr:col>
      <xdr:colOff>304800</xdr:colOff>
      <xdr:row>4</xdr:row>
      <xdr:rowOff>91440</xdr:rowOff>
    </xdr:to>
    <xdr:pic>
      <xdr:nvPicPr>
        <xdr:cNvPr id="1034" name="Picture 1">
          <a:extLst>
            <a:ext uri="{FF2B5EF4-FFF2-40B4-BE49-F238E27FC236}">
              <a16:creationId xmlns:a16="http://schemas.microsoft.com/office/drawing/2014/main" id="{89707BD1-CA06-4F6D-BE90-35AAC0D4E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" y="312420"/>
          <a:ext cx="2446020" cy="4495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30480</xdr:rowOff>
    </xdr:from>
    <xdr:to>
      <xdr:col>1</xdr:col>
      <xdr:colOff>0</xdr:colOff>
      <xdr:row>1</xdr:row>
      <xdr:rowOff>121920</xdr:rowOff>
    </xdr:to>
    <xdr:pic>
      <xdr:nvPicPr>
        <xdr:cNvPr id="13358" name="Picture 1">
          <a:extLst>
            <a:ext uri="{FF2B5EF4-FFF2-40B4-BE49-F238E27FC236}">
              <a16:creationId xmlns:a16="http://schemas.microsoft.com/office/drawing/2014/main" id="{EC233863-D287-4B39-81DA-0086B1545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30480"/>
          <a:ext cx="822960" cy="259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2</xdr:row>
      <xdr:rowOff>167640</xdr:rowOff>
    </xdr:to>
    <xdr:pic>
      <xdr:nvPicPr>
        <xdr:cNvPr id="13359" name="Picture 2">
          <a:extLst>
            <a:ext uri="{FF2B5EF4-FFF2-40B4-BE49-F238E27FC236}">
              <a16:creationId xmlns:a16="http://schemas.microsoft.com/office/drawing/2014/main" id="{5F784739-E18F-4119-8CD7-5B4BA2F35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1540" y="0"/>
          <a:ext cx="0" cy="5029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68580</xdr:colOff>
      <xdr:row>0</xdr:row>
      <xdr:rowOff>30480</xdr:rowOff>
    </xdr:from>
    <xdr:to>
      <xdr:col>1</xdr:col>
      <xdr:colOff>0</xdr:colOff>
      <xdr:row>1</xdr:row>
      <xdr:rowOff>121920</xdr:rowOff>
    </xdr:to>
    <xdr:pic>
      <xdr:nvPicPr>
        <xdr:cNvPr id="13360" name="Picture 1">
          <a:extLst>
            <a:ext uri="{FF2B5EF4-FFF2-40B4-BE49-F238E27FC236}">
              <a16:creationId xmlns:a16="http://schemas.microsoft.com/office/drawing/2014/main" id="{FE739115-95F8-4338-988B-57D7BE0B4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30480"/>
          <a:ext cx="822960" cy="259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68580</xdr:colOff>
      <xdr:row>0</xdr:row>
      <xdr:rowOff>30480</xdr:rowOff>
    </xdr:from>
    <xdr:to>
      <xdr:col>1</xdr:col>
      <xdr:colOff>281940</xdr:colOff>
      <xdr:row>1</xdr:row>
      <xdr:rowOff>121920</xdr:rowOff>
    </xdr:to>
    <xdr:pic>
      <xdr:nvPicPr>
        <xdr:cNvPr id="13361" name="Picture 1">
          <a:extLst>
            <a:ext uri="{FF2B5EF4-FFF2-40B4-BE49-F238E27FC236}">
              <a16:creationId xmlns:a16="http://schemas.microsoft.com/office/drawing/2014/main" id="{C1B8769A-2BD6-40AA-BAF2-62A64006B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30480"/>
          <a:ext cx="1104900" cy="259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68580</xdr:colOff>
      <xdr:row>0</xdr:row>
      <xdr:rowOff>30480</xdr:rowOff>
    </xdr:from>
    <xdr:to>
      <xdr:col>4</xdr:col>
      <xdr:colOff>281940</xdr:colOff>
      <xdr:row>1</xdr:row>
      <xdr:rowOff>121920</xdr:rowOff>
    </xdr:to>
    <xdr:pic>
      <xdr:nvPicPr>
        <xdr:cNvPr id="13362" name="Picture 1">
          <a:extLst>
            <a:ext uri="{FF2B5EF4-FFF2-40B4-BE49-F238E27FC236}">
              <a16:creationId xmlns:a16="http://schemas.microsoft.com/office/drawing/2014/main" id="{ADE5D7BB-4674-400C-8CA0-BF8000C86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120" y="30480"/>
          <a:ext cx="1165860" cy="259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2058" name="Picture 1">
          <a:extLst>
            <a:ext uri="{FF2B5EF4-FFF2-40B4-BE49-F238E27FC236}">
              <a16:creationId xmlns:a16="http://schemas.microsoft.com/office/drawing/2014/main" id="{47E16E79-B9CF-44B0-A5FA-BED1F3B1A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5679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3082" name="Picture 1">
          <a:extLst>
            <a:ext uri="{FF2B5EF4-FFF2-40B4-BE49-F238E27FC236}">
              <a16:creationId xmlns:a16="http://schemas.microsoft.com/office/drawing/2014/main" id="{1950A9B6-083E-451C-BCF2-81C80E553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030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4115" name="Picture 1">
          <a:extLst>
            <a:ext uri="{FF2B5EF4-FFF2-40B4-BE49-F238E27FC236}">
              <a16:creationId xmlns:a16="http://schemas.microsoft.com/office/drawing/2014/main" id="{6B21D704-C592-409C-A6BD-3B76F65B1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4696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4116" name="Picture 2">
          <a:extLst>
            <a:ext uri="{FF2B5EF4-FFF2-40B4-BE49-F238E27FC236}">
              <a16:creationId xmlns:a16="http://schemas.microsoft.com/office/drawing/2014/main" id="{8FF4314A-D561-4499-9690-FABC67FFE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4696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5148" name="Picture 1">
          <a:extLst>
            <a:ext uri="{FF2B5EF4-FFF2-40B4-BE49-F238E27FC236}">
              <a16:creationId xmlns:a16="http://schemas.microsoft.com/office/drawing/2014/main" id="{FA60E2A0-9B46-47C8-8124-17EDF7E64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698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5149" name="Picture 2">
          <a:extLst>
            <a:ext uri="{FF2B5EF4-FFF2-40B4-BE49-F238E27FC236}">
              <a16:creationId xmlns:a16="http://schemas.microsoft.com/office/drawing/2014/main" id="{5C1671AB-DEEF-4EF1-9062-2D92E6BBA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698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5150" name="Picture 3">
          <a:extLst>
            <a:ext uri="{FF2B5EF4-FFF2-40B4-BE49-F238E27FC236}">
              <a16:creationId xmlns:a16="http://schemas.microsoft.com/office/drawing/2014/main" id="{CE4EA930-960F-4B20-8E33-1E467A478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698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6172" name="Picture 1">
          <a:extLst>
            <a:ext uri="{FF2B5EF4-FFF2-40B4-BE49-F238E27FC236}">
              <a16:creationId xmlns:a16="http://schemas.microsoft.com/office/drawing/2014/main" id="{4017D09F-0D4F-4C57-BD94-B47440A2E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030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6173" name="Picture 2">
          <a:extLst>
            <a:ext uri="{FF2B5EF4-FFF2-40B4-BE49-F238E27FC236}">
              <a16:creationId xmlns:a16="http://schemas.microsoft.com/office/drawing/2014/main" id="{D1B16E27-0E99-49DF-9501-AF9E13314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030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6174" name="Picture 3">
          <a:extLst>
            <a:ext uri="{FF2B5EF4-FFF2-40B4-BE49-F238E27FC236}">
              <a16:creationId xmlns:a16="http://schemas.microsoft.com/office/drawing/2014/main" id="{8F89ECEC-C646-453B-8D98-7AF3EFEAE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030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7205" name="Picture 1">
          <a:extLst>
            <a:ext uri="{FF2B5EF4-FFF2-40B4-BE49-F238E27FC236}">
              <a16:creationId xmlns:a16="http://schemas.microsoft.com/office/drawing/2014/main" id="{3563BFD4-8DD3-4A45-BDC7-BC38DBCF9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1648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7206" name="Picture 2">
          <a:extLst>
            <a:ext uri="{FF2B5EF4-FFF2-40B4-BE49-F238E27FC236}">
              <a16:creationId xmlns:a16="http://schemas.microsoft.com/office/drawing/2014/main" id="{FABCB8EF-26C1-4EC3-B566-5AA6DC1E5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1648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7207" name="Picture 3">
          <a:extLst>
            <a:ext uri="{FF2B5EF4-FFF2-40B4-BE49-F238E27FC236}">
              <a16:creationId xmlns:a16="http://schemas.microsoft.com/office/drawing/2014/main" id="{368D45B1-203A-473D-B874-6493B4CE4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1648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7208" name="Picture 4">
          <a:extLst>
            <a:ext uri="{FF2B5EF4-FFF2-40B4-BE49-F238E27FC236}">
              <a16:creationId xmlns:a16="http://schemas.microsoft.com/office/drawing/2014/main" id="{01818EEE-1472-4A54-945B-587FF667B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1648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8238" name="Picture 1">
          <a:extLst>
            <a:ext uri="{FF2B5EF4-FFF2-40B4-BE49-F238E27FC236}">
              <a16:creationId xmlns:a16="http://schemas.microsoft.com/office/drawing/2014/main" id="{3C4DCC53-69C7-489A-ABE4-467F32C86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79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8239" name="Picture 2">
          <a:extLst>
            <a:ext uri="{FF2B5EF4-FFF2-40B4-BE49-F238E27FC236}">
              <a16:creationId xmlns:a16="http://schemas.microsoft.com/office/drawing/2014/main" id="{D1C852F0-C210-4D0F-ACDD-C998D20C6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79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8240" name="Picture 3">
          <a:extLst>
            <a:ext uri="{FF2B5EF4-FFF2-40B4-BE49-F238E27FC236}">
              <a16:creationId xmlns:a16="http://schemas.microsoft.com/office/drawing/2014/main" id="{69E99298-263C-4CBA-AF32-338FB10F3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79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8241" name="Picture 4">
          <a:extLst>
            <a:ext uri="{FF2B5EF4-FFF2-40B4-BE49-F238E27FC236}">
              <a16:creationId xmlns:a16="http://schemas.microsoft.com/office/drawing/2014/main" id="{738B83CE-EF8D-4B93-8279-CC22DC172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79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8242" name="Picture 5">
          <a:extLst>
            <a:ext uri="{FF2B5EF4-FFF2-40B4-BE49-F238E27FC236}">
              <a16:creationId xmlns:a16="http://schemas.microsoft.com/office/drawing/2014/main" id="{B05D0341-5E15-4B6B-9F0C-C49744948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79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71" name="Picture 1">
          <a:extLst>
            <a:ext uri="{FF2B5EF4-FFF2-40B4-BE49-F238E27FC236}">
              <a16:creationId xmlns:a16="http://schemas.microsoft.com/office/drawing/2014/main" id="{395A4ED3-0ECC-449D-9098-9188BFAD1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155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72" name="Picture 2">
          <a:extLst>
            <a:ext uri="{FF2B5EF4-FFF2-40B4-BE49-F238E27FC236}">
              <a16:creationId xmlns:a16="http://schemas.microsoft.com/office/drawing/2014/main" id="{E9728443-08CA-4FEF-A9EF-8E23D122C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155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73" name="Picture 3">
          <a:extLst>
            <a:ext uri="{FF2B5EF4-FFF2-40B4-BE49-F238E27FC236}">
              <a16:creationId xmlns:a16="http://schemas.microsoft.com/office/drawing/2014/main" id="{A289DCFA-AFD4-413B-BB8B-21813BDAF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155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74" name="Picture 4">
          <a:extLst>
            <a:ext uri="{FF2B5EF4-FFF2-40B4-BE49-F238E27FC236}">
              <a16:creationId xmlns:a16="http://schemas.microsoft.com/office/drawing/2014/main" id="{E5097178-677A-4A7C-B085-31D5E4CAB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155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75" name="Picture 5">
          <a:extLst>
            <a:ext uri="{FF2B5EF4-FFF2-40B4-BE49-F238E27FC236}">
              <a16:creationId xmlns:a16="http://schemas.microsoft.com/office/drawing/2014/main" id="{A039327B-E352-4BCD-9B3B-DB75E191F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155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76" name="Picture 6">
          <a:extLst>
            <a:ext uri="{FF2B5EF4-FFF2-40B4-BE49-F238E27FC236}">
              <a16:creationId xmlns:a16="http://schemas.microsoft.com/office/drawing/2014/main" id="{9EFBF201-7133-492E-8EF3-80299F4EC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155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0"/>
  <sheetViews>
    <sheetView zoomScale="75" zoomScaleNormal="75" workbookViewId="0">
      <pane xSplit="8" topLeftCell="I1" activePane="topRight" state="frozen"/>
      <selection pane="topRight" activeCell="R15" sqref="R15"/>
    </sheetView>
  </sheetViews>
  <sheetFormatPr baseColWidth="10" defaultColWidth="11" defaultRowHeight="13.2" x14ac:dyDescent="0.25"/>
  <cols>
    <col min="1" max="1" width="3.44140625" customWidth="1"/>
    <col min="2" max="2" width="12.88671875" customWidth="1"/>
    <col min="3" max="3" width="10.5546875" customWidth="1"/>
    <col min="4" max="4" width="9.5546875" customWidth="1"/>
    <col min="5" max="5" width="5.33203125" customWidth="1"/>
    <col min="6" max="6" width="12.5546875" customWidth="1"/>
    <col min="7" max="7" width="4" customWidth="1"/>
    <col min="8" max="8" width="12.44140625" customWidth="1"/>
    <col min="9" max="9" width="12.109375" customWidth="1"/>
    <col min="10" max="10" width="10.5546875" customWidth="1"/>
    <col min="11" max="11" width="10.6640625" customWidth="1"/>
    <col min="12" max="13" width="11" customWidth="1"/>
    <col min="14" max="14" width="10.88671875" customWidth="1"/>
    <col min="15" max="15" width="10.6640625" customWidth="1"/>
    <col min="16" max="16" width="12" customWidth="1"/>
    <col min="17" max="17" width="11.33203125" customWidth="1"/>
    <col min="18" max="18" width="10.44140625" customWidth="1"/>
    <col min="19" max="19" width="10.6640625" customWidth="1"/>
    <col min="20" max="20" width="10.5546875" customWidth="1"/>
    <col min="21" max="21" width="11" customWidth="1"/>
    <col min="22" max="22" width="10.5546875" customWidth="1"/>
    <col min="23" max="23" width="11.33203125" customWidth="1"/>
    <col min="24" max="24" width="11.5546875" customWidth="1"/>
    <col min="25" max="25" width="11" customWidth="1"/>
    <col min="26" max="26" width="11.109375" customWidth="1"/>
    <col min="27" max="27" width="11" customWidth="1"/>
    <col min="28" max="28" width="10.5546875" customWidth="1"/>
    <col min="29" max="30" width="11.5546875" customWidth="1"/>
    <col min="31" max="31" width="10.6640625" customWidth="1"/>
    <col min="32" max="32" width="11" customWidth="1"/>
    <col min="33" max="33" width="12.5546875" customWidth="1"/>
    <col min="34" max="34" width="12.88671875" customWidth="1"/>
  </cols>
  <sheetData>
    <row r="2" spans="2:34" x14ac:dyDescent="0.25">
      <c r="L2" s="1"/>
      <c r="M2" s="1"/>
    </row>
    <row r="3" spans="2:34" x14ac:dyDescent="0.25">
      <c r="L3" s="1"/>
      <c r="M3" s="1"/>
    </row>
    <row r="7" spans="2:34" x14ac:dyDescent="0.25">
      <c r="E7" s="139" t="s">
        <v>0</v>
      </c>
      <c r="F7" s="139"/>
      <c r="G7" s="139"/>
      <c r="H7" s="139"/>
      <c r="I7" s="139" t="s">
        <v>1</v>
      </c>
      <c r="J7" s="139"/>
      <c r="K7" s="139" t="s">
        <v>2</v>
      </c>
      <c r="L7" s="139"/>
      <c r="M7" s="139" t="s">
        <v>3</v>
      </c>
      <c r="N7" s="139"/>
      <c r="O7" s="139" t="s">
        <v>4</v>
      </c>
      <c r="P7" s="139"/>
      <c r="Q7" s="139" t="s">
        <v>5</v>
      </c>
      <c r="R7" s="139"/>
      <c r="S7" s="139" t="s">
        <v>6</v>
      </c>
      <c r="T7" s="139"/>
      <c r="U7" s="139" t="s">
        <v>7</v>
      </c>
      <c r="V7" s="139"/>
      <c r="W7" s="139" t="s">
        <v>8</v>
      </c>
      <c r="X7" s="139"/>
      <c r="Y7" s="139" t="s">
        <v>9</v>
      </c>
      <c r="Z7" s="139"/>
      <c r="AA7" s="139" t="s">
        <v>10</v>
      </c>
      <c r="AB7" s="139"/>
      <c r="AC7" s="139" t="s">
        <v>11</v>
      </c>
      <c r="AD7" s="139"/>
      <c r="AE7" s="139" t="s">
        <v>12</v>
      </c>
      <c r="AF7" s="139"/>
      <c r="AG7" s="139" t="s">
        <v>13</v>
      </c>
      <c r="AH7" s="139"/>
    </row>
    <row r="8" spans="2:34" x14ac:dyDescent="0.25">
      <c r="B8" s="2" t="s">
        <v>14</v>
      </c>
      <c r="C8" s="3" t="s">
        <v>15</v>
      </c>
      <c r="D8" s="3" t="s">
        <v>16</v>
      </c>
      <c r="E8" s="140" t="s">
        <v>17</v>
      </c>
      <c r="F8" s="140"/>
      <c r="G8" s="141" t="s">
        <v>18</v>
      </c>
      <c r="H8" s="141"/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  <c r="AG8" s="4" t="s">
        <v>19</v>
      </c>
      <c r="AH8" s="2" t="s">
        <v>20</v>
      </c>
    </row>
    <row r="9" spans="2:34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7" t="s">
        <v>24</v>
      </c>
      <c r="H9" s="8" t="s">
        <v>25</v>
      </c>
      <c r="I9" s="9" t="s">
        <v>26</v>
      </c>
      <c r="J9" s="10" t="s">
        <v>27</v>
      </c>
      <c r="K9" s="9" t="s">
        <v>26</v>
      </c>
      <c r="L9" s="10" t="s">
        <v>27</v>
      </c>
      <c r="M9" s="9" t="s">
        <v>26</v>
      </c>
      <c r="N9" s="10" t="s">
        <v>27</v>
      </c>
      <c r="O9" s="9" t="s">
        <v>26</v>
      </c>
      <c r="P9" s="10" t="s">
        <v>27</v>
      </c>
      <c r="Q9" s="9" t="s">
        <v>26</v>
      </c>
      <c r="R9" s="10" t="s">
        <v>27</v>
      </c>
      <c r="S9" s="9" t="s">
        <v>26</v>
      </c>
      <c r="T9" s="10" t="s">
        <v>27</v>
      </c>
      <c r="U9" s="9" t="s">
        <v>26</v>
      </c>
      <c r="V9" s="10" t="s">
        <v>27</v>
      </c>
      <c r="W9" s="9" t="s">
        <v>26</v>
      </c>
      <c r="X9" s="10" t="s">
        <v>27</v>
      </c>
      <c r="Y9" s="9" t="s">
        <v>26</v>
      </c>
      <c r="Z9" s="10" t="s">
        <v>27</v>
      </c>
      <c r="AA9" s="9" t="s">
        <v>26</v>
      </c>
      <c r="AB9" s="10" t="s">
        <v>27</v>
      </c>
      <c r="AC9" s="9" t="s">
        <v>26</v>
      </c>
      <c r="AD9" s="10" t="s">
        <v>27</v>
      </c>
      <c r="AE9" s="9" t="s">
        <v>26</v>
      </c>
      <c r="AF9" s="10" t="s">
        <v>27</v>
      </c>
      <c r="AG9" s="9" t="s">
        <v>26</v>
      </c>
      <c r="AH9" s="11" t="s">
        <v>27</v>
      </c>
    </row>
    <row r="10" spans="2:34" x14ac:dyDescent="0.25">
      <c r="B10" s="12" t="s">
        <v>28</v>
      </c>
      <c r="C10" s="13">
        <f>+D10*12</f>
        <v>29520</v>
      </c>
      <c r="D10" s="13">
        <v>2460</v>
      </c>
      <c r="E10" s="14">
        <v>2</v>
      </c>
      <c r="F10" s="15">
        <f>(2600)*E10</f>
        <v>5200</v>
      </c>
      <c r="G10" s="16">
        <v>2</v>
      </c>
      <c r="H10" s="15">
        <f>(4110)*G10</f>
        <v>8220</v>
      </c>
      <c r="I10" s="17">
        <v>1000</v>
      </c>
      <c r="J10" s="17">
        <v>2000</v>
      </c>
      <c r="K10" s="18"/>
      <c r="L10" s="18"/>
      <c r="M10" s="18"/>
      <c r="N10" s="18"/>
      <c r="O10" s="19">
        <v>2000</v>
      </c>
      <c r="P10" s="19">
        <v>3000</v>
      </c>
      <c r="Q10" s="18"/>
      <c r="R10" s="18"/>
      <c r="S10" s="18"/>
      <c r="T10" s="18"/>
      <c r="U10" s="17">
        <v>1200</v>
      </c>
      <c r="V10" s="17">
        <v>1500</v>
      </c>
      <c r="W10" s="18"/>
      <c r="X10" s="18"/>
      <c r="Y10" s="18"/>
      <c r="Z10" s="18"/>
      <c r="AA10" s="19">
        <v>1700</v>
      </c>
      <c r="AB10" s="19">
        <v>2000</v>
      </c>
      <c r="AC10" s="18"/>
      <c r="AD10" s="18"/>
      <c r="AE10" s="18"/>
      <c r="AF10" s="18"/>
      <c r="AG10" s="20">
        <f t="shared" ref="AG10:AH14" si="0">SUM(I10+K10+M10+O10+Q10+S10+U10+W10+Y10+AA10+AC10+AE10)</f>
        <v>5900</v>
      </c>
      <c r="AH10" s="21">
        <f t="shared" si="0"/>
        <v>8500</v>
      </c>
    </row>
    <row r="11" spans="2:34" x14ac:dyDescent="0.25">
      <c r="B11" s="22" t="s">
        <v>29</v>
      </c>
      <c r="C11" s="13">
        <f>+D11*12</f>
        <v>18504</v>
      </c>
      <c r="D11" s="23">
        <v>1542</v>
      </c>
      <c r="E11" s="14">
        <v>2</v>
      </c>
      <c r="F11" s="15">
        <f>(2600)*E11</f>
        <v>5200</v>
      </c>
      <c r="G11" s="16">
        <v>1</v>
      </c>
      <c r="H11" s="15">
        <f>(4110)*G11</f>
        <v>4110</v>
      </c>
      <c r="I11" s="18"/>
      <c r="J11" s="18"/>
      <c r="K11" s="19">
        <v>2000</v>
      </c>
      <c r="L11" s="19">
        <v>3000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7">
        <v>1200</v>
      </c>
      <c r="X11" s="17">
        <v>1100</v>
      </c>
      <c r="Y11" s="18"/>
      <c r="Z11" s="18"/>
      <c r="AA11" s="18"/>
      <c r="AB11" s="18"/>
      <c r="AC11" s="18"/>
      <c r="AD11" s="18"/>
      <c r="AE11" s="24">
        <v>1700</v>
      </c>
      <c r="AF11" s="24">
        <v>1500</v>
      </c>
      <c r="AG11" s="20">
        <f t="shared" si="0"/>
        <v>4900</v>
      </c>
      <c r="AH11" s="21">
        <f t="shared" si="0"/>
        <v>5600</v>
      </c>
    </row>
    <row r="12" spans="2:34" x14ac:dyDescent="0.25">
      <c r="B12" s="25" t="s">
        <v>30</v>
      </c>
      <c r="C12" s="13">
        <f>+D12*12</f>
        <v>33072</v>
      </c>
      <c r="D12" s="23">
        <v>2756</v>
      </c>
      <c r="E12" s="26">
        <v>2</v>
      </c>
      <c r="F12" s="27">
        <f>(10500)*E12</f>
        <v>21000</v>
      </c>
      <c r="G12" s="28">
        <v>1</v>
      </c>
      <c r="H12" s="27">
        <f>(10500)*G12</f>
        <v>10500</v>
      </c>
      <c r="I12" s="29"/>
      <c r="J12" s="29"/>
      <c r="K12" s="29"/>
      <c r="L12" s="29"/>
      <c r="M12" s="17">
        <v>2000</v>
      </c>
      <c r="N12" s="17">
        <v>4500</v>
      </c>
      <c r="O12" s="30"/>
      <c r="P12" s="30"/>
      <c r="Q12" s="30"/>
      <c r="R12" s="30"/>
      <c r="S12" s="19">
        <v>2000</v>
      </c>
      <c r="T12" s="19">
        <v>4500</v>
      </c>
      <c r="U12" s="30"/>
      <c r="V12" s="30"/>
      <c r="W12" s="31"/>
      <c r="X12" s="31"/>
      <c r="Y12" s="31"/>
      <c r="Z12" s="31"/>
      <c r="AA12" s="30"/>
      <c r="AB12" s="30"/>
      <c r="AC12" s="17">
        <v>2000</v>
      </c>
      <c r="AD12" s="17">
        <v>4500</v>
      </c>
      <c r="AE12" s="31"/>
      <c r="AF12" s="31"/>
      <c r="AG12" s="32">
        <f t="shared" si="0"/>
        <v>6000</v>
      </c>
      <c r="AH12" s="33">
        <f t="shared" si="0"/>
        <v>13500</v>
      </c>
    </row>
    <row r="13" spans="2:34" x14ac:dyDescent="0.25">
      <c r="B13" s="25"/>
      <c r="C13" s="13">
        <v>0</v>
      </c>
      <c r="D13" s="23">
        <v>0</v>
      </c>
      <c r="E13" s="26">
        <v>0</v>
      </c>
      <c r="F13" s="27">
        <v>0</v>
      </c>
      <c r="G13" s="28">
        <v>0</v>
      </c>
      <c r="H13" s="27">
        <f>(4200)*G13</f>
        <v>0</v>
      </c>
      <c r="I13" s="29"/>
      <c r="J13" s="29"/>
      <c r="K13" s="29"/>
      <c r="L13" s="29"/>
      <c r="M13" s="17">
        <v>0</v>
      </c>
      <c r="N13" s="17">
        <v>0</v>
      </c>
      <c r="O13" s="30"/>
      <c r="P13" s="30"/>
      <c r="Q13" s="30"/>
      <c r="R13" s="30"/>
      <c r="S13" s="31"/>
      <c r="T13" s="31"/>
      <c r="U13" s="34">
        <v>0</v>
      </c>
      <c r="V13" s="34">
        <v>0</v>
      </c>
      <c r="W13" s="31"/>
      <c r="X13" s="31"/>
      <c r="Y13" s="31"/>
      <c r="Z13" s="31"/>
      <c r="AA13" s="30"/>
      <c r="AB13" s="30"/>
      <c r="AC13" s="19">
        <v>0</v>
      </c>
      <c r="AD13" s="19">
        <v>0</v>
      </c>
      <c r="AE13" s="31"/>
      <c r="AF13" s="31"/>
      <c r="AG13" s="32">
        <f t="shared" si="0"/>
        <v>0</v>
      </c>
      <c r="AH13" s="33">
        <f t="shared" si="0"/>
        <v>0</v>
      </c>
    </row>
    <row r="14" spans="2:34" x14ac:dyDescent="0.25">
      <c r="B14" s="35" t="s">
        <v>31</v>
      </c>
      <c r="C14" s="13">
        <f>+D14*12</f>
        <v>19428</v>
      </c>
      <c r="D14" s="36">
        <v>1619</v>
      </c>
      <c r="E14" s="26">
        <v>2</v>
      </c>
      <c r="F14" s="37">
        <f>(2300)*E14</f>
        <v>4600</v>
      </c>
      <c r="G14" s="28">
        <v>2</v>
      </c>
      <c r="H14" s="37">
        <f>(3600)*G14</f>
        <v>7200</v>
      </c>
      <c r="I14" s="19">
        <v>1700</v>
      </c>
      <c r="J14" s="19">
        <v>2000</v>
      </c>
      <c r="K14" s="38"/>
      <c r="L14" s="38"/>
      <c r="M14" s="38"/>
      <c r="N14" s="38"/>
      <c r="O14" s="38"/>
      <c r="P14" s="38"/>
      <c r="Q14" s="17">
        <v>1200</v>
      </c>
      <c r="R14" s="17">
        <v>1500</v>
      </c>
      <c r="S14" s="38"/>
      <c r="T14" s="38"/>
      <c r="U14" s="38"/>
      <c r="V14" s="38"/>
      <c r="W14" s="19">
        <v>1700</v>
      </c>
      <c r="X14" s="19">
        <v>1900</v>
      </c>
      <c r="Y14" s="38"/>
      <c r="Z14" s="38"/>
      <c r="AA14" s="38"/>
      <c r="AB14" s="38"/>
      <c r="AC14" s="38"/>
      <c r="AD14" s="38"/>
      <c r="AE14" s="39">
        <v>1200</v>
      </c>
      <c r="AF14" s="39">
        <v>1100</v>
      </c>
      <c r="AG14" s="32">
        <f t="shared" si="0"/>
        <v>5800</v>
      </c>
      <c r="AH14" s="33">
        <f t="shared" si="0"/>
        <v>6500</v>
      </c>
    </row>
    <row r="15" spans="2:34" s="40" customFormat="1" x14ac:dyDescent="0.25">
      <c r="B15" s="41" t="s">
        <v>13</v>
      </c>
      <c r="C15" s="42"/>
      <c r="D15" s="43"/>
      <c r="E15" s="43"/>
      <c r="F15" s="44">
        <f>SUM(F10:F14)</f>
        <v>36000</v>
      </c>
      <c r="G15" s="43"/>
      <c r="H15" s="44">
        <f t="shared" ref="H15:AH15" si="1">SUM(H10:H14)</f>
        <v>30030</v>
      </c>
      <c r="I15" s="45">
        <f t="shared" si="1"/>
        <v>2700</v>
      </c>
      <c r="J15" s="45">
        <f t="shared" si="1"/>
        <v>4000</v>
      </c>
      <c r="K15" s="45">
        <f t="shared" si="1"/>
        <v>2000</v>
      </c>
      <c r="L15" s="45">
        <f t="shared" si="1"/>
        <v>3000</v>
      </c>
      <c r="M15" s="45">
        <f t="shared" si="1"/>
        <v>2000</v>
      </c>
      <c r="N15" s="45">
        <f t="shared" si="1"/>
        <v>4500</v>
      </c>
      <c r="O15" s="45">
        <f t="shared" si="1"/>
        <v>2000</v>
      </c>
      <c r="P15" s="45">
        <f t="shared" si="1"/>
        <v>3000</v>
      </c>
      <c r="Q15" s="45">
        <f t="shared" si="1"/>
        <v>1200</v>
      </c>
      <c r="R15" s="45">
        <f t="shared" si="1"/>
        <v>1500</v>
      </c>
      <c r="S15" s="45">
        <f t="shared" si="1"/>
        <v>2000</v>
      </c>
      <c r="T15" s="45">
        <f t="shared" si="1"/>
        <v>4500</v>
      </c>
      <c r="U15" s="45">
        <f t="shared" si="1"/>
        <v>1200</v>
      </c>
      <c r="V15" s="45">
        <f t="shared" si="1"/>
        <v>1500</v>
      </c>
      <c r="W15" s="45">
        <f t="shared" si="1"/>
        <v>2900</v>
      </c>
      <c r="X15" s="45">
        <f t="shared" si="1"/>
        <v>3000</v>
      </c>
      <c r="Y15" s="45">
        <f t="shared" si="1"/>
        <v>0</v>
      </c>
      <c r="Z15" s="45">
        <f t="shared" si="1"/>
        <v>0</v>
      </c>
      <c r="AA15" s="45">
        <f t="shared" si="1"/>
        <v>1700</v>
      </c>
      <c r="AB15" s="45">
        <f t="shared" si="1"/>
        <v>2000</v>
      </c>
      <c r="AC15" s="45">
        <f t="shared" si="1"/>
        <v>2000</v>
      </c>
      <c r="AD15" s="45">
        <f t="shared" si="1"/>
        <v>4500</v>
      </c>
      <c r="AE15" s="45">
        <f t="shared" si="1"/>
        <v>2900</v>
      </c>
      <c r="AF15" s="45">
        <f t="shared" si="1"/>
        <v>2600</v>
      </c>
      <c r="AG15" s="45">
        <f t="shared" si="1"/>
        <v>22600</v>
      </c>
      <c r="AH15" s="45">
        <f t="shared" si="1"/>
        <v>34100</v>
      </c>
    </row>
    <row r="19" spans="17:23" x14ac:dyDescent="0.25">
      <c r="Q19" s="46"/>
      <c r="R19" s="46"/>
      <c r="S19" s="46"/>
      <c r="T19" s="46"/>
      <c r="U19" s="46"/>
      <c r="V19" s="46"/>
      <c r="W19" s="46"/>
    </row>
    <row r="20" spans="17:23" x14ac:dyDescent="0.25">
      <c r="Q20" s="46"/>
      <c r="R20" s="46"/>
      <c r="S20" s="46"/>
      <c r="T20" s="46"/>
      <c r="U20" s="46"/>
      <c r="V20" s="46"/>
      <c r="W20" s="46"/>
    </row>
  </sheetData>
  <sheetProtection selectLockedCells="1" selectUnlockedCells="1"/>
  <mergeCells count="16">
    <mergeCell ref="AE7:AF7"/>
    <mergeCell ref="AG7:AH7"/>
    <mergeCell ref="E8:F8"/>
    <mergeCell ref="G8:H8"/>
    <mergeCell ref="S7:T7"/>
    <mergeCell ref="U7:V7"/>
    <mergeCell ref="W7:X7"/>
    <mergeCell ref="Y7:Z7"/>
    <mergeCell ref="AA7:AB7"/>
    <mergeCell ref="AC7:AD7"/>
    <mergeCell ref="E7:H7"/>
    <mergeCell ref="I7:J7"/>
    <mergeCell ref="K7:L7"/>
    <mergeCell ref="M7:N7"/>
    <mergeCell ref="O7:P7"/>
    <mergeCell ref="Q7:R7"/>
  </mergeCells>
  <pageMargins left="0.75" right="0.75" top="1" bottom="1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7"/>
  <sheetViews>
    <sheetView zoomScale="75" zoomScaleNormal="75" workbookViewId="0">
      <selection activeCell="F19" sqref="F19"/>
    </sheetView>
  </sheetViews>
  <sheetFormatPr baseColWidth="10" defaultColWidth="11.44140625" defaultRowHeight="13.2" x14ac:dyDescent="0.25"/>
  <cols>
    <col min="1" max="1" width="5.5546875" style="69" customWidth="1"/>
    <col min="2" max="2" width="13.5546875" style="69" customWidth="1"/>
    <col min="3" max="3" width="16.88671875" style="69" customWidth="1"/>
    <col min="4" max="4" width="15.5546875" style="69" customWidth="1"/>
    <col min="5" max="5" width="10.44140625" style="69" customWidth="1"/>
    <col min="6" max="6" width="13" style="69" customWidth="1"/>
    <col min="7" max="7" width="17.88671875" style="69" customWidth="1"/>
    <col min="8" max="8" width="10.88671875" style="69" customWidth="1"/>
    <col min="9" max="9" width="11.109375" style="69" customWidth="1"/>
    <col min="10" max="10" width="11.5546875" style="69" customWidth="1"/>
    <col min="11" max="11" width="13.109375" style="69" customWidth="1"/>
    <col min="12" max="12" width="12.88671875" style="69" customWidth="1"/>
    <col min="13" max="13" width="15.6640625" style="69" customWidth="1"/>
    <col min="14" max="14" width="10.33203125" style="69" customWidth="1"/>
    <col min="15" max="15" width="12.109375" style="69" customWidth="1"/>
    <col min="16" max="16" width="18.88671875" style="69" customWidth="1"/>
    <col min="17" max="17" width="10.88671875" style="69" customWidth="1"/>
    <col min="18" max="18" width="10" style="69" customWidth="1"/>
    <col min="19" max="16384" width="11.44140625" style="69"/>
  </cols>
  <sheetData>
    <row r="2" spans="1:18" ht="15.6" x14ac:dyDescent="0.3">
      <c r="F2" s="70" t="s">
        <v>50</v>
      </c>
      <c r="G2" s="71" t="s">
        <v>51</v>
      </c>
      <c r="H2" s="72"/>
      <c r="I2" s="73"/>
      <c r="J2" s="73"/>
    </row>
    <row r="3" spans="1:18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4" spans="1:18" x14ac:dyDescent="0.25">
      <c r="A4" s="74"/>
      <c r="B4" s="75"/>
      <c r="C4" s="76" t="s">
        <v>1</v>
      </c>
      <c r="D4" s="75"/>
      <c r="E4" s="75"/>
      <c r="F4" s="75"/>
      <c r="G4" s="75"/>
      <c r="H4" s="75"/>
      <c r="I4" s="75"/>
      <c r="J4" s="74"/>
      <c r="K4" s="75"/>
      <c r="L4" s="76" t="s">
        <v>2</v>
      </c>
      <c r="M4" s="75"/>
      <c r="N4" s="75"/>
      <c r="O4" s="75"/>
      <c r="P4" s="75"/>
      <c r="Q4" s="75"/>
      <c r="R4" s="75"/>
    </row>
    <row r="5" spans="1:18" x14ac:dyDescent="0.25">
      <c r="A5" s="74"/>
      <c r="B5" s="77" t="s">
        <v>52</v>
      </c>
      <c r="C5" s="77" t="s">
        <v>53</v>
      </c>
      <c r="D5" s="77" t="s">
        <v>54</v>
      </c>
      <c r="E5" s="77" t="s">
        <v>55</v>
      </c>
      <c r="F5" s="77" t="s">
        <v>32</v>
      </c>
      <c r="G5" s="77" t="s">
        <v>56</v>
      </c>
      <c r="H5" s="77" t="s">
        <v>57</v>
      </c>
      <c r="I5" s="77" t="s">
        <v>58</v>
      </c>
      <c r="J5" s="74"/>
      <c r="K5" s="77" t="s">
        <v>52</v>
      </c>
      <c r="L5" s="77" t="s">
        <v>53</v>
      </c>
      <c r="M5" s="77" t="s">
        <v>54</v>
      </c>
      <c r="N5" s="77" t="s">
        <v>55</v>
      </c>
      <c r="O5" s="77" t="s">
        <v>32</v>
      </c>
      <c r="P5" s="77" t="s">
        <v>56</v>
      </c>
      <c r="Q5" s="77" t="s">
        <v>57</v>
      </c>
      <c r="R5" s="77" t="s">
        <v>58</v>
      </c>
    </row>
    <row r="6" spans="1:18" x14ac:dyDescent="0.25">
      <c r="A6" s="74"/>
      <c r="B6" s="12" t="str">
        <f>HOJALATERIA!B10</f>
        <v>B956</v>
      </c>
      <c r="C6" s="78"/>
      <c r="D6" s="78">
        <f>SUM('SERV. PREVENTIVOS'!J10+'SIST ELECT'!H10+FRENOS!H10+LAVADOS!H10+MOTOR!H10+TRANSMISION!H10+DIFERENCIAL!H10)</f>
        <v>2000</v>
      </c>
      <c r="E6" s="78">
        <v>0</v>
      </c>
      <c r="F6" s="78">
        <f>LLANTAS!H10</f>
        <v>0</v>
      </c>
      <c r="G6" s="78">
        <f>HOJALATERIA!G10</f>
        <v>0</v>
      </c>
      <c r="H6" s="78">
        <v>0</v>
      </c>
      <c r="I6" s="78">
        <f>SUM(C6:H6)</f>
        <v>2000</v>
      </c>
      <c r="J6" s="74"/>
      <c r="K6" s="12" t="str">
        <f>HOJALATERIA!B10</f>
        <v>B956</v>
      </c>
      <c r="L6" s="78"/>
      <c r="M6" s="78">
        <f>'SERV. PREVENTIVOS'!L10+'SIST ELECT'!J10+FRENOS!J10+LAVADOS!J10+MOTOR!J10+TRANSMISION!J10+DIFERENCIAL!J10</f>
        <v>0</v>
      </c>
      <c r="N6" s="78">
        <v>0</v>
      </c>
      <c r="O6" s="78">
        <f>LLANTAS!J10</f>
        <v>0</v>
      </c>
      <c r="P6" s="78">
        <f>HOJALATERIA!J10</f>
        <v>0</v>
      </c>
      <c r="Q6" s="78">
        <v>0</v>
      </c>
      <c r="R6" s="78">
        <f>L6+M6+N6+O6+P6+Q6</f>
        <v>0</v>
      </c>
    </row>
    <row r="7" spans="1:18" x14ac:dyDescent="0.25">
      <c r="A7" s="74"/>
      <c r="B7" s="12" t="str">
        <f>HOJALATERIA!B11</f>
        <v>B631</v>
      </c>
      <c r="C7" s="78"/>
      <c r="D7" s="78">
        <f>SUM('SERV. PREVENTIVOS'!J11+'SIST ELECT'!H11+FRENOS!H11+LAVADOS!H11+MOTOR!H11+TRANSMISION!H11+DIFERENCIAL!H11)</f>
        <v>0</v>
      </c>
      <c r="E7" s="78">
        <v>0</v>
      </c>
      <c r="F7" s="78">
        <f>LLANTAS!H11</f>
        <v>0</v>
      </c>
      <c r="G7" s="78">
        <f>HOJALATERIA!G11</f>
        <v>0</v>
      </c>
      <c r="H7" s="78">
        <v>1</v>
      </c>
      <c r="I7" s="78">
        <f>SUM(C7:H7)</f>
        <v>1</v>
      </c>
      <c r="J7" s="74"/>
      <c r="K7" s="12" t="str">
        <f>HOJALATERIA!B11</f>
        <v>B631</v>
      </c>
      <c r="L7" s="78"/>
      <c r="M7" s="78">
        <f>'SERV. PREVENTIVOS'!L11+'SIST ELECT'!J11+FRENOS!J11+LAVADOS!J11+MOTOR!J11+TRANSMISION!J11+DIFERENCIAL!J11</f>
        <v>4800</v>
      </c>
      <c r="N7" s="78">
        <v>0</v>
      </c>
      <c r="O7" s="78">
        <f>LLANTAS!J11</f>
        <v>0</v>
      </c>
      <c r="P7" s="78">
        <f>HOJALATERIA!J11</f>
        <v>0</v>
      </c>
      <c r="Q7" s="78">
        <v>1</v>
      </c>
      <c r="R7" s="78">
        <f>L7+M7+N7+O7+P7+Q7</f>
        <v>4801</v>
      </c>
    </row>
    <row r="8" spans="1:18" x14ac:dyDescent="0.25">
      <c r="A8" s="74"/>
      <c r="B8" s="12" t="str">
        <f>HOJALATERIA!B12</f>
        <v>Q11</v>
      </c>
      <c r="C8" s="78"/>
      <c r="D8" s="78">
        <f>SUM('SERV. PREVENTIVOS'!J12+'SIST ELECT'!H12+FRENOS!H12+LAVADOS!H12+MOTOR!H12+TRANSMISION!H12+DIFERENCIAL!H12)</f>
        <v>0</v>
      </c>
      <c r="E8" s="78">
        <v>0</v>
      </c>
      <c r="F8" s="78">
        <f>LLANTAS!H12</f>
        <v>0</v>
      </c>
      <c r="G8" s="78">
        <f>HOJALATERIA!H12</f>
        <v>0</v>
      </c>
      <c r="H8" s="78">
        <v>0</v>
      </c>
      <c r="I8" s="78">
        <f>SUM(C8:H8)</f>
        <v>0</v>
      </c>
      <c r="J8" s="74"/>
      <c r="K8" s="12" t="str">
        <f>HOJALATERIA!B12</f>
        <v>Q11</v>
      </c>
      <c r="L8" s="78"/>
      <c r="M8" s="78">
        <f>'SERV. PREVENTIVOS'!L12+'SIST ELECT'!J12+FRENOS!J12+LAVADOS!J12+MOTOR!J12+TRANSMISION!J12+DIFERENCIAL!J12</f>
        <v>0</v>
      </c>
      <c r="N8" s="78">
        <v>0</v>
      </c>
      <c r="O8" s="78">
        <f>LLANTAS!J12</f>
        <v>0</v>
      </c>
      <c r="P8" s="78">
        <f>HOJALATERIA!J12</f>
        <v>0</v>
      </c>
      <c r="Q8" s="78">
        <v>0</v>
      </c>
      <c r="R8" s="78">
        <f>L8+M8+N8+O8+P8+Q8</f>
        <v>0</v>
      </c>
    </row>
    <row r="9" spans="1:18" x14ac:dyDescent="0.25">
      <c r="A9" s="74"/>
      <c r="B9" s="12">
        <f>HOJALATERIA!B13</f>
        <v>0</v>
      </c>
      <c r="C9" s="78"/>
      <c r="D9" s="78">
        <f>SUM('SERV. PREVENTIVOS'!J13+'SIST ELECT'!H13+FRENOS!H13+LAVADOS!H13+MOTOR!H13+TRANSMISION!H13+DIFERENCIAL!H13)</f>
        <v>0</v>
      </c>
      <c r="E9" s="78">
        <v>0</v>
      </c>
      <c r="F9" s="78">
        <f>LLANTAS!H13</f>
        <v>0</v>
      </c>
      <c r="G9" s="78">
        <f>HOJALATERIA!H13</f>
        <v>0</v>
      </c>
      <c r="H9" s="78">
        <v>0</v>
      </c>
      <c r="I9" s="78">
        <f>SUM(C9:H9)</f>
        <v>0</v>
      </c>
      <c r="J9" s="74"/>
      <c r="K9" s="12">
        <f>HOJALATERIA!B13</f>
        <v>0</v>
      </c>
      <c r="L9" s="78"/>
      <c r="M9" s="78">
        <f>'SERV. PREVENTIVOS'!L13+'SIST ELECT'!J13+FRENOS!J13+LAVADOS!J13+MOTOR!J13+TRANSMISION!J13+DIFERENCIAL!J13</f>
        <v>0</v>
      </c>
      <c r="N9" s="78">
        <v>0</v>
      </c>
      <c r="O9" s="78">
        <f>LLANTAS!J13</f>
        <v>0</v>
      </c>
      <c r="P9" s="78">
        <f>HOJALATERIA!J13</f>
        <v>0</v>
      </c>
      <c r="Q9" s="78">
        <v>0</v>
      </c>
      <c r="R9" s="78">
        <f>L9+M9+N9+O9+P9+Q9</f>
        <v>0</v>
      </c>
    </row>
    <row r="10" spans="1:18" x14ac:dyDescent="0.25">
      <c r="A10" s="74"/>
      <c r="B10" s="12" t="str">
        <f>HOJALATERIA!B14</f>
        <v>A974</v>
      </c>
      <c r="C10" s="78"/>
      <c r="D10" s="78">
        <f>SUM('SERV. PREVENTIVOS'!J14+'SIST ELECT'!H14+FRENOS!H14+LAVADOS!H14+MOTOR!H14+TRANSMISION!H14+DIFERENCIAL!H14)</f>
        <v>2500</v>
      </c>
      <c r="E10" s="78">
        <v>0</v>
      </c>
      <c r="F10" s="78">
        <f>LLANTAS!H14</f>
        <v>0</v>
      </c>
      <c r="G10" s="78">
        <f>HOJALATERIA!H14</f>
        <v>0</v>
      </c>
      <c r="H10" s="78">
        <v>0</v>
      </c>
      <c r="I10" s="78">
        <f>SUM(C10:H10)</f>
        <v>2500</v>
      </c>
      <c r="J10" s="74"/>
      <c r="K10" s="25" t="str">
        <f>HOJALATERIA!B14</f>
        <v>A974</v>
      </c>
      <c r="L10" s="78"/>
      <c r="M10" s="78">
        <f>'SERV. PREVENTIVOS'!L14+'SIST ELECT'!J14+FRENOS!J14+LAVADOS!J14+MOTOR!J14+TRANSMISION!J14+DIFERENCIAL!J14</f>
        <v>0</v>
      </c>
      <c r="N10" s="78">
        <v>0</v>
      </c>
      <c r="O10" s="78">
        <f>LLANTAS!J14</f>
        <v>0</v>
      </c>
      <c r="P10" s="78">
        <f>HOJALATERIA!J14</f>
        <v>0</v>
      </c>
      <c r="Q10" s="78">
        <v>0</v>
      </c>
      <c r="R10" s="78">
        <f>L10+M10+N10+O10+P10+Q10</f>
        <v>0</v>
      </c>
    </row>
    <row r="11" spans="1:18" x14ac:dyDescent="0.25">
      <c r="A11" s="74"/>
      <c r="B11" s="79" t="s">
        <v>58</v>
      </c>
      <c r="C11" s="77">
        <f t="shared" ref="C11:I11" si="0">SUM(C6:C10)</f>
        <v>0</v>
      </c>
      <c r="D11" s="77">
        <f t="shared" si="0"/>
        <v>4500</v>
      </c>
      <c r="E11" s="77">
        <f t="shared" si="0"/>
        <v>0</v>
      </c>
      <c r="F11" s="77">
        <f t="shared" si="0"/>
        <v>0</v>
      </c>
      <c r="G11" s="77">
        <f t="shared" si="0"/>
        <v>0</v>
      </c>
      <c r="H11" s="77">
        <f t="shared" si="0"/>
        <v>1</v>
      </c>
      <c r="I11" s="77">
        <f t="shared" si="0"/>
        <v>4501</v>
      </c>
      <c r="J11" s="74"/>
      <c r="K11" s="79" t="s">
        <v>58</v>
      </c>
      <c r="L11" s="77">
        <f t="shared" ref="L11:R11" si="1">SUM(L6:L10)</f>
        <v>0</v>
      </c>
      <c r="M11" s="77">
        <f t="shared" si="1"/>
        <v>4800</v>
      </c>
      <c r="N11" s="77">
        <f t="shared" si="1"/>
        <v>0</v>
      </c>
      <c r="O11" s="77">
        <f t="shared" si="1"/>
        <v>0</v>
      </c>
      <c r="P11" s="77">
        <f t="shared" si="1"/>
        <v>0</v>
      </c>
      <c r="Q11" s="77">
        <f t="shared" si="1"/>
        <v>1</v>
      </c>
      <c r="R11" s="77">
        <f t="shared" si="1"/>
        <v>4801</v>
      </c>
    </row>
    <row r="12" spans="1:18" x14ac:dyDescent="0.25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</row>
    <row r="13" spans="1:18" x14ac:dyDescent="0.25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</row>
    <row r="14" spans="1:18" x14ac:dyDescent="0.25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</row>
    <row r="15" spans="1:18" x14ac:dyDescent="0.25">
      <c r="A15" s="74"/>
      <c r="B15" s="75"/>
      <c r="C15" s="76" t="s">
        <v>3</v>
      </c>
      <c r="D15" s="75"/>
      <c r="E15" s="75"/>
      <c r="F15" s="75"/>
      <c r="G15" s="75"/>
      <c r="H15" s="75"/>
      <c r="I15" s="75"/>
      <c r="J15" s="74"/>
      <c r="K15" s="75"/>
      <c r="L15" s="76" t="s">
        <v>4</v>
      </c>
      <c r="M15" s="75"/>
      <c r="N15" s="75"/>
      <c r="O15" s="75"/>
      <c r="P15" s="75"/>
      <c r="Q15" s="75"/>
      <c r="R15" s="75"/>
    </row>
    <row r="16" spans="1:18" x14ac:dyDescent="0.25">
      <c r="A16" s="74"/>
      <c r="B16" s="77" t="s">
        <v>52</v>
      </c>
      <c r="C16" s="77" t="s">
        <v>53</v>
      </c>
      <c r="D16" s="77" t="s">
        <v>54</v>
      </c>
      <c r="E16" s="77" t="s">
        <v>55</v>
      </c>
      <c r="F16" s="77" t="s">
        <v>32</v>
      </c>
      <c r="G16" s="77" t="s">
        <v>56</v>
      </c>
      <c r="H16" s="77" t="s">
        <v>57</v>
      </c>
      <c r="I16" s="77" t="s">
        <v>58</v>
      </c>
      <c r="J16" s="74"/>
      <c r="K16" s="77" t="s">
        <v>52</v>
      </c>
      <c r="L16" s="77" t="s">
        <v>53</v>
      </c>
      <c r="M16" s="77" t="s">
        <v>54</v>
      </c>
      <c r="N16" s="77" t="s">
        <v>55</v>
      </c>
      <c r="O16" s="77" t="s">
        <v>32</v>
      </c>
      <c r="P16" s="77" t="s">
        <v>56</v>
      </c>
      <c r="Q16" s="77" t="s">
        <v>57</v>
      </c>
      <c r="R16" s="77" t="s">
        <v>58</v>
      </c>
    </row>
    <row r="17" spans="1:18" x14ac:dyDescent="0.25">
      <c r="A17" s="74"/>
      <c r="B17" s="12" t="str">
        <f>B6</f>
        <v>B956</v>
      </c>
      <c r="C17" s="78"/>
      <c r="D17" s="78">
        <f>'SERV. PREVENTIVOS'!N10+'SIST ELECT'!L10+FRENOS!L10+LAVADOS!L10+MOTOR!L10+TRANSMISION!L10+DIFERENCIAL!L10</f>
        <v>0</v>
      </c>
      <c r="E17" s="78">
        <v>0</v>
      </c>
      <c r="F17" s="78">
        <f>LLANTAS!L10</f>
        <v>0</v>
      </c>
      <c r="G17" s="78">
        <f>HOJALATERIA!L10</f>
        <v>0</v>
      </c>
      <c r="H17" s="78"/>
      <c r="I17" s="78">
        <f>SUM(C17:H17)</f>
        <v>0</v>
      </c>
      <c r="J17" s="74"/>
      <c r="K17" s="12" t="str">
        <f>K6</f>
        <v>B956</v>
      </c>
      <c r="L17" s="78"/>
      <c r="M17" s="78">
        <f>'SERV. PREVENTIVOS'!P10+'SIST ELECT'!N10+FRENOS!N10+LAVADOS!N10+MOTOR!N10+TRANSMISION!N10+DIFERENCIAL!N10</f>
        <v>3000</v>
      </c>
      <c r="N17" s="78">
        <v>0</v>
      </c>
      <c r="O17" s="78">
        <f>LLANTAS!N10</f>
        <v>0</v>
      </c>
      <c r="P17" s="78">
        <f>HOJALATERIA!N10</f>
        <v>0</v>
      </c>
      <c r="Q17" s="78">
        <v>0</v>
      </c>
      <c r="R17" s="78">
        <f>L17+M17+N17+O17+P17+Q17</f>
        <v>3000</v>
      </c>
    </row>
    <row r="18" spans="1:18" x14ac:dyDescent="0.25">
      <c r="A18" s="74"/>
      <c r="B18" s="12" t="str">
        <f>B7</f>
        <v>B631</v>
      </c>
      <c r="C18" s="78"/>
      <c r="D18" s="78">
        <f>'SERV. PREVENTIVOS'!N11+'SIST ELECT'!L11+FRENOS!L11+LAVADOS!L11+MOTOR!L11+TRANSMISION!L11+DIFERENCIAL!L11</f>
        <v>0</v>
      </c>
      <c r="E18" s="78">
        <v>0</v>
      </c>
      <c r="F18" s="78">
        <f>LLANTAS!L11</f>
        <v>0</v>
      </c>
      <c r="G18" s="78">
        <f>HOJALATERIA!L11</f>
        <v>0</v>
      </c>
      <c r="H18" s="78"/>
      <c r="I18" s="78">
        <f>SUM(C18:H18)</f>
        <v>0</v>
      </c>
      <c r="J18" s="74"/>
      <c r="K18" s="12" t="str">
        <f>K7</f>
        <v>B631</v>
      </c>
      <c r="L18" s="78"/>
      <c r="M18" s="78">
        <f>'SERV. PREVENTIVOS'!P11+'SIST ELECT'!N11+FRENOS!N11+LAVADOS!N11+MOTOR!N11+TRANSMISION!N11+DIFERENCIAL!N11</f>
        <v>0</v>
      </c>
      <c r="N18" s="78">
        <v>0</v>
      </c>
      <c r="O18" s="78">
        <f>LLANTAS!N11</f>
        <v>0</v>
      </c>
      <c r="P18" s="78">
        <f>HOJALATERIA!N11</f>
        <v>0</v>
      </c>
      <c r="Q18" s="78">
        <v>1</v>
      </c>
      <c r="R18" s="78">
        <f>L18+M18+N18+O18+P18+Q18</f>
        <v>1</v>
      </c>
    </row>
    <row r="19" spans="1:18" x14ac:dyDescent="0.25">
      <c r="A19" s="74"/>
      <c r="B19" s="12" t="str">
        <f>B8</f>
        <v>Q11</v>
      </c>
      <c r="C19" s="78"/>
      <c r="D19" s="78">
        <f>'SERV. PREVENTIVOS'!N12+'SIST ELECT'!L12+FRENOS!L12+LAVADOS!L12+MOTOR!L12+TRANSMISION!L12+DIFERENCIAL!L12</f>
        <v>4500</v>
      </c>
      <c r="E19" s="78">
        <v>0</v>
      </c>
      <c r="F19" s="78">
        <f>LLANTAS!L12</f>
        <v>0</v>
      </c>
      <c r="G19" s="78">
        <f>HOJALATERIA!L12</f>
        <v>0</v>
      </c>
      <c r="H19" s="78"/>
      <c r="I19" s="78">
        <f>SUM(C19:H19)</f>
        <v>4500</v>
      </c>
      <c r="J19" s="74"/>
      <c r="K19" s="12" t="str">
        <f>K8</f>
        <v>Q11</v>
      </c>
      <c r="L19" s="78"/>
      <c r="M19" s="78">
        <f>'SERV. PREVENTIVOS'!P12+'SIST ELECT'!N12+FRENOS!N12+LAVADOS!N12+MOTOR!N12+TRANSMISION!N12+DIFERENCIAL!N12</f>
        <v>0</v>
      </c>
      <c r="N19" s="78">
        <v>0</v>
      </c>
      <c r="O19" s="78">
        <f>LLANTAS!N12</f>
        <v>0</v>
      </c>
      <c r="P19" s="78">
        <f>HOJALATERIA!N12</f>
        <v>0</v>
      </c>
      <c r="Q19" s="78">
        <v>0</v>
      </c>
      <c r="R19" s="78">
        <f>L19+M19+N19+O19+P19+Q19</f>
        <v>0</v>
      </c>
    </row>
    <row r="20" spans="1:18" x14ac:dyDescent="0.25">
      <c r="A20" s="74"/>
      <c r="B20" s="12">
        <f>B9</f>
        <v>0</v>
      </c>
      <c r="C20" s="78"/>
      <c r="D20" s="78">
        <f>'SERV. PREVENTIVOS'!N13+'SIST ELECT'!L13+FRENOS!L13+LAVADOS!L13+MOTOR!L13+TRANSMISION!L13+DIFERENCIAL!L13</f>
        <v>0</v>
      </c>
      <c r="E20" s="78">
        <v>0</v>
      </c>
      <c r="F20" s="78">
        <f>LLANTAS!L13</f>
        <v>0</v>
      </c>
      <c r="G20" s="78">
        <f>HOJALATERIA!L13</f>
        <v>0</v>
      </c>
      <c r="H20" s="78"/>
      <c r="I20" s="78">
        <f>SUM(C20:H20)</f>
        <v>0</v>
      </c>
      <c r="J20" s="74"/>
      <c r="K20" s="12">
        <f>K9</f>
        <v>0</v>
      </c>
      <c r="L20" s="78"/>
      <c r="M20" s="78">
        <f>'SERV. PREVENTIVOS'!P13+'SIST ELECT'!N13+FRENOS!N13+LAVADOS!N13+MOTOR!N13+TRANSMISION!N13+DIFERENCIAL!N13</f>
        <v>0</v>
      </c>
      <c r="N20" s="78">
        <v>0</v>
      </c>
      <c r="O20" s="78">
        <f>LLANTAS!N13</f>
        <v>0</v>
      </c>
      <c r="P20" s="78">
        <f>HOJALATERIA!N13</f>
        <v>0</v>
      </c>
      <c r="Q20" s="78">
        <v>1</v>
      </c>
      <c r="R20" s="78">
        <f>L20+M20+N20+O20+P20+Q20</f>
        <v>1</v>
      </c>
    </row>
    <row r="21" spans="1:18" x14ac:dyDescent="0.25">
      <c r="A21" s="74"/>
      <c r="B21" s="12" t="str">
        <f>B10</f>
        <v>A974</v>
      </c>
      <c r="C21" s="78"/>
      <c r="D21" s="78">
        <f>'SERV. PREVENTIVOS'!N14+'SIST ELECT'!L14+FRENOS!L14+LAVADOS!L14+MOTOR!L14+TRANSMISION!L14+DIFERENCIAL!L14</f>
        <v>0</v>
      </c>
      <c r="E21" s="78">
        <v>0</v>
      </c>
      <c r="F21" s="78">
        <f>LLANTAS!L14</f>
        <v>0</v>
      </c>
      <c r="G21" s="78">
        <f>HOJALATERIA!L14</f>
        <v>0</v>
      </c>
      <c r="H21" s="78">
        <v>0</v>
      </c>
      <c r="I21" s="78">
        <f>SUM(C21:H21)</f>
        <v>0</v>
      </c>
      <c r="J21" s="74"/>
      <c r="K21" s="12" t="str">
        <f>K10</f>
        <v>A974</v>
      </c>
      <c r="L21" s="78"/>
      <c r="M21" s="78">
        <f>'SERV. PREVENTIVOS'!AB14+'SIST ELECT'!N14+FRENOS!N14+LAVADOS!N14+MOTOR!N14+TRANSMISION!N14+DIFERENCIAL!N14</f>
        <v>0</v>
      </c>
      <c r="N21" s="78">
        <v>0</v>
      </c>
      <c r="O21" s="78">
        <f>LLANTAS!N14</f>
        <v>0</v>
      </c>
      <c r="P21" s="78">
        <f>HOJALATERIA!N14</f>
        <v>0</v>
      </c>
      <c r="Q21" s="78">
        <v>0</v>
      </c>
      <c r="R21" s="78">
        <f>L21+M21+N21+O21+P21+Q21</f>
        <v>0</v>
      </c>
    </row>
    <row r="22" spans="1:18" s="80" customFormat="1" x14ac:dyDescent="0.25">
      <c r="A22" s="75"/>
      <c r="B22" s="79" t="s">
        <v>58</v>
      </c>
      <c r="C22" s="77">
        <f t="shared" ref="C22:I22" si="2">SUM(C17:C21)</f>
        <v>0</v>
      </c>
      <c r="D22" s="77">
        <f t="shared" si="2"/>
        <v>4500</v>
      </c>
      <c r="E22" s="77">
        <f t="shared" si="2"/>
        <v>0</v>
      </c>
      <c r="F22" s="77">
        <f t="shared" si="2"/>
        <v>0</v>
      </c>
      <c r="G22" s="77">
        <f t="shared" si="2"/>
        <v>0</v>
      </c>
      <c r="H22" s="77">
        <f t="shared" si="2"/>
        <v>0</v>
      </c>
      <c r="I22" s="77">
        <f t="shared" si="2"/>
        <v>4500</v>
      </c>
      <c r="J22" s="75"/>
      <c r="K22" s="79" t="s">
        <v>58</v>
      </c>
      <c r="L22" s="77">
        <f t="shared" ref="L22:R22" si="3">SUM(L17:L21)</f>
        <v>0</v>
      </c>
      <c r="M22" s="77">
        <f t="shared" si="3"/>
        <v>3000</v>
      </c>
      <c r="N22" s="77">
        <f t="shared" si="3"/>
        <v>0</v>
      </c>
      <c r="O22" s="77">
        <f t="shared" si="3"/>
        <v>0</v>
      </c>
      <c r="P22" s="77">
        <f t="shared" si="3"/>
        <v>0</v>
      </c>
      <c r="Q22" s="77">
        <f t="shared" si="3"/>
        <v>2</v>
      </c>
      <c r="R22" s="77">
        <f t="shared" si="3"/>
        <v>3002</v>
      </c>
    </row>
    <row r="23" spans="1:18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</row>
    <row r="24" spans="1:18" x14ac:dyDescent="0.25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</row>
    <row r="25" spans="1:18" x14ac:dyDescent="0.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</row>
    <row r="26" spans="1:18" x14ac:dyDescent="0.25">
      <c r="A26" s="74"/>
      <c r="B26" s="75"/>
      <c r="C26" s="76" t="s">
        <v>5</v>
      </c>
      <c r="D26" s="75"/>
      <c r="E26" s="75"/>
      <c r="F26" s="75"/>
      <c r="G26" s="75"/>
      <c r="H26" s="75"/>
      <c r="I26" s="75"/>
      <c r="J26" s="74"/>
      <c r="K26" s="75"/>
      <c r="L26" s="76" t="s">
        <v>6</v>
      </c>
      <c r="M26" s="75"/>
      <c r="N26" s="75"/>
      <c r="O26" s="75"/>
      <c r="P26" s="75"/>
      <c r="Q26" s="75"/>
      <c r="R26" s="75"/>
    </row>
    <row r="27" spans="1:18" x14ac:dyDescent="0.25">
      <c r="A27" s="74"/>
      <c r="B27" s="77" t="s">
        <v>52</v>
      </c>
      <c r="C27" s="77" t="s">
        <v>53</v>
      </c>
      <c r="D27" s="77" t="s">
        <v>54</v>
      </c>
      <c r="E27" s="77" t="s">
        <v>55</v>
      </c>
      <c r="F27" s="77" t="s">
        <v>32</v>
      </c>
      <c r="G27" s="77" t="s">
        <v>56</v>
      </c>
      <c r="H27" s="77" t="s">
        <v>57</v>
      </c>
      <c r="I27" s="77" t="s">
        <v>58</v>
      </c>
      <c r="J27" s="74"/>
      <c r="K27" s="77" t="s">
        <v>52</v>
      </c>
      <c r="L27" s="77" t="s">
        <v>53</v>
      </c>
      <c r="M27" s="77" t="s">
        <v>54</v>
      </c>
      <c r="N27" s="77" t="s">
        <v>55</v>
      </c>
      <c r="O27" s="77" t="s">
        <v>32</v>
      </c>
      <c r="P27" s="77" t="s">
        <v>56</v>
      </c>
      <c r="Q27" s="77" t="s">
        <v>57</v>
      </c>
      <c r="R27" s="77" t="s">
        <v>58</v>
      </c>
    </row>
    <row r="28" spans="1:18" x14ac:dyDescent="0.25">
      <c r="A28" s="74"/>
      <c r="B28" s="12" t="str">
        <f>B17</f>
        <v>B956</v>
      </c>
      <c r="C28" s="78"/>
      <c r="D28" s="78">
        <f>'SERV. PREVENTIVOS'!R10+'SIST ELECT'!P10+FRENOS!P10+LAVADOS!P10+MOTOR!P10+TRANSMISION!P10+DIFERENCIAL!P10</f>
        <v>0</v>
      </c>
      <c r="E28" s="78">
        <v>0</v>
      </c>
      <c r="F28" s="78">
        <f>LLANTAS!P10</f>
        <v>0</v>
      </c>
      <c r="G28" s="78">
        <f>HOJALATERIA!P10</f>
        <v>0</v>
      </c>
      <c r="H28" s="78">
        <v>0</v>
      </c>
      <c r="I28" s="78">
        <f>SUM(C28:H28)</f>
        <v>0</v>
      </c>
      <c r="J28" s="74"/>
      <c r="K28" s="12" t="str">
        <f>K17</f>
        <v>B956</v>
      </c>
      <c r="L28" s="78"/>
      <c r="M28" s="78">
        <f>'SERV. PREVENTIVOS'!T10+'SIST ELECT'!R10+FRENOS!R10+LAVADOS!R10+MOTOR!R10+TRANSMISION!R10+DIFERENCIAL!R10</f>
        <v>500</v>
      </c>
      <c r="N28" s="78">
        <v>0</v>
      </c>
      <c r="O28" s="78">
        <f>LLANTAS!R10</f>
        <v>0</v>
      </c>
      <c r="P28" s="78">
        <f>HOJALATERIA!R10</f>
        <v>0</v>
      </c>
      <c r="Q28" s="78">
        <v>0</v>
      </c>
      <c r="R28" s="78">
        <f>L28+M28+N28+O28+P28+Q28</f>
        <v>500</v>
      </c>
    </row>
    <row r="29" spans="1:18" x14ac:dyDescent="0.25">
      <c r="A29" s="74"/>
      <c r="B29" s="12" t="str">
        <f>B18</f>
        <v>B631</v>
      </c>
      <c r="C29" s="78"/>
      <c r="D29" s="78">
        <f>'SERV. PREVENTIVOS'!R11+'SIST ELECT'!P11+FRENOS!P11+LAVADOS!P11+MOTOR!P11+TRANSMISION!P11+DIFERENCIAL!P11</f>
        <v>0</v>
      </c>
      <c r="E29" s="78">
        <v>0</v>
      </c>
      <c r="F29" s="78">
        <f>LLANTAS!P11</f>
        <v>6000</v>
      </c>
      <c r="G29" s="78">
        <f>HOJALATERIA!P11</f>
        <v>0</v>
      </c>
      <c r="H29" s="78">
        <v>1</v>
      </c>
      <c r="I29" s="78">
        <f>SUM(C29:H29)</f>
        <v>6001</v>
      </c>
      <c r="J29" s="74"/>
      <c r="K29" s="12" t="str">
        <f>K18</f>
        <v>B631</v>
      </c>
      <c r="L29" s="78"/>
      <c r="M29" s="78">
        <f>'SERV. PREVENTIVOS'!T11+'SIST ELECT'!R11+FRENOS!R11+LAVADOS!R11+MOTOR!R11+TRANSMISION!R11+DIFERENCIAL!R11</f>
        <v>1200</v>
      </c>
      <c r="N29" s="78">
        <v>0</v>
      </c>
      <c r="O29" s="78">
        <f>LLANTAS!R11</f>
        <v>0</v>
      </c>
      <c r="P29" s="78">
        <f>HOJALATERIA!R11</f>
        <v>0</v>
      </c>
      <c r="Q29" s="78">
        <v>1</v>
      </c>
      <c r="R29" s="78">
        <f>L29+M29+N29+O29+P29+Q29</f>
        <v>1201</v>
      </c>
    </row>
    <row r="30" spans="1:18" x14ac:dyDescent="0.25">
      <c r="A30" s="74"/>
      <c r="B30" s="12" t="str">
        <f>B19</f>
        <v>Q11</v>
      </c>
      <c r="C30" s="78"/>
      <c r="D30" s="78">
        <f>'SERV. PREVENTIVOS'!R12+'SIST ELECT'!P12+FRENOS!P12+LAVADOS!P12+MOTOR!P12+TRANSMISION!P12+DIFERENCIAL!P12</f>
        <v>0</v>
      </c>
      <c r="E30" s="78">
        <v>0</v>
      </c>
      <c r="F30" s="78">
        <f>LLANTAS!P12</f>
        <v>0</v>
      </c>
      <c r="G30" s="78">
        <f>HOJALATERIA!P12</f>
        <v>3000</v>
      </c>
      <c r="H30" s="78">
        <v>0</v>
      </c>
      <c r="I30" s="78">
        <f>SUM(C30:H30)</f>
        <v>3000</v>
      </c>
      <c r="J30" s="74"/>
      <c r="K30" s="12" t="str">
        <f>K19</f>
        <v>Q11</v>
      </c>
      <c r="L30" s="78"/>
      <c r="M30" s="78">
        <f>'SERV. PREVENTIVOS'!T12+'SIST ELECT'!R12+FRENOS!R12+LAVADOS!R12+MOTOR!R12+TRANSMISION!R12+DIFERENCIAL!R12</f>
        <v>4500</v>
      </c>
      <c r="N30" s="78">
        <v>0</v>
      </c>
      <c r="O30" s="78">
        <f>LLANTAS!R12</f>
        <v>0</v>
      </c>
      <c r="P30" s="78">
        <f>HOJALATERIA!Q12</f>
        <v>0</v>
      </c>
      <c r="Q30" s="78">
        <v>0</v>
      </c>
      <c r="R30" s="78">
        <f>L30+M30+N30+O30+P30+Q30</f>
        <v>4500</v>
      </c>
    </row>
    <row r="31" spans="1:18" x14ac:dyDescent="0.25">
      <c r="A31" s="74"/>
      <c r="B31" s="12">
        <f>B20</f>
        <v>0</v>
      </c>
      <c r="C31" s="78"/>
      <c r="D31" s="78">
        <f>'SERV. PREVENTIVOS'!R13+'SIST ELECT'!P13+FRENOS!P13+LAVADOS!P13+MOTOR!P13+TRANSMISION!P13+DIFERENCIAL!P13</f>
        <v>0</v>
      </c>
      <c r="E31" s="78">
        <v>0</v>
      </c>
      <c r="F31" s="78">
        <f>LLANTAS!P13</f>
        <v>0</v>
      </c>
      <c r="G31" s="78">
        <f>HOJALATERIA!P13</f>
        <v>0</v>
      </c>
      <c r="H31" s="78">
        <v>1</v>
      </c>
      <c r="I31" s="78">
        <f>SUM(C31:H31)</f>
        <v>1</v>
      </c>
      <c r="J31" s="74"/>
      <c r="K31" s="12">
        <f>K20</f>
        <v>0</v>
      </c>
      <c r="L31" s="78"/>
      <c r="M31" s="78">
        <f>'SERV. PREVENTIVOS'!T13+'SIST ELECT'!R13+FRENOS!R13+LAVADOS!R13+MOTOR!R13+TRANSMISION!R13+DIFERENCIAL!R13</f>
        <v>0</v>
      </c>
      <c r="N31" s="78">
        <v>0</v>
      </c>
      <c r="O31" s="78">
        <f>LLANTAS!R13</f>
        <v>0</v>
      </c>
      <c r="P31" s="78">
        <f>HOJALATERIA!Q13</f>
        <v>0</v>
      </c>
      <c r="Q31" s="78">
        <v>1</v>
      </c>
      <c r="R31" s="78">
        <f>L31+M31+N31+O31+P31+Q31</f>
        <v>1</v>
      </c>
    </row>
    <row r="32" spans="1:18" x14ac:dyDescent="0.25">
      <c r="A32" s="74"/>
      <c r="B32" s="12" t="str">
        <f>B21</f>
        <v>A974</v>
      </c>
      <c r="C32" s="78"/>
      <c r="D32" s="78">
        <f>'SERV. PREVENTIVOS'!R14+'SIST ELECT'!P14+FRENOS!P14+LAVADOS!P14+MOTOR!P14+TRANSMISION!P14+DIFERENCIAL!P14</f>
        <v>1500</v>
      </c>
      <c r="E32" s="78">
        <v>0</v>
      </c>
      <c r="F32" s="78">
        <f>LLANTAS!P14</f>
        <v>5000</v>
      </c>
      <c r="G32" s="78">
        <f>HOJALATERIA!P14</f>
        <v>0</v>
      </c>
      <c r="H32" s="78">
        <v>0</v>
      </c>
      <c r="I32" s="78">
        <f>SUM(C32:H32)</f>
        <v>6500</v>
      </c>
      <c r="J32" s="74"/>
      <c r="K32" s="22" t="str">
        <f>K21</f>
        <v>A974</v>
      </c>
      <c r="L32" s="78"/>
      <c r="M32" s="78">
        <f>'SERV. PREVENTIVOS'!T14+'SIST ELECT'!R14+FRENOS!R14+LAVADOS!R14+MOTOR!R14+TRANSMISION!R14+DIFERENCIAL!R14</f>
        <v>0</v>
      </c>
      <c r="N32" s="78">
        <v>0</v>
      </c>
      <c r="O32" s="78">
        <f>LLANTAS!R14</f>
        <v>0</v>
      </c>
      <c r="P32" s="78">
        <f>HOJALATERIA!R14</f>
        <v>0</v>
      </c>
      <c r="Q32" s="78">
        <v>0</v>
      </c>
      <c r="R32" s="78">
        <f>L32+M32+N32+O32+P32+Q32</f>
        <v>0</v>
      </c>
    </row>
    <row r="33" spans="1:18" s="80" customFormat="1" x14ac:dyDescent="0.25">
      <c r="A33" s="75"/>
      <c r="B33" s="79" t="s">
        <v>58</v>
      </c>
      <c r="C33" s="77">
        <f t="shared" ref="C33:I33" si="4">SUM(C28:C32)</f>
        <v>0</v>
      </c>
      <c r="D33" s="77">
        <f t="shared" si="4"/>
        <v>1500</v>
      </c>
      <c r="E33" s="77">
        <f t="shared" si="4"/>
        <v>0</v>
      </c>
      <c r="F33" s="77">
        <f t="shared" si="4"/>
        <v>11000</v>
      </c>
      <c r="G33" s="77">
        <f t="shared" si="4"/>
        <v>3000</v>
      </c>
      <c r="H33" s="77">
        <f t="shared" si="4"/>
        <v>2</v>
      </c>
      <c r="I33" s="77">
        <f t="shared" si="4"/>
        <v>15502</v>
      </c>
      <c r="J33" s="75"/>
      <c r="K33" s="79" t="s">
        <v>58</v>
      </c>
      <c r="L33" s="77">
        <f t="shared" ref="L33:R33" si="5">SUM(L28:L32)</f>
        <v>0</v>
      </c>
      <c r="M33" s="77">
        <f t="shared" si="5"/>
        <v>6200</v>
      </c>
      <c r="N33" s="77">
        <f t="shared" si="5"/>
        <v>0</v>
      </c>
      <c r="O33" s="77">
        <f t="shared" si="5"/>
        <v>0</v>
      </c>
      <c r="P33" s="77">
        <f t="shared" si="5"/>
        <v>0</v>
      </c>
      <c r="Q33" s="77">
        <f t="shared" si="5"/>
        <v>2</v>
      </c>
      <c r="R33" s="77">
        <f t="shared" si="5"/>
        <v>6202</v>
      </c>
    </row>
    <row r="34" spans="1:18" x14ac:dyDescent="0.25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5"/>
      <c r="C37" s="76" t="s">
        <v>7</v>
      </c>
      <c r="D37" s="75"/>
      <c r="E37" s="75"/>
      <c r="F37" s="75"/>
      <c r="G37" s="75"/>
      <c r="H37" s="75"/>
      <c r="I37" s="75"/>
      <c r="J37" s="74"/>
      <c r="K37" s="75"/>
      <c r="L37" s="76" t="s">
        <v>8</v>
      </c>
      <c r="M37" s="75"/>
      <c r="N37" s="75"/>
      <c r="O37" s="75"/>
      <c r="P37" s="75"/>
      <c r="Q37" s="75"/>
      <c r="R37" s="75"/>
    </row>
    <row r="38" spans="1:18" x14ac:dyDescent="0.25">
      <c r="A38" s="74"/>
      <c r="B38" s="77" t="s">
        <v>52</v>
      </c>
      <c r="C38" s="77" t="s">
        <v>53</v>
      </c>
      <c r="D38" s="77" t="s">
        <v>54</v>
      </c>
      <c r="E38" s="77" t="s">
        <v>55</v>
      </c>
      <c r="F38" s="77" t="s">
        <v>32</v>
      </c>
      <c r="G38" s="77" t="s">
        <v>56</v>
      </c>
      <c r="H38" s="77" t="s">
        <v>57</v>
      </c>
      <c r="I38" s="77" t="s">
        <v>58</v>
      </c>
      <c r="J38" s="74"/>
      <c r="K38" s="77" t="s">
        <v>52</v>
      </c>
      <c r="L38" s="77" t="s">
        <v>53</v>
      </c>
      <c r="M38" s="77" t="s">
        <v>54</v>
      </c>
      <c r="N38" s="77" t="s">
        <v>55</v>
      </c>
      <c r="O38" s="77" t="s">
        <v>32</v>
      </c>
      <c r="P38" s="77" t="s">
        <v>56</v>
      </c>
      <c r="Q38" s="77" t="s">
        <v>57</v>
      </c>
      <c r="R38" s="77" t="s">
        <v>58</v>
      </c>
    </row>
    <row r="39" spans="1:18" x14ac:dyDescent="0.25">
      <c r="A39" s="74"/>
      <c r="B39" s="12" t="str">
        <f>B28</f>
        <v>B956</v>
      </c>
      <c r="C39" s="78"/>
      <c r="D39" s="78">
        <f>'SERV. PREVENTIVOS'!V10+'SIST ELECT'!T10+FRENOS!T10+LAVADOS!T10+MOTOR!T10+TRANSMISION!T10+DIFERENCIAL!T10</f>
        <v>1500</v>
      </c>
      <c r="E39" s="78">
        <v>0</v>
      </c>
      <c r="F39" s="78">
        <f>LLANTAS!T10</f>
        <v>6000</v>
      </c>
      <c r="G39" s="78">
        <f>HOJALATERIA!T10</f>
        <v>0</v>
      </c>
      <c r="H39" s="78">
        <v>0</v>
      </c>
      <c r="I39" s="78">
        <f>SUM(C39:H39)</f>
        <v>7500</v>
      </c>
      <c r="J39" s="74"/>
      <c r="K39" s="12" t="str">
        <f>K28</f>
        <v>B956</v>
      </c>
      <c r="L39" s="78"/>
      <c r="M39" s="78">
        <f>'SERV. PREVENTIVOS'!X10+'SIST ELECT'!V10+FRENOS!V10+LAVADOS!V10+MOTOR!V10+TRANSMISION!V10+DIFERENCIAL!V10</f>
        <v>0</v>
      </c>
      <c r="N39" s="78">
        <v>0</v>
      </c>
      <c r="O39" s="78">
        <f>LLANTAS!V10</f>
        <v>0</v>
      </c>
      <c r="P39" s="78">
        <f>HOJALATERIA!V10</f>
        <v>0</v>
      </c>
      <c r="Q39" s="78">
        <v>0</v>
      </c>
      <c r="R39" s="78">
        <f>L39+M39+N39+O39+P39+Q39</f>
        <v>0</v>
      </c>
    </row>
    <row r="40" spans="1:18" x14ac:dyDescent="0.25">
      <c r="A40" s="74"/>
      <c r="B40" s="12" t="str">
        <f>B29</f>
        <v>B631</v>
      </c>
      <c r="C40" s="78"/>
      <c r="D40" s="78">
        <f>'SERV. PREVENTIVOS'!V11+'SIST ELECT'!T11+FRENOS!T11+LAVADOS!T11+MOTOR!T11+TRANSMISION!T11+DIFERENCIAL!T11</f>
        <v>0</v>
      </c>
      <c r="E40" s="78">
        <v>0</v>
      </c>
      <c r="F40" s="78">
        <f>LLANTAS!T11</f>
        <v>0</v>
      </c>
      <c r="G40" s="78">
        <f>HOJALATERIA!T11</f>
        <v>0</v>
      </c>
      <c r="H40" s="78">
        <v>1</v>
      </c>
      <c r="I40" s="78">
        <f>SUM(C40:H40)</f>
        <v>1</v>
      </c>
      <c r="J40" s="74"/>
      <c r="K40" s="12" t="str">
        <f>K29</f>
        <v>B631</v>
      </c>
      <c r="L40" s="78"/>
      <c r="M40" s="78">
        <f>'SERV. PREVENTIVOS'!X11+'SIST ELECT'!V11+FRENOS!V11+LAVADOS!V11+MOTOR!V11+TRANSMISION!V11+DIFERENCIAL!V11</f>
        <v>1100</v>
      </c>
      <c r="N40" s="78">
        <v>0</v>
      </c>
      <c r="O40" s="78">
        <f>LLANTAS!V11</f>
        <v>0</v>
      </c>
      <c r="P40" s="78">
        <f>HOJALATERIA!V11</f>
        <v>0</v>
      </c>
      <c r="Q40" s="78">
        <v>1</v>
      </c>
      <c r="R40" s="78">
        <f>L40+M40+N40+O40+P40+Q40</f>
        <v>1101</v>
      </c>
    </row>
    <row r="41" spans="1:18" x14ac:dyDescent="0.25">
      <c r="A41" s="74"/>
      <c r="B41" s="12" t="str">
        <f>B30</f>
        <v>Q11</v>
      </c>
      <c r="C41" s="78"/>
      <c r="D41" s="78">
        <f>'SERV. PREVENTIVOS'!V12+'SIST ELECT'!T12+FRENOS!T12+LAVADOS!T12+MOTOR!T12+TRANSMISION!T12+DIFERENCIAL!T12</f>
        <v>0</v>
      </c>
      <c r="E41" s="78">
        <v>0</v>
      </c>
      <c r="F41" s="78">
        <f>LLANTAS!T12</f>
        <v>0</v>
      </c>
      <c r="G41" s="78">
        <f>HOJALATERIA!T12</f>
        <v>0</v>
      </c>
      <c r="H41" s="78">
        <v>0</v>
      </c>
      <c r="I41" s="78">
        <f>SUM(C41:H41)</f>
        <v>0</v>
      </c>
      <c r="J41" s="74"/>
      <c r="K41" s="12" t="str">
        <f>K30</f>
        <v>Q11</v>
      </c>
      <c r="L41" s="78"/>
      <c r="M41" s="78">
        <f>'SERV. PREVENTIVOS'!X12+'SIST ELECT'!V12+FRENOS!V12+LAVADOS!V12+MOTOR!V12+TRANSMISION!V12+DIFERENCIAL!V12</f>
        <v>0</v>
      </c>
      <c r="N41" s="78">
        <v>0</v>
      </c>
      <c r="O41" s="78">
        <f>LLANTAS!V12</f>
        <v>0</v>
      </c>
      <c r="P41" s="78">
        <f>HOJALATERIA!V12</f>
        <v>0</v>
      </c>
      <c r="Q41" s="78">
        <v>0</v>
      </c>
      <c r="R41" s="78">
        <f>L41+M41+N41+O41+P41+Q41</f>
        <v>0</v>
      </c>
    </row>
    <row r="42" spans="1:18" x14ac:dyDescent="0.25">
      <c r="A42" s="74"/>
      <c r="B42" s="12">
        <f>B31</f>
        <v>0</v>
      </c>
      <c r="C42" s="78"/>
      <c r="D42" s="78">
        <f>'SERV. PREVENTIVOS'!V13+'SIST ELECT'!T13+FRENOS!T13+LAVADOS!T13+MOTOR!T13+TRANSMISION!T13+DIFERENCIAL!T13</f>
        <v>0</v>
      </c>
      <c r="E42" s="78">
        <v>0</v>
      </c>
      <c r="F42" s="78">
        <f>LLANTAS!T13</f>
        <v>0</v>
      </c>
      <c r="G42" s="78">
        <f>HOJALATERIA!T13</f>
        <v>0</v>
      </c>
      <c r="H42" s="78">
        <v>1</v>
      </c>
      <c r="I42" s="78">
        <f>SUM(C42:H42)</f>
        <v>1</v>
      </c>
      <c r="J42" s="74"/>
      <c r="K42" s="12">
        <f>K31</f>
        <v>0</v>
      </c>
      <c r="L42" s="78"/>
      <c r="M42" s="78">
        <f>'SERV. PREVENTIVOS'!X13+'SIST ELECT'!V13+FRENOS!V13+LAVADOS!V13+MOTOR!V13+TRANSMISION!V13+DIFERENCIAL!V13</f>
        <v>0</v>
      </c>
      <c r="N42" s="78">
        <v>0</v>
      </c>
      <c r="O42" s="78">
        <f>LLANTAS!V13</f>
        <v>0</v>
      </c>
      <c r="P42" s="78">
        <f>HOJALATERIA!V13</f>
        <v>0</v>
      </c>
      <c r="Q42" s="78">
        <v>1</v>
      </c>
      <c r="R42" s="78">
        <f>L42+M42+N42+O42+P42+Q42</f>
        <v>1</v>
      </c>
    </row>
    <row r="43" spans="1:18" x14ac:dyDescent="0.25">
      <c r="A43" s="74"/>
      <c r="B43" s="12" t="str">
        <f>B32</f>
        <v>A974</v>
      </c>
      <c r="C43" s="78"/>
      <c r="D43" s="78">
        <f>'SERV. PREVENTIVOS'!T14+'SIST ELECT'!T14+FRENOS!T14+LAVADOS!T14+MOTOR!T14+TRANSMISION!T14+DIFERENCIAL!T14</f>
        <v>900</v>
      </c>
      <c r="E43" s="78">
        <v>0</v>
      </c>
      <c r="F43" s="78">
        <f>LLANTAS!T14</f>
        <v>0</v>
      </c>
      <c r="G43" s="78">
        <f>HOJALATERIA!T14</f>
        <v>0</v>
      </c>
      <c r="H43" s="78">
        <v>0</v>
      </c>
      <c r="I43" s="78">
        <f>SUM(C43:H43)</f>
        <v>900</v>
      </c>
      <c r="J43" s="74"/>
      <c r="K43" s="12" t="str">
        <f>K32</f>
        <v>A974</v>
      </c>
      <c r="L43" s="78"/>
      <c r="M43" s="78">
        <f>'SERV. PREVENTIVOS'!X14+'SIST ELECT'!V14+FRENOS!V14+LAVADOS!V14+MOTOR!V14+TRANSMISION!V14+DIFERENCIAL!V14</f>
        <v>1900</v>
      </c>
      <c r="N43" s="78">
        <v>0</v>
      </c>
      <c r="O43" s="78">
        <f>LLANTAS!V14</f>
        <v>0</v>
      </c>
      <c r="P43" s="78">
        <f>HOJALATERIA!V14</f>
        <v>0</v>
      </c>
      <c r="Q43" s="78">
        <v>0</v>
      </c>
      <c r="R43" s="78">
        <f>L43+M43+N43+O43+P43+Q43</f>
        <v>1900</v>
      </c>
    </row>
    <row r="44" spans="1:18" s="80" customFormat="1" x14ac:dyDescent="0.25">
      <c r="A44" s="75"/>
      <c r="B44" s="79" t="s">
        <v>58</v>
      </c>
      <c r="C44" s="77">
        <f t="shared" ref="C44:I44" si="6">SUM(C39:C43)</f>
        <v>0</v>
      </c>
      <c r="D44" s="77">
        <f t="shared" si="6"/>
        <v>2400</v>
      </c>
      <c r="E44" s="77">
        <f t="shared" si="6"/>
        <v>0</v>
      </c>
      <c r="F44" s="77">
        <f t="shared" si="6"/>
        <v>6000</v>
      </c>
      <c r="G44" s="77">
        <f t="shared" si="6"/>
        <v>0</v>
      </c>
      <c r="H44" s="77">
        <f t="shared" si="6"/>
        <v>2</v>
      </c>
      <c r="I44" s="77">
        <f t="shared" si="6"/>
        <v>8402</v>
      </c>
      <c r="J44" s="75"/>
      <c r="K44" s="79" t="s">
        <v>58</v>
      </c>
      <c r="L44" s="77">
        <f t="shared" ref="L44:R44" si="7">SUM(L39:L43)</f>
        <v>0</v>
      </c>
      <c r="M44" s="77">
        <f t="shared" si="7"/>
        <v>3000</v>
      </c>
      <c r="N44" s="77">
        <f t="shared" si="7"/>
        <v>0</v>
      </c>
      <c r="O44" s="77">
        <f t="shared" si="7"/>
        <v>0</v>
      </c>
      <c r="P44" s="77">
        <f t="shared" si="7"/>
        <v>0</v>
      </c>
      <c r="Q44" s="77">
        <f t="shared" si="7"/>
        <v>2</v>
      </c>
      <c r="R44" s="77">
        <f t="shared" si="7"/>
        <v>3002</v>
      </c>
    </row>
    <row r="45" spans="1:18" x14ac:dyDescent="0.2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</row>
    <row r="46" spans="1:18" x14ac:dyDescent="0.25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</row>
    <row r="47" spans="1:18" x14ac:dyDescent="0.25">
      <c r="A47" s="74"/>
      <c r="B47" s="75"/>
      <c r="C47" s="76" t="s">
        <v>9</v>
      </c>
      <c r="D47" s="75"/>
      <c r="E47" s="75"/>
      <c r="F47" s="75"/>
      <c r="G47" s="75"/>
      <c r="H47" s="75"/>
      <c r="I47" s="75"/>
      <c r="J47" s="74"/>
      <c r="K47" s="75"/>
      <c r="L47" s="76" t="s">
        <v>10</v>
      </c>
      <c r="M47" s="75"/>
      <c r="N47" s="75"/>
      <c r="O47" s="75"/>
      <c r="P47" s="75"/>
      <c r="Q47" s="75"/>
      <c r="R47" s="75"/>
    </row>
    <row r="48" spans="1:18" x14ac:dyDescent="0.25">
      <c r="A48" s="74"/>
      <c r="B48" s="77" t="s">
        <v>52</v>
      </c>
      <c r="C48" s="77" t="s">
        <v>53</v>
      </c>
      <c r="D48" s="77" t="s">
        <v>54</v>
      </c>
      <c r="E48" s="77" t="s">
        <v>55</v>
      </c>
      <c r="F48" s="77" t="s">
        <v>32</v>
      </c>
      <c r="G48" s="77" t="s">
        <v>56</v>
      </c>
      <c r="H48" s="77" t="s">
        <v>57</v>
      </c>
      <c r="I48" s="77" t="s">
        <v>58</v>
      </c>
      <c r="J48" s="74"/>
      <c r="K48" s="77" t="s">
        <v>52</v>
      </c>
      <c r="L48" s="77" t="s">
        <v>53</v>
      </c>
      <c r="M48" s="77" t="s">
        <v>54</v>
      </c>
      <c r="N48" s="77" t="s">
        <v>55</v>
      </c>
      <c r="O48" s="77" t="s">
        <v>32</v>
      </c>
      <c r="P48" s="77" t="s">
        <v>56</v>
      </c>
      <c r="Q48" s="77" t="s">
        <v>57</v>
      </c>
      <c r="R48" s="77" t="s">
        <v>58</v>
      </c>
    </row>
    <row r="49" spans="1:18" x14ac:dyDescent="0.25">
      <c r="A49" s="74"/>
      <c r="B49" s="12" t="str">
        <f>B39</f>
        <v>B956</v>
      </c>
      <c r="C49" s="78"/>
      <c r="D49" s="78">
        <v>0</v>
      </c>
      <c r="E49" s="78">
        <v>0</v>
      </c>
      <c r="F49" s="78">
        <f>LLANTAS!X10</f>
        <v>0</v>
      </c>
      <c r="G49" s="78">
        <f>HOJALATERIA!X10</f>
        <v>0</v>
      </c>
      <c r="H49" s="78">
        <v>0</v>
      </c>
      <c r="I49" s="78">
        <f>SUM(C49:H49)</f>
        <v>0</v>
      </c>
      <c r="J49" s="74"/>
      <c r="K49" s="12" t="str">
        <f>K39</f>
        <v>B956</v>
      </c>
      <c r="L49" s="78"/>
      <c r="M49" s="78">
        <f>'SERV. PREVENTIVOS'!AB10+'SIST ELECT'!Z10+FRENOS!Z10+LAVADOS!Z10+MOTOR!Z10+TRANSMISION!Z10+DIFERENCIAL!Z10</f>
        <v>2000</v>
      </c>
      <c r="N49" s="78">
        <v>0</v>
      </c>
      <c r="O49" s="78">
        <f>LLANTAS!Z10</f>
        <v>0</v>
      </c>
      <c r="P49" s="78">
        <f>HOJALATERIA!Z10</f>
        <v>0</v>
      </c>
      <c r="Q49" s="78">
        <v>0</v>
      </c>
      <c r="R49" s="78">
        <f>L49+M49+N49+O49+P49+Q49</f>
        <v>2000</v>
      </c>
    </row>
    <row r="50" spans="1:18" x14ac:dyDescent="0.25">
      <c r="A50" s="74"/>
      <c r="B50" s="12" t="str">
        <f>B40</f>
        <v>B631</v>
      </c>
      <c r="C50" s="78"/>
      <c r="D50" s="78">
        <v>1</v>
      </c>
      <c r="E50" s="78">
        <v>0</v>
      </c>
      <c r="F50" s="78">
        <f>LLANTAS!X11</f>
        <v>0</v>
      </c>
      <c r="G50" s="78">
        <f>HOJALATERIA!X11</f>
        <v>0</v>
      </c>
      <c r="H50" s="78">
        <v>0</v>
      </c>
      <c r="I50" s="78">
        <f>SUM(C50:H50)</f>
        <v>1</v>
      </c>
      <c r="J50" s="74"/>
      <c r="K50" s="12" t="str">
        <f>K40</f>
        <v>B631</v>
      </c>
      <c r="L50" s="78"/>
      <c r="M50" s="78">
        <f>'SERV. PREVENTIVOS'!AB11+'SIST ELECT'!Z11+FRENOS!Z11+LAVADOS!Z11+MOTOR!Z11+TRANSMISION!Z11+DIFERENCIAL!Z11</f>
        <v>0</v>
      </c>
      <c r="N50" s="78">
        <v>0</v>
      </c>
      <c r="O50" s="78">
        <f>LLANTAS!Z11</f>
        <v>6000</v>
      </c>
      <c r="P50" s="78">
        <f>HOJALATERIA!Z11</f>
        <v>0</v>
      </c>
      <c r="Q50" s="78">
        <v>1</v>
      </c>
      <c r="R50" s="78">
        <f>L50+M50+N50+O50+P50+Q50</f>
        <v>6001</v>
      </c>
    </row>
    <row r="51" spans="1:18" x14ac:dyDescent="0.25">
      <c r="A51" s="74"/>
      <c r="B51" s="12" t="str">
        <f>B41</f>
        <v>Q11</v>
      </c>
      <c r="C51" s="78"/>
      <c r="D51" s="78">
        <v>0</v>
      </c>
      <c r="E51" s="78">
        <v>0</v>
      </c>
      <c r="F51" s="78">
        <f>LLANTAS!X12</f>
        <v>6000</v>
      </c>
      <c r="G51" s="78">
        <f>HOJALATERIA!X12</f>
        <v>0</v>
      </c>
      <c r="H51" s="78">
        <v>0</v>
      </c>
      <c r="I51" s="78">
        <f>SUM(C51:H51)</f>
        <v>6000</v>
      </c>
      <c r="J51" s="74"/>
      <c r="K51" s="12" t="str">
        <f>K41</f>
        <v>Q11</v>
      </c>
      <c r="L51" s="78"/>
      <c r="M51" s="78">
        <f>'SERV. PREVENTIVOS'!AB12+'SIST ELECT'!Z12+FRENOS!Z12+LAVADOS!Z12+MOTOR!Z12+TRANSMISION!Z12+DIFERENCIAL!Z12</f>
        <v>0</v>
      </c>
      <c r="N51" s="78">
        <v>0</v>
      </c>
      <c r="O51" s="78">
        <f>LLANTAS!Z12</f>
        <v>0</v>
      </c>
      <c r="P51" s="78">
        <f>HOJALATERIA!Z12</f>
        <v>0</v>
      </c>
      <c r="Q51" s="78">
        <v>0</v>
      </c>
      <c r="R51" s="78">
        <f>L51+M51+N51+O51+P51+Q51</f>
        <v>0</v>
      </c>
    </row>
    <row r="52" spans="1:18" x14ac:dyDescent="0.25">
      <c r="A52" s="74"/>
      <c r="B52" s="12">
        <f>B42</f>
        <v>0</v>
      </c>
      <c r="C52" s="78"/>
      <c r="D52" s="78">
        <v>0</v>
      </c>
      <c r="E52" s="78">
        <v>0</v>
      </c>
      <c r="F52" s="78">
        <f>LLANTAS!X13</f>
        <v>0</v>
      </c>
      <c r="G52" s="78">
        <f>HOJALATERIA!X13</f>
        <v>0</v>
      </c>
      <c r="H52" s="78">
        <v>0</v>
      </c>
      <c r="I52" s="78">
        <f>SUM(C52:H52)</f>
        <v>0</v>
      </c>
      <c r="J52" s="74"/>
      <c r="K52" s="12">
        <f>K42</f>
        <v>0</v>
      </c>
      <c r="L52" s="78"/>
      <c r="M52" s="78">
        <f>'SERV. PREVENTIVOS'!AB13+'SIST ELECT'!Z13+FRENOS!Z13+LAVADOS!Z13+MOTOR!Z13+TRANSMISION!Z13+DIFERENCIAL!Z13</f>
        <v>0</v>
      </c>
      <c r="N52" s="78">
        <v>0</v>
      </c>
      <c r="O52" s="78">
        <f>LLANTAS!Z13</f>
        <v>0</v>
      </c>
      <c r="P52" s="78">
        <f>HOJALATERIA!Z13</f>
        <v>0</v>
      </c>
      <c r="Q52" s="78">
        <v>1</v>
      </c>
      <c r="R52" s="78">
        <f>L52+M52+N52+O52+P52+Q52</f>
        <v>1</v>
      </c>
    </row>
    <row r="53" spans="1:18" x14ac:dyDescent="0.25">
      <c r="A53" s="74"/>
      <c r="B53" s="12" t="str">
        <f>B43</f>
        <v>A974</v>
      </c>
      <c r="C53" s="78"/>
      <c r="D53" s="78">
        <v>0</v>
      </c>
      <c r="E53" s="78">
        <v>0</v>
      </c>
      <c r="F53" s="78">
        <f>LLANTAS!X14</f>
        <v>0</v>
      </c>
      <c r="G53" s="78">
        <f>HOJALATERIA!X14</f>
        <v>0</v>
      </c>
      <c r="H53" s="78">
        <v>0</v>
      </c>
      <c r="I53" s="78">
        <f>SUM(C53:H53)</f>
        <v>0</v>
      </c>
      <c r="J53" s="74"/>
      <c r="K53" s="12" t="str">
        <f>K43</f>
        <v>A974</v>
      </c>
      <c r="L53" s="78"/>
      <c r="M53" s="78">
        <f>'SERV. PREVENTIVOS'!AB14+'SIST ELECT'!Z14+FRENOS!Z14+LAVADOS!Z14+MOTOR!Z14+TRANSMISION!Z14+DIFERENCIAL!Z14</f>
        <v>700</v>
      </c>
      <c r="N53" s="78">
        <v>0</v>
      </c>
      <c r="O53" s="78">
        <f>LLANTAS!Z14</f>
        <v>0</v>
      </c>
      <c r="P53" s="78">
        <f>HOJALATERIA!Z14</f>
        <v>0</v>
      </c>
      <c r="Q53" s="78">
        <v>0</v>
      </c>
      <c r="R53" s="78">
        <f>L53+M53+N53+O53+P53+Q53</f>
        <v>700</v>
      </c>
    </row>
    <row r="54" spans="1:18" x14ac:dyDescent="0.25">
      <c r="A54" s="74"/>
      <c r="B54" s="79" t="s">
        <v>58</v>
      </c>
      <c r="C54" s="77">
        <f t="shared" ref="C54:I54" si="8">SUM(C49:C53)</f>
        <v>0</v>
      </c>
      <c r="D54" s="77">
        <f t="shared" si="8"/>
        <v>1</v>
      </c>
      <c r="E54" s="77">
        <f t="shared" si="8"/>
        <v>0</v>
      </c>
      <c r="F54" s="77">
        <f t="shared" si="8"/>
        <v>6000</v>
      </c>
      <c r="G54" s="77">
        <f t="shared" si="8"/>
        <v>0</v>
      </c>
      <c r="H54" s="77">
        <f t="shared" si="8"/>
        <v>0</v>
      </c>
      <c r="I54" s="77">
        <f t="shared" si="8"/>
        <v>6001</v>
      </c>
      <c r="J54" s="74"/>
      <c r="K54" s="79" t="s">
        <v>58</v>
      </c>
      <c r="L54" s="77">
        <f t="shared" ref="L54:R54" si="9">SUM(L49:L53)</f>
        <v>0</v>
      </c>
      <c r="M54" s="77">
        <f t="shared" si="9"/>
        <v>2700</v>
      </c>
      <c r="N54" s="77">
        <f t="shared" si="9"/>
        <v>0</v>
      </c>
      <c r="O54" s="77">
        <f t="shared" si="9"/>
        <v>6000</v>
      </c>
      <c r="P54" s="77">
        <f t="shared" si="9"/>
        <v>0</v>
      </c>
      <c r="Q54" s="77">
        <f t="shared" si="9"/>
        <v>2</v>
      </c>
      <c r="R54" s="77">
        <f t="shared" si="9"/>
        <v>8702</v>
      </c>
    </row>
    <row r="55" spans="1:18" x14ac:dyDescent="0.2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</row>
    <row r="56" spans="1:18" x14ac:dyDescent="0.25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</row>
    <row r="57" spans="1:18" x14ac:dyDescent="0.25">
      <c r="A57" s="74"/>
      <c r="B57" s="75"/>
      <c r="C57" s="76" t="s">
        <v>11</v>
      </c>
      <c r="D57" s="75"/>
      <c r="E57" s="75"/>
      <c r="F57" s="75"/>
      <c r="G57" s="75"/>
      <c r="H57" s="75"/>
      <c r="I57" s="75"/>
      <c r="J57" s="74"/>
      <c r="K57" s="75"/>
      <c r="L57" s="76" t="s">
        <v>12</v>
      </c>
      <c r="M57" s="75"/>
      <c r="N57" s="75"/>
      <c r="O57" s="75"/>
      <c r="P57" s="75"/>
      <c r="Q57" s="75"/>
      <c r="R57" s="75"/>
    </row>
    <row r="58" spans="1:18" x14ac:dyDescent="0.25">
      <c r="A58" s="74"/>
      <c r="B58" s="77" t="s">
        <v>52</v>
      </c>
      <c r="C58" s="77" t="s">
        <v>53</v>
      </c>
      <c r="D58" s="77" t="s">
        <v>54</v>
      </c>
      <c r="E58" s="77" t="s">
        <v>55</v>
      </c>
      <c r="F58" s="77" t="s">
        <v>32</v>
      </c>
      <c r="G58" s="77" t="s">
        <v>56</v>
      </c>
      <c r="H58" s="77" t="s">
        <v>57</v>
      </c>
      <c r="I58" s="77" t="s">
        <v>58</v>
      </c>
      <c r="J58" s="74"/>
      <c r="K58" s="77" t="s">
        <v>52</v>
      </c>
      <c r="L58" s="77" t="s">
        <v>53</v>
      </c>
      <c r="M58" s="77" t="s">
        <v>54</v>
      </c>
      <c r="N58" s="77" t="s">
        <v>55</v>
      </c>
      <c r="O58" s="77" t="s">
        <v>32</v>
      </c>
      <c r="P58" s="77" t="s">
        <v>56</v>
      </c>
      <c r="Q58" s="77" t="s">
        <v>57</v>
      </c>
      <c r="R58" s="77" t="s">
        <v>58</v>
      </c>
    </row>
    <row r="59" spans="1:18" x14ac:dyDescent="0.25">
      <c r="A59" s="74"/>
      <c r="B59" s="12" t="str">
        <f>B49</f>
        <v>B956</v>
      </c>
      <c r="C59" s="78"/>
      <c r="D59" s="78">
        <f>'SERV. PREVENTIVOS'!AD10+'SIST ELECT'!AB10+FRENOS!AB10+LAVADOS!AB10+MOTOR!AB10+TRANSMISION!AB10+DIFERENCIAL!AB10</f>
        <v>1150</v>
      </c>
      <c r="E59" s="78">
        <v>0</v>
      </c>
      <c r="F59" s="78">
        <f>LLANTAS!AB10</f>
        <v>6000</v>
      </c>
      <c r="G59" s="78">
        <f>HOJALATERIA!AB10</f>
        <v>0</v>
      </c>
      <c r="H59" s="78">
        <v>0</v>
      </c>
      <c r="I59" s="78">
        <f>SUM(C59:H59)</f>
        <v>7150</v>
      </c>
      <c r="J59" s="74"/>
      <c r="K59" s="12" t="str">
        <f>K49</f>
        <v>B956</v>
      </c>
      <c r="L59" s="78"/>
      <c r="M59" s="78">
        <f>'SERV. PREVENTIVOS'!AF10+'SIST ELECT'!AD10+FRENOS!AD10+LAVADOS!AD10+MOTOR!AD10+TRANSMISION!AD10+DIFERENCIAL!AD10</f>
        <v>0</v>
      </c>
      <c r="N59" s="78">
        <v>0</v>
      </c>
      <c r="O59" s="78">
        <f>LLANTAS!AD10</f>
        <v>0</v>
      </c>
      <c r="P59" s="78">
        <f>HOJALATERIA!AD10</f>
        <v>0</v>
      </c>
      <c r="Q59" s="78">
        <v>0</v>
      </c>
      <c r="R59" s="78">
        <f>L59+M59+N59+O59+P59+Q59</f>
        <v>0</v>
      </c>
    </row>
    <row r="60" spans="1:18" x14ac:dyDescent="0.25">
      <c r="A60" s="74"/>
      <c r="B60" s="12" t="str">
        <f>B50</f>
        <v>B631</v>
      </c>
      <c r="C60" s="78"/>
      <c r="D60" s="78">
        <f>'SERV. PREVENTIVOS'!AD11+'SIST ELECT'!AB11+FRENOS!AB11+LAVADOS!AB11+MOTOR!AB11+TRANSMISION!AB11+DIFERENCIAL!AB11</f>
        <v>0</v>
      </c>
      <c r="E60" s="78">
        <v>0</v>
      </c>
      <c r="F60" s="78">
        <f>LLANTAS!AB11</f>
        <v>0</v>
      </c>
      <c r="G60" s="78">
        <f>HOJALATERIA!AB11</f>
        <v>0</v>
      </c>
      <c r="H60" s="78">
        <v>1</v>
      </c>
      <c r="I60" s="78">
        <f>SUM(C60:H60)</f>
        <v>1</v>
      </c>
      <c r="J60" s="74"/>
      <c r="K60" s="12" t="str">
        <f>K50</f>
        <v>B631</v>
      </c>
      <c r="L60" s="78"/>
      <c r="M60" s="78">
        <f>'SERV. PREVENTIVOS'!AF11+'SIST ELECT'!AD11+FRENOS!AD11+LAVADOS!AD11+MOTOR!AD11+TRANSMISION!AD11+DIFERENCIAL!AD11</f>
        <v>1500</v>
      </c>
      <c r="N60" s="78">
        <v>0</v>
      </c>
      <c r="O60" s="78">
        <f>LLANTAS!AD11</f>
        <v>0</v>
      </c>
      <c r="P60" s="78">
        <f>HOJALATERIA!AD11</f>
        <v>0</v>
      </c>
      <c r="Q60" s="78">
        <v>1</v>
      </c>
      <c r="R60" s="78">
        <f>L60+M60+N60+O60+P60+Q60</f>
        <v>1501</v>
      </c>
    </row>
    <row r="61" spans="1:18" x14ac:dyDescent="0.25">
      <c r="A61" s="74"/>
      <c r="B61" s="12" t="str">
        <f>B51</f>
        <v>Q11</v>
      </c>
      <c r="C61" s="78"/>
      <c r="D61" s="78">
        <f>'SERV. PREVENTIVOS'!AD12+'SIST ELECT'!AB12+FRENOS!AB12+LAVADOS!AB12+MOTOR!AB12+TRANSMISION!AB12+DIFERENCIAL!AB12</f>
        <v>4500</v>
      </c>
      <c r="E61" s="78">
        <v>0</v>
      </c>
      <c r="F61" s="78">
        <f>LLANTAS!AB12</f>
        <v>0</v>
      </c>
      <c r="G61" s="78">
        <f>HOJALATERIA!AB12</f>
        <v>0</v>
      </c>
      <c r="H61" s="78">
        <v>0</v>
      </c>
      <c r="I61" s="78">
        <f>SUM(C61:H61)</f>
        <v>4500</v>
      </c>
      <c r="J61" s="74"/>
      <c r="K61" s="12" t="str">
        <f>K51</f>
        <v>Q11</v>
      </c>
      <c r="L61" s="78"/>
      <c r="M61" s="78">
        <f>'SERV. PREVENTIVOS'!AF12+'SIST ELECT'!AD12+FRENOS!AD12+LAVADOS!AD12+MOTOR!AD12+TRANSMISION!AD12+DIFERENCIAL!AD12</f>
        <v>1800</v>
      </c>
      <c r="N61" s="78">
        <v>0</v>
      </c>
      <c r="O61" s="78">
        <f>LLANTAS!AD12</f>
        <v>0</v>
      </c>
      <c r="P61" s="78">
        <f>HOJALATERIA!AD12</f>
        <v>0</v>
      </c>
      <c r="Q61" s="78">
        <v>0</v>
      </c>
      <c r="R61" s="78">
        <f>L61+M61+N61+O61+P61+Q61</f>
        <v>1800</v>
      </c>
    </row>
    <row r="62" spans="1:18" x14ac:dyDescent="0.25">
      <c r="A62" s="74"/>
      <c r="B62" s="12">
        <f>B52</f>
        <v>0</v>
      </c>
      <c r="C62" s="78"/>
      <c r="D62" s="78">
        <f>'SERV. PREVENTIVOS'!AD13+'SIST ELECT'!AB13+FRENOS!AB13+LAVADOS!AB13+MOTOR!AB13+TRANSMISION!AB13+DIFERENCIAL!AB13</f>
        <v>0</v>
      </c>
      <c r="E62" s="78">
        <v>0</v>
      </c>
      <c r="F62" s="78">
        <f>LLANTAS!AB13</f>
        <v>0</v>
      </c>
      <c r="G62" s="78">
        <f>HOJALATERIA!AB13</f>
        <v>0</v>
      </c>
      <c r="H62" s="78">
        <v>1</v>
      </c>
      <c r="I62" s="78">
        <f>SUM(C62:H62)</f>
        <v>1</v>
      </c>
      <c r="J62" s="74"/>
      <c r="K62" s="12">
        <f>K52</f>
        <v>0</v>
      </c>
      <c r="L62" s="78"/>
      <c r="M62" s="78">
        <f>'SERV. PREVENTIVOS'!AF13+'SIST ELECT'!AD13+FRENOS!AD13+LAVADOS!AD13+MOTOR!AD13+TRANSMISION!AD13+DIFERENCIAL!AD13</f>
        <v>0</v>
      </c>
      <c r="N62" s="78">
        <v>0</v>
      </c>
      <c r="O62" s="78">
        <f>LLANTAS!AD13</f>
        <v>0</v>
      </c>
      <c r="P62" s="78">
        <f>HOJALATERIA!AD13</f>
        <v>0</v>
      </c>
      <c r="Q62" s="78">
        <v>1</v>
      </c>
      <c r="R62" s="78">
        <f>L62+M62+N62+O62+P62+Q62</f>
        <v>1</v>
      </c>
    </row>
    <row r="63" spans="1:18" x14ac:dyDescent="0.25">
      <c r="A63" s="74"/>
      <c r="B63" s="25" t="str">
        <f>B53</f>
        <v>A974</v>
      </c>
      <c r="C63" s="78"/>
      <c r="D63" s="78">
        <f>'SERV. PREVENTIVOS'!AD14+'SIST ELECT'!AB14+FRENOS!AB14+LAVADOS!AB14+MOTOR!AB14+TRANSMISION!AB14+DIFERENCIAL!AB14</f>
        <v>0</v>
      </c>
      <c r="E63" s="78">
        <v>0</v>
      </c>
      <c r="F63" s="78">
        <f>LLANTAS!AB14</f>
        <v>0</v>
      </c>
      <c r="G63" s="78">
        <f>HOJALATERIA!AB14</f>
        <v>0</v>
      </c>
      <c r="H63" s="78">
        <v>0</v>
      </c>
      <c r="I63" s="78">
        <f>SUM(C63:H63)</f>
        <v>0</v>
      </c>
      <c r="J63" s="74"/>
      <c r="K63" s="12" t="str">
        <f>K53</f>
        <v>A974</v>
      </c>
      <c r="L63" s="78"/>
      <c r="M63" s="78">
        <f>'SERV. PREVENTIVOS'!AF14+'SIST ELECT'!AD14+FRENOS!AD14+LAVADOS!AD14+MOTOR!AD14+TRANSMISION!AD14+DIFERENCIAL!AD14</f>
        <v>1100</v>
      </c>
      <c r="N63" s="78">
        <v>0</v>
      </c>
      <c r="O63" s="78">
        <f>LLANTAS!AD14</f>
        <v>0</v>
      </c>
      <c r="P63" s="78">
        <f>HOJALATERIA!AD14</f>
        <v>0</v>
      </c>
      <c r="Q63" s="78">
        <v>0</v>
      </c>
      <c r="R63" s="78">
        <f>L63+M63+N63+O63+P63+Q63</f>
        <v>1100</v>
      </c>
    </row>
    <row r="64" spans="1:18" x14ac:dyDescent="0.25">
      <c r="A64" s="74"/>
      <c r="B64" s="79" t="s">
        <v>58</v>
      </c>
      <c r="C64" s="77">
        <f t="shared" ref="C64:I64" si="10">SUM(C59:C63)</f>
        <v>0</v>
      </c>
      <c r="D64" s="77">
        <f t="shared" si="10"/>
        <v>5650</v>
      </c>
      <c r="E64" s="77">
        <f t="shared" si="10"/>
        <v>0</v>
      </c>
      <c r="F64" s="77">
        <f t="shared" si="10"/>
        <v>6000</v>
      </c>
      <c r="G64" s="77">
        <f t="shared" si="10"/>
        <v>0</v>
      </c>
      <c r="H64" s="77">
        <f t="shared" si="10"/>
        <v>2</v>
      </c>
      <c r="I64" s="77">
        <f t="shared" si="10"/>
        <v>11652</v>
      </c>
      <c r="J64" s="74"/>
      <c r="K64" s="79" t="s">
        <v>58</v>
      </c>
      <c r="L64" s="77">
        <f t="shared" ref="L64:R64" si="11">SUM(L59:L63)</f>
        <v>0</v>
      </c>
      <c r="M64" s="77">
        <f t="shared" si="11"/>
        <v>4400</v>
      </c>
      <c r="N64" s="77">
        <f t="shared" si="11"/>
        <v>0</v>
      </c>
      <c r="O64" s="77">
        <f t="shared" si="11"/>
        <v>0</v>
      </c>
      <c r="P64" s="77">
        <f t="shared" si="11"/>
        <v>0</v>
      </c>
      <c r="Q64" s="77">
        <f t="shared" si="11"/>
        <v>2</v>
      </c>
      <c r="R64" s="77">
        <f t="shared" si="11"/>
        <v>4402</v>
      </c>
    </row>
    <row r="65" spans="1:18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 spans="1:18" x14ac:dyDescent="0.25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 spans="1:18" ht="15.6" x14ac:dyDescent="0.3">
      <c r="A67" s="74"/>
      <c r="B67" s="74"/>
      <c r="C67" s="74"/>
      <c r="D67" s="74"/>
      <c r="E67" s="74"/>
      <c r="F67" s="71" t="s">
        <v>59</v>
      </c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 spans="1:18" x14ac:dyDescent="0.25">
      <c r="A68" s="74"/>
      <c r="B68" s="145" t="s">
        <v>60</v>
      </c>
      <c r="C68" s="145"/>
      <c r="D68" s="145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 spans="1:18" x14ac:dyDescent="0.25">
      <c r="A69" s="74"/>
      <c r="B69" s="77" t="s">
        <v>52</v>
      </c>
      <c r="C69" s="77" t="s">
        <v>53</v>
      </c>
      <c r="D69" s="77" t="s">
        <v>54</v>
      </c>
      <c r="E69" s="77" t="s">
        <v>55</v>
      </c>
      <c r="F69" s="77" t="s">
        <v>32</v>
      </c>
      <c r="G69" s="77" t="s">
        <v>56</v>
      </c>
      <c r="H69" s="77" t="s">
        <v>57</v>
      </c>
      <c r="I69" s="77" t="s">
        <v>58</v>
      </c>
      <c r="J69" s="74"/>
      <c r="K69" s="74"/>
      <c r="L69" s="74"/>
      <c r="M69" s="74"/>
      <c r="N69" s="74"/>
      <c r="O69" s="74"/>
      <c r="P69" s="74"/>
      <c r="Q69" s="74"/>
      <c r="R69" s="74"/>
    </row>
    <row r="70" spans="1:18" x14ac:dyDescent="0.25">
      <c r="A70" s="74"/>
      <c r="B70" s="12" t="str">
        <f>B59</f>
        <v>B956</v>
      </c>
      <c r="C70" s="78">
        <f t="shared" ref="C70:H74" si="12">C6+L6+C17+L17+C28+L28+C39+L39+C49+L49+C59+L59</f>
        <v>0</v>
      </c>
      <c r="D70" s="78">
        <f t="shared" si="12"/>
        <v>10150</v>
      </c>
      <c r="E70" s="78">
        <f t="shared" si="12"/>
        <v>0</v>
      </c>
      <c r="F70" s="78">
        <f t="shared" si="12"/>
        <v>12000</v>
      </c>
      <c r="G70" s="78">
        <f t="shared" si="12"/>
        <v>0</v>
      </c>
      <c r="H70" s="78">
        <f t="shared" si="12"/>
        <v>0</v>
      </c>
      <c r="I70" s="78">
        <f>C70+D70+E70+F70+G70+H70</f>
        <v>22150</v>
      </c>
      <c r="J70" s="74"/>
      <c r="K70" s="74"/>
      <c r="L70" s="74"/>
      <c r="M70" s="74"/>
      <c r="N70" s="74"/>
      <c r="O70" s="74"/>
      <c r="P70" s="74"/>
      <c r="Q70" s="74"/>
      <c r="R70" s="74"/>
    </row>
    <row r="71" spans="1:18" x14ac:dyDescent="0.25">
      <c r="A71" s="74"/>
      <c r="B71" s="12" t="str">
        <f>B60</f>
        <v>B631</v>
      </c>
      <c r="C71" s="78">
        <f t="shared" si="12"/>
        <v>0</v>
      </c>
      <c r="D71" s="78">
        <f t="shared" si="12"/>
        <v>8601</v>
      </c>
      <c r="E71" s="78">
        <f t="shared" si="12"/>
        <v>0</v>
      </c>
      <c r="F71" s="78">
        <f t="shared" si="12"/>
        <v>12000</v>
      </c>
      <c r="G71" s="78">
        <f t="shared" si="12"/>
        <v>0</v>
      </c>
      <c r="H71" s="78">
        <f t="shared" si="12"/>
        <v>10</v>
      </c>
      <c r="I71" s="78">
        <f>C71+D71+E71+F71+G71+H71</f>
        <v>20611</v>
      </c>
      <c r="J71" s="74"/>
      <c r="K71" s="74"/>
      <c r="L71" s="74"/>
      <c r="M71" s="74"/>
      <c r="N71" s="74"/>
      <c r="O71" s="74"/>
      <c r="P71" s="74"/>
      <c r="Q71" s="74"/>
      <c r="R71" s="74"/>
    </row>
    <row r="72" spans="1:18" x14ac:dyDescent="0.25">
      <c r="A72" s="74"/>
      <c r="B72" s="12" t="str">
        <f>B61</f>
        <v>Q11</v>
      </c>
      <c r="C72" s="78">
        <f t="shared" si="12"/>
        <v>0</v>
      </c>
      <c r="D72" s="78">
        <f t="shared" si="12"/>
        <v>15300</v>
      </c>
      <c r="E72" s="78">
        <f t="shared" si="12"/>
        <v>0</v>
      </c>
      <c r="F72" s="78">
        <f t="shared" si="12"/>
        <v>6000</v>
      </c>
      <c r="G72" s="78">
        <f t="shared" si="12"/>
        <v>3000</v>
      </c>
      <c r="H72" s="78">
        <f t="shared" si="12"/>
        <v>0</v>
      </c>
      <c r="I72" s="78">
        <f>C72+D72+E72+F72+G72+H72</f>
        <v>24300</v>
      </c>
      <c r="J72" s="74"/>
      <c r="K72" s="74"/>
      <c r="L72" s="74"/>
      <c r="M72" s="74"/>
      <c r="N72" s="74"/>
      <c r="O72" s="74"/>
      <c r="P72" s="74"/>
      <c r="Q72" s="74"/>
      <c r="R72" s="74"/>
    </row>
    <row r="73" spans="1:18" x14ac:dyDescent="0.25">
      <c r="A73" s="74"/>
      <c r="B73" s="12">
        <f>B62</f>
        <v>0</v>
      </c>
      <c r="C73" s="78">
        <f t="shared" si="12"/>
        <v>0</v>
      </c>
      <c r="D73" s="78">
        <f t="shared" si="12"/>
        <v>0</v>
      </c>
      <c r="E73" s="78">
        <f t="shared" si="12"/>
        <v>0</v>
      </c>
      <c r="F73" s="78">
        <f t="shared" si="12"/>
        <v>0</v>
      </c>
      <c r="G73" s="78">
        <f t="shared" si="12"/>
        <v>0</v>
      </c>
      <c r="H73" s="78">
        <f t="shared" si="12"/>
        <v>8</v>
      </c>
      <c r="I73" s="78">
        <f>C73+D73+E73+F73+G73+H73</f>
        <v>8</v>
      </c>
      <c r="J73" s="74"/>
      <c r="K73" s="74"/>
      <c r="L73" s="74"/>
      <c r="M73" s="74"/>
      <c r="N73" s="74"/>
      <c r="O73" s="74"/>
      <c r="P73" s="74"/>
      <c r="Q73" s="74"/>
      <c r="R73" s="74"/>
    </row>
    <row r="74" spans="1:18" x14ac:dyDescent="0.25">
      <c r="A74" s="74"/>
      <c r="B74" s="12" t="str">
        <f>B63</f>
        <v>A974</v>
      </c>
      <c r="C74" s="78">
        <f t="shared" si="12"/>
        <v>0</v>
      </c>
      <c r="D74" s="78">
        <f t="shared" si="12"/>
        <v>8600</v>
      </c>
      <c r="E74" s="78">
        <f t="shared" si="12"/>
        <v>0</v>
      </c>
      <c r="F74" s="78">
        <f t="shared" si="12"/>
        <v>5000</v>
      </c>
      <c r="G74" s="78">
        <f t="shared" si="12"/>
        <v>0</v>
      </c>
      <c r="H74" s="78">
        <f t="shared" si="12"/>
        <v>0</v>
      </c>
      <c r="I74" s="78">
        <f>C74+D74+E74+F74+G74+H74</f>
        <v>13600</v>
      </c>
      <c r="J74" s="74"/>
      <c r="K74" s="74"/>
      <c r="L74" s="74"/>
      <c r="M74" s="74"/>
      <c r="N74" s="74"/>
      <c r="O74" s="74"/>
      <c r="P74" s="74"/>
      <c r="Q74" s="74"/>
      <c r="R74" s="74"/>
    </row>
    <row r="75" spans="1:18" s="80" customFormat="1" x14ac:dyDescent="0.25">
      <c r="A75" s="75"/>
      <c r="B75" s="79" t="s">
        <v>58</v>
      </c>
      <c r="C75" s="77">
        <f t="shared" ref="C75:I75" si="13">SUM(C70:C74)</f>
        <v>0</v>
      </c>
      <c r="D75" s="77">
        <f t="shared" si="13"/>
        <v>42651</v>
      </c>
      <c r="E75" s="77">
        <f t="shared" si="13"/>
        <v>0</v>
      </c>
      <c r="F75" s="77">
        <f t="shared" si="13"/>
        <v>35000</v>
      </c>
      <c r="G75" s="77">
        <f t="shared" si="13"/>
        <v>3000</v>
      </c>
      <c r="H75" s="77">
        <f t="shared" si="13"/>
        <v>18</v>
      </c>
      <c r="I75" s="77">
        <f t="shared" si="13"/>
        <v>80669</v>
      </c>
      <c r="J75" s="75"/>
      <c r="K75" s="75"/>
      <c r="L75" s="75"/>
      <c r="M75" s="75"/>
      <c r="N75" s="75"/>
      <c r="O75" s="75"/>
      <c r="P75" s="75"/>
      <c r="Q75" s="75"/>
      <c r="R75" s="75"/>
    </row>
    <row r="76" spans="1:18" x14ac:dyDescent="0.25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</row>
    <row r="77" spans="1:18" x14ac:dyDescent="0.25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</row>
    <row r="78" spans="1:18" x14ac:dyDescent="0.25">
      <c r="B78" s="146" t="s">
        <v>61</v>
      </c>
      <c r="C78" s="146"/>
      <c r="D78" s="146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</row>
    <row r="79" spans="1:18" x14ac:dyDescent="0.25">
      <c r="B79" s="77" t="s">
        <v>52</v>
      </c>
      <c r="C79" s="77" t="s">
        <v>1</v>
      </c>
      <c r="D79" s="77" t="s">
        <v>2</v>
      </c>
      <c r="E79" s="77" t="s">
        <v>3</v>
      </c>
      <c r="F79" s="77" t="s">
        <v>4</v>
      </c>
      <c r="G79" s="77" t="s">
        <v>5</v>
      </c>
      <c r="H79" s="77" t="s">
        <v>6</v>
      </c>
      <c r="I79" s="77" t="s">
        <v>7</v>
      </c>
      <c r="J79" s="81" t="s">
        <v>8</v>
      </c>
      <c r="K79" s="77" t="s">
        <v>9</v>
      </c>
      <c r="L79" s="77" t="s">
        <v>10</v>
      </c>
      <c r="M79" s="77" t="s">
        <v>11</v>
      </c>
      <c r="N79" s="77" t="s">
        <v>12</v>
      </c>
      <c r="O79" s="77" t="s">
        <v>58</v>
      </c>
      <c r="P79" s="74"/>
      <c r="Q79" s="74"/>
      <c r="R79" s="74"/>
    </row>
    <row r="80" spans="1:18" x14ac:dyDescent="0.25">
      <c r="B80" s="12" t="str">
        <f>B70</f>
        <v>B956</v>
      </c>
      <c r="C80" s="78">
        <f t="shared" ref="C80:C85" si="14">I6</f>
        <v>2000</v>
      </c>
      <c r="D80" s="78">
        <f t="shared" ref="D80:D85" si="15">R6</f>
        <v>0</v>
      </c>
      <c r="E80" s="78">
        <f t="shared" ref="E80:E85" si="16">I17</f>
        <v>0</v>
      </c>
      <c r="F80" s="78">
        <f t="shared" ref="F80:F85" si="17">R17</f>
        <v>3000</v>
      </c>
      <c r="G80" s="78">
        <f t="shared" ref="G80:G85" si="18">I28</f>
        <v>0</v>
      </c>
      <c r="H80" s="78">
        <f t="shared" ref="H80:H85" si="19">R28</f>
        <v>500</v>
      </c>
      <c r="I80" s="78">
        <f t="shared" ref="I80:I85" si="20">I39</f>
        <v>7500</v>
      </c>
      <c r="J80" s="78">
        <f t="shared" ref="J80:J85" si="21">R39</f>
        <v>0</v>
      </c>
      <c r="K80" s="78">
        <f t="shared" ref="K80:K85" si="22">I49</f>
        <v>0</v>
      </c>
      <c r="L80" s="78">
        <f t="shared" ref="L80:L85" si="23">R49</f>
        <v>2000</v>
      </c>
      <c r="M80" s="78">
        <f t="shared" ref="M80:M85" si="24">I59</f>
        <v>7150</v>
      </c>
      <c r="N80" s="78">
        <f t="shared" ref="N80:N85" si="25">R59</f>
        <v>0</v>
      </c>
      <c r="O80" s="77">
        <f t="shared" ref="O80:O85" si="26">SUM(C80:N80)</f>
        <v>22150</v>
      </c>
      <c r="P80" s="74"/>
      <c r="Q80" s="74"/>
      <c r="R80" s="74"/>
    </row>
    <row r="81" spans="2:18" x14ac:dyDescent="0.25">
      <c r="B81" s="12" t="str">
        <f>B71</f>
        <v>B631</v>
      </c>
      <c r="C81" s="78">
        <f t="shared" si="14"/>
        <v>1</v>
      </c>
      <c r="D81" s="78">
        <f t="shared" si="15"/>
        <v>4801</v>
      </c>
      <c r="E81" s="78">
        <f t="shared" si="16"/>
        <v>0</v>
      </c>
      <c r="F81" s="78">
        <f t="shared" si="17"/>
        <v>1</v>
      </c>
      <c r="G81" s="78">
        <f t="shared" si="18"/>
        <v>6001</v>
      </c>
      <c r="H81" s="78">
        <f t="shared" si="19"/>
        <v>1201</v>
      </c>
      <c r="I81" s="78">
        <f t="shared" si="20"/>
        <v>1</v>
      </c>
      <c r="J81" s="78">
        <f t="shared" si="21"/>
        <v>1101</v>
      </c>
      <c r="K81" s="78">
        <f t="shared" si="22"/>
        <v>1</v>
      </c>
      <c r="L81" s="78">
        <f t="shared" si="23"/>
        <v>6001</v>
      </c>
      <c r="M81" s="78">
        <f t="shared" si="24"/>
        <v>1</v>
      </c>
      <c r="N81" s="78">
        <f t="shared" si="25"/>
        <v>1501</v>
      </c>
      <c r="O81" s="77">
        <f t="shared" si="26"/>
        <v>20611</v>
      </c>
      <c r="P81" s="74"/>
      <c r="Q81" s="74"/>
      <c r="R81" s="74"/>
    </row>
    <row r="82" spans="2:18" x14ac:dyDescent="0.25">
      <c r="B82" s="12" t="str">
        <f>B72</f>
        <v>Q11</v>
      </c>
      <c r="C82" s="78">
        <f t="shared" si="14"/>
        <v>0</v>
      </c>
      <c r="D82" s="78">
        <f t="shared" si="15"/>
        <v>0</v>
      </c>
      <c r="E82" s="78">
        <f t="shared" si="16"/>
        <v>4500</v>
      </c>
      <c r="F82" s="78">
        <f t="shared" si="17"/>
        <v>0</v>
      </c>
      <c r="G82" s="78">
        <f t="shared" si="18"/>
        <v>3000</v>
      </c>
      <c r="H82" s="78">
        <f t="shared" si="19"/>
        <v>4500</v>
      </c>
      <c r="I82" s="78">
        <f t="shared" si="20"/>
        <v>0</v>
      </c>
      <c r="J82" s="78">
        <f t="shared" si="21"/>
        <v>0</v>
      </c>
      <c r="K82" s="78">
        <f t="shared" si="22"/>
        <v>6000</v>
      </c>
      <c r="L82" s="78">
        <f t="shared" si="23"/>
        <v>0</v>
      </c>
      <c r="M82" s="78">
        <f t="shared" si="24"/>
        <v>4500</v>
      </c>
      <c r="N82" s="78">
        <f t="shared" si="25"/>
        <v>1800</v>
      </c>
      <c r="O82" s="77">
        <f t="shared" si="26"/>
        <v>24300</v>
      </c>
      <c r="P82" s="74"/>
      <c r="Q82" s="74"/>
      <c r="R82" s="74"/>
    </row>
    <row r="83" spans="2:18" x14ac:dyDescent="0.25">
      <c r="B83" s="12">
        <f>B73</f>
        <v>0</v>
      </c>
      <c r="C83" s="78">
        <f t="shared" si="14"/>
        <v>0</v>
      </c>
      <c r="D83" s="78">
        <f t="shared" si="15"/>
        <v>0</v>
      </c>
      <c r="E83" s="78">
        <f t="shared" si="16"/>
        <v>0</v>
      </c>
      <c r="F83" s="78">
        <f t="shared" si="17"/>
        <v>1</v>
      </c>
      <c r="G83" s="78">
        <f t="shared" si="18"/>
        <v>1</v>
      </c>
      <c r="H83" s="78">
        <f t="shared" si="19"/>
        <v>1</v>
      </c>
      <c r="I83" s="78">
        <f t="shared" si="20"/>
        <v>1</v>
      </c>
      <c r="J83" s="78">
        <f t="shared" si="21"/>
        <v>1</v>
      </c>
      <c r="K83" s="78">
        <f t="shared" si="22"/>
        <v>0</v>
      </c>
      <c r="L83" s="78">
        <f t="shared" si="23"/>
        <v>1</v>
      </c>
      <c r="M83" s="78">
        <f t="shared" si="24"/>
        <v>1</v>
      </c>
      <c r="N83" s="78">
        <f t="shared" si="25"/>
        <v>1</v>
      </c>
      <c r="O83" s="77">
        <f t="shared" si="26"/>
        <v>8</v>
      </c>
      <c r="P83" s="74"/>
      <c r="Q83" s="74"/>
      <c r="R83" s="74"/>
    </row>
    <row r="84" spans="2:18" x14ac:dyDescent="0.25">
      <c r="B84" s="12" t="str">
        <f>B74</f>
        <v>A974</v>
      </c>
      <c r="C84" s="78">
        <f t="shared" si="14"/>
        <v>2500</v>
      </c>
      <c r="D84" s="78">
        <f t="shared" si="15"/>
        <v>0</v>
      </c>
      <c r="E84" s="78">
        <f t="shared" si="16"/>
        <v>0</v>
      </c>
      <c r="F84" s="78">
        <f t="shared" si="17"/>
        <v>0</v>
      </c>
      <c r="G84" s="78">
        <f t="shared" si="18"/>
        <v>6500</v>
      </c>
      <c r="H84" s="78">
        <f t="shared" si="19"/>
        <v>0</v>
      </c>
      <c r="I84" s="78">
        <f t="shared" si="20"/>
        <v>900</v>
      </c>
      <c r="J84" s="78">
        <f t="shared" si="21"/>
        <v>1900</v>
      </c>
      <c r="K84" s="78">
        <f t="shared" si="22"/>
        <v>0</v>
      </c>
      <c r="L84" s="78">
        <f t="shared" si="23"/>
        <v>700</v>
      </c>
      <c r="M84" s="78">
        <f t="shared" si="24"/>
        <v>0</v>
      </c>
      <c r="N84" s="78">
        <f t="shared" si="25"/>
        <v>1100</v>
      </c>
      <c r="O84" s="77">
        <f t="shared" si="26"/>
        <v>13600</v>
      </c>
      <c r="P84" s="74"/>
      <c r="Q84" s="74"/>
      <c r="R84" s="74"/>
    </row>
    <row r="85" spans="2:18" s="80" customFormat="1" x14ac:dyDescent="0.25">
      <c r="B85" s="79" t="s">
        <v>58</v>
      </c>
      <c r="C85" s="77">
        <f t="shared" si="14"/>
        <v>4501</v>
      </c>
      <c r="D85" s="77">
        <f t="shared" si="15"/>
        <v>4801</v>
      </c>
      <c r="E85" s="77">
        <f t="shared" si="16"/>
        <v>4500</v>
      </c>
      <c r="F85" s="77">
        <f t="shared" si="17"/>
        <v>3002</v>
      </c>
      <c r="G85" s="77">
        <f t="shared" si="18"/>
        <v>15502</v>
      </c>
      <c r="H85" s="77">
        <f t="shared" si="19"/>
        <v>6202</v>
      </c>
      <c r="I85" s="77">
        <f t="shared" si="20"/>
        <v>8402</v>
      </c>
      <c r="J85" s="77">
        <f t="shared" si="21"/>
        <v>3002</v>
      </c>
      <c r="K85" s="77">
        <f t="shared" si="22"/>
        <v>6001</v>
      </c>
      <c r="L85" s="77">
        <f t="shared" si="23"/>
        <v>8702</v>
      </c>
      <c r="M85" s="77">
        <f t="shared" si="24"/>
        <v>11652</v>
      </c>
      <c r="N85" s="77">
        <f t="shared" si="25"/>
        <v>4402</v>
      </c>
      <c r="O85" s="77">
        <f t="shared" si="26"/>
        <v>80669</v>
      </c>
      <c r="P85" s="75"/>
      <c r="Q85" s="75"/>
      <c r="R85" s="75"/>
    </row>
    <row r="86" spans="2:18" x14ac:dyDescent="0.25"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</row>
    <row r="87" spans="2:18" x14ac:dyDescent="0.25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</row>
    <row r="88" spans="2:18" x14ac:dyDescent="0.25"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</row>
    <row r="89" spans="2:18" x14ac:dyDescent="0.25">
      <c r="B89" s="74"/>
      <c r="C89" s="74"/>
      <c r="D89" s="147" t="s">
        <v>62</v>
      </c>
      <c r="E89" s="147"/>
      <c r="F89" s="74"/>
      <c r="G89" s="74"/>
      <c r="H89" s="74"/>
      <c r="I89" s="74"/>
      <c r="J89" s="74"/>
      <c r="K89" s="147" t="s">
        <v>63</v>
      </c>
      <c r="L89" s="147"/>
      <c r="M89" s="74"/>
      <c r="N89" s="74"/>
      <c r="O89" s="74"/>
      <c r="P89" s="74"/>
      <c r="Q89" s="74"/>
      <c r="R89" s="74"/>
    </row>
    <row r="90" spans="2:18" x14ac:dyDescent="0.25"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</row>
    <row r="91" spans="2:18" x14ac:dyDescent="0.25"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</row>
    <row r="92" spans="2:18" x14ac:dyDescent="0.25">
      <c r="B92" s="74"/>
      <c r="C92" s="74"/>
      <c r="D92" s="82"/>
      <c r="E92" s="82"/>
      <c r="F92" s="74"/>
      <c r="G92" s="74"/>
      <c r="H92" s="74"/>
      <c r="I92" s="74"/>
      <c r="J92" s="74"/>
      <c r="K92" s="83"/>
      <c r="L92" s="83"/>
      <c r="M92" s="74"/>
      <c r="N92" s="74"/>
      <c r="O92" s="74"/>
      <c r="P92" s="74"/>
      <c r="Q92" s="74"/>
      <c r="R92" s="74"/>
    </row>
    <row r="93" spans="2:18" x14ac:dyDescent="0.25">
      <c r="B93" s="74"/>
      <c r="C93" s="74"/>
      <c r="D93" s="148" t="s">
        <v>64</v>
      </c>
      <c r="E93" s="148"/>
      <c r="F93" s="74"/>
      <c r="G93" s="74"/>
      <c r="H93" s="74"/>
      <c r="I93" s="74"/>
      <c r="J93" s="74"/>
      <c r="K93" s="148" t="s">
        <v>65</v>
      </c>
      <c r="L93" s="148"/>
      <c r="M93" s="74"/>
      <c r="N93" s="74"/>
      <c r="O93" s="74"/>
      <c r="P93" s="74"/>
      <c r="Q93" s="74"/>
      <c r="R93" s="74"/>
    </row>
    <row r="94" spans="2:18" x14ac:dyDescent="0.25"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</row>
    <row r="95" spans="2:18" x14ac:dyDescent="0.25"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</row>
    <row r="96" spans="2:18" x14ac:dyDescent="0.25"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</row>
    <row r="97" spans="2:18" x14ac:dyDescent="0.25"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</row>
    <row r="98" spans="2:18" x14ac:dyDescent="0.25"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</row>
    <row r="99" spans="2:18" x14ac:dyDescent="0.25"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</row>
    <row r="100" spans="2:18" x14ac:dyDescent="0.25"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</row>
    <row r="101" spans="2:18" x14ac:dyDescent="0.25"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</row>
    <row r="102" spans="2:18" x14ac:dyDescent="0.25"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</row>
    <row r="103" spans="2:18" x14ac:dyDescent="0.25"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</row>
    <row r="104" spans="2:18" x14ac:dyDescent="0.25"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</row>
    <row r="105" spans="2:18" x14ac:dyDescent="0.25"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</row>
    <row r="106" spans="2:18" x14ac:dyDescent="0.25"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</row>
    <row r="107" spans="2:18" x14ac:dyDescent="0.25"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</row>
  </sheetData>
  <sheetProtection selectLockedCells="1" selectUnlockedCells="1"/>
  <mergeCells count="6">
    <mergeCell ref="B68:D68"/>
    <mergeCell ref="B78:D78"/>
    <mergeCell ref="D89:E89"/>
    <mergeCell ref="K89:L89"/>
    <mergeCell ref="D93:E93"/>
    <mergeCell ref="K93:L93"/>
  </mergeCells>
  <pageMargins left="0.1701388888888889" right="0.17986111111111111" top="0.90972222222222221" bottom="1.7201388888888889" header="0.51180555555555551" footer="0.51180555555555551"/>
  <pageSetup scale="60" firstPageNumber="0" orientation="landscape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7"/>
  <sheetViews>
    <sheetView topLeftCell="A30" zoomScale="75" zoomScaleNormal="75" workbookViewId="0">
      <selection activeCell="E62" sqref="E62"/>
    </sheetView>
  </sheetViews>
  <sheetFormatPr baseColWidth="10" defaultColWidth="11.44140625" defaultRowHeight="13.2" x14ac:dyDescent="0.25"/>
  <cols>
    <col min="1" max="1" width="5.5546875" style="69" customWidth="1"/>
    <col min="2" max="2" width="11.44140625" style="69" customWidth="1"/>
    <col min="3" max="3" width="13.33203125" style="69" customWidth="1"/>
    <col min="4" max="4" width="17" style="69" customWidth="1"/>
    <col min="5" max="5" width="12" style="69" customWidth="1"/>
    <col min="6" max="6" width="17.88671875" style="69" customWidth="1"/>
    <col min="7" max="7" width="20.109375" style="69" customWidth="1"/>
    <col min="8" max="8" width="11.5546875" style="69" customWidth="1"/>
    <col min="9" max="9" width="13.33203125" style="69" customWidth="1"/>
    <col min="10" max="10" width="11.5546875" style="69" customWidth="1"/>
    <col min="11" max="11" width="15.44140625" style="69" customWidth="1"/>
    <col min="12" max="12" width="13.44140625" style="69" customWidth="1"/>
    <col min="13" max="13" width="17" style="69" customWidth="1"/>
    <col min="14" max="14" width="11.5546875" style="69" customWidth="1"/>
    <col min="15" max="15" width="12" style="69" customWidth="1"/>
    <col min="16" max="16" width="14.88671875" style="69" customWidth="1"/>
    <col min="17" max="18" width="11.5546875" style="69" customWidth="1"/>
    <col min="19" max="16384" width="11.44140625" style="69"/>
  </cols>
  <sheetData>
    <row r="2" spans="1:18" ht="15.6" x14ac:dyDescent="0.3">
      <c r="F2" s="70" t="s">
        <v>50</v>
      </c>
      <c r="G2" s="71" t="s">
        <v>51</v>
      </c>
      <c r="H2" s="72"/>
      <c r="I2" s="73"/>
      <c r="J2" s="73"/>
    </row>
    <row r="3" spans="1:18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4" spans="1:18" x14ac:dyDescent="0.25">
      <c r="A4" s="74"/>
      <c r="B4" s="75"/>
      <c r="C4" s="76" t="s">
        <v>1</v>
      </c>
      <c r="D4" s="75"/>
      <c r="E4" s="75"/>
      <c r="F4" s="75"/>
      <c r="G4" s="75"/>
      <c r="H4" s="75"/>
      <c r="I4" s="75"/>
      <c r="J4" s="74"/>
      <c r="K4" s="75"/>
      <c r="L4" s="76" t="s">
        <v>2</v>
      </c>
      <c r="M4" s="75"/>
      <c r="N4" s="75"/>
      <c r="O4" s="75"/>
      <c r="P4" s="75"/>
      <c r="Q4" s="75"/>
      <c r="R4" s="75"/>
    </row>
    <row r="5" spans="1:18" x14ac:dyDescent="0.25">
      <c r="A5" s="74"/>
      <c r="B5" s="77" t="s">
        <v>52</v>
      </c>
      <c r="C5" s="77" t="s">
        <v>53</v>
      </c>
      <c r="D5" s="77" t="s">
        <v>54</v>
      </c>
      <c r="E5" s="77" t="s">
        <v>55</v>
      </c>
      <c r="F5" s="77" t="s">
        <v>32</v>
      </c>
      <c r="G5" s="77" t="s">
        <v>56</v>
      </c>
      <c r="H5" s="77" t="s">
        <v>57</v>
      </c>
      <c r="I5" s="77" t="s">
        <v>58</v>
      </c>
      <c r="J5" s="74"/>
      <c r="K5" s="77" t="s">
        <v>52</v>
      </c>
      <c r="L5" s="77" t="s">
        <v>53</v>
      </c>
      <c r="M5" s="77" t="s">
        <v>54</v>
      </c>
      <c r="N5" s="77" t="s">
        <v>55</v>
      </c>
      <c r="O5" s="77" t="s">
        <v>32</v>
      </c>
      <c r="P5" s="77" t="s">
        <v>56</v>
      </c>
      <c r="Q5" s="77" t="s">
        <v>57</v>
      </c>
      <c r="R5" s="77" t="s">
        <v>58</v>
      </c>
    </row>
    <row r="6" spans="1:18" x14ac:dyDescent="0.25">
      <c r="A6" s="74"/>
      <c r="B6" s="12" t="str">
        <f>'CONCENTRADO SIN M.O. Y UTILIDA'!B6</f>
        <v>B956</v>
      </c>
      <c r="C6" s="78">
        <f>SUM('SERV. PREVENTIVOS'!I10+'SIST ELECT'!G10+FRENOS!G10+LAVADOS!G10+MOTOR!G10+TRANSMISION!G10+DIFERENCIAL!G10+HOJALATERIA!G10)</f>
        <v>1200</v>
      </c>
      <c r="D6" s="78">
        <f>(0.01*'CONCENTRADO SIN M.O. Y UTILIDA'!D6)+'CONCENTRADO SIN M.O. Y UTILIDA'!D6</f>
        <v>2020</v>
      </c>
      <c r="E6" s="78">
        <v>0</v>
      </c>
      <c r="F6" s="78">
        <f>(0.01*'CONCENTRADO SIN M.O. Y UTILIDA'!F6)+'CONCENTRADO SIN M.O. Y UTILIDA'!F6</f>
        <v>0</v>
      </c>
      <c r="G6" s="78">
        <f>(0.01*'CONCENTRADO SIN M.O. Y UTILIDA'!G6)+'CONCENTRADO SIN M.O. Y UTILIDA'!G6</f>
        <v>0</v>
      </c>
      <c r="H6" s="78">
        <f>(0.01*'CONCENTRADO SIN M.O. Y UTILIDA'!H6)+'CONCENTRADO SIN M.O. Y UTILIDA'!H6</f>
        <v>0</v>
      </c>
      <c r="I6" s="78">
        <f>SUM(C6:H6)</f>
        <v>3220</v>
      </c>
      <c r="J6" s="74"/>
      <c r="K6" s="12" t="str">
        <f>'CONCENTRADO SIN M.O. Y UTILIDA'!K6</f>
        <v>B956</v>
      </c>
      <c r="L6" s="78">
        <f>'SERV. PREVENTIVOS'!K10+'SIST ELECT'!I10+FRENOS!I10+LAVADOS!I10+MOTOR!I10+TRANSMISION!I10+DIFERENCIAL!I10</f>
        <v>200</v>
      </c>
      <c r="M6" s="78">
        <f>(0.01*'CONCENTRADO SIN M.O. Y UTILIDA'!M6)+'CONCENTRADO SIN M.O. Y UTILIDA'!M6</f>
        <v>0</v>
      </c>
      <c r="N6" s="78">
        <v>2500</v>
      </c>
      <c r="O6" s="78">
        <f>(0.01*'CONCENTRADO SIN M.O. Y UTILIDA'!O6)+'CONCENTRADO SIN M.O. Y UTILIDA'!O6</f>
        <v>0</v>
      </c>
      <c r="P6" s="78">
        <f>(0.01*'CONCENTRADO SIN M.O. Y UTILIDA'!P6)+'CONCENTRADO SIN M.O. Y UTILIDA'!P6</f>
        <v>0</v>
      </c>
      <c r="Q6" s="78">
        <f>(0.01*'CONCENTRADO SIN M.O. Y UTILIDA'!Q6)+'CONCENTRADO SIN M.O. Y UTILIDA'!Q6</f>
        <v>0</v>
      </c>
      <c r="R6" s="78">
        <f>L6+M6+N6+O6+P6+Q6</f>
        <v>2700</v>
      </c>
    </row>
    <row r="7" spans="1:18" x14ac:dyDescent="0.25">
      <c r="A7" s="74"/>
      <c r="B7" s="12" t="str">
        <f>'CONCENTRADO SIN M.O. Y UTILIDA'!B7</f>
        <v>B631</v>
      </c>
      <c r="C7" s="78">
        <f>SUM('SERV. PREVENTIVOS'!I11+'SIST ELECT'!G11+FRENOS!G11+LAVADOS!G11+MOTOR!G11+TRANSMISION!G11+DIFERENCIAL!G11+HOJALATERIA!G11)</f>
        <v>200</v>
      </c>
      <c r="D7" s="78">
        <f>(0.01*'CONCENTRADO SIN M.O. Y UTILIDA'!D7)+'CONCENTRADO SIN M.O. Y UTILIDA'!D7</f>
        <v>0</v>
      </c>
      <c r="E7" s="78">
        <v>1500</v>
      </c>
      <c r="F7" s="78">
        <f>(0.01*'CONCENTRADO SIN M.O. Y UTILIDA'!F7)+'CONCENTRADO SIN M.O. Y UTILIDA'!F7</f>
        <v>0</v>
      </c>
      <c r="G7" s="78">
        <f>(0.01*'CONCENTRADO SIN M.O. Y UTILIDA'!G7)+'CONCENTRADO SIN M.O. Y UTILIDA'!G7</f>
        <v>0</v>
      </c>
      <c r="H7" s="78">
        <f>(0.01*'CONCENTRADO SIN M.O. Y UTILIDA'!H7)+'CONCENTRADO SIN M.O. Y UTILIDA'!H7</f>
        <v>1.01</v>
      </c>
      <c r="I7" s="78">
        <f>SUM(C7:H7)</f>
        <v>1701.01</v>
      </c>
      <c r="J7" s="74"/>
      <c r="K7" s="12" t="str">
        <f>'CONCENTRADO SIN M.O. Y UTILIDA'!K7</f>
        <v>B631</v>
      </c>
      <c r="L7" s="78">
        <f>'SERV. PREVENTIVOS'!K11+'SIST ELECT'!I11+FRENOS!I11+LAVADOS!I11+MOTOR!I11+TRANSMISION!I11+DIFERENCIAL!I11</f>
        <v>3100</v>
      </c>
      <c r="M7" s="78">
        <f>(0.01*'CONCENTRADO SIN M.O. Y UTILIDA'!M7)+'CONCENTRADO SIN M.O. Y UTILIDA'!M7</f>
        <v>4848</v>
      </c>
      <c r="N7" s="78">
        <v>0</v>
      </c>
      <c r="O7" s="78">
        <f>(0.01*'CONCENTRADO SIN M.O. Y UTILIDA'!O7)+'CONCENTRADO SIN M.O. Y UTILIDA'!O7</f>
        <v>0</v>
      </c>
      <c r="P7" s="78">
        <f>(0.01*'CONCENTRADO SIN M.O. Y UTILIDA'!P7)+'CONCENTRADO SIN M.O. Y UTILIDA'!P7</f>
        <v>0</v>
      </c>
      <c r="Q7" s="78">
        <f>(0.01*'CONCENTRADO SIN M.O. Y UTILIDA'!Q7)+'CONCENTRADO SIN M.O. Y UTILIDA'!Q7</f>
        <v>1.01</v>
      </c>
      <c r="R7" s="78">
        <f>L7+M7+N7+O7+P7+Q7</f>
        <v>7949.01</v>
      </c>
    </row>
    <row r="8" spans="1:18" x14ac:dyDescent="0.25">
      <c r="A8" s="74"/>
      <c r="B8" s="12" t="str">
        <f>'CONCENTRADO SIN M.O. Y UTILIDA'!B8</f>
        <v>Q11</v>
      </c>
      <c r="C8" s="78">
        <f>SUM('SERV. PREVENTIVOS'!I12+'SIST ELECT'!G12+FRENOS!G12+LAVADOS!G12+MOTOR!G12+TRANSMISION!G12+DIFERENCIAL!G12)</f>
        <v>200</v>
      </c>
      <c r="D8" s="78">
        <f>(0.01*'CONCENTRADO SIN M.O. Y UTILIDA'!D8)+'CONCENTRADO SIN M.O. Y UTILIDA'!D8</f>
        <v>0</v>
      </c>
      <c r="E8" s="78">
        <v>3000</v>
      </c>
      <c r="F8" s="78">
        <f>(0.01*'CONCENTRADO SIN M.O. Y UTILIDA'!F8)+'CONCENTRADO SIN M.O. Y UTILIDA'!F8</f>
        <v>0</v>
      </c>
      <c r="G8" s="78">
        <f>(0.01*'CONCENTRADO SIN M.O. Y UTILIDA'!G8)+'CONCENTRADO SIN M.O. Y UTILIDA'!G8</f>
        <v>0</v>
      </c>
      <c r="H8" s="78">
        <f>(0.01*'CONCENTRADO SIN M.O. Y UTILIDA'!H8)+'CONCENTRADO SIN M.O. Y UTILIDA'!H8</f>
        <v>0</v>
      </c>
      <c r="I8" s="78">
        <f>SUM(C8:H8)</f>
        <v>3200</v>
      </c>
      <c r="J8" s="74"/>
      <c r="K8" s="12" t="str">
        <f>'CONCENTRADO SIN M.O. Y UTILIDA'!K8</f>
        <v>Q11</v>
      </c>
      <c r="L8" s="78">
        <f>'SERV. PREVENTIVOS'!K12+'SIST ELECT'!I12+FRENOS!I12+LAVADOS!I12+MOTOR!I12+TRANSMISION!I12+DIFERENCIAL!I12</f>
        <v>200</v>
      </c>
      <c r="M8" s="78">
        <f>(0.01*'CONCENTRADO SIN M.O. Y UTILIDA'!M8)+'CONCENTRADO SIN M.O. Y UTILIDA'!M8</f>
        <v>0</v>
      </c>
      <c r="N8" s="78">
        <v>3000</v>
      </c>
      <c r="O8" s="78">
        <f>(0.01*'CONCENTRADO SIN M.O. Y UTILIDA'!O8)+'CONCENTRADO SIN M.O. Y UTILIDA'!O8</f>
        <v>0</v>
      </c>
      <c r="P8" s="78">
        <f>(0.01*'CONCENTRADO SIN M.O. Y UTILIDA'!P8)+'CONCENTRADO SIN M.O. Y UTILIDA'!P8</f>
        <v>0</v>
      </c>
      <c r="Q8" s="78">
        <f>(0.01*'CONCENTRADO SIN M.O. Y UTILIDA'!Q8)+'CONCENTRADO SIN M.O. Y UTILIDA'!Q8</f>
        <v>0</v>
      </c>
      <c r="R8" s="78">
        <f>L8+M8+N8+O8+P8+Q8</f>
        <v>3200</v>
      </c>
    </row>
    <row r="9" spans="1:18" x14ac:dyDescent="0.25">
      <c r="A9" s="74"/>
      <c r="B9" s="12">
        <f>'CONCENTRADO SIN M.O. Y UTILIDA'!B9</f>
        <v>0</v>
      </c>
      <c r="C9" s="78">
        <f>SUM('SERV. PREVENTIVOS'!I13+'SIST ELECT'!G13+FRENOS!G13+LAVADOS!G13+MOTOR!G13+TRANSMISION!G13+DIFERENCIAL!G13)</f>
        <v>0</v>
      </c>
      <c r="D9" s="78">
        <f>(0.01*'CONCENTRADO SIN M.O. Y UTILIDA'!D9)+'CONCENTRADO SIN M.O. Y UTILIDA'!D9</f>
        <v>0</v>
      </c>
      <c r="E9" s="78">
        <v>0</v>
      </c>
      <c r="F9" s="78">
        <f>(0.01*'CONCENTRADO SIN M.O. Y UTILIDA'!F9)+'CONCENTRADO SIN M.O. Y UTILIDA'!F9</f>
        <v>0</v>
      </c>
      <c r="G9" s="78">
        <f>(0.01*'CONCENTRADO SIN M.O. Y UTILIDA'!G9)+'CONCENTRADO SIN M.O. Y UTILIDA'!G9</f>
        <v>0</v>
      </c>
      <c r="H9" s="78">
        <f>(0.01*'CONCENTRADO SIN M.O. Y UTILIDA'!H9)+'CONCENTRADO SIN M.O. Y UTILIDA'!H9</f>
        <v>0</v>
      </c>
      <c r="I9" s="78">
        <f>SUM(C9:H9)</f>
        <v>0</v>
      </c>
      <c r="J9" s="74"/>
      <c r="K9" s="12">
        <f>'CONCENTRADO SIN M.O. Y UTILIDA'!K9</f>
        <v>0</v>
      </c>
      <c r="L9" s="78">
        <f>'SERV. PREVENTIVOS'!K13+'SIST ELECT'!I13+FRENOS!I13+LAVADOS!I13+MOTOR!I13+TRANSMISION!I13+DIFERENCIAL!I13</f>
        <v>0</v>
      </c>
      <c r="M9" s="78">
        <f>(0.01*'CONCENTRADO SIN M.O. Y UTILIDA'!M9)+'CONCENTRADO SIN M.O. Y UTILIDA'!M9</f>
        <v>0</v>
      </c>
      <c r="N9" s="78">
        <v>0</v>
      </c>
      <c r="O9" s="78">
        <f>(0.01*'CONCENTRADO SIN M.O. Y UTILIDA'!O9)+'CONCENTRADO SIN M.O. Y UTILIDA'!O9</f>
        <v>0</v>
      </c>
      <c r="P9" s="78">
        <f>(0.01*'CONCENTRADO SIN M.O. Y UTILIDA'!P9)+'CONCENTRADO SIN M.O. Y UTILIDA'!P9</f>
        <v>0</v>
      </c>
      <c r="Q9" s="78">
        <f>(0.01*'CONCENTRADO SIN M.O. Y UTILIDA'!Q9)+'CONCENTRADO SIN M.O. Y UTILIDA'!Q9</f>
        <v>0</v>
      </c>
      <c r="R9" s="78">
        <f>L9+M9+N9+O9+P9+Q9</f>
        <v>0</v>
      </c>
    </row>
    <row r="10" spans="1:18" x14ac:dyDescent="0.25">
      <c r="A10" s="74"/>
      <c r="B10" s="12" t="str">
        <f>'CONCENTRADO SIN M.O. Y UTILIDA'!B10</f>
        <v>A974</v>
      </c>
      <c r="C10" s="78">
        <f>SUM('SERV. PREVENTIVOS'!I14+'SIST ELECT'!G14+FRENOS!G14+LAVADOS!G14+MOTOR!G14+TRANSMISION!G14+DIFERENCIAL!G14)</f>
        <v>1900</v>
      </c>
      <c r="D10" s="78">
        <f>(0.01*'CONCENTRADO SIN M.O. Y UTILIDA'!D10)+'CONCENTRADO SIN M.O. Y UTILIDA'!D10</f>
        <v>2525</v>
      </c>
      <c r="E10" s="78">
        <v>1000</v>
      </c>
      <c r="F10" s="78">
        <f>(0.01*'CONCENTRADO SIN M.O. Y UTILIDA'!F10)+'CONCENTRADO SIN M.O. Y UTILIDA'!F10</f>
        <v>0</v>
      </c>
      <c r="G10" s="78">
        <f>(0.01*'CONCENTRADO SIN M.O. Y UTILIDA'!G10)+'CONCENTRADO SIN M.O. Y UTILIDA'!G10</f>
        <v>0</v>
      </c>
      <c r="H10" s="78">
        <f>(0.01*'CONCENTRADO SIN M.O. Y UTILIDA'!H10)+'CONCENTRADO SIN M.O. Y UTILIDA'!H10</f>
        <v>0</v>
      </c>
      <c r="I10" s="78">
        <f>SUM(C10:H10)</f>
        <v>5425</v>
      </c>
      <c r="J10" s="74"/>
      <c r="K10" s="12" t="str">
        <f>'CONCENTRADO SIN M.O. Y UTILIDA'!K10</f>
        <v>A974</v>
      </c>
      <c r="L10" s="78">
        <f>'SERV. PREVENTIVOS'!K14+'SIST ELECT'!I14+FRENOS!I14+LAVADOS!I14+MOTOR!I14+TRANSMISION!I14+DIFERENCIAL!I14</f>
        <v>200</v>
      </c>
      <c r="M10" s="78">
        <f>(0.01*'CONCENTRADO SIN M.O. Y UTILIDA'!M10)+'CONCENTRADO SIN M.O. Y UTILIDA'!M10</f>
        <v>0</v>
      </c>
      <c r="N10" s="78">
        <v>1000</v>
      </c>
      <c r="O10" s="78">
        <f>(0.01*'CONCENTRADO SIN M.O. Y UTILIDA'!O10)+'CONCENTRADO SIN M.O. Y UTILIDA'!O10</f>
        <v>0</v>
      </c>
      <c r="P10" s="78">
        <f>(0.01*'CONCENTRADO SIN M.O. Y UTILIDA'!P10)+'CONCENTRADO SIN M.O. Y UTILIDA'!P10</f>
        <v>0</v>
      </c>
      <c r="Q10" s="78">
        <f>(0.01*'CONCENTRADO SIN M.O. Y UTILIDA'!Q10)+'CONCENTRADO SIN M.O. Y UTILIDA'!Q10</f>
        <v>0</v>
      </c>
      <c r="R10" s="78">
        <f>L10+M10+N10+O10+P10+Q10</f>
        <v>1200</v>
      </c>
    </row>
    <row r="11" spans="1:18" x14ac:dyDescent="0.25">
      <c r="A11" s="74"/>
      <c r="B11" s="79" t="s">
        <v>58</v>
      </c>
      <c r="C11" s="77">
        <f t="shared" ref="C11:I11" si="0">SUM(C6:C10)</f>
        <v>3500</v>
      </c>
      <c r="D11" s="77">
        <f t="shared" si="0"/>
        <v>4545</v>
      </c>
      <c r="E11" s="77">
        <f t="shared" si="0"/>
        <v>5500</v>
      </c>
      <c r="F11" s="77">
        <f t="shared" si="0"/>
        <v>0</v>
      </c>
      <c r="G11" s="77">
        <f t="shared" si="0"/>
        <v>0</v>
      </c>
      <c r="H11" s="77">
        <f t="shared" si="0"/>
        <v>1.01</v>
      </c>
      <c r="I11" s="77">
        <f t="shared" si="0"/>
        <v>13546.01</v>
      </c>
      <c r="J11" s="74"/>
      <c r="K11" s="79" t="s">
        <v>58</v>
      </c>
      <c r="L11" s="77">
        <f t="shared" ref="L11:R11" si="1">SUM(L6:L10)</f>
        <v>3700</v>
      </c>
      <c r="M11" s="77">
        <f t="shared" si="1"/>
        <v>4848</v>
      </c>
      <c r="N11" s="77">
        <f t="shared" si="1"/>
        <v>6500</v>
      </c>
      <c r="O11" s="77">
        <f t="shared" si="1"/>
        <v>0</v>
      </c>
      <c r="P11" s="77">
        <f t="shared" si="1"/>
        <v>0</v>
      </c>
      <c r="Q11" s="77">
        <f t="shared" si="1"/>
        <v>1.01</v>
      </c>
      <c r="R11" s="77">
        <f t="shared" si="1"/>
        <v>15049.01</v>
      </c>
    </row>
    <row r="12" spans="1:18" x14ac:dyDescent="0.25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</row>
    <row r="13" spans="1:18" x14ac:dyDescent="0.25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</row>
    <row r="14" spans="1:18" x14ac:dyDescent="0.25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</row>
    <row r="15" spans="1:18" x14ac:dyDescent="0.25">
      <c r="A15" s="74"/>
      <c r="B15" s="75"/>
      <c r="C15" s="76" t="s">
        <v>3</v>
      </c>
      <c r="D15" s="75"/>
      <c r="E15" s="75"/>
      <c r="F15" s="75"/>
      <c r="G15" s="75"/>
      <c r="H15" s="75"/>
      <c r="I15" s="75"/>
      <c r="J15" s="74"/>
      <c r="K15" s="75"/>
      <c r="L15" s="76" t="s">
        <v>4</v>
      </c>
      <c r="M15" s="75"/>
      <c r="N15" s="75"/>
      <c r="O15" s="75"/>
      <c r="P15" s="75"/>
      <c r="Q15" s="75"/>
      <c r="R15" s="75"/>
    </row>
    <row r="16" spans="1:18" x14ac:dyDescent="0.25">
      <c r="A16" s="74"/>
      <c r="B16" s="77" t="s">
        <v>52</v>
      </c>
      <c r="C16" s="77" t="s">
        <v>53</v>
      </c>
      <c r="D16" s="77" t="s">
        <v>54</v>
      </c>
      <c r="E16" s="77" t="s">
        <v>55</v>
      </c>
      <c r="F16" s="77" t="s">
        <v>32</v>
      </c>
      <c r="G16" s="77" t="s">
        <v>56</v>
      </c>
      <c r="H16" s="77" t="s">
        <v>57</v>
      </c>
      <c r="I16" s="77" t="s">
        <v>58</v>
      </c>
      <c r="J16" s="74"/>
      <c r="K16" s="77" t="s">
        <v>52</v>
      </c>
      <c r="L16" s="77" t="s">
        <v>53</v>
      </c>
      <c r="M16" s="77" t="s">
        <v>54</v>
      </c>
      <c r="N16" s="77" t="s">
        <v>55</v>
      </c>
      <c r="O16" s="77" t="s">
        <v>32</v>
      </c>
      <c r="P16" s="77" t="s">
        <v>56</v>
      </c>
      <c r="Q16" s="77" t="s">
        <v>57</v>
      </c>
      <c r="R16" s="77" t="s">
        <v>58</v>
      </c>
    </row>
    <row r="17" spans="1:18" x14ac:dyDescent="0.25">
      <c r="A17" s="74"/>
      <c r="B17" s="12" t="str">
        <f>B6</f>
        <v>B956</v>
      </c>
      <c r="C17" s="78">
        <f>'SERV. PREVENTIVOS'!M10+'SIST ELECT'!K10+FRENOS!K10+LAVADOS!K10+MOTOR!K10+TRANSMISION!K10+DIFERENCIAL!K10</f>
        <v>200</v>
      </c>
      <c r="D17" s="78">
        <f>(0.01*'CONCENTRADO SIN M.O. Y UTILIDA'!D17)+'CONCENTRADO SIN M.O. Y UTILIDA'!D17</f>
        <v>0</v>
      </c>
      <c r="E17" s="78">
        <v>3000</v>
      </c>
      <c r="F17" s="78">
        <f>(0.01*'CONCENTRADO SIN M.O. Y UTILIDA'!F17)+'CONCENTRADO SIN M.O. Y UTILIDA'!F17</f>
        <v>0</v>
      </c>
      <c r="G17" s="78">
        <f>(0.01*'CONCENTRADO SIN M.O. Y UTILIDA'!G17)+'CONCENTRADO SIN M.O. Y UTILIDA'!G17</f>
        <v>0</v>
      </c>
      <c r="H17" s="78">
        <f>(0.01*'CONCENTRADO SIN M.O. Y UTILIDA'!H17)+'CONCENTRADO SIN M.O. Y UTILIDA'!H17</f>
        <v>0</v>
      </c>
      <c r="I17" s="78">
        <f>SUM(C17:H17)</f>
        <v>3200</v>
      </c>
      <c r="J17" s="74"/>
      <c r="K17" s="12" t="str">
        <f>K6</f>
        <v>B956</v>
      </c>
      <c r="L17" s="78">
        <f>'SERV. PREVENTIVOS'!O10+'SIST ELECT'!M10+FRENOS!M10+LAVADOS!M10+MOTOR!M10+TRANSMISION!M10+DIFERENCIAL!M10</f>
        <v>2200</v>
      </c>
      <c r="M17" s="78">
        <f>(0.01*'CONCENTRADO SIN M.O. Y UTILIDA'!M17)+'CONCENTRADO SIN M.O. Y UTILIDA'!M17</f>
        <v>3030</v>
      </c>
      <c r="N17" s="78">
        <v>0</v>
      </c>
      <c r="O17" s="78">
        <f>(0.01*'CONCENTRADO SIN M.O. Y UTILIDA'!O17)+'CONCENTRADO SIN M.O. Y UTILIDA'!O17</f>
        <v>0</v>
      </c>
      <c r="P17" s="78">
        <f>(0.01*'CONCENTRADO SIN M.O. Y UTILIDA'!P17)+'CONCENTRADO SIN M.O. Y UTILIDA'!P17</f>
        <v>0</v>
      </c>
      <c r="Q17" s="78">
        <f>(0.01*'CONCENTRADO SIN M.O. Y UTILIDA'!Q17)+'CONCENTRADO SIN M.O. Y UTILIDA'!Q17</f>
        <v>0</v>
      </c>
      <c r="R17" s="78">
        <f>L17+M17+N17+O17+P17+Q17</f>
        <v>5230</v>
      </c>
    </row>
    <row r="18" spans="1:18" x14ac:dyDescent="0.25">
      <c r="A18" s="74"/>
      <c r="B18" s="12" t="str">
        <f>B7</f>
        <v>B631</v>
      </c>
      <c r="C18" s="78">
        <f>'SERV. PREVENTIVOS'!M11+'SIST ELECT'!K11+FRENOS!K11+LAVADOS!K11+MOTOR!K11+TRANSMISION!K11+DIFERENCIAL!K11</f>
        <v>200</v>
      </c>
      <c r="D18" s="78">
        <f>(0.01*'CONCENTRADO SIN M.O. Y UTILIDA'!D18)+'CONCENTRADO SIN M.O. Y UTILIDA'!D18</f>
        <v>0</v>
      </c>
      <c r="E18" s="78">
        <v>1500</v>
      </c>
      <c r="F18" s="78">
        <f>(0.01*'CONCENTRADO SIN M.O. Y UTILIDA'!F18)+'CONCENTRADO SIN M.O. Y UTILIDA'!F18</f>
        <v>0</v>
      </c>
      <c r="G18" s="78">
        <f>(0.01*'CONCENTRADO SIN M.O. Y UTILIDA'!G18)+'CONCENTRADO SIN M.O. Y UTILIDA'!G18</f>
        <v>0</v>
      </c>
      <c r="H18" s="78">
        <f>(0.01*'CONCENTRADO SIN M.O. Y UTILIDA'!H18)+'CONCENTRADO SIN M.O. Y UTILIDA'!H18</f>
        <v>0</v>
      </c>
      <c r="I18" s="78">
        <f>SUM(C18:H18)</f>
        <v>1700</v>
      </c>
      <c r="J18" s="74"/>
      <c r="K18" s="22" t="s">
        <v>66</v>
      </c>
      <c r="L18" s="78">
        <f>'SERV. PREVENTIVOS'!O11+'SIST ELECT'!M11+FRENOS!M11+LAVADOS!M11+MOTOR!M11+TRANSMISION!M11+DIFERENCIAL!M11</f>
        <v>200</v>
      </c>
      <c r="M18" s="78">
        <f>(0.01*'CONCENTRADO SIN M.O. Y UTILIDA'!M18)+'CONCENTRADO SIN M.O. Y UTILIDA'!M18</f>
        <v>0</v>
      </c>
      <c r="N18" s="78">
        <v>1500</v>
      </c>
      <c r="O18" s="78">
        <f>(0.01*'CONCENTRADO SIN M.O. Y UTILIDA'!O18)+'CONCENTRADO SIN M.O. Y UTILIDA'!O18</f>
        <v>0</v>
      </c>
      <c r="P18" s="78">
        <f>(0.01*'CONCENTRADO SIN M.O. Y UTILIDA'!P18)+'CONCENTRADO SIN M.O. Y UTILIDA'!P18</f>
        <v>0</v>
      </c>
      <c r="Q18" s="78">
        <f>(0.01*'CONCENTRADO SIN M.O. Y UTILIDA'!Q18)+'CONCENTRADO SIN M.O. Y UTILIDA'!Q18</f>
        <v>1.01</v>
      </c>
      <c r="R18" s="78">
        <f>L18+M18+N18+O18+P18+Q18</f>
        <v>1701.01</v>
      </c>
    </row>
    <row r="19" spans="1:18" x14ac:dyDescent="0.25">
      <c r="A19" s="74"/>
      <c r="B19" s="12" t="str">
        <f>B8</f>
        <v>Q11</v>
      </c>
      <c r="C19" s="78">
        <f>'SERV. PREVENTIVOS'!M12+'SIST ELECT'!K12+FRENOS!K12+LAVADOS!K12+MOTOR!K12+TRANSMISION!K12+DIFERENCIAL!K12</f>
        <v>2200</v>
      </c>
      <c r="D19" s="78">
        <f>(0.01*'CONCENTRADO SIN M.O. Y UTILIDA'!D19)+'CONCENTRADO SIN M.O. Y UTILIDA'!D19</f>
        <v>4545</v>
      </c>
      <c r="E19" s="78">
        <v>0</v>
      </c>
      <c r="F19" s="78">
        <f>(0.01*'CONCENTRADO SIN M.O. Y UTILIDA'!F19)+'CONCENTRADO SIN M.O. Y UTILIDA'!F19</f>
        <v>0</v>
      </c>
      <c r="G19" s="78">
        <f>(0.01*'CONCENTRADO SIN M.O. Y UTILIDA'!G19)+'CONCENTRADO SIN M.O. Y UTILIDA'!G19</f>
        <v>0</v>
      </c>
      <c r="H19" s="78">
        <f>(0.01*'CONCENTRADO SIN M.O. Y UTILIDA'!H19)+'CONCENTRADO SIN M.O. Y UTILIDA'!H19</f>
        <v>0</v>
      </c>
      <c r="I19" s="78">
        <f>SUM(C19:H19)</f>
        <v>6745</v>
      </c>
      <c r="J19" s="74"/>
      <c r="K19" s="25" t="str">
        <f>K8</f>
        <v>Q11</v>
      </c>
      <c r="L19" s="78">
        <f>'SERV. PREVENTIVOS'!O12+'SIST ELECT'!M12+FRENOS!M12+LAVADOS!M12+MOTOR!M12+TRANSMISION!M12+DIFERENCIAL!M12</f>
        <v>200</v>
      </c>
      <c r="M19" s="78">
        <f>(0.01*'CONCENTRADO SIN M.O. Y UTILIDA'!M19)+'CONCENTRADO SIN M.O. Y UTILIDA'!M19</f>
        <v>0</v>
      </c>
      <c r="N19" s="78">
        <v>3000</v>
      </c>
      <c r="O19" s="78">
        <f>(0.01*'CONCENTRADO SIN M.O. Y UTILIDA'!O19)+'CONCENTRADO SIN M.O. Y UTILIDA'!O19</f>
        <v>0</v>
      </c>
      <c r="P19" s="78">
        <f>(0.01*'CONCENTRADO SIN M.O. Y UTILIDA'!P19)+'CONCENTRADO SIN M.O. Y UTILIDA'!P19</f>
        <v>0</v>
      </c>
      <c r="Q19" s="78">
        <f>(0.01*'CONCENTRADO SIN M.O. Y UTILIDA'!Q19)+'CONCENTRADO SIN M.O. Y UTILIDA'!Q19</f>
        <v>0</v>
      </c>
      <c r="R19" s="78">
        <f>L19+M19+N19+O19+P19+Q19</f>
        <v>3200</v>
      </c>
    </row>
    <row r="20" spans="1:18" x14ac:dyDescent="0.25">
      <c r="A20" s="74"/>
      <c r="B20" s="12">
        <f>B9</f>
        <v>0</v>
      </c>
      <c r="C20" s="78">
        <f>'SERV. PREVENTIVOS'!M13+'SIST ELECT'!K13+FRENOS!K13+LAVADOS!K13+MOTOR!K13+TRANSMISION!K13+DIFERENCIAL!K13</f>
        <v>0</v>
      </c>
      <c r="D20" s="78">
        <f>(0.01*'CONCENTRADO SIN M.O. Y UTILIDA'!D20)+'CONCENTRADO SIN M.O. Y UTILIDA'!D20</f>
        <v>0</v>
      </c>
      <c r="E20" s="78">
        <v>0</v>
      </c>
      <c r="F20" s="78">
        <f>(0.01*'CONCENTRADO SIN M.O. Y UTILIDA'!F20)+'CONCENTRADO SIN M.O. Y UTILIDA'!F20</f>
        <v>0</v>
      </c>
      <c r="G20" s="78">
        <f>(0.01*'CONCENTRADO SIN M.O. Y UTILIDA'!G20)+'CONCENTRADO SIN M.O. Y UTILIDA'!G20</f>
        <v>0</v>
      </c>
      <c r="H20" s="78">
        <f>(0.01*'CONCENTRADO SIN M.O. Y UTILIDA'!H20)+'CONCENTRADO SIN M.O. Y UTILIDA'!H20</f>
        <v>0</v>
      </c>
      <c r="I20" s="78">
        <f>SUM(C20:H20)</f>
        <v>0</v>
      </c>
      <c r="J20" s="74"/>
      <c r="K20" s="25">
        <f>K9</f>
        <v>0</v>
      </c>
      <c r="L20" s="78">
        <f>'SERV. PREVENTIVOS'!O13+'SIST ELECT'!M13+FRENOS!M13+LAVADOS!M13+MOTOR!M13+TRANSMISION!M13+DIFERENCIAL!M13</f>
        <v>0</v>
      </c>
      <c r="M20" s="78">
        <f>(0.01*'CONCENTRADO SIN M.O. Y UTILIDA'!M20)+'CONCENTRADO SIN M.O. Y UTILIDA'!M20</f>
        <v>0</v>
      </c>
      <c r="N20" s="78">
        <v>0</v>
      </c>
      <c r="O20" s="78">
        <f>(0.01*'CONCENTRADO SIN M.O. Y UTILIDA'!O20)+'CONCENTRADO SIN M.O. Y UTILIDA'!O20</f>
        <v>0</v>
      </c>
      <c r="P20" s="78">
        <f>(0.01*'CONCENTRADO SIN M.O. Y UTILIDA'!P20)+'CONCENTRADO SIN M.O. Y UTILIDA'!P20</f>
        <v>0</v>
      </c>
      <c r="Q20" s="78">
        <v>0</v>
      </c>
      <c r="R20" s="78">
        <f>L20+M20+N20+O20+P20+Q20</f>
        <v>0</v>
      </c>
    </row>
    <row r="21" spans="1:18" x14ac:dyDescent="0.25">
      <c r="A21" s="74"/>
      <c r="B21" s="25" t="str">
        <f>B10</f>
        <v>A974</v>
      </c>
      <c r="C21" s="78">
        <f>'SERV. PREVENTIVOS'!M14+'SIST ELECT'!K14+FRENOS!K14+LAVADOS!K14+MOTOR!K14+TRANSMISION!K14+DIFERENCIAL!K14</f>
        <v>200</v>
      </c>
      <c r="D21" s="78">
        <f>(0.01*'CONCENTRADO SIN M.O. Y UTILIDA'!D21)+'CONCENTRADO SIN M.O. Y UTILIDA'!D21</f>
        <v>0</v>
      </c>
      <c r="E21" s="78">
        <v>1000</v>
      </c>
      <c r="F21" s="78">
        <f>(0.01*'CONCENTRADO SIN M.O. Y UTILIDA'!F21)+'CONCENTRADO SIN M.O. Y UTILIDA'!F21</f>
        <v>0</v>
      </c>
      <c r="G21" s="78">
        <f>(0.01*'CONCENTRADO SIN M.O. Y UTILIDA'!G21)+'CONCENTRADO SIN M.O. Y UTILIDA'!G21</f>
        <v>0</v>
      </c>
      <c r="H21" s="78">
        <f>(0.01*'CONCENTRADO SIN M.O. Y UTILIDA'!H21)+'CONCENTRADO SIN M.O. Y UTILIDA'!H21</f>
        <v>0</v>
      </c>
      <c r="I21" s="78">
        <f>SUM(C21:H21)</f>
        <v>1200</v>
      </c>
      <c r="J21" s="74"/>
      <c r="K21" s="25" t="str">
        <f>K10</f>
        <v>A974</v>
      </c>
      <c r="L21" s="78">
        <f>'SERV. PREVENTIVOS'!AA14+'SIST ELECT'!M14+FRENOS!M14+LAVADOS!M14+MOTOR!M14+TRANSMISION!M14+DIFERENCIAL!M14</f>
        <v>200</v>
      </c>
      <c r="M21" s="78">
        <f>(0.01*'CONCENTRADO SIN M.O. Y UTILIDA'!M21)+'CONCENTRADO SIN M.O. Y UTILIDA'!M21</f>
        <v>0</v>
      </c>
      <c r="N21" s="78">
        <v>1000</v>
      </c>
      <c r="O21" s="78">
        <f>(0.01*'CONCENTRADO SIN M.O. Y UTILIDA'!O21)+'CONCENTRADO SIN M.O. Y UTILIDA'!O21</f>
        <v>0</v>
      </c>
      <c r="P21" s="78">
        <f>(0.01*'CONCENTRADO SIN M.O. Y UTILIDA'!P21)+'CONCENTRADO SIN M.O. Y UTILIDA'!P21</f>
        <v>0</v>
      </c>
      <c r="Q21" s="78">
        <f>(0.01*'CONCENTRADO SIN M.O. Y UTILIDA'!Q21)+'CONCENTRADO SIN M.O. Y UTILIDA'!Q21</f>
        <v>0</v>
      </c>
      <c r="R21" s="78">
        <f>L21+M21+N21+O21+P21+Q21</f>
        <v>1200</v>
      </c>
    </row>
    <row r="22" spans="1:18" s="80" customFormat="1" x14ac:dyDescent="0.25">
      <c r="A22" s="75"/>
      <c r="B22" s="79" t="s">
        <v>58</v>
      </c>
      <c r="C22" s="77">
        <f t="shared" ref="C22:I22" si="2">SUM(C17:C21)</f>
        <v>2800</v>
      </c>
      <c r="D22" s="77">
        <f t="shared" si="2"/>
        <v>4545</v>
      </c>
      <c r="E22" s="77">
        <f t="shared" si="2"/>
        <v>5500</v>
      </c>
      <c r="F22" s="77">
        <f t="shared" si="2"/>
        <v>0</v>
      </c>
      <c r="G22" s="77">
        <f t="shared" si="2"/>
        <v>0</v>
      </c>
      <c r="H22" s="77">
        <f t="shared" si="2"/>
        <v>0</v>
      </c>
      <c r="I22" s="77">
        <f t="shared" si="2"/>
        <v>12845</v>
      </c>
      <c r="J22" s="75"/>
      <c r="K22" s="79" t="s">
        <v>58</v>
      </c>
      <c r="L22" s="77">
        <f t="shared" ref="L22:R22" si="3">SUM(L17:L21)</f>
        <v>2800</v>
      </c>
      <c r="M22" s="77">
        <f t="shared" si="3"/>
        <v>3030</v>
      </c>
      <c r="N22" s="77">
        <f t="shared" si="3"/>
        <v>5500</v>
      </c>
      <c r="O22" s="77">
        <f t="shared" si="3"/>
        <v>0</v>
      </c>
      <c r="P22" s="77">
        <f t="shared" si="3"/>
        <v>0</v>
      </c>
      <c r="Q22" s="77">
        <f t="shared" si="3"/>
        <v>1.01</v>
      </c>
      <c r="R22" s="77">
        <f t="shared" si="3"/>
        <v>11331.01</v>
      </c>
    </row>
    <row r="23" spans="1:18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</row>
    <row r="24" spans="1:18" x14ac:dyDescent="0.25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</row>
    <row r="25" spans="1:18" x14ac:dyDescent="0.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</row>
    <row r="26" spans="1:18" x14ac:dyDescent="0.25">
      <c r="A26" s="74"/>
      <c r="B26" s="75"/>
      <c r="C26" s="76" t="s">
        <v>5</v>
      </c>
      <c r="D26" s="75"/>
      <c r="E26" s="75"/>
      <c r="F26" s="75"/>
      <c r="G26" s="75"/>
      <c r="H26" s="75"/>
      <c r="I26" s="75"/>
      <c r="J26" s="74"/>
      <c r="K26" s="75"/>
      <c r="L26" s="76" t="s">
        <v>6</v>
      </c>
      <c r="M26" s="75"/>
      <c r="N26" s="75"/>
      <c r="O26" s="75"/>
      <c r="P26" s="75"/>
      <c r="Q26" s="75"/>
      <c r="R26" s="75"/>
    </row>
    <row r="27" spans="1:18" x14ac:dyDescent="0.25">
      <c r="A27" s="74"/>
      <c r="B27" s="77" t="s">
        <v>52</v>
      </c>
      <c r="C27" s="77" t="s">
        <v>53</v>
      </c>
      <c r="D27" s="77" t="s">
        <v>54</v>
      </c>
      <c r="E27" s="77" t="s">
        <v>55</v>
      </c>
      <c r="F27" s="77" t="s">
        <v>32</v>
      </c>
      <c r="G27" s="77" t="s">
        <v>56</v>
      </c>
      <c r="H27" s="77" t="s">
        <v>57</v>
      </c>
      <c r="I27" s="77" t="s">
        <v>58</v>
      </c>
      <c r="J27" s="74"/>
      <c r="K27" s="77" t="s">
        <v>52</v>
      </c>
      <c r="L27" s="77" t="s">
        <v>53</v>
      </c>
      <c r="M27" s="77" t="s">
        <v>54</v>
      </c>
      <c r="N27" s="77" t="s">
        <v>55</v>
      </c>
      <c r="O27" s="77" t="s">
        <v>32</v>
      </c>
      <c r="P27" s="77" t="s">
        <v>56</v>
      </c>
      <c r="Q27" s="77" t="s">
        <v>57</v>
      </c>
      <c r="R27" s="77" t="s">
        <v>58</v>
      </c>
    </row>
    <row r="28" spans="1:18" x14ac:dyDescent="0.25">
      <c r="A28" s="74"/>
      <c r="B28" s="12" t="str">
        <f>B17</f>
        <v>B956</v>
      </c>
      <c r="C28" s="78">
        <f>'SERV. PREVENTIVOS'!Q10+'SIST ELECT'!O10+FRENOS!O10+LAVADOS!O10+MOTOR!O10+TRANSMISION!O10+DIFERENCIAL!O10</f>
        <v>200</v>
      </c>
      <c r="D28" s="78">
        <f>(0.01*'CONCENTRADO SIN M.O. Y UTILIDA'!D28)+'CONCENTRADO SIN M.O. Y UTILIDA'!D28</f>
        <v>0</v>
      </c>
      <c r="E28" s="78">
        <v>5000</v>
      </c>
      <c r="F28" s="78">
        <f>(0.01*'CONCENTRADO SIN M.O. Y UTILIDA'!F28)+'CONCENTRADO SIN M.O. Y UTILIDA'!F28</f>
        <v>0</v>
      </c>
      <c r="G28" s="78">
        <f>(0.01*'CONCENTRADO SIN M.O. Y UTILIDA'!G28)+'CONCENTRADO SIN M.O. Y UTILIDA'!G28</f>
        <v>0</v>
      </c>
      <c r="H28" s="78">
        <f>(0.01*'CONCENTRADO SIN M.O. Y UTILIDA'!H28)+'CONCENTRADO SIN M.O. Y UTILIDA'!H28</f>
        <v>0</v>
      </c>
      <c r="I28" s="78">
        <f>SUM(C28:H28)</f>
        <v>5200</v>
      </c>
      <c r="J28" s="74"/>
      <c r="K28" s="12" t="str">
        <f>K17</f>
        <v>B956</v>
      </c>
      <c r="L28" s="78">
        <f>'SERV. PREVENTIVOS'!S10+'SIST ELECT'!Q10+FRENOS!Q10+LAVADOS!Q10+MOTOR!Q10+TRANSMISION!Q10+DIFERENCIAL!Q10</f>
        <v>500</v>
      </c>
      <c r="M28" s="78">
        <f>(0.01*'CONCENTRADO SIN M.O. Y UTILIDA'!M28)+'CONCENTRADO SIN M.O. Y UTILIDA'!M28</f>
        <v>505</v>
      </c>
      <c r="N28" s="78">
        <v>1000</v>
      </c>
      <c r="O28" s="78">
        <f>(0.01*'CONCENTRADO SIN M.O. Y UTILIDA'!O28)+'CONCENTRADO SIN M.O. Y UTILIDA'!O28</f>
        <v>0</v>
      </c>
      <c r="P28" s="78">
        <f>(0.01*'CONCENTRADO SIN M.O. Y UTILIDA'!P28)+'CONCENTRADO SIN M.O. Y UTILIDA'!P28</f>
        <v>0</v>
      </c>
      <c r="Q28" s="78">
        <f>(0.01*'CONCENTRADO SIN M.O. Y UTILIDA'!Q28)+'CONCENTRADO SIN M.O. Y UTILIDA'!Q28</f>
        <v>0</v>
      </c>
      <c r="R28" s="78">
        <f>L28+M28+N28+O28+P28+Q28</f>
        <v>2005</v>
      </c>
    </row>
    <row r="29" spans="1:18" x14ac:dyDescent="0.25">
      <c r="A29" s="74"/>
      <c r="B29" s="12" t="str">
        <f>B18</f>
        <v>B631</v>
      </c>
      <c r="C29" s="78">
        <f>'SERV. PREVENTIVOS'!Q11+'SIST ELECT'!O11+FRENOS!O11+LAVADOS!O11+MOTOR!O11+TRANSMISION!O11+DIFERENCIAL!O11</f>
        <v>200</v>
      </c>
      <c r="D29" s="78">
        <f>(0.01*'CONCENTRADO SIN M.O. Y UTILIDA'!D29)+'CONCENTRADO SIN M.O. Y UTILIDA'!D29</f>
        <v>0</v>
      </c>
      <c r="E29" s="78">
        <v>1000</v>
      </c>
      <c r="F29" s="78">
        <f>(0.01*'CONCENTRADO SIN M.O. Y UTILIDA'!F29)+'CONCENTRADO SIN M.O. Y UTILIDA'!F29</f>
        <v>6060</v>
      </c>
      <c r="G29" s="78">
        <f>(0.01*'CONCENTRADO SIN M.O. Y UTILIDA'!G29)+'CONCENTRADO SIN M.O. Y UTILIDA'!G29</f>
        <v>0</v>
      </c>
      <c r="H29" s="78">
        <f>(0.01*'CONCENTRADO SIN M.O. Y UTILIDA'!H29)+'CONCENTRADO SIN M.O. Y UTILIDA'!H29</f>
        <v>1.01</v>
      </c>
      <c r="I29" s="78">
        <f>SUM(C29:H29)</f>
        <v>7261.01</v>
      </c>
      <c r="J29" s="74"/>
      <c r="K29" s="12" t="str">
        <f>K18</f>
        <v>D89</v>
      </c>
      <c r="L29" s="78">
        <f>'SERV. PREVENTIVOS'!S11+'SIST ELECT'!Q11+FRENOS!Q11+LAVADOS!Q11+MOTOR!Q11+TRANSMISION!Q11+DIFERENCIAL!Q11</f>
        <v>700</v>
      </c>
      <c r="M29" s="78">
        <f>(0.01*'CONCENTRADO SIN M.O. Y UTILIDA'!M29)+'CONCENTRADO SIN M.O. Y UTILIDA'!M29</f>
        <v>1212</v>
      </c>
      <c r="N29" s="78">
        <v>0</v>
      </c>
      <c r="O29" s="78">
        <f>(0.01*'CONCENTRADO SIN M.O. Y UTILIDA'!O29)+'CONCENTRADO SIN M.O. Y UTILIDA'!O29</f>
        <v>0</v>
      </c>
      <c r="P29" s="78">
        <f>(0.01*'CONCENTRADO SIN M.O. Y UTILIDA'!P29)+'CONCENTRADO SIN M.O. Y UTILIDA'!P29</f>
        <v>0</v>
      </c>
      <c r="Q29" s="78">
        <f>(0.01*'CONCENTRADO SIN M.O. Y UTILIDA'!Q29)+'CONCENTRADO SIN M.O. Y UTILIDA'!Q29</f>
        <v>1.01</v>
      </c>
      <c r="R29" s="78">
        <f>L29+M29+N29+O29+P29+Q29</f>
        <v>1913.01</v>
      </c>
    </row>
    <row r="30" spans="1:18" x14ac:dyDescent="0.25">
      <c r="A30" s="74"/>
      <c r="B30" s="12" t="str">
        <f>B19</f>
        <v>Q11</v>
      </c>
      <c r="C30" s="78">
        <f>'SERV. PREVENTIVOS'!Q12+'SIST ELECT'!O12+FRENOS!O12+LAVADOS!O12+MOTOR!O12+TRANSMISION!O12+DIFERENCIAL!O12</f>
        <v>200</v>
      </c>
      <c r="D30" s="78">
        <f>(0.01*'CONCENTRADO SIN M.O. Y UTILIDA'!D30)+'CONCENTRADO SIN M.O. Y UTILIDA'!D30</f>
        <v>0</v>
      </c>
      <c r="E30" s="78">
        <v>0</v>
      </c>
      <c r="F30" s="78">
        <f>(0.01*'CONCENTRADO SIN M.O. Y UTILIDA'!F30)+'CONCENTRADO SIN M.O. Y UTILIDA'!F30</f>
        <v>0</v>
      </c>
      <c r="G30" s="78">
        <f>(0.01*'CONCENTRADO SIN M.O. Y UTILIDA'!G30)+'CONCENTRADO SIN M.O. Y UTILIDA'!G30</f>
        <v>3030</v>
      </c>
      <c r="H30" s="78">
        <f>(0.01*'CONCENTRADO SIN M.O. Y UTILIDA'!H30)+'CONCENTRADO SIN M.O. Y UTILIDA'!H30</f>
        <v>0</v>
      </c>
      <c r="I30" s="78">
        <f>SUM(C30:H30)</f>
        <v>3230</v>
      </c>
      <c r="J30" s="74"/>
      <c r="K30" s="12" t="str">
        <f>K19</f>
        <v>Q11</v>
      </c>
      <c r="L30" s="78">
        <f>'SERV. PREVENTIVOS'!S12+'SIST ELECT'!Q12+FRENOS!Q12+LAVADOS!Q12+MOTOR!Q12+TRANSMISION!Q12+DIFERENCIAL!Q12+HOJALATERIA!Q12</f>
        <v>2200</v>
      </c>
      <c r="M30" s="78">
        <f>(0.01*'CONCENTRADO SIN M.O. Y UTILIDA'!M30)+'CONCENTRADO SIN M.O. Y UTILIDA'!M30</f>
        <v>4545</v>
      </c>
      <c r="N30" s="78">
        <v>0</v>
      </c>
      <c r="O30" s="78">
        <f>(0.01*'CONCENTRADO SIN M.O. Y UTILIDA'!O30)+'CONCENTRADO SIN M.O. Y UTILIDA'!O30</f>
        <v>0</v>
      </c>
      <c r="P30" s="78">
        <f>(0.01*'CONCENTRADO SIN M.O. Y UTILIDA'!P30)+'CONCENTRADO SIN M.O. Y UTILIDA'!P30</f>
        <v>0</v>
      </c>
      <c r="Q30" s="78">
        <f>(0.01*'CONCENTRADO SIN M.O. Y UTILIDA'!Q30)+'CONCENTRADO SIN M.O. Y UTILIDA'!Q30</f>
        <v>0</v>
      </c>
      <c r="R30" s="78">
        <f>L30+M30+N30+O30+P30+Q30</f>
        <v>6745</v>
      </c>
    </row>
    <row r="31" spans="1:18" x14ac:dyDescent="0.25">
      <c r="A31" s="74"/>
      <c r="B31" s="12">
        <f>B20</f>
        <v>0</v>
      </c>
      <c r="C31" s="78">
        <f>'SERV. PREVENTIVOS'!Q13+'SIST ELECT'!O13+FRENOS!O13+LAVADOS!O13+MOTOR!O13+TRANSMISION!O13+DIFERENCIAL!O13</f>
        <v>0</v>
      </c>
      <c r="D31" s="78">
        <f>(0.01*'CONCENTRADO SIN M.O. Y UTILIDA'!D31)+'CONCENTRADO SIN M.O. Y UTILIDA'!D31</f>
        <v>0</v>
      </c>
      <c r="E31" s="78">
        <v>0</v>
      </c>
      <c r="F31" s="78">
        <f>(0.01*'CONCENTRADO SIN M.O. Y UTILIDA'!F31)+'CONCENTRADO SIN M.O. Y UTILIDA'!F31</f>
        <v>0</v>
      </c>
      <c r="G31" s="78">
        <f>(0.01*'CONCENTRADO SIN M.O. Y UTILIDA'!G31)+'CONCENTRADO SIN M.O. Y UTILIDA'!G31</f>
        <v>0</v>
      </c>
      <c r="H31" s="78">
        <v>0</v>
      </c>
      <c r="I31" s="78">
        <f>SUM(C31:H31)</f>
        <v>0</v>
      </c>
      <c r="J31" s="74"/>
      <c r="K31" s="12">
        <f>K20</f>
        <v>0</v>
      </c>
      <c r="L31" s="78">
        <f>'SERV. PREVENTIVOS'!S13+'SIST ELECT'!Q13+FRENOS!Q13+LAVADOS!Q13+MOTOR!Q13+TRANSMISION!Q13+DIFERENCIAL!Q13+HOJALATERIA!Q13</f>
        <v>0</v>
      </c>
      <c r="M31" s="78">
        <f>(0.01*'CONCENTRADO SIN M.O. Y UTILIDA'!M31)+'CONCENTRADO SIN M.O. Y UTILIDA'!M31</f>
        <v>0</v>
      </c>
      <c r="N31" s="78">
        <v>0</v>
      </c>
      <c r="O31" s="78">
        <f>(0.01*'CONCENTRADO SIN M.O. Y UTILIDA'!O31)+'CONCENTRADO SIN M.O. Y UTILIDA'!O31</f>
        <v>0</v>
      </c>
      <c r="P31" s="78">
        <f>(0.01*'CONCENTRADO SIN M.O. Y UTILIDA'!P31)+'CONCENTRADO SIN M.O. Y UTILIDA'!P31</f>
        <v>0</v>
      </c>
      <c r="Q31" s="78">
        <v>0</v>
      </c>
      <c r="R31" s="78">
        <f>L31+M31+N31+O31+P31+Q31</f>
        <v>0</v>
      </c>
    </row>
    <row r="32" spans="1:18" x14ac:dyDescent="0.25">
      <c r="A32" s="74"/>
      <c r="B32" s="12" t="str">
        <f>B21</f>
        <v>A974</v>
      </c>
      <c r="C32" s="78">
        <f>'SERV. PREVENTIVOS'!Q14+'SIST ELECT'!O14+FRENOS!O14+LAVADOS!O14+MOTOR!O14+TRANSMISION!O14+DIFERENCIAL!O14</f>
        <v>1400</v>
      </c>
      <c r="D32" s="78">
        <f>(0.01*'CONCENTRADO SIN M.O. Y UTILIDA'!D32)+'CONCENTRADO SIN M.O. Y UTILIDA'!D32</f>
        <v>1515</v>
      </c>
      <c r="E32" s="78">
        <v>1000</v>
      </c>
      <c r="F32" s="78">
        <f>(0.01*'CONCENTRADO SIN M.O. Y UTILIDA'!F32)+'CONCENTRADO SIN M.O. Y UTILIDA'!F32</f>
        <v>5050</v>
      </c>
      <c r="G32" s="78">
        <f>(0.01*'CONCENTRADO SIN M.O. Y UTILIDA'!G32)+'CONCENTRADO SIN M.O. Y UTILIDA'!G32</f>
        <v>0</v>
      </c>
      <c r="H32" s="78">
        <f>(0.01*'CONCENTRADO SIN M.O. Y UTILIDA'!H32)+'CONCENTRADO SIN M.O. Y UTILIDA'!H32</f>
        <v>0</v>
      </c>
      <c r="I32" s="78">
        <f>SUM(C32:H32)</f>
        <v>8965</v>
      </c>
      <c r="J32" s="74"/>
      <c r="K32" s="12" t="str">
        <f>K21</f>
        <v>A974</v>
      </c>
      <c r="L32" s="78">
        <f>'SERV. PREVENTIVOS'!S14+'SIST ELECT'!Q14+FRENOS!Q14+LAVADOS!Q14+MOTOR!Q14+TRANSMISION!Q14+DIFERENCIAL!Q14</f>
        <v>200</v>
      </c>
      <c r="M32" s="78">
        <f>(0.01*'CONCENTRADO SIN M.O. Y UTILIDA'!M32)+'CONCENTRADO SIN M.O. Y UTILIDA'!M32</f>
        <v>0</v>
      </c>
      <c r="N32" s="78">
        <v>1000</v>
      </c>
      <c r="O32" s="78">
        <f>(0.01*'CONCENTRADO SIN M.O. Y UTILIDA'!O32)+'CONCENTRADO SIN M.O. Y UTILIDA'!O32</f>
        <v>0</v>
      </c>
      <c r="P32" s="78">
        <f>(0.01*'CONCENTRADO SIN M.O. Y UTILIDA'!P32)+'CONCENTRADO SIN M.O. Y UTILIDA'!P32</f>
        <v>0</v>
      </c>
      <c r="Q32" s="78">
        <f>(0.01*'CONCENTRADO SIN M.O. Y UTILIDA'!Q32)+'CONCENTRADO SIN M.O. Y UTILIDA'!Q32</f>
        <v>0</v>
      </c>
      <c r="R32" s="78">
        <f>L32+M32+N32+O32+P32+Q32</f>
        <v>1200</v>
      </c>
    </row>
    <row r="33" spans="1:18" s="80" customFormat="1" x14ac:dyDescent="0.25">
      <c r="A33" s="75"/>
      <c r="B33" s="79" t="s">
        <v>58</v>
      </c>
      <c r="C33" s="77">
        <f t="shared" ref="C33:I33" si="4">SUM(C28:C32)</f>
        <v>2000</v>
      </c>
      <c r="D33" s="77">
        <f t="shared" si="4"/>
        <v>1515</v>
      </c>
      <c r="E33" s="77">
        <f t="shared" si="4"/>
        <v>7000</v>
      </c>
      <c r="F33" s="77">
        <f t="shared" si="4"/>
        <v>11110</v>
      </c>
      <c r="G33" s="77">
        <f t="shared" si="4"/>
        <v>3030</v>
      </c>
      <c r="H33" s="77">
        <f t="shared" si="4"/>
        <v>1.01</v>
      </c>
      <c r="I33" s="77">
        <f t="shared" si="4"/>
        <v>24656.010000000002</v>
      </c>
      <c r="J33" s="75"/>
      <c r="K33" s="79" t="s">
        <v>58</v>
      </c>
      <c r="L33" s="77">
        <f t="shared" ref="L33:R33" si="5">SUM(L28:L32)</f>
        <v>3600</v>
      </c>
      <c r="M33" s="77">
        <f t="shared" si="5"/>
        <v>6262</v>
      </c>
      <c r="N33" s="77">
        <f t="shared" si="5"/>
        <v>2000</v>
      </c>
      <c r="O33" s="77">
        <f t="shared" si="5"/>
        <v>0</v>
      </c>
      <c r="P33" s="77">
        <f t="shared" si="5"/>
        <v>0</v>
      </c>
      <c r="Q33" s="77">
        <f t="shared" si="5"/>
        <v>1.01</v>
      </c>
      <c r="R33" s="77">
        <f t="shared" si="5"/>
        <v>11863.01</v>
      </c>
    </row>
    <row r="34" spans="1:18" x14ac:dyDescent="0.25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5"/>
      <c r="C37" s="76" t="s">
        <v>7</v>
      </c>
      <c r="D37" s="75"/>
      <c r="E37" s="75"/>
      <c r="F37" s="75"/>
      <c r="G37" s="75"/>
      <c r="H37" s="75"/>
      <c r="I37" s="75"/>
      <c r="J37" s="74"/>
      <c r="K37" s="75"/>
      <c r="L37" s="76" t="s">
        <v>8</v>
      </c>
      <c r="M37" s="75"/>
      <c r="N37" s="75"/>
      <c r="O37" s="75"/>
      <c r="P37" s="75"/>
      <c r="Q37" s="75"/>
      <c r="R37" s="75"/>
    </row>
    <row r="38" spans="1:18" x14ac:dyDescent="0.25">
      <c r="A38" s="74"/>
      <c r="B38" s="77" t="s">
        <v>52</v>
      </c>
      <c r="C38" s="77" t="s">
        <v>53</v>
      </c>
      <c r="D38" s="77" t="s">
        <v>54</v>
      </c>
      <c r="E38" s="77" t="s">
        <v>55</v>
      </c>
      <c r="F38" s="77" t="s">
        <v>32</v>
      </c>
      <c r="G38" s="77" t="s">
        <v>56</v>
      </c>
      <c r="H38" s="77" t="s">
        <v>57</v>
      </c>
      <c r="I38" s="77" t="s">
        <v>58</v>
      </c>
      <c r="J38" s="74"/>
      <c r="K38" s="77" t="s">
        <v>52</v>
      </c>
      <c r="L38" s="77" t="s">
        <v>53</v>
      </c>
      <c r="M38" s="77" t="s">
        <v>54</v>
      </c>
      <c r="N38" s="77" t="s">
        <v>55</v>
      </c>
      <c r="O38" s="77" t="s">
        <v>32</v>
      </c>
      <c r="P38" s="77" t="s">
        <v>56</v>
      </c>
      <c r="Q38" s="77" t="s">
        <v>57</v>
      </c>
      <c r="R38" s="77" t="s">
        <v>58</v>
      </c>
    </row>
    <row r="39" spans="1:18" x14ac:dyDescent="0.25">
      <c r="A39" s="74"/>
      <c r="B39" s="12" t="str">
        <f>B28</f>
        <v>B956</v>
      </c>
      <c r="C39" s="78">
        <f>'SERV. PREVENTIVOS'!U10+'SIST ELECT'!S10+FRENOS!S10+LAVADOS!S10+MOTOR!S10+TRANSMISION!S10+DIFERENCIAL!S10</f>
        <v>1400</v>
      </c>
      <c r="D39" s="78">
        <f>(0.01*'CONCENTRADO SIN M.O. Y UTILIDA'!D39)+'CONCENTRADO SIN M.O. Y UTILIDA'!D39</f>
        <v>1515</v>
      </c>
      <c r="E39" s="78">
        <v>0</v>
      </c>
      <c r="F39" s="78">
        <f>(0.01*'CONCENTRADO SIN M.O. Y UTILIDA'!F39)+'CONCENTRADO SIN M.O. Y UTILIDA'!F39</f>
        <v>6060</v>
      </c>
      <c r="G39" s="78">
        <f>(0.01*'CONCENTRADO SIN M.O. Y UTILIDA'!G39)+'CONCENTRADO SIN M.O. Y UTILIDA'!G39</f>
        <v>0</v>
      </c>
      <c r="H39" s="78">
        <f>(0.01*'CONCENTRADO SIN M.O. Y UTILIDA'!H39)+'CONCENTRADO SIN M.O. Y UTILIDA'!H39</f>
        <v>0</v>
      </c>
      <c r="I39" s="78">
        <f>SUM(C39:H39)</f>
        <v>8975</v>
      </c>
      <c r="J39" s="74"/>
      <c r="K39" s="12" t="str">
        <f>K28</f>
        <v>B956</v>
      </c>
      <c r="L39" s="78">
        <f>'SERV. PREVENTIVOS'!W10+'SIST ELECT'!U10+FRENOS!U10+LAVADOS!U10+MOTOR!U10+TRANSMISION!U10+DIFERENCIAL!U10</f>
        <v>200</v>
      </c>
      <c r="M39" s="78">
        <f>(0.01*'CONCENTRADO SIN M.O. Y UTILIDA'!M39)+'CONCENTRADO SIN M.O. Y UTILIDA'!M39</f>
        <v>0</v>
      </c>
      <c r="N39" s="78">
        <v>2500</v>
      </c>
      <c r="O39" s="78">
        <f>(0.01*'CONCENTRADO SIN M.O. Y UTILIDA'!O39)+'CONCENTRADO SIN M.O. Y UTILIDA'!O39</f>
        <v>0</v>
      </c>
      <c r="P39" s="78">
        <f>(0.01*'CONCENTRADO SIN M.O. Y UTILIDA'!P39)+'CONCENTRADO SIN M.O. Y UTILIDA'!P39</f>
        <v>0</v>
      </c>
      <c r="Q39" s="78">
        <f>(0.01*'CONCENTRADO SIN M.O. Y UTILIDA'!Q39)+'CONCENTRADO SIN M.O. Y UTILIDA'!Q39</f>
        <v>0</v>
      </c>
      <c r="R39" s="78">
        <f>SUM(L39:Q39)</f>
        <v>2700</v>
      </c>
    </row>
    <row r="40" spans="1:18" x14ac:dyDescent="0.25">
      <c r="A40" s="74"/>
      <c r="B40" s="12" t="str">
        <f>B29</f>
        <v>B631</v>
      </c>
      <c r="C40" s="78">
        <f>'SERV. PREVENTIVOS'!U11+'SIST ELECT'!S11+FRENOS!S11+LAVADOS!S11+MOTOR!S11+TRANSMISION!S11+DIFERENCIAL!S11</f>
        <v>200</v>
      </c>
      <c r="D40" s="78">
        <f>(0.01*'CONCENTRADO SIN M.O. Y UTILIDA'!D40)+'CONCENTRADO SIN M.O. Y UTILIDA'!D40</f>
        <v>0</v>
      </c>
      <c r="E40" s="78">
        <v>3000</v>
      </c>
      <c r="F40" s="78">
        <f>(0.01*'CONCENTRADO SIN M.O. Y UTILIDA'!F40)+'CONCENTRADO SIN M.O. Y UTILIDA'!F40</f>
        <v>0</v>
      </c>
      <c r="G40" s="78">
        <f>(0.01*'CONCENTRADO SIN M.O. Y UTILIDA'!G40)+'CONCENTRADO SIN M.O. Y UTILIDA'!G40</f>
        <v>0</v>
      </c>
      <c r="H40" s="78">
        <f>(0.01*'CONCENTRADO SIN M.O. Y UTILIDA'!H40)+'CONCENTRADO SIN M.O. Y UTILIDA'!H40</f>
        <v>1.01</v>
      </c>
      <c r="I40" s="78">
        <f>SUM(C40:H40)</f>
        <v>3201.01</v>
      </c>
      <c r="J40" s="74"/>
      <c r="K40" s="12" t="str">
        <f>K29</f>
        <v>D89</v>
      </c>
      <c r="L40" s="78">
        <f>'SERV. PREVENTIVOS'!W11+'SIST ELECT'!U11+FRENOS!U11+LAVADOS!U11+MOTOR!U11+TRANSMISION!U11+DIFERENCIAL!U11</f>
        <v>1400</v>
      </c>
      <c r="M40" s="78">
        <f>(0.01*'CONCENTRADO SIN M.O. Y UTILIDA'!M40)+'CONCENTRADO SIN M.O. Y UTILIDA'!M40</f>
        <v>1111</v>
      </c>
      <c r="N40" s="78">
        <v>0</v>
      </c>
      <c r="O40" s="78">
        <f>(0.01*'CONCENTRADO SIN M.O. Y UTILIDA'!O40)+'CONCENTRADO SIN M.O. Y UTILIDA'!O40</f>
        <v>0</v>
      </c>
      <c r="P40" s="78">
        <f>(0.01*'CONCENTRADO SIN M.O. Y UTILIDA'!P40)+'CONCENTRADO SIN M.O. Y UTILIDA'!P40</f>
        <v>0</v>
      </c>
      <c r="Q40" s="78">
        <f>(0.01*'CONCENTRADO SIN M.O. Y UTILIDA'!Q40)+'CONCENTRADO SIN M.O. Y UTILIDA'!Q40</f>
        <v>1.01</v>
      </c>
      <c r="R40" s="78">
        <f>SUM(L40:Q40)</f>
        <v>2512.0100000000002</v>
      </c>
    </row>
    <row r="41" spans="1:18" x14ac:dyDescent="0.25">
      <c r="A41" s="74"/>
      <c r="B41" s="12" t="str">
        <f>B30</f>
        <v>Q11</v>
      </c>
      <c r="C41" s="78">
        <f>'SERV. PREVENTIVOS'!U12+'SIST ELECT'!S12+FRENOS!S12+LAVADOS!S12+MOTOR!S12+TRANSMISION!S12+DIFERENCIAL!S12</f>
        <v>200</v>
      </c>
      <c r="D41" s="78">
        <f>(0.01*'CONCENTRADO SIN M.O. Y UTILIDA'!D41)+'CONCENTRADO SIN M.O. Y UTILIDA'!D41</f>
        <v>0</v>
      </c>
      <c r="E41" s="78">
        <v>3000</v>
      </c>
      <c r="F41" s="78">
        <f>(0.01*'CONCENTRADO SIN M.O. Y UTILIDA'!F41)+'CONCENTRADO SIN M.O. Y UTILIDA'!F41</f>
        <v>0</v>
      </c>
      <c r="G41" s="78">
        <f>(0.01*'CONCENTRADO SIN M.O. Y UTILIDA'!G41)+'CONCENTRADO SIN M.O. Y UTILIDA'!G41</f>
        <v>0</v>
      </c>
      <c r="H41" s="78">
        <f>(0.01*'CONCENTRADO SIN M.O. Y UTILIDA'!H41)+'CONCENTRADO SIN M.O. Y UTILIDA'!H41</f>
        <v>0</v>
      </c>
      <c r="I41" s="78">
        <f>SUM(C41:H41)</f>
        <v>3200</v>
      </c>
      <c r="J41" s="74"/>
      <c r="K41" s="12" t="str">
        <f>K30</f>
        <v>Q11</v>
      </c>
      <c r="L41" s="78">
        <f>'SERV. PREVENTIVOS'!W12+'SIST ELECT'!U12+FRENOS!U12+LAVADOS!U12+MOTOR!U12+TRANSMISION!U12+DIFERENCIAL!U12</f>
        <v>200</v>
      </c>
      <c r="M41" s="78">
        <f>(0.01*'CONCENTRADO SIN M.O. Y UTILIDA'!M41)+'CONCENTRADO SIN M.O. Y UTILIDA'!M41</f>
        <v>0</v>
      </c>
      <c r="N41" s="78">
        <v>3000</v>
      </c>
      <c r="O41" s="78">
        <f>(0.01*'CONCENTRADO SIN M.O. Y UTILIDA'!O41)+'CONCENTRADO SIN M.O. Y UTILIDA'!O41</f>
        <v>0</v>
      </c>
      <c r="P41" s="78">
        <f>(0.01*'CONCENTRADO SIN M.O. Y UTILIDA'!P41)+'CONCENTRADO SIN M.O. Y UTILIDA'!P41</f>
        <v>0</v>
      </c>
      <c r="Q41" s="78">
        <f>(0.01*'CONCENTRADO SIN M.O. Y UTILIDA'!Q41)+'CONCENTRADO SIN M.O. Y UTILIDA'!Q41</f>
        <v>0</v>
      </c>
      <c r="R41" s="78">
        <f>SUM(L41:Q41)</f>
        <v>3200</v>
      </c>
    </row>
    <row r="42" spans="1:18" x14ac:dyDescent="0.25">
      <c r="A42" s="74"/>
      <c r="B42" s="12">
        <f>B31</f>
        <v>0</v>
      </c>
      <c r="C42" s="78">
        <f>'SERV. PREVENTIVOS'!U13+'SIST ELECT'!S13+FRENOS!S13+LAVADOS!S13+MOTOR!S13+TRANSMISION!S13+DIFERENCIAL!S13</f>
        <v>0</v>
      </c>
      <c r="D42" s="78">
        <f>(0.01*'CONCENTRADO SIN M.O. Y UTILIDA'!D42)+'CONCENTRADO SIN M.O. Y UTILIDA'!D42</f>
        <v>0</v>
      </c>
      <c r="E42" s="78">
        <v>0</v>
      </c>
      <c r="F42" s="78">
        <f>(0.01*'CONCENTRADO SIN M.O. Y UTILIDA'!F42)+'CONCENTRADO SIN M.O. Y UTILIDA'!F42</f>
        <v>0</v>
      </c>
      <c r="G42" s="78">
        <f>(0.01*'CONCENTRADO SIN M.O. Y UTILIDA'!G42)+'CONCENTRADO SIN M.O. Y UTILIDA'!G42</f>
        <v>0</v>
      </c>
      <c r="H42" s="78">
        <v>0</v>
      </c>
      <c r="I42" s="78">
        <f>SUM(C42:H42)</f>
        <v>0</v>
      </c>
      <c r="J42" s="74"/>
      <c r="K42" s="12">
        <f>K31</f>
        <v>0</v>
      </c>
      <c r="L42" s="78">
        <f>'SERV. PREVENTIVOS'!W13+'SIST ELECT'!U13+FRENOS!U13+LAVADOS!U13+MOTOR!U13+TRANSMISION!U13+DIFERENCIAL!U13</f>
        <v>0</v>
      </c>
      <c r="M42" s="78">
        <f>(0.01*'CONCENTRADO SIN M.O. Y UTILIDA'!M42)+'CONCENTRADO SIN M.O. Y UTILIDA'!M42</f>
        <v>0</v>
      </c>
      <c r="N42" s="78">
        <v>0</v>
      </c>
      <c r="O42" s="78">
        <f>(0.01*'CONCENTRADO SIN M.O. Y UTILIDA'!O42)+'CONCENTRADO SIN M.O. Y UTILIDA'!O42</f>
        <v>0</v>
      </c>
      <c r="P42" s="78">
        <f>(0.01*'CONCENTRADO SIN M.O. Y UTILIDA'!P42)+'CONCENTRADO SIN M.O. Y UTILIDA'!P42</f>
        <v>0</v>
      </c>
      <c r="Q42" s="78">
        <v>0</v>
      </c>
      <c r="R42" s="78">
        <f>SUM(L42:Q42)</f>
        <v>0</v>
      </c>
    </row>
    <row r="43" spans="1:18" x14ac:dyDescent="0.25">
      <c r="A43" s="74"/>
      <c r="B43" s="12" t="str">
        <f>B32</f>
        <v>A974</v>
      </c>
      <c r="C43" s="78">
        <f>'SERV. PREVENTIVOS'!S14+'SIST ELECT'!S14+FRENOS!S14+LAVADOS!S14+MOTOR!S14+TRANSMISION!S14+DIFERENCIAL!S14</f>
        <v>600</v>
      </c>
      <c r="D43" s="78">
        <f>(0.01*'CONCENTRADO SIN M.O. Y UTILIDA'!D43)+'CONCENTRADO SIN M.O. Y UTILIDA'!D43</f>
        <v>909</v>
      </c>
      <c r="E43" s="78">
        <v>1000</v>
      </c>
      <c r="F43" s="78">
        <f>(0.01*'CONCENTRADO SIN M.O. Y UTILIDA'!F43)+'CONCENTRADO SIN M.O. Y UTILIDA'!F43</f>
        <v>0</v>
      </c>
      <c r="G43" s="78">
        <f>(0.01*'CONCENTRADO SIN M.O. Y UTILIDA'!G43)+'CONCENTRADO SIN M.O. Y UTILIDA'!G43</f>
        <v>0</v>
      </c>
      <c r="H43" s="78">
        <f>(0.01*'CONCENTRADO SIN M.O. Y UTILIDA'!H43)+'CONCENTRADO SIN M.O. Y UTILIDA'!H43</f>
        <v>0</v>
      </c>
      <c r="I43" s="78">
        <f>SUM(C43:H43)</f>
        <v>2509</v>
      </c>
      <c r="J43" s="74"/>
      <c r="K43" s="12" t="str">
        <f>K32</f>
        <v>A974</v>
      </c>
      <c r="L43" s="78">
        <f>'SERV. PREVENTIVOS'!W14+'SIST ELECT'!U14+FRENOS!U14+LAVADOS!U14+MOTOR!U14+TRANSMISION!U14+DIFERENCIAL!U14</f>
        <v>1900</v>
      </c>
      <c r="M43" s="78">
        <f>(0.01*'CONCENTRADO SIN M.O. Y UTILIDA'!M43)+'CONCENTRADO SIN M.O. Y UTILIDA'!M43</f>
        <v>1919</v>
      </c>
      <c r="N43" s="78">
        <v>1000</v>
      </c>
      <c r="O43" s="78">
        <f>(0.01*'CONCENTRADO SIN M.O. Y UTILIDA'!O43)+'CONCENTRADO SIN M.O. Y UTILIDA'!O43</f>
        <v>0</v>
      </c>
      <c r="P43" s="78">
        <f>(0.01*'CONCENTRADO SIN M.O. Y UTILIDA'!P43)+'CONCENTRADO SIN M.O. Y UTILIDA'!P43</f>
        <v>0</v>
      </c>
      <c r="Q43" s="78">
        <f>(0.01*'CONCENTRADO SIN M.O. Y UTILIDA'!Q43)+'CONCENTRADO SIN M.O. Y UTILIDA'!Q43</f>
        <v>0</v>
      </c>
      <c r="R43" s="78">
        <f>SUM(L43:Q43)</f>
        <v>4819</v>
      </c>
    </row>
    <row r="44" spans="1:18" x14ac:dyDescent="0.25">
      <c r="A44" s="74"/>
      <c r="B44" s="79" t="s">
        <v>58</v>
      </c>
      <c r="C44" s="78">
        <f>SUM(C39:C43)</f>
        <v>2400</v>
      </c>
      <c r="D44" s="78">
        <f>SUM(D39:D43)</f>
        <v>2424</v>
      </c>
      <c r="E44" s="78">
        <v>0</v>
      </c>
      <c r="F44" s="78">
        <f>SUM(F39:F43)</f>
        <v>6060</v>
      </c>
      <c r="G44" s="78">
        <f>SUM(G39:G43)</f>
        <v>0</v>
      </c>
      <c r="H44" s="78">
        <f>SUM(H39:H43)</f>
        <v>1.01</v>
      </c>
      <c r="I44" s="78">
        <f>SUM(I39:I43)</f>
        <v>17885.010000000002</v>
      </c>
      <c r="J44" s="74"/>
      <c r="K44" s="79" t="s">
        <v>58</v>
      </c>
      <c r="L44" s="77">
        <f t="shared" ref="L44:R44" si="6">SUM(L39:L43)</f>
        <v>3700</v>
      </c>
      <c r="M44" s="77">
        <f t="shared" si="6"/>
        <v>3030</v>
      </c>
      <c r="N44" s="77">
        <f t="shared" si="6"/>
        <v>6500</v>
      </c>
      <c r="O44" s="77">
        <f t="shared" si="6"/>
        <v>0</v>
      </c>
      <c r="P44" s="77">
        <f t="shared" si="6"/>
        <v>0</v>
      </c>
      <c r="Q44" s="77">
        <f t="shared" si="6"/>
        <v>1.01</v>
      </c>
      <c r="R44" s="77">
        <f t="shared" si="6"/>
        <v>13231.01</v>
      </c>
    </row>
    <row r="45" spans="1:18" x14ac:dyDescent="0.2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</row>
    <row r="46" spans="1:18" x14ac:dyDescent="0.25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</row>
    <row r="47" spans="1:18" x14ac:dyDescent="0.25">
      <c r="A47" s="74"/>
      <c r="B47" s="75"/>
      <c r="C47" s="76" t="s">
        <v>9</v>
      </c>
      <c r="D47" s="75"/>
      <c r="E47" s="75"/>
      <c r="F47" s="75"/>
      <c r="G47" s="75"/>
      <c r="H47" s="75"/>
      <c r="I47" s="75"/>
      <c r="J47" s="74"/>
      <c r="K47" s="75"/>
      <c r="L47" s="76" t="s">
        <v>10</v>
      </c>
      <c r="M47" s="75"/>
      <c r="N47" s="75"/>
      <c r="O47" s="75"/>
      <c r="P47" s="75"/>
      <c r="Q47" s="75"/>
      <c r="R47" s="75"/>
    </row>
    <row r="48" spans="1:18" x14ac:dyDescent="0.25">
      <c r="A48" s="74"/>
      <c r="B48" s="77" t="s">
        <v>52</v>
      </c>
      <c r="C48" s="77" t="s">
        <v>53</v>
      </c>
      <c r="D48" s="77" t="s">
        <v>54</v>
      </c>
      <c r="E48" s="77" t="s">
        <v>55</v>
      </c>
      <c r="F48" s="77" t="s">
        <v>32</v>
      </c>
      <c r="G48" s="77" t="s">
        <v>56</v>
      </c>
      <c r="H48" s="77" t="s">
        <v>57</v>
      </c>
      <c r="I48" s="77" t="s">
        <v>58</v>
      </c>
      <c r="J48" s="74"/>
      <c r="K48" s="77" t="s">
        <v>52</v>
      </c>
      <c r="L48" s="77" t="s">
        <v>53</v>
      </c>
      <c r="M48" s="77" t="s">
        <v>54</v>
      </c>
      <c r="N48" s="77" t="s">
        <v>55</v>
      </c>
      <c r="O48" s="77" t="s">
        <v>32</v>
      </c>
      <c r="P48" s="77" t="s">
        <v>56</v>
      </c>
      <c r="Q48" s="77" t="s">
        <v>57</v>
      </c>
      <c r="R48" s="77" t="s">
        <v>58</v>
      </c>
    </row>
    <row r="49" spans="1:18" x14ac:dyDescent="0.25">
      <c r="A49" s="74"/>
      <c r="B49" s="12" t="str">
        <f>B39</f>
        <v>B956</v>
      </c>
      <c r="C49" s="78">
        <f>'SERV. PREVENTIVOS'!Y10+'SIST ELECT'!W10+FRENOS!W10+LAVADOS!W10+MOTOR!W10+TRANSMISION!W10+DIFERENCIAL!W10</f>
        <v>200</v>
      </c>
      <c r="D49" s="78">
        <f>(0.01*'CONCENTRADO SIN M.O. Y UTILIDA'!D49)+'CONCENTRADO SIN M.O. Y UTILIDA'!D49</f>
        <v>0</v>
      </c>
      <c r="E49" s="78">
        <v>2500</v>
      </c>
      <c r="F49" s="78">
        <f>(0.01*'CONCENTRADO SIN M.O. Y UTILIDA'!F49)+'CONCENTRADO SIN M.O. Y UTILIDA'!F49</f>
        <v>0</v>
      </c>
      <c r="G49" s="78">
        <f>(0.01*'CONCENTRADO SIN M.O. Y UTILIDA'!G49)+'CONCENTRADO SIN M.O. Y UTILIDA'!G49</f>
        <v>0</v>
      </c>
      <c r="H49" s="78">
        <f>(0.01*'CONCENTRADO SIN M.O. Y UTILIDA'!H49)+'CONCENTRADO SIN M.O. Y UTILIDA'!H49</f>
        <v>0</v>
      </c>
      <c r="I49" s="78">
        <f>SUM(C49:H49)</f>
        <v>2700</v>
      </c>
      <c r="J49" s="74"/>
      <c r="K49" s="12" t="str">
        <f>K39</f>
        <v>B956</v>
      </c>
      <c r="L49" s="78">
        <f>'SERV. PREVENTIVOS'!AA10+'SIST ELECT'!Y10+FRENOS!Y10+LAVADOS!Y10+MOTOR!Y10+TRANSMISION!Y10+DIFERENCIAL!Y10</f>
        <v>1900</v>
      </c>
      <c r="M49" s="78">
        <f>(0.01*'CONCENTRADO SIN M.O. Y UTILIDA'!M49)+'CONCENTRADO SIN M.O. Y UTILIDA'!M49</f>
        <v>2020</v>
      </c>
      <c r="N49" s="78">
        <v>0</v>
      </c>
      <c r="O49" s="78">
        <f>(0.01*'CONCENTRADO SIN M.O. Y UTILIDA'!O49)+'CONCENTRADO SIN M.O. Y UTILIDA'!O49</f>
        <v>0</v>
      </c>
      <c r="P49" s="78">
        <f>(0.01*'CONCENTRADO SIN M.O. Y UTILIDA'!P49)+'CONCENTRADO SIN M.O. Y UTILIDA'!P49</f>
        <v>0</v>
      </c>
      <c r="Q49" s="78">
        <f>(0.01*'CONCENTRADO SIN M.O. Y UTILIDA'!Q49)+'CONCENTRADO SIN M.O. Y UTILIDA'!Q49</f>
        <v>0</v>
      </c>
      <c r="R49" s="78">
        <f>L49+M49+N49+O49+P49+Q49</f>
        <v>3920</v>
      </c>
    </row>
    <row r="50" spans="1:18" x14ac:dyDescent="0.25">
      <c r="A50" s="74"/>
      <c r="B50" s="12" t="str">
        <f>B40</f>
        <v>B631</v>
      </c>
      <c r="C50" s="78">
        <f>'SERV. PREVENTIVOS'!Y11+'SIST ELECT'!W11+FRENOS!W11+LAVADOS!W11+MOTOR!W11+TRANSMISION!W11+DIFERENCIAL!W11</f>
        <v>500</v>
      </c>
      <c r="D50" s="78">
        <f>(0.01*'CONCENTRADO SIN M.O. Y UTILIDA'!D50)+'CONCENTRADO SIN M.O. Y UTILIDA'!D50</f>
        <v>1.01</v>
      </c>
      <c r="E50" s="78">
        <v>1500</v>
      </c>
      <c r="F50" s="78">
        <f>(0.01*'CONCENTRADO SIN M.O. Y UTILIDA'!F50)+'CONCENTRADO SIN M.O. Y UTILIDA'!F50</f>
        <v>0</v>
      </c>
      <c r="G50" s="78">
        <f>(0.01*'CONCENTRADO SIN M.O. Y UTILIDA'!G50)+'CONCENTRADO SIN M.O. Y UTILIDA'!G50</f>
        <v>0</v>
      </c>
      <c r="H50" s="78">
        <f>(0.01*'CONCENTRADO SIN M.O. Y UTILIDA'!H50)+'CONCENTRADO SIN M.O. Y UTILIDA'!H50</f>
        <v>0</v>
      </c>
      <c r="I50" s="78">
        <f>SUM(C50:H50)</f>
        <v>2001.01</v>
      </c>
      <c r="J50" s="74"/>
      <c r="K50" s="12" t="str">
        <f>K40</f>
        <v>D89</v>
      </c>
      <c r="L50" s="78">
        <f>'SERV. PREVENTIVOS'!AA11+'SIST ELECT'!Y11+FRENOS!Y11+LAVADOS!Y11+MOTOR!Y11+TRANSMISION!Y11+DIFERENCIAL!Y11</f>
        <v>200</v>
      </c>
      <c r="M50" s="78">
        <f>(0.01*'CONCENTRADO SIN M.O. Y UTILIDA'!M50)+'CONCENTRADO SIN M.O. Y UTILIDA'!M50</f>
        <v>0</v>
      </c>
      <c r="N50" s="78">
        <v>0</v>
      </c>
      <c r="O50" s="78">
        <f>(0.01*'CONCENTRADO SIN M.O. Y UTILIDA'!O50)+'CONCENTRADO SIN M.O. Y UTILIDA'!O50</f>
        <v>6060</v>
      </c>
      <c r="P50" s="78">
        <f>(0.01*'CONCENTRADO SIN M.O. Y UTILIDA'!P50)+'CONCENTRADO SIN M.O. Y UTILIDA'!P50</f>
        <v>0</v>
      </c>
      <c r="Q50" s="78">
        <f>(0.01*'CONCENTRADO SIN M.O. Y UTILIDA'!Q50)+'CONCENTRADO SIN M.O. Y UTILIDA'!Q50</f>
        <v>1.01</v>
      </c>
      <c r="R50" s="78">
        <f>L50+M50+N50+O50+P50+Q50</f>
        <v>6261.01</v>
      </c>
    </row>
    <row r="51" spans="1:18" x14ac:dyDescent="0.25">
      <c r="A51" s="74"/>
      <c r="B51" s="12" t="str">
        <f>B41</f>
        <v>Q11</v>
      </c>
      <c r="C51" s="78">
        <f>'SERV. PREVENTIVOS'!Y12+'SIST ELECT'!W12+FRENOS!W12+LAVADOS!W12+MOTOR!W12+TRANSMISION!W12+DIFERENCIAL!W12</f>
        <v>200</v>
      </c>
      <c r="D51" s="78">
        <f>(0.01*'CONCENTRADO SIN M.O. Y UTILIDA'!D51)+'CONCENTRADO SIN M.O. Y UTILIDA'!D51</f>
        <v>0</v>
      </c>
      <c r="E51" s="78">
        <v>0</v>
      </c>
      <c r="F51" s="78">
        <f>(0.01*'CONCENTRADO SIN M.O. Y UTILIDA'!F51)+'CONCENTRADO SIN M.O. Y UTILIDA'!F51</f>
        <v>6060</v>
      </c>
      <c r="G51" s="78">
        <f>(0.01*'CONCENTRADO SIN M.O. Y UTILIDA'!G51)+'CONCENTRADO SIN M.O. Y UTILIDA'!G51</f>
        <v>0</v>
      </c>
      <c r="H51" s="78">
        <f>(0.01*'CONCENTRADO SIN M.O. Y UTILIDA'!H51)+'CONCENTRADO SIN M.O. Y UTILIDA'!H51</f>
        <v>0</v>
      </c>
      <c r="I51" s="78">
        <f>SUM(C51:H51)</f>
        <v>6260</v>
      </c>
      <c r="J51" s="74"/>
      <c r="K51" s="12" t="str">
        <f>K41</f>
        <v>Q11</v>
      </c>
      <c r="L51" s="78">
        <f>'SERV. PREVENTIVOS'!AA12+'SIST ELECT'!Y12+FRENOS!Y12+LAVADOS!Y12+MOTOR!Y12+TRANSMISION!Y12+DIFERENCIAL!Y12</f>
        <v>200</v>
      </c>
      <c r="M51" s="78">
        <f>(0.01*'CONCENTRADO SIN M.O. Y UTILIDA'!M51)+'CONCENTRADO SIN M.O. Y UTILIDA'!M51</f>
        <v>0</v>
      </c>
      <c r="N51" s="78">
        <v>3000</v>
      </c>
      <c r="O51" s="78">
        <f>(0.01*'CONCENTRADO SIN M.O. Y UTILIDA'!O51)+'CONCENTRADO SIN M.O. Y UTILIDA'!O51</f>
        <v>0</v>
      </c>
      <c r="P51" s="78">
        <f>(0.01*'CONCENTRADO SIN M.O. Y UTILIDA'!P51)+'CONCENTRADO SIN M.O. Y UTILIDA'!P51</f>
        <v>0</v>
      </c>
      <c r="Q51" s="78">
        <f>(0.01*'CONCENTRADO SIN M.O. Y UTILIDA'!Q51)+'CONCENTRADO SIN M.O. Y UTILIDA'!Q51</f>
        <v>0</v>
      </c>
      <c r="R51" s="78">
        <f>L51+M51+N51+O51+P51+Q51</f>
        <v>3200</v>
      </c>
    </row>
    <row r="52" spans="1:18" x14ac:dyDescent="0.25">
      <c r="A52" s="74"/>
      <c r="B52" s="12">
        <f>B42</f>
        <v>0</v>
      </c>
      <c r="C52" s="78">
        <f>'SERV. PREVENTIVOS'!Y13+'SIST ELECT'!W13+FRENOS!W13+LAVADOS!W13+MOTOR!W13+TRANSMISION!W13+DIFERENCIAL!W13</f>
        <v>0</v>
      </c>
      <c r="D52" s="78">
        <f>(0.01*'CONCENTRADO SIN M.O. Y UTILIDA'!D52)+'CONCENTRADO SIN M.O. Y UTILIDA'!D52</f>
        <v>0</v>
      </c>
      <c r="E52" s="78">
        <v>0</v>
      </c>
      <c r="F52" s="78">
        <f>(0.01*'CONCENTRADO SIN M.O. Y UTILIDA'!F52)+'CONCENTRADO SIN M.O. Y UTILIDA'!F52</f>
        <v>0</v>
      </c>
      <c r="G52" s="78">
        <f>(0.01*'CONCENTRADO SIN M.O. Y UTILIDA'!G52)+'CONCENTRADO SIN M.O. Y UTILIDA'!G52</f>
        <v>0</v>
      </c>
      <c r="H52" s="78">
        <f>(0.01*'CONCENTRADO SIN M.O. Y UTILIDA'!H52)+'CONCENTRADO SIN M.O. Y UTILIDA'!H52</f>
        <v>0</v>
      </c>
      <c r="I52" s="78">
        <f>SUM(C52:H52)</f>
        <v>0</v>
      </c>
      <c r="J52" s="74"/>
      <c r="K52" s="12">
        <f>K42</f>
        <v>0</v>
      </c>
      <c r="L52" s="78">
        <f>'SERV. PREVENTIVOS'!AA13+'SIST ELECT'!Y13+FRENOS!Y13+LAVADOS!Y13+MOTOR!Y13+TRANSMISION!Y13+DIFERENCIAL!Y13</f>
        <v>0</v>
      </c>
      <c r="M52" s="78">
        <f>(0.01*'CONCENTRADO SIN M.O. Y UTILIDA'!M52)+'CONCENTRADO SIN M.O. Y UTILIDA'!M52</f>
        <v>0</v>
      </c>
      <c r="N52" s="78">
        <v>0</v>
      </c>
      <c r="O52" s="78">
        <f>(0.01*'CONCENTRADO SIN M.O. Y UTILIDA'!O52)+'CONCENTRADO SIN M.O. Y UTILIDA'!O52</f>
        <v>0</v>
      </c>
      <c r="P52" s="78">
        <f>(0.01*'CONCENTRADO SIN M.O. Y UTILIDA'!P52)+'CONCENTRADO SIN M.O. Y UTILIDA'!P52</f>
        <v>0</v>
      </c>
      <c r="Q52" s="78">
        <v>0</v>
      </c>
      <c r="R52" s="78">
        <f>L52+M52+N52+O52+P52+Q52</f>
        <v>0</v>
      </c>
    </row>
    <row r="53" spans="1:18" x14ac:dyDescent="0.25">
      <c r="A53" s="74"/>
      <c r="B53" s="12" t="str">
        <f>B43</f>
        <v>A974</v>
      </c>
      <c r="C53" s="78">
        <f>'SERV. PREVENTIVOS'!Y14+'SIST ELECT'!W14+FRENOS!W14+LAVADOS!W14+MOTOR!W14+TRANSMISION!W14+DIFERENCIAL!W14</f>
        <v>200</v>
      </c>
      <c r="D53" s="78">
        <f>(0.01*'CONCENTRADO SIN M.O. Y UTILIDA'!D53)+'CONCENTRADO SIN M.O. Y UTILIDA'!D53</f>
        <v>0</v>
      </c>
      <c r="E53" s="78">
        <v>1000</v>
      </c>
      <c r="F53" s="78">
        <f>(0.01*'CONCENTRADO SIN M.O. Y UTILIDA'!F53)+'CONCENTRADO SIN M.O. Y UTILIDA'!F53</f>
        <v>0</v>
      </c>
      <c r="G53" s="78">
        <f>(0.01*'CONCENTRADO SIN M.O. Y UTILIDA'!G53)+'CONCENTRADO SIN M.O. Y UTILIDA'!G53</f>
        <v>0</v>
      </c>
      <c r="H53" s="78">
        <f>(0.01*'CONCENTRADO SIN M.O. Y UTILIDA'!H53)+'CONCENTRADO SIN M.O. Y UTILIDA'!H53</f>
        <v>0</v>
      </c>
      <c r="I53" s="78">
        <f>SUM(C53:H53)</f>
        <v>1200</v>
      </c>
      <c r="J53" s="74"/>
      <c r="K53" s="12" t="str">
        <f>K43</f>
        <v>A974</v>
      </c>
      <c r="L53" s="78">
        <f>'SERV. PREVENTIVOS'!AA14+'SIST ELECT'!Y14+FRENOS!Y14+LAVADOS!Y14+MOTOR!Y14+TRANSMISION!Y14+DIFERENCIAL!Y14</f>
        <v>800</v>
      </c>
      <c r="M53" s="78">
        <f>(0.01*'CONCENTRADO SIN M.O. Y UTILIDA'!M53)+'CONCENTRADO SIN M.O. Y UTILIDA'!M53</f>
        <v>707</v>
      </c>
      <c r="N53" s="78">
        <v>1000</v>
      </c>
      <c r="O53" s="78">
        <f>(0.01*'CONCENTRADO SIN M.O. Y UTILIDA'!O53)+'CONCENTRADO SIN M.O. Y UTILIDA'!O53</f>
        <v>0</v>
      </c>
      <c r="P53" s="78">
        <f>(0.01*'CONCENTRADO SIN M.O. Y UTILIDA'!P53)+'CONCENTRADO SIN M.O. Y UTILIDA'!P53</f>
        <v>0</v>
      </c>
      <c r="Q53" s="78">
        <f>(0.01*'CONCENTRADO SIN M.O. Y UTILIDA'!Q53)+'CONCENTRADO SIN M.O. Y UTILIDA'!Q53</f>
        <v>0</v>
      </c>
      <c r="R53" s="78">
        <f>L53+M53+N53+O53+P53+Q53</f>
        <v>2507</v>
      </c>
    </row>
    <row r="54" spans="1:18" x14ac:dyDescent="0.25">
      <c r="A54" s="74"/>
      <c r="B54" s="79" t="s">
        <v>58</v>
      </c>
      <c r="C54" s="77">
        <f t="shared" ref="C54:I54" si="7">SUM(C49:C53)</f>
        <v>1100</v>
      </c>
      <c r="D54" s="77">
        <f t="shared" si="7"/>
        <v>1.01</v>
      </c>
      <c r="E54" s="77">
        <f t="shared" si="7"/>
        <v>5000</v>
      </c>
      <c r="F54" s="77">
        <f t="shared" si="7"/>
        <v>6060</v>
      </c>
      <c r="G54" s="77">
        <f t="shared" si="7"/>
        <v>0</v>
      </c>
      <c r="H54" s="77">
        <f t="shared" si="7"/>
        <v>0</v>
      </c>
      <c r="I54" s="77">
        <f t="shared" si="7"/>
        <v>12161.01</v>
      </c>
      <c r="J54" s="74"/>
      <c r="K54" s="79" t="s">
        <v>58</v>
      </c>
      <c r="L54" s="77">
        <f t="shared" ref="L54:R54" si="8">SUM(L49:L53)</f>
        <v>3100</v>
      </c>
      <c r="M54" s="77">
        <f t="shared" si="8"/>
        <v>2727</v>
      </c>
      <c r="N54" s="77">
        <f t="shared" si="8"/>
        <v>4000</v>
      </c>
      <c r="O54" s="77">
        <f t="shared" si="8"/>
        <v>6060</v>
      </c>
      <c r="P54" s="77">
        <f t="shared" si="8"/>
        <v>0</v>
      </c>
      <c r="Q54" s="77">
        <f t="shared" si="8"/>
        <v>1.01</v>
      </c>
      <c r="R54" s="77">
        <f t="shared" si="8"/>
        <v>15888.01</v>
      </c>
    </row>
    <row r="55" spans="1:18" x14ac:dyDescent="0.2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</row>
    <row r="56" spans="1:18" x14ac:dyDescent="0.25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</row>
    <row r="57" spans="1:18" x14ac:dyDescent="0.25">
      <c r="A57" s="74"/>
      <c r="B57" s="75"/>
      <c r="C57" s="76" t="s">
        <v>11</v>
      </c>
      <c r="D57" s="75"/>
      <c r="E57" s="75"/>
      <c r="F57" s="75"/>
      <c r="G57" s="75"/>
      <c r="H57" s="75"/>
      <c r="I57" s="75"/>
      <c r="J57" s="74"/>
      <c r="K57" s="75"/>
      <c r="L57" s="76" t="s">
        <v>12</v>
      </c>
      <c r="M57" s="75"/>
      <c r="N57" s="75"/>
      <c r="O57" s="75"/>
      <c r="P57" s="75"/>
      <c r="Q57" s="75"/>
      <c r="R57" s="75"/>
    </row>
    <row r="58" spans="1:18" x14ac:dyDescent="0.25">
      <c r="A58" s="74"/>
      <c r="B58" s="77" t="s">
        <v>52</v>
      </c>
      <c r="C58" s="77" t="s">
        <v>53</v>
      </c>
      <c r="D58" s="77" t="s">
        <v>54</v>
      </c>
      <c r="E58" s="77" t="s">
        <v>55</v>
      </c>
      <c r="F58" s="77" t="s">
        <v>32</v>
      </c>
      <c r="G58" s="77" t="s">
        <v>56</v>
      </c>
      <c r="H58" s="77" t="s">
        <v>57</v>
      </c>
      <c r="I58" s="77" t="s">
        <v>58</v>
      </c>
      <c r="J58" s="74"/>
      <c r="K58" s="77" t="s">
        <v>52</v>
      </c>
      <c r="L58" s="77" t="s">
        <v>53</v>
      </c>
      <c r="M58" s="77" t="s">
        <v>54</v>
      </c>
      <c r="N58" s="77" t="s">
        <v>55</v>
      </c>
      <c r="O58" s="77" t="s">
        <v>32</v>
      </c>
      <c r="P58" s="77" t="s">
        <v>56</v>
      </c>
      <c r="Q58" s="77" t="s">
        <v>57</v>
      </c>
      <c r="R58" s="77" t="s">
        <v>58</v>
      </c>
    </row>
    <row r="59" spans="1:18" x14ac:dyDescent="0.25">
      <c r="A59" s="74"/>
      <c r="B59" s="12" t="str">
        <f>B49</f>
        <v>B956</v>
      </c>
      <c r="C59" s="78">
        <f>'SERV. PREVENTIVOS'!AC10+'SIST ELECT'!AA10+FRENOS!AA10+LAVADOS!AA10+MOTOR!AA10+TRANSMISION!AA10+DIFERENCIAL!AA10</f>
        <v>750</v>
      </c>
      <c r="D59" s="78">
        <f>(0.01*'CONCENTRADO SIN M.O. Y UTILIDA'!D59)+'CONCENTRADO SIN M.O. Y UTILIDA'!D59</f>
        <v>1161.5</v>
      </c>
      <c r="E59" s="78">
        <v>0</v>
      </c>
      <c r="F59" s="78">
        <f>(0.01*'CONCENTRADO SIN M.O. Y UTILIDA'!F59)+'CONCENTRADO SIN M.O. Y UTILIDA'!F59</f>
        <v>6060</v>
      </c>
      <c r="G59" s="78">
        <f>(0.01*'CONCENTRADO SIN M.O. Y UTILIDA'!G59)+'CONCENTRADO SIN M.O. Y UTILIDA'!G59</f>
        <v>0</v>
      </c>
      <c r="H59" s="78">
        <f>(0.01*'CONCENTRADO SIN M.O. Y UTILIDA'!H59)+'CONCENTRADO SIN M.O. Y UTILIDA'!H59</f>
        <v>0</v>
      </c>
      <c r="I59" s="78">
        <f>SUM(C59:H59)</f>
        <v>7971.5</v>
      </c>
      <c r="J59" s="74"/>
      <c r="K59" s="12" t="str">
        <f>K49</f>
        <v>B956</v>
      </c>
      <c r="L59" s="78">
        <f>'SERV. PREVENTIVOS'!AE10+'SIST ELECT'!AC10+FRENOS!AC10+LAVADOS!AC10+MOTOR!AC10+TRANSMISION!AC10+DIFERENCIAL!AC10</f>
        <v>200</v>
      </c>
      <c r="M59" s="78">
        <f>(0.01*'CONCENTRADO SIN M.O. Y UTILIDA'!M59)+'CONCENTRADO SIN M.O. Y UTILIDA'!M59</f>
        <v>0</v>
      </c>
      <c r="N59" s="78">
        <v>1500</v>
      </c>
      <c r="O59" s="78">
        <f>(0.01*'CONCENTRADO SIN M.O. Y UTILIDA'!O59)+'CONCENTRADO SIN M.O. Y UTILIDA'!O59</f>
        <v>0</v>
      </c>
      <c r="P59" s="78">
        <f>(0.01*'CONCENTRADO SIN M.O. Y UTILIDA'!P59)+'CONCENTRADO SIN M.O. Y UTILIDA'!P59</f>
        <v>0</v>
      </c>
      <c r="Q59" s="78">
        <f>(0.01*'CONCENTRADO SIN M.O. Y UTILIDA'!Q59)+'CONCENTRADO SIN M.O. Y UTILIDA'!Q59</f>
        <v>0</v>
      </c>
      <c r="R59" s="78">
        <f>L59+M59+N59+O59+P59+Q59</f>
        <v>1700</v>
      </c>
    </row>
    <row r="60" spans="1:18" x14ac:dyDescent="0.25">
      <c r="A60" s="74"/>
      <c r="B60" s="12" t="str">
        <f>B50</f>
        <v>B631</v>
      </c>
      <c r="C60" s="78">
        <f>'SERV. PREVENTIVOS'!AC11+'SIST ELECT'!AA11+FRENOS!AA11+LAVADOS!AA11+MOTOR!AA11+TRANSMISION!AA11+DIFERENCIAL!AA11</f>
        <v>200</v>
      </c>
      <c r="D60" s="78">
        <f>(0.01*'CONCENTRADO SIN M.O. Y UTILIDA'!D60)+'CONCENTRADO SIN M.O. Y UTILIDA'!D60</f>
        <v>0</v>
      </c>
      <c r="E60" s="78">
        <v>1500</v>
      </c>
      <c r="F60" s="78">
        <f>(0.01*'CONCENTRADO SIN M.O. Y UTILIDA'!F60)+'CONCENTRADO SIN M.O. Y UTILIDA'!F60</f>
        <v>0</v>
      </c>
      <c r="G60" s="78">
        <f>(0.01*'CONCENTRADO SIN M.O. Y UTILIDA'!G60)+'CONCENTRADO SIN M.O. Y UTILIDA'!G60</f>
        <v>0</v>
      </c>
      <c r="H60" s="78">
        <f>(0.01*'CONCENTRADO SIN M.O. Y UTILIDA'!H60)+'CONCENTRADO SIN M.O. Y UTILIDA'!H60</f>
        <v>1.01</v>
      </c>
      <c r="I60" s="78">
        <f>SUM(C60:H60)</f>
        <v>1701.01</v>
      </c>
      <c r="J60" s="74"/>
      <c r="K60" s="12" t="str">
        <f>K50</f>
        <v>D89</v>
      </c>
      <c r="L60" s="78">
        <f>'SERV. PREVENTIVOS'!AE11+'SIST ELECT'!AC11+FRENOS!AC11+LAVADOS!AC11+MOTOR!AC11+TRANSMISION!AC11+DIFERENCIAL!AC11</f>
        <v>1900</v>
      </c>
      <c r="M60" s="78">
        <f>(0.01*'CONCENTRADO SIN M.O. Y UTILIDA'!M60)+'CONCENTRADO SIN M.O. Y UTILIDA'!M60</f>
        <v>1515</v>
      </c>
      <c r="N60" s="78">
        <v>0</v>
      </c>
      <c r="O60" s="78">
        <f>(0.01*'CONCENTRADO SIN M.O. Y UTILIDA'!O60)+'CONCENTRADO SIN M.O. Y UTILIDA'!O60</f>
        <v>0</v>
      </c>
      <c r="P60" s="78">
        <f>(0.01*'CONCENTRADO SIN M.O. Y UTILIDA'!P60)+'CONCENTRADO SIN M.O. Y UTILIDA'!P60</f>
        <v>0</v>
      </c>
      <c r="Q60" s="78">
        <f>(0.01*'CONCENTRADO SIN M.O. Y UTILIDA'!Q60)+'CONCENTRADO SIN M.O. Y UTILIDA'!Q60</f>
        <v>1.01</v>
      </c>
      <c r="R60" s="78">
        <f>L60+M60+N60+O60+P60+Q60</f>
        <v>3416.01</v>
      </c>
    </row>
    <row r="61" spans="1:18" x14ac:dyDescent="0.25">
      <c r="A61" s="74"/>
      <c r="B61" s="12" t="str">
        <f>B51</f>
        <v>Q11</v>
      </c>
      <c r="C61" s="78">
        <f>'SERV. PREVENTIVOS'!AC12+'SIST ELECT'!AA12+FRENOS!AA12+LAVADOS!AA12+MOTOR!AA12+TRANSMISION!AA12+DIFERENCIAL!AA12</f>
        <v>2200</v>
      </c>
      <c r="D61" s="78">
        <f>(0.01*'CONCENTRADO SIN M.O. Y UTILIDA'!D61)+'CONCENTRADO SIN M.O. Y UTILIDA'!D61</f>
        <v>4545</v>
      </c>
      <c r="E61" s="78">
        <v>0</v>
      </c>
      <c r="F61" s="78">
        <f>(0.01*'CONCENTRADO SIN M.O. Y UTILIDA'!F61)+'CONCENTRADO SIN M.O. Y UTILIDA'!F61</f>
        <v>0</v>
      </c>
      <c r="G61" s="78">
        <f>(0.01*'CONCENTRADO SIN M.O. Y UTILIDA'!G61)+'CONCENTRADO SIN M.O. Y UTILIDA'!G61</f>
        <v>0</v>
      </c>
      <c r="H61" s="78">
        <f>(0.01*'CONCENTRADO SIN M.O. Y UTILIDA'!H61)+'CONCENTRADO SIN M.O. Y UTILIDA'!H61</f>
        <v>0</v>
      </c>
      <c r="I61" s="78">
        <f>SUM(C61:H61)</f>
        <v>6745</v>
      </c>
      <c r="J61" s="74"/>
      <c r="K61" s="12" t="str">
        <f>K51</f>
        <v>Q11</v>
      </c>
      <c r="L61" s="78">
        <f>'SERV. PREVENTIVOS'!AE12+'SIST ELECT'!AC12+FRENOS!AC12+LAVADOS!AC12+MOTOR!AC12+TRANSMISION!AC12+DIFERENCIAL!AC12</f>
        <v>800</v>
      </c>
      <c r="M61" s="78">
        <f>(0.01*'CONCENTRADO SIN M.O. Y UTILIDA'!M61)+'CONCENTRADO SIN M.O. Y UTILIDA'!M61</f>
        <v>1818</v>
      </c>
      <c r="N61" s="78">
        <v>0</v>
      </c>
      <c r="O61" s="78">
        <f>(0.01*'CONCENTRADO SIN M.O. Y UTILIDA'!O61)+'CONCENTRADO SIN M.O. Y UTILIDA'!O61</f>
        <v>0</v>
      </c>
      <c r="P61" s="78">
        <f>(0.01*'CONCENTRADO SIN M.O. Y UTILIDA'!P61)+'CONCENTRADO SIN M.O. Y UTILIDA'!P61</f>
        <v>0</v>
      </c>
      <c r="Q61" s="78">
        <f>(0.01*'CONCENTRADO SIN M.O. Y UTILIDA'!Q61)+'CONCENTRADO SIN M.O. Y UTILIDA'!Q61</f>
        <v>0</v>
      </c>
      <c r="R61" s="78">
        <f>L61+M61+N61+O61+P61+Q61</f>
        <v>2618</v>
      </c>
    </row>
    <row r="62" spans="1:18" x14ac:dyDescent="0.25">
      <c r="A62" s="74"/>
      <c r="B62" s="12">
        <f>B52</f>
        <v>0</v>
      </c>
      <c r="C62" s="78">
        <f>'SERV. PREVENTIVOS'!AC13+'SIST ELECT'!AA13+FRENOS!AA13+LAVADOS!AA13+MOTOR!AA13+TRANSMISION!AA13+DIFERENCIAL!AA13</f>
        <v>0</v>
      </c>
      <c r="D62" s="78">
        <f>(0.01*'CONCENTRADO SIN M.O. Y UTILIDA'!D62)+'CONCENTRADO SIN M.O. Y UTILIDA'!D62</f>
        <v>0</v>
      </c>
      <c r="E62" s="78">
        <v>0</v>
      </c>
      <c r="F62" s="78">
        <f>(0.01*'CONCENTRADO SIN M.O. Y UTILIDA'!F62)+'CONCENTRADO SIN M.O. Y UTILIDA'!F62</f>
        <v>0</v>
      </c>
      <c r="G62" s="78">
        <f>(0.01*'CONCENTRADO SIN M.O. Y UTILIDA'!G62)+'CONCENTRADO SIN M.O. Y UTILIDA'!G62</f>
        <v>0</v>
      </c>
      <c r="H62" s="78">
        <v>0</v>
      </c>
      <c r="I62" s="78">
        <f>SUM(C62:H62)</f>
        <v>0</v>
      </c>
      <c r="J62" s="74"/>
      <c r="K62" s="12">
        <f>K52</f>
        <v>0</v>
      </c>
      <c r="L62" s="78">
        <f>'SERV. PREVENTIVOS'!AE13+'SIST ELECT'!AC13+FRENOS!AC13+LAVADOS!AC13+MOTOR!AC13+TRANSMISION!AC13+DIFERENCIAL!AC13</f>
        <v>0</v>
      </c>
      <c r="M62" s="78">
        <f>(0.01*'CONCENTRADO SIN M.O. Y UTILIDA'!M62)+'CONCENTRADO SIN M.O. Y UTILIDA'!M62</f>
        <v>0</v>
      </c>
      <c r="N62" s="78">
        <v>0</v>
      </c>
      <c r="O62" s="78">
        <f>(0.01*'CONCENTRADO SIN M.O. Y UTILIDA'!O62)+'CONCENTRADO SIN M.O. Y UTILIDA'!O62</f>
        <v>0</v>
      </c>
      <c r="P62" s="78">
        <f>(0.01*'CONCENTRADO SIN M.O. Y UTILIDA'!P62)+'CONCENTRADO SIN M.O. Y UTILIDA'!P62</f>
        <v>0</v>
      </c>
      <c r="Q62" s="78">
        <v>0</v>
      </c>
      <c r="R62" s="78">
        <f>L62+M62+N62+O62+P62+Q62</f>
        <v>0</v>
      </c>
    </row>
    <row r="63" spans="1:18" x14ac:dyDescent="0.25">
      <c r="A63" s="74"/>
      <c r="B63" s="12" t="str">
        <f>B53</f>
        <v>A974</v>
      </c>
      <c r="C63" s="78">
        <f>'SERV. PREVENTIVOS'!AC14+'SIST ELECT'!AA14+FRENOS!AA14+LAVADOS!AA14+MOTOR!AA14+TRANSMISION!AA14+DIFERENCIAL!AA14</f>
        <v>200</v>
      </c>
      <c r="D63" s="78">
        <f>(0.01*'CONCENTRADO SIN M.O. Y UTILIDA'!D63)+'CONCENTRADO SIN M.O. Y UTILIDA'!D63</f>
        <v>0</v>
      </c>
      <c r="E63" s="78">
        <v>1200</v>
      </c>
      <c r="F63" s="78">
        <f>(0.01*'CONCENTRADO SIN M.O. Y UTILIDA'!F63)+'CONCENTRADO SIN M.O. Y UTILIDA'!F63</f>
        <v>0</v>
      </c>
      <c r="G63" s="78">
        <f>(0.01*'CONCENTRADO SIN M.O. Y UTILIDA'!G63)+'CONCENTRADO SIN M.O. Y UTILIDA'!G63</f>
        <v>0</v>
      </c>
      <c r="H63" s="78">
        <f>(0.01*'CONCENTRADO SIN M.O. Y UTILIDA'!H63)+'CONCENTRADO SIN M.O. Y UTILIDA'!H63</f>
        <v>0</v>
      </c>
      <c r="I63" s="78">
        <f>SUM(C63:H63)</f>
        <v>1400</v>
      </c>
      <c r="J63" s="74"/>
      <c r="K63" s="12" t="str">
        <f>K53</f>
        <v>A974</v>
      </c>
      <c r="L63" s="78">
        <f>'SERV. PREVENTIVOS'!AE14+'SIST ELECT'!AC14+FRENOS!AC14+LAVADOS!AC14+MOTOR!AC14+TRANSMISION!AC14+DIFERENCIAL!AC14</f>
        <v>2300</v>
      </c>
      <c r="M63" s="78">
        <f>(0.01*'CONCENTRADO SIN M.O. Y UTILIDA'!M63)+'CONCENTRADO SIN M.O. Y UTILIDA'!M63</f>
        <v>1111</v>
      </c>
      <c r="N63" s="78">
        <v>0</v>
      </c>
      <c r="O63" s="78">
        <f>(0.01*'CONCENTRADO SIN M.O. Y UTILIDA'!O63)+'CONCENTRADO SIN M.O. Y UTILIDA'!O63</f>
        <v>0</v>
      </c>
      <c r="P63" s="78">
        <f>(0.01*'CONCENTRADO SIN M.O. Y UTILIDA'!P63)+'CONCENTRADO SIN M.O. Y UTILIDA'!P63</f>
        <v>0</v>
      </c>
      <c r="Q63" s="78">
        <f>(0.01*'CONCENTRADO SIN M.O. Y UTILIDA'!Q63)+'CONCENTRADO SIN M.O. Y UTILIDA'!Q63</f>
        <v>0</v>
      </c>
      <c r="R63" s="78">
        <f>L63+M63+N63+O63+P63+Q63</f>
        <v>3411</v>
      </c>
    </row>
    <row r="64" spans="1:18" x14ac:dyDescent="0.25">
      <c r="A64" s="74"/>
      <c r="B64" s="79" t="s">
        <v>58</v>
      </c>
      <c r="C64" s="77">
        <f t="shared" ref="C64:I64" si="9">SUM(C59:C63)</f>
        <v>3350</v>
      </c>
      <c r="D64" s="77">
        <f t="shared" si="9"/>
        <v>5706.5</v>
      </c>
      <c r="E64" s="77">
        <f t="shared" si="9"/>
        <v>2700</v>
      </c>
      <c r="F64" s="77">
        <f t="shared" si="9"/>
        <v>6060</v>
      </c>
      <c r="G64" s="77">
        <f t="shared" si="9"/>
        <v>0</v>
      </c>
      <c r="H64" s="77">
        <f t="shared" si="9"/>
        <v>1.01</v>
      </c>
      <c r="I64" s="77">
        <f t="shared" si="9"/>
        <v>17817.510000000002</v>
      </c>
      <c r="J64" s="74"/>
      <c r="K64" s="79" t="s">
        <v>58</v>
      </c>
      <c r="L64" s="77">
        <f t="shared" ref="L64:R64" si="10">SUM(L59:L63)</f>
        <v>5200</v>
      </c>
      <c r="M64" s="77">
        <f t="shared" si="10"/>
        <v>4444</v>
      </c>
      <c r="N64" s="77">
        <f t="shared" si="10"/>
        <v>1500</v>
      </c>
      <c r="O64" s="77">
        <f t="shared" si="10"/>
        <v>0</v>
      </c>
      <c r="P64" s="77">
        <f t="shared" si="10"/>
        <v>0</v>
      </c>
      <c r="Q64" s="77">
        <f t="shared" si="10"/>
        <v>1.01</v>
      </c>
      <c r="R64" s="77">
        <f t="shared" si="10"/>
        <v>11145.01</v>
      </c>
    </row>
    <row r="65" spans="1:18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 spans="1:18" x14ac:dyDescent="0.25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 spans="1:18" ht="15.6" x14ac:dyDescent="0.3">
      <c r="A67" s="74"/>
      <c r="B67" s="74"/>
      <c r="C67" s="74"/>
      <c r="D67" s="74"/>
      <c r="E67" s="74"/>
      <c r="F67" s="71" t="s">
        <v>59</v>
      </c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 spans="1:18" x14ac:dyDescent="0.25">
      <c r="A68" s="74"/>
      <c r="B68" s="145" t="s">
        <v>60</v>
      </c>
      <c r="C68" s="145"/>
      <c r="D68" s="145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 spans="1:18" x14ac:dyDescent="0.25">
      <c r="A69" s="74"/>
      <c r="B69" s="77" t="s">
        <v>52</v>
      </c>
      <c r="C69" s="77" t="s">
        <v>53</v>
      </c>
      <c r="D69" s="77" t="s">
        <v>54</v>
      </c>
      <c r="E69" s="77" t="s">
        <v>55</v>
      </c>
      <c r="F69" s="77" t="s">
        <v>32</v>
      </c>
      <c r="G69" s="77" t="s">
        <v>56</v>
      </c>
      <c r="H69" s="77" t="s">
        <v>57</v>
      </c>
      <c r="I69" s="77" t="s">
        <v>58</v>
      </c>
      <c r="J69" s="74"/>
      <c r="K69" s="74"/>
      <c r="L69" s="74"/>
      <c r="M69" s="74"/>
      <c r="N69" s="74"/>
      <c r="O69" s="74"/>
      <c r="P69" s="74"/>
      <c r="Q69" s="74"/>
      <c r="R69" s="74"/>
    </row>
    <row r="70" spans="1:18" x14ac:dyDescent="0.25">
      <c r="A70" s="74"/>
      <c r="B70" s="12" t="str">
        <f>B59</f>
        <v>B956</v>
      </c>
      <c r="C70" s="78">
        <f t="shared" ref="C70:H72" si="11">C6+L6+C17+L17+C28+L28+C39+L39+C49+L49+C59+L59</f>
        <v>9150</v>
      </c>
      <c r="D70" s="78">
        <f t="shared" si="11"/>
        <v>10251.5</v>
      </c>
      <c r="E70" s="78">
        <f t="shared" si="11"/>
        <v>18000</v>
      </c>
      <c r="F70" s="78">
        <f t="shared" si="11"/>
        <v>12120</v>
      </c>
      <c r="G70" s="78">
        <f t="shared" si="11"/>
        <v>0</v>
      </c>
      <c r="H70" s="78">
        <f t="shared" si="11"/>
        <v>0</v>
      </c>
      <c r="I70" s="78">
        <f>C70+D70+E70+F70+G70+H70</f>
        <v>49521.5</v>
      </c>
      <c r="J70" s="74"/>
      <c r="K70" s="74"/>
      <c r="L70" s="74"/>
      <c r="M70" s="74"/>
      <c r="N70" s="74"/>
      <c r="O70" s="74"/>
      <c r="P70" s="74"/>
      <c r="Q70" s="74"/>
      <c r="R70" s="74"/>
    </row>
    <row r="71" spans="1:18" x14ac:dyDescent="0.25">
      <c r="A71" s="74"/>
      <c r="B71" s="12" t="str">
        <f>B60</f>
        <v>B631</v>
      </c>
      <c r="C71" s="78">
        <f t="shared" si="11"/>
        <v>9000</v>
      </c>
      <c r="D71" s="78">
        <f t="shared" si="11"/>
        <v>8687.01</v>
      </c>
      <c r="E71" s="78">
        <f t="shared" si="11"/>
        <v>11500</v>
      </c>
      <c r="F71" s="78">
        <f t="shared" si="11"/>
        <v>12120</v>
      </c>
      <c r="G71" s="78">
        <f t="shared" si="11"/>
        <v>0</v>
      </c>
      <c r="H71" s="78">
        <f t="shared" si="11"/>
        <v>10.1</v>
      </c>
      <c r="I71" s="78">
        <f>C71+D71+E71+F71+G71+H71</f>
        <v>41317.11</v>
      </c>
      <c r="J71" s="74"/>
      <c r="K71" s="74"/>
      <c r="L71" s="74"/>
      <c r="M71" s="74"/>
      <c r="N71" s="74"/>
      <c r="O71" s="74"/>
      <c r="P71" s="74"/>
      <c r="Q71" s="74"/>
      <c r="R71" s="74"/>
    </row>
    <row r="72" spans="1:18" x14ac:dyDescent="0.25">
      <c r="A72" s="74"/>
      <c r="B72" s="12" t="str">
        <f>B61</f>
        <v>Q11</v>
      </c>
      <c r="C72" s="78">
        <f t="shared" si="11"/>
        <v>9000</v>
      </c>
      <c r="D72" s="78">
        <f t="shared" si="11"/>
        <v>15453</v>
      </c>
      <c r="E72" s="78">
        <f t="shared" si="11"/>
        <v>18000</v>
      </c>
      <c r="F72" s="78">
        <f t="shared" si="11"/>
        <v>6060</v>
      </c>
      <c r="G72" s="78">
        <f t="shared" si="11"/>
        <v>3030</v>
      </c>
      <c r="H72" s="78">
        <f t="shared" si="11"/>
        <v>0</v>
      </c>
      <c r="I72" s="78">
        <f>C72+D72+E72+F72+G72+H72</f>
        <v>51543</v>
      </c>
      <c r="J72" s="74"/>
      <c r="K72" s="74"/>
      <c r="L72" s="74"/>
      <c r="M72" s="74"/>
      <c r="N72" s="74"/>
      <c r="O72" s="74"/>
      <c r="P72" s="74"/>
      <c r="Q72" s="74"/>
      <c r="R72" s="74"/>
    </row>
    <row r="73" spans="1:18" x14ac:dyDescent="0.25">
      <c r="A73" s="74"/>
      <c r="B73" s="12">
        <f>B62</f>
        <v>0</v>
      </c>
      <c r="C73" s="78">
        <f t="shared" ref="C73:F74" si="12">C9+L9+C20+L20+C31+L31+C42+L42+C52+L52+C62+L62</f>
        <v>0</v>
      </c>
      <c r="D73" s="78">
        <f t="shared" si="12"/>
        <v>0</v>
      </c>
      <c r="E73" s="78">
        <f t="shared" si="12"/>
        <v>0</v>
      </c>
      <c r="F73" s="78">
        <f t="shared" si="12"/>
        <v>0</v>
      </c>
      <c r="G73" s="78">
        <v>0</v>
      </c>
      <c r="H73" s="78">
        <v>0</v>
      </c>
      <c r="I73" s="78">
        <f>C73+D73+E73+F73+G73+H73</f>
        <v>0</v>
      </c>
      <c r="J73" s="74"/>
      <c r="K73" s="74"/>
      <c r="L73" s="74"/>
      <c r="M73" s="74"/>
      <c r="N73" s="74"/>
      <c r="O73" s="74"/>
      <c r="P73" s="74"/>
      <c r="Q73" s="74"/>
      <c r="R73" s="74"/>
    </row>
    <row r="74" spans="1:18" x14ac:dyDescent="0.25">
      <c r="A74" s="74"/>
      <c r="B74" s="12" t="str">
        <f>B63</f>
        <v>A974</v>
      </c>
      <c r="C74" s="78">
        <f t="shared" si="12"/>
        <v>10100</v>
      </c>
      <c r="D74" s="78">
        <f t="shared" si="12"/>
        <v>8686</v>
      </c>
      <c r="E74" s="78">
        <f t="shared" si="12"/>
        <v>11200</v>
      </c>
      <c r="F74" s="78">
        <f t="shared" si="12"/>
        <v>5050</v>
      </c>
      <c r="G74" s="78">
        <f>G10+P10+G21+P21+G32+P32+G43+P43+G53+P53+G63+P63</f>
        <v>0</v>
      </c>
      <c r="H74" s="78">
        <f>H10+Q10+H21+Q21+H32+Q32+H43+Q43+H53+Q53+H63+Q63</f>
        <v>0</v>
      </c>
      <c r="I74" s="78">
        <f>C74+D74+E74+F74+G74+H74</f>
        <v>35036</v>
      </c>
      <c r="J74" s="74"/>
      <c r="K74" s="74"/>
      <c r="L74" s="74"/>
      <c r="M74" s="74"/>
      <c r="N74" s="74"/>
      <c r="O74" s="74"/>
      <c r="P74" s="74"/>
      <c r="Q74" s="74"/>
      <c r="R74" s="74"/>
    </row>
    <row r="75" spans="1:18" s="80" customFormat="1" x14ac:dyDescent="0.25">
      <c r="A75" s="75"/>
      <c r="B75" s="79" t="s">
        <v>58</v>
      </c>
      <c r="C75" s="77">
        <f t="shared" ref="C75:I75" si="13">SUM(C70:C74)</f>
        <v>37250</v>
      </c>
      <c r="D75" s="77">
        <f t="shared" si="13"/>
        <v>43077.51</v>
      </c>
      <c r="E75" s="77">
        <f t="shared" si="13"/>
        <v>58700</v>
      </c>
      <c r="F75" s="77">
        <f t="shared" si="13"/>
        <v>35350</v>
      </c>
      <c r="G75" s="77">
        <f t="shared" si="13"/>
        <v>3030</v>
      </c>
      <c r="H75" s="77">
        <f t="shared" si="13"/>
        <v>10.1</v>
      </c>
      <c r="I75" s="77">
        <f t="shared" si="13"/>
        <v>177417.61</v>
      </c>
      <c r="J75" s="75"/>
      <c r="K75" s="75"/>
      <c r="L75" s="75"/>
      <c r="M75" s="75"/>
      <c r="N75" s="75"/>
      <c r="O75" s="75"/>
      <c r="P75" s="75"/>
      <c r="Q75" s="75"/>
      <c r="R75" s="75"/>
    </row>
    <row r="76" spans="1:18" x14ac:dyDescent="0.25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</row>
    <row r="77" spans="1:18" ht="13.5" customHeight="1" x14ac:dyDescent="0.25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</row>
    <row r="78" spans="1:18" x14ac:dyDescent="0.25">
      <c r="B78" s="146" t="s">
        <v>61</v>
      </c>
      <c r="C78" s="146"/>
      <c r="D78" s="146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</row>
    <row r="79" spans="1:18" x14ac:dyDescent="0.25">
      <c r="B79" s="77" t="s">
        <v>52</v>
      </c>
      <c r="C79" s="77" t="s">
        <v>1</v>
      </c>
      <c r="D79" s="77" t="s">
        <v>2</v>
      </c>
      <c r="E79" s="77" t="s">
        <v>3</v>
      </c>
      <c r="F79" s="77" t="s">
        <v>4</v>
      </c>
      <c r="G79" s="77" t="s">
        <v>5</v>
      </c>
      <c r="H79" s="77" t="s">
        <v>6</v>
      </c>
      <c r="I79" s="77" t="s">
        <v>7</v>
      </c>
      <c r="J79" s="81" t="s">
        <v>8</v>
      </c>
      <c r="K79" s="77" t="s">
        <v>9</v>
      </c>
      <c r="L79" s="77" t="s">
        <v>10</v>
      </c>
      <c r="M79" s="77" t="s">
        <v>11</v>
      </c>
      <c r="N79" s="77" t="s">
        <v>12</v>
      </c>
      <c r="O79" s="77" t="s">
        <v>58</v>
      </c>
      <c r="P79" s="74"/>
      <c r="Q79" s="74"/>
      <c r="R79" s="74"/>
    </row>
    <row r="80" spans="1:18" x14ac:dyDescent="0.25">
      <c r="B80" s="12" t="str">
        <f>B70</f>
        <v>B956</v>
      </c>
      <c r="C80" s="78">
        <f>I6</f>
        <v>3220</v>
      </c>
      <c r="D80" s="78">
        <f>R6</f>
        <v>2700</v>
      </c>
      <c r="E80" s="78">
        <f>I17</f>
        <v>3200</v>
      </c>
      <c r="F80" s="78">
        <f>R17</f>
        <v>5230</v>
      </c>
      <c r="G80" s="78">
        <f>I28</f>
        <v>5200</v>
      </c>
      <c r="H80" s="78">
        <f>R28</f>
        <v>2005</v>
      </c>
      <c r="I80" s="78">
        <f>I39</f>
        <v>8975</v>
      </c>
      <c r="J80" s="78">
        <f>R39</f>
        <v>2700</v>
      </c>
      <c r="K80" s="78">
        <f>I49</f>
        <v>2700</v>
      </c>
      <c r="L80" s="78">
        <f>R49</f>
        <v>3920</v>
      </c>
      <c r="M80" s="78">
        <f>I59</f>
        <v>7971.5</v>
      </c>
      <c r="N80" s="78">
        <f>R59</f>
        <v>1700</v>
      </c>
      <c r="O80" s="77">
        <f>SUM(C80:N80)</f>
        <v>49521.5</v>
      </c>
      <c r="P80" s="74"/>
      <c r="Q80" s="74"/>
      <c r="R80" s="74"/>
    </row>
    <row r="81" spans="2:20" x14ac:dyDescent="0.25">
      <c r="B81" s="12" t="str">
        <f>B71</f>
        <v>B631</v>
      </c>
      <c r="C81" s="78">
        <f>I7</f>
        <v>1701.01</v>
      </c>
      <c r="D81" s="78">
        <f>R7</f>
        <v>7949.01</v>
      </c>
      <c r="E81" s="78">
        <f>I18</f>
        <v>1700</v>
      </c>
      <c r="F81" s="78">
        <f>R18</f>
        <v>1701.01</v>
      </c>
      <c r="G81" s="78">
        <f>I29</f>
        <v>7261.01</v>
      </c>
      <c r="H81" s="78">
        <f>R29</f>
        <v>1913.01</v>
      </c>
      <c r="I81" s="78">
        <f>I40</f>
        <v>3201.01</v>
      </c>
      <c r="J81" s="78">
        <f>R40</f>
        <v>2512.0100000000002</v>
      </c>
      <c r="K81" s="78">
        <f>I50</f>
        <v>2001.01</v>
      </c>
      <c r="L81" s="78">
        <f>R50</f>
        <v>6261.01</v>
      </c>
      <c r="M81" s="78">
        <f>I60</f>
        <v>1701.01</v>
      </c>
      <c r="N81" s="78">
        <f>R60</f>
        <v>3416.01</v>
      </c>
      <c r="O81" s="77">
        <f>SUM(C81:N81)</f>
        <v>41317.11</v>
      </c>
      <c r="P81" s="74"/>
      <c r="Q81" s="74"/>
      <c r="R81" s="74"/>
    </row>
    <row r="82" spans="2:20" x14ac:dyDescent="0.25">
      <c r="B82" s="12" t="str">
        <f>B72</f>
        <v>Q11</v>
      </c>
      <c r="C82" s="78">
        <f>I8</f>
        <v>3200</v>
      </c>
      <c r="D82" s="78">
        <f>R8</f>
        <v>3200</v>
      </c>
      <c r="E82" s="78">
        <f>I19</f>
        <v>6745</v>
      </c>
      <c r="F82" s="78">
        <f>R19</f>
        <v>3200</v>
      </c>
      <c r="G82" s="78">
        <f>I30</f>
        <v>3230</v>
      </c>
      <c r="H82" s="78">
        <f>R30</f>
        <v>6745</v>
      </c>
      <c r="I82" s="78">
        <f>I41</f>
        <v>3200</v>
      </c>
      <c r="J82" s="78">
        <f>R41</f>
        <v>3200</v>
      </c>
      <c r="K82" s="78">
        <f>I51</f>
        <v>6260</v>
      </c>
      <c r="L82" s="78">
        <f>R51</f>
        <v>3200</v>
      </c>
      <c r="M82" s="78">
        <f>I61</f>
        <v>6745</v>
      </c>
      <c r="N82" s="78">
        <f>R61</f>
        <v>2618</v>
      </c>
      <c r="O82" s="77">
        <f>SUM(C82:N82)</f>
        <v>51543</v>
      </c>
      <c r="P82" s="74"/>
      <c r="Q82" s="74"/>
      <c r="R82" s="74"/>
    </row>
    <row r="83" spans="2:20" x14ac:dyDescent="0.25">
      <c r="B83" s="12">
        <f>B73</f>
        <v>0</v>
      </c>
      <c r="C83" s="78">
        <f>I9</f>
        <v>0</v>
      </c>
      <c r="D83" s="78">
        <f>R9</f>
        <v>0</v>
      </c>
      <c r="E83" s="78">
        <f>I20</f>
        <v>0</v>
      </c>
      <c r="F83" s="78">
        <f>R20</f>
        <v>0</v>
      </c>
      <c r="G83" s="78">
        <f>I31</f>
        <v>0</v>
      </c>
      <c r="H83" s="78">
        <f>R31</f>
        <v>0</v>
      </c>
      <c r="I83" s="78">
        <f>I42</f>
        <v>0</v>
      </c>
      <c r="J83" s="78">
        <f>R42</f>
        <v>0</v>
      </c>
      <c r="K83" s="78">
        <f>I52</f>
        <v>0</v>
      </c>
      <c r="L83" s="78">
        <f>R52</f>
        <v>0</v>
      </c>
      <c r="M83" s="78">
        <f>I62</f>
        <v>0</v>
      </c>
      <c r="N83" s="78">
        <f>R62</f>
        <v>0</v>
      </c>
      <c r="O83" s="77">
        <f>SUM(C83:N83)</f>
        <v>0</v>
      </c>
      <c r="P83" s="74"/>
      <c r="Q83" s="74"/>
      <c r="R83" s="74"/>
    </row>
    <row r="84" spans="2:20" x14ac:dyDescent="0.25">
      <c r="B84" s="12" t="str">
        <f>B74</f>
        <v>A974</v>
      </c>
      <c r="C84" s="78">
        <f>I10</f>
        <v>5425</v>
      </c>
      <c r="D84" s="78">
        <f>R10</f>
        <v>1200</v>
      </c>
      <c r="E84" s="78">
        <f>I21</f>
        <v>1200</v>
      </c>
      <c r="F84" s="78">
        <f>R21</f>
        <v>1200</v>
      </c>
      <c r="G84" s="78">
        <f>I32</f>
        <v>8965</v>
      </c>
      <c r="H84" s="78">
        <f>R32</f>
        <v>1200</v>
      </c>
      <c r="I84" s="78">
        <f>I43</f>
        <v>2509</v>
      </c>
      <c r="J84" s="78">
        <f>R43</f>
        <v>4819</v>
      </c>
      <c r="K84" s="78">
        <f>I53</f>
        <v>1200</v>
      </c>
      <c r="L84" s="78">
        <f>R53</f>
        <v>2507</v>
      </c>
      <c r="M84" s="78">
        <f>I63</f>
        <v>1400</v>
      </c>
      <c r="N84" s="78">
        <f>R63</f>
        <v>3411</v>
      </c>
      <c r="O84" s="77">
        <f>SUM(C84:N84)</f>
        <v>35036</v>
      </c>
      <c r="P84" s="74"/>
      <c r="Q84" s="74"/>
      <c r="R84" s="74"/>
    </row>
    <row r="85" spans="2:20" s="80" customFormat="1" x14ac:dyDescent="0.25">
      <c r="B85" s="79" t="s">
        <v>58</v>
      </c>
      <c r="C85" s="77">
        <f t="shared" ref="C85:O85" si="14">SUM(C80:C84)</f>
        <v>13546.01</v>
      </c>
      <c r="D85" s="77">
        <f t="shared" si="14"/>
        <v>15049.01</v>
      </c>
      <c r="E85" s="77">
        <f t="shared" si="14"/>
        <v>12845</v>
      </c>
      <c r="F85" s="77">
        <f t="shared" si="14"/>
        <v>11331.01</v>
      </c>
      <c r="G85" s="77">
        <f t="shared" si="14"/>
        <v>24656.010000000002</v>
      </c>
      <c r="H85" s="77">
        <f t="shared" si="14"/>
        <v>11863.01</v>
      </c>
      <c r="I85" s="77">
        <f t="shared" si="14"/>
        <v>17885.010000000002</v>
      </c>
      <c r="J85" s="77">
        <f t="shared" si="14"/>
        <v>13231.01</v>
      </c>
      <c r="K85" s="77">
        <f t="shared" si="14"/>
        <v>12161.01</v>
      </c>
      <c r="L85" s="77">
        <f t="shared" si="14"/>
        <v>15888.01</v>
      </c>
      <c r="M85" s="77">
        <f t="shared" si="14"/>
        <v>17817.510000000002</v>
      </c>
      <c r="N85" s="77">
        <f t="shared" si="14"/>
        <v>11145.01</v>
      </c>
      <c r="O85" s="77">
        <f t="shared" si="14"/>
        <v>177417.61</v>
      </c>
      <c r="P85" s="75"/>
      <c r="Q85" s="75"/>
      <c r="R85" s="75"/>
    </row>
    <row r="86" spans="2:20" x14ac:dyDescent="0.25"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</row>
    <row r="87" spans="2:20" x14ac:dyDescent="0.25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</row>
    <row r="88" spans="2:20" x14ac:dyDescent="0.25"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</row>
    <row r="89" spans="2:20" x14ac:dyDescent="0.25">
      <c r="B89" s="74"/>
      <c r="C89" s="74"/>
      <c r="D89" s="147" t="s">
        <v>62</v>
      </c>
      <c r="E89" s="147"/>
      <c r="F89" s="74"/>
      <c r="G89" s="74"/>
      <c r="H89" s="74"/>
      <c r="I89" s="74"/>
      <c r="J89" s="74"/>
      <c r="K89" s="147" t="s">
        <v>63</v>
      </c>
      <c r="L89" s="147"/>
      <c r="M89" s="74"/>
      <c r="N89" s="74"/>
      <c r="O89" s="74"/>
      <c r="P89" s="74"/>
      <c r="Q89" s="74"/>
      <c r="R89" s="74"/>
    </row>
    <row r="90" spans="2:20" x14ac:dyDescent="0.25"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</row>
    <row r="91" spans="2:20" x14ac:dyDescent="0.25"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</row>
    <row r="92" spans="2:20" x14ac:dyDescent="0.25">
      <c r="B92" s="74"/>
      <c r="C92" s="74"/>
      <c r="D92" s="82"/>
      <c r="E92" s="82"/>
      <c r="F92" s="74"/>
      <c r="G92" s="74"/>
      <c r="H92" s="74"/>
      <c r="I92" s="74"/>
      <c r="J92" s="74"/>
      <c r="K92" s="83"/>
      <c r="L92" s="83"/>
      <c r="M92" s="74"/>
      <c r="N92" s="74"/>
      <c r="O92" s="74"/>
      <c r="P92" s="74"/>
      <c r="Q92" s="74"/>
      <c r="R92" s="74"/>
    </row>
    <row r="93" spans="2:20" x14ac:dyDescent="0.25">
      <c r="B93" s="74"/>
      <c r="C93" s="74"/>
      <c r="D93" s="148" t="s">
        <v>67</v>
      </c>
      <c r="E93" s="148"/>
      <c r="F93" s="74"/>
      <c r="G93" s="74"/>
      <c r="H93" s="74"/>
      <c r="I93" s="74"/>
      <c r="J93" s="74"/>
      <c r="K93" s="148" t="s">
        <v>65</v>
      </c>
      <c r="L93" s="148"/>
      <c r="M93" s="74"/>
      <c r="N93" s="74"/>
      <c r="O93" s="74"/>
      <c r="P93" s="74"/>
      <c r="Q93" s="74"/>
      <c r="R93" s="74"/>
    </row>
    <row r="94" spans="2:20" x14ac:dyDescent="0.25"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</row>
    <row r="95" spans="2:20" x14ac:dyDescent="0.25"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</row>
    <row r="96" spans="2:20" x14ac:dyDescent="0.25">
      <c r="B96" s="74"/>
      <c r="C96" s="74"/>
      <c r="D96" s="84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6"/>
      <c r="T96" s="86"/>
    </row>
    <row r="97" spans="2:20" x14ac:dyDescent="0.25">
      <c r="B97" s="74"/>
      <c r="C97" s="74"/>
      <c r="D97" s="84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6"/>
      <c r="T97" s="86"/>
    </row>
    <row r="98" spans="2:20" x14ac:dyDescent="0.25">
      <c r="B98" s="74"/>
      <c r="C98" s="74"/>
      <c r="D98" s="84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6"/>
      <c r="T98" s="86"/>
    </row>
    <row r="99" spans="2:20" x14ac:dyDescent="0.25">
      <c r="B99" s="74"/>
      <c r="C99" s="74"/>
      <c r="D99" s="84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6"/>
      <c r="T99" s="86"/>
    </row>
    <row r="100" spans="2:20" x14ac:dyDescent="0.25">
      <c r="B100" s="74"/>
      <c r="C100" s="74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6"/>
      <c r="Q100" s="86"/>
      <c r="R100" s="86"/>
      <c r="S100" s="86"/>
      <c r="T100" s="86"/>
    </row>
    <row r="101" spans="2:20" x14ac:dyDescent="0.25">
      <c r="B101" s="74"/>
      <c r="C101" s="74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6"/>
      <c r="Q101" s="86"/>
      <c r="R101" s="86"/>
      <c r="S101" s="86"/>
      <c r="T101" s="86"/>
    </row>
    <row r="102" spans="2:20" x14ac:dyDescent="0.25"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</row>
    <row r="103" spans="2:20" x14ac:dyDescent="0.25"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</row>
    <row r="104" spans="2:20" x14ac:dyDescent="0.25"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</row>
    <row r="105" spans="2:20" x14ac:dyDescent="0.25"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</row>
    <row r="106" spans="2:20" x14ac:dyDescent="0.25"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</row>
    <row r="107" spans="2:20" x14ac:dyDescent="0.25"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</row>
  </sheetData>
  <sheetProtection selectLockedCells="1" selectUnlockedCells="1"/>
  <mergeCells count="6">
    <mergeCell ref="B68:D68"/>
    <mergeCell ref="B78:D78"/>
    <mergeCell ref="D89:E89"/>
    <mergeCell ref="K89:L89"/>
    <mergeCell ref="D93:E93"/>
    <mergeCell ref="K93:L93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17"/>
  <sheetViews>
    <sheetView tabSelected="1" topLeftCell="B85" zoomScale="82" zoomScaleNormal="82" workbookViewId="0">
      <selection activeCell="M110" sqref="M110"/>
    </sheetView>
  </sheetViews>
  <sheetFormatPr baseColWidth="10" defaultColWidth="11.44140625" defaultRowHeight="13.2" x14ac:dyDescent="0.25"/>
  <cols>
    <col min="1" max="1" width="5.5546875" style="69" customWidth="1"/>
    <col min="2" max="2" width="12.33203125" style="69" customWidth="1"/>
    <col min="3" max="3" width="16.5546875" style="69" customWidth="1"/>
    <col min="4" max="4" width="15" style="69" customWidth="1"/>
    <col min="5" max="5" width="13.33203125" style="69" customWidth="1"/>
    <col min="6" max="6" width="11.5546875" style="69" customWidth="1"/>
    <col min="7" max="7" width="12.33203125" style="69" customWidth="1"/>
    <col min="8" max="8" width="13.88671875" style="69" customWidth="1"/>
    <col min="9" max="9" width="15.44140625" style="69" customWidth="1"/>
    <col min="10" max="10" width="11.5546875" style="69" customWidth="1"/>
    <col min="11" max="11" width="13.33203125" style="69" customWidth="1"/>
    <col min="12" max="12" width="11.44140625" style="69" customWidth="1"/>
    <col min="13" max="13" width="13.33203125" style="69" customWidth="1"/>
    <col min="14" max="14" width="12.109375" style="69" customWidth="1"/>
    <col min="15" max="15" width="11.5546875" style="69" customWidth="1"/>
    <col min="16" max="16" width="14.88671875" style="69" customWidth="1"/>
    <col min="17" max="16384" width="11.44140625" style="69"/>
  </cols>
  <sheetData>
    <row r="2" spans="1:10" ht="15.6" x14ac:dyDescent="0.3">
      <c r="E2" s="73"/>
      <c r="F2" s="70" t="s">
        <v>50</v>
      </c>
      <c r="G2" s="71" t="s">
        <v>51</v>
      </c>
    </row>
    <row r="3" spans="1:10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</row>
    <row r="4" spans="1:10" x14ac:dyDescent="0.25">
      <c r="A4" s="74"/>
      <c r="B4" s="75"/>
      <c r="C4" s="76" t="s">
        <v>1</v>
      </c>
      <c r="D4" s="75"/>
      <c r="E4" s="75"/>
      <c r="F4" s="74"/>
      <c r="G4" s="75"/>
      <c r="H4" s="76" t="s">
        <v>2</v>
      </c>
      <c r="I4" s="75"/>
      <c r="J4" s="75"/>
    </row>
    <row r="5" spans="1:10" x14ac:dyDescent="0.25">
      <c r="A5" s="74"/>
      <c r="B5" s="77" t="s">
        <v>52</v>
      </c>
      <c r="C5" s="77" t="s">
        <v>53</v>
      </c>
      <c r="D5" s="77" t="s">
        <v>54</v>
      </c>
      <c r="E5" s="77" t="s">
        <v>58</v>
      </c>
      <c r="F5" s="74"/>
      <c r="G5" s="77" t="s">
        <v>52</v>
      </c>
      <c r="H5" s="77" t="s">
        <v>53</v>
      </c>
      <c r="I5" s="77" t="s">
        <v>54</v>
      </c>
      <c r="J5" s="77" t="s">
        <v>58</v>
      </c>
    </row>
    <row r="6" spans="1:10" x14ac:dyDescent="0.25">
      <c r="A6" s="74"/>
      <c r="B6" s="12" t="str">
        <f>'CONCENTRADO SIN M.O. Y UTILIDA'!B6</f>
        <v>B956</v>
      </c>
      <c r="C6" s="78">
        <f>'CONCENTRADO CON MO + UTILIDAD'!C6</f>
        <v>1200</v>
      </c>
      <c r="D6" s="78">
        <f>SUM('CONCENTRADO CON MO + UTILIDAD'!D6:H6)</f>
        <v>2020</v>
      </c>
      <c r="E6" s="78">
        <f>SUM(C6:D6)</f>
        <v>3220</v>
      </c>
      <c r="F6" s="74"/>
      <c r="G6" s="12" t="str">
        <f>B6</f>
        <v>B956</v>
      </c>
      <c r="H6" s="78">
        <f>'CONCENTRADO CON MO + UTILIDAD'!L6</f>
        <v>200</v>
      </c>
      <c r="I6" s="78">
        <f>SUM('CONCENTRADO CON MO + UTILIDAD'!M6:Q6)</f>
        <v>2500</v>
      </c>
      <c r="J6" s="78">
        <f>SUM(H6:I6)</f>
        <v>2700</v>
      </c>
    </row>
    <row r="7" spans="1:10" x14ac:dyDescent="0.25">
      <c r="A7" s="74"/>
      <c r="B7" s="12" t="str">
        <f>'CONCENTRADO SIN M.O. Y UTILIDA'!B7</f>
        <v>B631</v>
      </c>
      <c r="C7" s="78">
        <f>'CONCENTRADO CON MO + UTILIDAD'!C7</f>
        <v>200</v>
      </c>
      <c r="D7" s="78">
        <f>SUM('CONCENTRADO CON MO + UTILIDAD'!D7:H7)</f>
        <v>1501.01</v>
      </c>
      <c r="E7" s="78">
        <f>SUM(C7:D7)</f>
        <v>1701.01</v>
      </c>
      <c r="F7" s="74"/>
      <c r="G7" s="12" t="str">
        <f>B7</f>
        <v>B631</v>
      </c>
      <c r="H7" s="78">
        <f>'CONCENTRADO CON MO + UTILIDAD'!L7</f>
        <v>3100</v>
      </c>
      <c r="I7" s="78">
        <f>SUM('CONCENTRADO CON MO + UTILIDAD'!M7:Q7)</f>
        <v>4849.01</v>
      </c>
      <c r="J7" s="78">
        <f>SUM(H7:I7)</f>
        <v>7949.01</v>
      </c>
    </row>
    <row r="8" spans="1:10" x14ac:dyDescent="0.25">
      <c r="A8" s="74"/>
      <c r="B8" s="12" t="str">
        <f>'CONCENTRADO SIN M.O. Y UTILIDA'!B8</f>
        <v>Q11</v>
      </c>
      <c r="C8" s="78">
        <f>'CONCENTRADO CON MO + UTILIDAD'!C8</f>
        <v>200</v>
      </c>
      <c r="D8" s="78">
        <f>SUM('CONCENTRADO CON MO + UTILIDAD'!D8:H8)</f>
        <v>3000</v>
      </c>
      <c r="E8" s="78">
        <f>SUM(C8:D8)</f>
        <v>3200</v>
      </c>
      <c r="F8" s="74"/>
      <c r="G8" s="12" t="str">
        <f>B8</f>
        <v>Q11</v>
      </c>
      <c r="H8" s="78">
        <f>'CONCENTRADO CON MO + UTILIDAD'!L8</f>
        <v>200</v>
      </c>
      <c r="I8" s="78">
        <f>SUM('CONCENTRADO CON MO + UTILIDAD'!M8:Q8)</f>
        <v>3000</v>
      </c>
      <c r="J8" s="78">
        <f>SUM(H8:I8)</f>
        <v>3200</v>
      </c>
    </row>
    <row r="9" spans="1:10" x14ac:dyDescent="0.25">
      <c r="A9" s="74"/>
      <c r="B9" s="12">
        <f>'CONCENTRADO SIN M.O. Y UTILIDA'!B9</f>
        <v>0</v>
      </c>
      <c r="C9" s="78">
        <f>'CONCENTRADO CON MO + UTILIDAD'!C9</f>
        <v>0</v>
      </c>
      <c r="D9" s="78">
        <f>SUM('CONCENTRADO CON MO + UTILIDAD'!D9:H9)</f>
        <v>0</v>
      </c>
      <c r="E9" s="78">
        <f>SUM(C9:D9)</f>
        <v>0</v>
      </c>
      <c r="F9" s="74"/>
      <c r="G9" s="12">
        <f>B9</f>
        <v>0</v>
      </c>
      <c r="H9" s="78">
        <f>'CONCENTRADO CON MO + UTILIDAD'!L9</f>
        <v>0</v>
      </c>
      <c r="I9" s="78">
        <f>SUM('CONCENTRADO CON MO + UTILIDAD'!M9:Q9)</f>
        <v>0</v>
      </c>
      <c r="J9" s="78">
        <f>SUM(H9:I9)</f>
        <v>0</v>
      </c>
    </row>
    <row r="10" spans="1:10" x14ac:dyDescent="0.25">
      <c r="A10" s="74"/>
      <c r="B10" s="12" t="str">
        <f>'CONCENTRADO SIN M.O. Y UTILIDA'!B10</f>
        <v>A974</v>
      </c>
      <c r="C10" s="78">
        <f>'CONCENTRADO CON MO + UTILIDAD'!C10</f>
        <v>1900</v>
      </c>
      <c r="D10" s="78">
        <f>SUM('CONCENTRADO CON MO + UTILIDAD'!D10:H10)</f>
        <v>3525</v>
      </c>
      <c r="E10" s="78">
        <f>SUM(C10:D10)</f>
        <v>5425</v>
      </c>
      <c r="F10" s="74"/>
      <c r="G10" s="12" t="str">
        <f>B10</f>
        <v>A974</v>
      </c>
      <c r="H10" s="78">
        <f>'CONCENTRADO CON MO + UTILIDAD'!L10</f>
        <v>200</v>
      </c>
      <c r="I10" s="78">
        <f>SUM('CONCENTRADO CON MO + UTILIDAD'!M10:Q10)</f>
        <v>1000</v>
      </c>
      <c r="J10" s="78">
        <f>SUM(H10:I10)</f>
        <v>1200</v>
      </c>
    </row>
    <row r="11" spans="1:10" x14ac:dyDescent="0.25">
      <c r="A11" s="74"/>
      <c r="B11" s="79" t="s">
        <v>58</v>
      </c>
      <c r="C11" s="77">
        <f>SUM(C6:C10)</f>
        <v>3500</v>
      </c>
      <c r="D11" s="77">
        <f>SUM(D6:D10)</f>
        <v>10046.01</v>
      </c>
      <c r="E11" s="77">
        <f>SUM(E6:E10)</f>
        <v>13546.01</v>
      </c>
      <c r="F11" s="74"/>
      <c r="G11" s="79" t="s">
        <v>58</v>
      </c>
      <c r="H11" s="77">
        <f>SUM(H6:H10)</f>
        <v>3700</v>
      </c>
      <c r="I11" s="77">
        <f>SUM(I6:I10)</f>
        <v>11349.01</v>
      </c>
      <c r="J11" s="77">
        <f>SUM(J6:J10)</f>
        <v>15049.01</v>
      </c>
    </row>
    <row r="12" spans="1:10" x14ac:dyDescent="0.25">
      <c r="A12" s="74"/>
      <c r="B12" s="74"/>
      <c r="C12" s="74"/>
      <c r="D12" s="74"/>
      <c r="E12" s="74"/>
      <c r="F12" s="74"/>
      <c r="G12" s="74"/>
      <c r="H12" s="74"/>
      <c r="I12" s="74"/>
      <c r="J12" s="74"/>
    </row>
    <row r="13" spans="1:10" x14ac:dyDescent="0.25">
      <c r="A13" s="74"/>
      <c r="B13" s="74"/>
      <c r="C13" s="74"/>
      <c r="D13" s="74"/>
      <c r="E13" s="74"/>
      <c r="F13" s="74"/>
      <c r="G13" s="74"/>
      <c r="H13" s="74"/>
      <c r="I13" s="74"/>
      <c r="J13" s="74"/>
    </row>
    <row r="14" spans="1:10" x14ac:dyDescent="0.25">
      <c r="A14" s="74"/>
      <c r="B14" s="74"/>
      <c r="C14" s="74"/>
      <c r="D14" s="74"/>
      <c r="E14" s="74"/>
      <c r="F14" s="74"/>
      <c r="G14" s="74"/>
      <c r="H14" s="74"/>
      <c r="I14" s="74"/>
      <c r="J14" s="74"/>
    </row>
    <row r="15" spans="1:10" x14ac:dyDescent="0.25">
      <c r="A15" s="74"/>
      <c r="B15" s="75"/>
      <c r="C15" s="76" t="s">
        <v>3</v>
      </c>
      <c r="D15" s="75"/>
      <c r="E15" s="75"/>
      <c r="F15" s="74"/>
      <c r="G15" s="75"/>
      <c r="H15" s="76" t="s">
        <v>4</v>
      </c>
      <c r="I15" s="75"/>
      <c r="J15" s="75"/>
    </row>
    <row r="16" spans="1:10" x14ac:dyDescent="0.25">
      <c r="A16" s="74"/>
      <c r="B16" s="77" t="s">
        <v>52</v>
      </c>
      <c r="C16" s="77" t="s">
        <v>53</v>
      </c>
      <c r="D16" s="77" t="s">
        <v>54</v>
      </c>
      <c r="E16" s="77" t="s">
        <v>58</v>
      </c>
      <c r="F16" s="74"/>
      <c r="G16" s="77" t="s">
        <v>52</v>
      </c>
      <c r="H16" s="77" t="s">
        <v>53</v>
      </c>
      <c r="I16" s="77" t="s">
        <v>54</v>
      </c>
      <c r="J16" s="77" t="s">
        <v>58</v>
      </c>
    </row>
    <row r="17" spans="1:10" x14ac:dyDescent="0.25">
      <c r="A17" s="74"/>
      <c r="B17" s="12" t="str">
        <f>B6</f>
        <v>B956</v>
      </c>
      <c r="C17" s="78">
        <f>'CONCENTRADO CON MO + UTILIDAD'!C17</f>
        <v>200</v>
      </c>
      <c r="D17" s="78">
        <f>SUM('CONCENTRADO CON MO + UTILIDAD'!D17:H17)</f>
        <v>3000</v>
      </c>
      <c r="E17" s="78">
        <f>SUM(C17:D17)</f>
        <v>3200</v>
      </c>
      <c r="F17" s="74"/>
      <c r="G17" s="12" t="str">
        <f>G6</f>
        <v>B956</v>
      </c>
      <c r="H17" s="78">
        <f>'CONCENTRADO CON MO + UTILIDAD'!L17</f>
        <v>2200</v>
      </c>
      <c r="I17" s="78">
        <f>SUM('CONCENTRADO CON MO + UTILIDAD'!M17:Q17)</f>
        <v>3030</v>
      </c>
      <c r="J17" s="78">
        <f>SUM(H17:I17)</f>
        <v>5230</v>
      </c>
    </row>
    <row r="18" spans="1:10" x14ac:dyDescent="0.25">
      <c r="A18" s="74"/>
      <c r="B18" s="12" t="str">
        <f>B7</f>
        <v>B631</v>
      </c>
      <c r="C18" s="78">
        <f>'CONCENTRADO CON MO + UTILIDAD'!C18</f>
        <v>200</v>
      </c>
      <c r="D18" s="78">
        <f>SUM('CONCENTRADO CON MO + UTILIDAD'!D18:H18)</f>
        <v>1500</v>
      </c>
      <c r="E18" s="78">
        <f>SUM(C18:D18)</f>
        <v>1700</v>
      </c>
      <c r="F18" s="74"/>
      <c r="G18" s="12" t="str">
        <f>B7</f>
        <v>B631</v>
      </c>
      <c r="H18" s="78">
        <f>'CONCENTRADO CON MO + UTILIDAD'!L18</f>
        <v>200</v>
      </c>
      <c r="I18" s="78">
        <f>SUM('CONCENTRADO CON MO + UTILIDAD'!M18:Q18)</f>
        <v>1501.01</v>
      </c>
      <c r="J18" s="78">
        <f>SUM(H18:I18)</f>
        <v>1701.01</v>
      </c>
    </row>
    <row r="19" spans="1:10" x14ac:dyDescent="0.25">
      <c r="A19" s="74"/>
      <c r="B19" s="12" t="str">
        <f>B8</f>
        <v>Q11</v>
      </c>
      <c r="C19" s="78">
        <f>'CONCENTRADO CON MO + UTILIDAD'!C19</f>
        <v>2200</v>
      </c>
      <c r="D19" s="78">
        <f>SUM('CONCENTRADO CON MO + UTILIDAD'!D19:H19)</f>
        <v>4545</v>
      </c>
      <c r="E19" s="78">
        <f>SUM(C19:D19)</f>
        <v>6745</v>
      </c>
      <c r="F19" s="74"/>
      <c r="G19" s="12" t="str">
        <f>B8</f>
        <v>Q11</v>
      </c>
      <c r="H19" s="78">
        <f>'CONCENTRADO CON MO + UTILIDAD'!L19</f>
        <v>200</v>
      </c>
      <c r="I19" s="78">
        <f>SUM('CONCENTRADO CON MO + UTILIDAD'!M19:Q19)</f>
        <v>3000</v>
      </c>
      <c r="J19" s="78">
        <f>SUM(H19:I19)</f>
        <v>3200</v>
      </c>
    </row>
    <row r="20" spans="1:10" x14ac:dyDescent="0.25">
      <c r="A20" s="74"/>
      <c r="B20" s="12">
        <f>B9</f>
        <v>0</v>
      </c>
      <c r="C20" s="78">
        <f>'CONCENTRADO CON MO + UTILIDAD'!C20</f>
        <v>0</v>
      </c>
      <c r="D20" s="78">
        <f>SUM('CONCENTRADO CON MO + UTILIDAD'!D20:H20)</f>
        <v>0</v>
      </c>
      <c r="E20" s="78">
        <f>SUM(C20:D20)</f>
        <v>0</v>
      </c>
      <c r="F20" s="74"/>
      <c r="G20" s="12">
        <f>B9</f>
        <v>0</v>
      </c>
      <c r="H20" s="78">
        <f>'CONCENTRADO CON MO + UTILIDAD'!L20</f>
        <v>0</v>
      </c>
      <c r="I20" s="78">
        <f>SUM('CONCENTRADO CON MO + UTILIDAD'!M20:Q20)</f>
        <v>0</v>
      </c>
      <c r="J20" s="78">
        <f>SUM(H20:I20)</f>
        <v>0</v>
      </c>
    </row>
    <row r="21" spans="1:10" x14ac:dyDescent="0.25">
      <c r="A21" s="74"/>
      <c r="B21" s="12" t="str">
        <f>B10</f>
        <v>A974</v>
      </c>
      <c r="C21" s="78">
        <f>'CONCENTRADO CON MO + UTILIDAD'!C21</f>
        <v>200</v>
      </c>
      <c r="D21" s="78">
        <f>SUM('CONCENTRADO CON MO + UTILIDAD'!D21:H21)</f>
        <v>1000</v>
      </c>
      <c r="E21" s="78">
        <f>SUM(C21:D21)</f>
        <v>1200</v>
      </c>
      <c r="F21" s="74"/>
      <c r="G21" s="12" t="str">
        <f>B10</f>
        <v>A974</v>
      </c>
      <c r="H21" s="78">
        <f>'CONCENTRADO CON MO + UTILIDAD'!L21</f>
        <v>200</v>
      </c>
      <c r="I21" s="78">
        <f>SUM('CONCENTRADO CON MO + UTILIDAD'!M21:Q21)</f>
        <v>1000</v>
      </c>
      <c r="J21" s="78">
        <f>SUM(H21:I21)</f>
        <v>1200</v>
      </c>
    </row>
    <row r="22" spans="1:10" s="80" customFormat="1" x14ac:dyDescent="0.25">
      <c r="A22" s="75"/>
      <c r="B22" s="79" t="s">
        <v>58</v>
      </c>
      <c r="C22" s="77">
        <f>SUM(C17:C21)</f>
        <v>2800</v>
      </c>
      <c r="D22" s="77">
        <f>SUM(D17:D21)</f>
        <v>10045</v>
      </c>
      <c r="E22" s="77">
        <f>SUM(E17:E21)</f>
        <v>12845</v>
      </c>
      <c r="F22" s="75"/>
      <c r="G22" s="79" t="s">
        <v>58</v>
      </c>
      <c r="H22" s="77">
        <f>SUM(H17:H21)</f>
        <v>2800</v>
      </c>
      <c r="I22" s="77">
        <f>SUM(I17:I21)</f>
        <v>8531.01</v>
      </c>
      <c r="J22" s="77">
        <f>SUM(J17:J21)</f>
        <v>11331.01</v>
      </c>
    </row>
    <row r="23" spans="1:10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</row>
    <row r="24" spans="1:10" x14ac:dyDescent="0.25">
      <c r="A24" s="74"/>
      <c r="B24" s="74"/>
      <c r="C24" s="74"/>
      <c r="D24" s="74"/>
      <c r="E24" s="74"/>
      <c r="F24" s="74"/>
      <c r="G24" s="74"/>
      <c r="H24" s="74"/>
      <c r="I24" s="74"/>
      <c r="J24" s="74"/>
    </row>
    <row r="25" spans="1:10" x14ac:dyDescent="0.25">
      <c r="A25" s="74"/>
      <c r="B25" s="74"/>
      <c r="C25" s="74"/>
      <c r="D25" s="74"/>
      <c r="E25" s="74"/>
      <c r="F25" s="74"/>
      <c r="G25" s="74"/>
      <c r="H25" s="74"/>
      <c r="I25" s="74"/>
      <c r="J25" s="74"/>
    </row>
    <row r="26" spans="1:10" x14ac:dyDescent="0.25">
      <c r="A26" s="74"/>
      <c r="B26" s="75"/>
      <c r="C26" s="76" t="s">
        <v>5</v>
      </c>
      <c r="D26" s="75"/>
      <c r="E26" s="75"/>
      <c r="F26" s="74"/>
      <c r="G26" s="75"/>
      <c r="H26" s="76" t="s">
        <v>6</v>
      </c>
      <c r="I26" s="75"/>
      <c r="J26" s="75"/>
    </row>
    <row r="27" spans="1:10" x14ac:dyDescent="0.25">
      <c r="A27" s="74"/>
      <c r="B27" s="77" t="s">
        <v>52</v>
      </c>
      <c r="C27" s="77" t="s">
        <v>53</v>
      </c>
      <c r="D27" s="77" t="s">
        <v>54</v>
      </c>
      <c r="E27" s="77" t="s">
        <v>58</v>
      </c>
      <c r="F27" s="74"/>
      <c r="G27" s="77" t="s">
        <v>52</v>
      </c>
      <c r="H27" s="77" t="s">
        <v>53</v>
      </c>
      <c r="I27" s="77" t="s">
        <v>54</v>
      </c>
      <c r="J27" s="77" t="s">
        <v>58</v>
      </c>
    </row>
    <row r="28" spans="1:10" x14ac:dyDescent="0.25">
      <c r="A28" s="74"/>
      <c r="B28" s="12" t="str">
        <f>B17</f>
        <v>B956</v>
      </c>
      <c r="C28" s="78">
        <f>'CONCENTRADO CON MO + UTILIDAD'!C28</f>
        <v>200</v>
      </c>
      <c r="D28" s="78">
        <f>SUM('CONCENTRADO CON MO + UTILIDAD'!D28:H28)</f>
        <v>5000</v>
      </c>
      <c r="E28" s="78">
        <f>SUM(C28:D28)</f>
        <v>5200</v>
      </c>
      <c r="F28" s="74"/>
      <c r="G28" s="12" t="str">
        <f>G17</f>
        <v>B956</v>
      </c>
      <c r="H28" s="78">
        <f>'CONCENTRADO CON MO + UTILIDAD'!L28</f>
        <v>500</v>
      </c>
      <c r="I28" s="78">
        <f>SUM('CONCENTRADO CON MO + UTILIDAD'!M28:Q28)</f>
        <v>1505</v>
      </c>
      <c r="J28" s="78">
        <f>SUM(H28:I28)</f>
        <v>2005</v>
      </c>
    </row>
    <row r="29" spans="1:10" x14ac:dyDescent="0.25">
      <c r="A29" s="74"/>
      <c r="B29" s="12" t="str">
        <f>B18</f>
        <v>B631</v>
      </c>
      <c r="C29" s="78">
        <f>'CONCENTRADO CON MO + UTILIDAD'!C29</f>
        <v>200</v>
      </c>
      <c r="D29" s="78">
        <f>SUM('CONCENTRADO CON MO + UTILIDAD'!D29:H29)</f>
        <v>7061.01</v>
      </c>
      <c r="E29" s="78">
        <f>SUM(C29:D29)</f>
        <v>7261.01</v>
      </c>
      <c r="F29" s="74"/>
      <c r="G29" s="12" t="str">
        <f>G18</f>
        <v>B631</v>
      </c>
      <c r="H29" s="78">
        <f>'CONCENTRADO CON MO + UTILIDAD'!L29</f>
        <v>700</v>
      </c>
      <c r="I29" s="78">
        <f>SUM('CONCENTRADO CON MO + UTILIDAD'!M29:Q29)</f>
        <v>1213.01</v>
      </c>
      <c r="J29" s="78">
        <f>SUM(H29:I29)</f>
        <v>1913.01</v>
      </c>
    </row>
    <row r="30" spans="1:10" x14ac:dyDescent="0.25">
      <c r="A30" s="74"/>
      <c r="B30" s="12" t="str">
        <f>B19</f>
        <v>Q11</v>
      </c>
      <c r="C30" s="78">
        <f>'CONCENTRADO CON MO + UTILIDAD'!C30</f>
        <v>200</v>
      </c>
      <c r="D30" s="78">
        <f>SUM('CONCENTRADO CON MO + UTILIDAD'!D30:H30)</f>
        <v>3030</v>
      </c>
      <c r="E30" s="78">
        <f>SUM(C30:D30)</f>
        <v>3230</v>
      </c>
      <c r="F30" s="74"/>
      <c r="G30" s="12" t="str">
        <f>G19</f>
        <v>Q11</v>
      </c>
      <c r="H30" s="78">
        <f>'CONCENTRADO CON MO + UTILIDAD'!L30</f>
        <v>2200</v>
      </c>
      <c r="I30" s="78">
        <f>SUM('CONCENTRADO CON MO + UTILIDAD'!M30:Q30)</f>
        <v>4545</v>
      </c>
      <c r="J30" s="78">
        <f>SUM(H30:I30)</f>
        <v>6745</v>
      </c>
    </row>
    <row r="31" spans="1:10" x14ac:dyDescent="0.25">
      <c r="A31" s="74"/>
      <c r="B31" s="12">
        <f>B20</f>
        <v>0</v>
      </c>
      <c r="C31" s="78">
        <f>'CONCENTRADO CON MO + UTILIDAD'!C31</f>
        <v>0</v>
      </c>
      <c r="D31" s="78">
        <f>SUM('CONCENTRADO CON MO + UTILIDAD'!D31:H31)</f>
        <v>0</v>
      </c>
      <c r="E31" s="78">
        <f>SUM(C31:D31)</f>
        <v>0</v>
      </c>
      <c r="F31" s="74"/>
      <c r="G31" s="12">
        <f>G20</f>
        <v>0</v>
      </c>
      <c r="H31" s="78">
        <f>'CONCENTRADO CON MO + UTILIDAD'!L31</f>
        <v>0</v>
      </c>
      <c r="I31" s="78">
        <f>SUM('CONCENTRADO CON MO + UTILIDAD'!M31:Q31)</f>
        <v>0</v>
      </c>
      <c r="J31" s="78">
        <f>SUM(H31:I31)</f>
        <v>0</v>
      </c>
    </row>
    <row r="32" spans="1:10" x14ac:dyDescent="0.25">
      <c r="A32" s="74"/>
      <c r="B32" s="12" t="str">
        <f>B21</f>
        <v>A974</v>
      </c>
      <c r="C32" s="78">
        <f>'CONCENTRADO CON MO + UTILIDAD'!C32</f>
        <v>1400</v>
      </c>
      <c r="D32" s="78">
        <f>SUM('CONCENTRADO CON MO + UTILIDAD'!D32:H32)</f>
        <v>7565</v>
      </c>
      <c r="E32" s="78">
        <f>SUM(C32:D32)</f>
        <v>8965</v>
      </c>
      <c r="F32" s="74"/>
      <c r="G32" s="12" t="str">
        <f>G21</f>
        <v>A974</v>
      </c>
      <c r="H32" s="78">
        <f>'CONCENTRADO CON MO + UTILIDAD'!L32</f>
        <v>200</v>
      </c>
      <c r="I32" s="78">
        <f>SUM('CONCENTRADO CON MO + UTILIDAD'!M32:Q32)</f>
        <v>1000</v>
      </c>
      <c r="J32" s="78">
        <f>SUM(H32:I32)</f>
        <v>1200</v>
      </c>
    </row>
    <row r="33" spans="1:10" s="80" customFormat="1" x14ac:dyDescent="0.25">
      <c r="A33" s="75"/>
      <c r="B33" s="79" t="s">
        <v>58</v>
      </c>
      <c r="C33" s="77">
        <f>SUM(C28:C32)</f>
        <v>2000</v>
      </c>
      <c r="D33" s="77">
        <f>SUM(D28:D32)</f>
        <v>22656.010000000002</v>
      </c>
      <c r="E33" s="77">
        <f>SUM(E28:E32)</f>
        <v>24656.010000000002</v>
      </c>
      <c r="F33" s="75"/>
      <c r="G33" s="79" t="s">
        <v>58</v>
      </c>
      <c r="H33" s="77">
        <f>SUM(H28:H32)</f>
        <v>3600</v>
      </c>
      <c r="I33" s="77">
        <f>SUM(I28:I32)</f>
        <v>8263.01</v>
      </c>
      <c r="J33" s="77">
        <f>SUM(J28:J32)</f>
        <v>11863.01</v>
      </c>
    </row>
    <row r="34" spans="1:10" x14ac:dyDescent="0.25">
      <c r="A34" s="74"/>
      <c r="B34" s="74"/>
      <c r="C34" s="74"/>
      <c r="D34" s="74"/>
      <c r="E34" s="74"/>
      <c r="F34" s="74"/>
      <c r="G34" s="74"/>
      <c r="H34" s="74"/>
      <c r="I34" s="74"/>
      <c r="J34" s="74"/>
    </row>
    <row r="35" spans="1:10" x14ac:dyDescent="0.25">
      <c r="A35" s="74"/>
      <c r="B35" s="74"/>
      <c r="C35" s="74"/>
      <c r="D35" s="74"/>
      <c r="E35" s="74"/>
      <c r="F35" s="74"/>
      <c r="G35" s="74"/>
      <c r="H35" s="74"/>
      <c r="I35" s="74"/>
      <c r="J35" s="74"/>
    </row>
    <row r="36" spans="1:10" x14ac:dyDescent="0.25">
      <c r="A36" s="74"/>
      <c r="B36" s="74"/>
      <c r="C36" s="74"/>
      <c r="D36" s="74"/>
      <c r="E36" s="74"/>
      <c r="F36" s="74"/>
      <c r="G36" s="74"/>
      <c r="H36" s="74"/>
      <c r="I36" s="74"/>
      <c r="J36" s="74"/>
    </row>
    <row r="37" spans="1:10" x14ac:dyDescent="0.25">
      <c r="A37" s="74"/>
      <c r="B37" s="75"/>
      <c r="C37" s="76" t="s">
        <v>7</v>
      </c>
      <c r="D37" s="75"/>
      <c r="E37" s="75"/>
      <c r="F37" s="74"/>
      <c r="G37" s="75"/>
      <c r="H37" s="76" t="s">
        <v>8</v>
      </c>
      <c r="I37" s="75"/>
      <c r="J37" s="75"/>
    </row>
    <row r="38" spans="1:10" x14ac:dyDescent="0.25">
      <c r="A38" s="74"/>
      <c r="B38" s="77" t="s">
        <v>52</v>
      </c>
      <c r="C38" s="77" t="s">
        <v>53</v>
      </c>
      <c r="D38" s="77" t="s">
        <v>54</v>
      </c>
      <c r="E38" s="77" t="s">
        <v>58</v>
      </c>
      <c r="F38" s="74"/>
      <c r="G38" s="77" t="s">
        <v>52</v>
      </c>
      <c r="H38" s="77" t="s">
        <v>53</v>
      </c>
      <c r="I38" s="77" t="s">
        <v>54</v>
      </c>
      <c r="J38" s="77" t="s">
        <v>58</v>
      </c>
    </row>
    <row r="39" spans="1:10" x14ac:dyDescent="0.25">
      <c r="A39" s="74"/>
      <c r="B39" s="12" t="str">
        <f>B28</f>
        <v>B956</v>
      </c>
      <c r="C39" s="78">
        <f>'CONCENTRADO CON MO + UTILIDAD'!C39</f>
        <v>1400</v>
      </c>
      <c r="D39" s="78">
        <f>SUM('CONCENTRADO CON MO + UTILIDAD'!D39:H39)</f>
        <v>7575</v>
      </c>
      <c r="E39" s="78">
        <f>SUM(C39:D39)</f>
        <v>8975</v>
      </c>
      <c r="F39" s="74"/>
      <c r="G39" s="12" t="str">
        <f>G28</f>
        <v>B956</v>
      </c>
      <c r="H39" s="78">
        <f>'CONCENTRADO CON MO + UTILIDAD'!L39</f>
        <v>200</v>
      </c>
      <c r="I39" s="78">
        <f>SUM('CONCENTRADO CON MO + UTILIDAD'!M39:Q39)</f>
        <v>2500</v>
      </c>
      <c r="J39" s="78">
        <f>SUM(H39:I39)</f>
        <v>2700</v>
      </c>
    </row>
    <row r="40" spans="1:10" x14ac:dyDescent="0.25">
      <c r="A40" s="74"/>
      <c r="B40" s="12" t="str">
        <f>B29</f>
        <v>B631</v>
      </c>
      <c r="C40" s="78">
        <f>'CONCENTRADO CON MO + UTILIDAD'!C40</f>
        <v>200</v>
      </c>
      <c r="D40" s="78">
        <f>SUM('CONCENTRADO CON MO + UTILIDAD'!D40:H40)</f>
        <v>3001.01</v>
      </c>
      <c r="E40" s="78">
        <f>SUM(C40:D40)</f>
        <v>3201.01</v>
      </c>
      <c r="F40" s="74"/>
      <c r="G40" s="12" t="str">
        <f>G29</f>
        <v>B631</v>
      </c>
      <c r="H40" s="78">
        <f>'CONCENTRADO CON MO + UTILIDAD'!L40</f>
        <v>1400</v>
      </c>
      <c r="I40" s="78">
        <f>SUM('CONCENTRADO CON MO + UTILIDAD'!M40:Q40)</f>
        <v>1112.01</v>
      </c>
      <c r="J40" s="78">
        <f>SUM(H40:I40)</f>
        <v>2512.0100000000002</v>
      </c>
    </row>
    <row r="41" spans="1:10" x14ac:dyDescent="0.25">
      <c r="A41" s="74"/>
      <c r="B41" s="12" t="str">
        <f>B30</f>
        <v>Q11</v>
      </c>
      <c r="C41" s="78">
        <f>'CONCENTRADO CON MO + UTILIDAD'!C41</f>
        <v>200</v>
      </c>
      <c r="D41" s="78">
        <f>SUM('CONCENTRADO CON MO + UTILIDAD'!D41:H41)</f>
        <v>3000</v>
      </c>
      <c r="E41" s="78">
        <f>SUM(C41:D41)</f>
        <v>3200</v>
      </c>
      <c r="F41" s="74"/>
      <c r="G41" s="12" t="str">
        <f>G30</f>
        <v>Q11</v>
      </c>
      <c r="H41" s="78">
        <f>'CONCENTRADO CON MO + UTILIDAD'!L41</f>
        <v>200</v>
      </c>
      <c r="I41" s="78">
        <f>SUM('CONCENTRADO CON MO + UTILIDAD'!M41:Q41)</f>
        <v>3000</v>
      </c>
      <c r="J41" s="78">
        <f>SUM(H41:I41)</f>
        <v>3200</v>
      </c>
    </row>
    <row r="42" spans="1:10" x14ac:dyDescent="0.25">
      <c r="A42" s="74"/>
      <c r="B42" s="12">
        <f>B31</f>
        <v>0</v>
      </c>
      <c r="C42" s="78">
        <f>'CONCENTRADO CON MO + UTILIDAD'!C42</f>
        <v>0</v>
      </c>
      <c r="D42" s="78">
        <f>SUM('CONCENTRADO CON MO + UTILIDAD'!D42:H42)</f>
        <v>0</v>
      </c>
      <c r="E42" s="78">
        <f>SUM(C42:D42)</f>
        <v>0</v>
      </c>
      <c r="F42" s="74"/>
      <c r="G42" s="12">
        <f>G31</f>
        <v>0</v>
      </c>
      <c r="H42" s="78">
        <f>'CONCENTRADO CON MO + UTILIDAD'!L42</f>
        <v>0</v>
      </c>
      <c r="I42" s="78">
        <f>SUM('CONCENTRADO CON MO + UTILIDAD'!M42:Q42)</f>
        <v>0</v>
      </c>
      <c r="J42" s="78">
        <f>SUM(H42:I42)</f>
        <v>0</v>
      </c>
    </row>
    <row r="43" spans="1:10" x14ac:dyDescent="0.25">
      <c r="A43" s="74"/>
      <c r="B43" s="12" t="str">
        <f>B32</f>
        <v>A974</v>
      </c>
      <c r="C43" s="78">
        <f>'CONCENTRADO CON MO + UTILIDAD'!C43</f>
        <v>600</v>
      </c>
      <c r="D43" s="78">
        <f>SUM('CONCENTRADO CON MO + UTILIDAD'!D43:H43)</f>
        <v>1909</v>
      </c>
      <c r="E43" s="78">
        <f>SUM(C43:D43)</f>
        <v>2509</v>
      </c>
      <c r="F43" s="74"/>
      <c r="G43" s="12" t="str">
        <f>G32</f>
        <v>A974</v>
      </c>
      <c r="H43" s="78">
        <f>'CONCENTRADO CON MO + UTILIDAD'!L43</f>
        <v>1900</v>
      </c>
      <c r="I43" s="78">
        <f>SUM('CONCENTRADO CON MO + UTILIDAD'!M43:Q43)</f>
        <v>2919</v>
      </c>
      <c r="J43" s="78">
        <f>SUM(H43:I43)</f>
        <v>4819</v>
      </c>
    </row>
    <row r="44" spans="1:10" x14ac:dyDescent="0.25">
      <c r="A44" s="74"/>
      <c r="B44" s="79" t="s">
        <v>58</v>
      </c>
      <c r="C44" s="77">
        <f>SUM(C39:C43)</f>
        <v>2400</v>
      </c>
      <c r="D44" s="77">
        <f>SUM(D39:D43)</f>
        <v>15485.01</v>
      </c>
      <c r="E44" s="77">
        <f>SUM(E39:E43)</f>
        <v>17885.010000000002</v>
      </c>
      <c r="F44" s="74"/>
      <c r="G44" s="79" t="s">
        <v>58</v>
      </c>
      <c r="H44" s="77">
        <f>SUM(H39:H43)</f>
        <v>3700</v>
      </c>
      <c r="I44" s="77">
        <f>SUM(I39:I43)</f>
        <v>9531.01</v>
      </c>
      <c r="J44" s="77">
        <f>SUM(J39:J43)</f>
        <v>13231.01</v>
      </c>
    </row>
    <row r="45" spans="1:10" x14ac:dyDescent="0.25">
      <c r="A45" s="74"/>
      <c r="B45" s="74"/>
      <c r="C45" s="74"/>
      <c r="D45" s="74"/>
      <c r="E45" s="74"/>
      <c r="F45" s="74"/>
      <c r="G45" s="74"/>
      <c r="H45" s="74"/>
      <c r="I45" s="74"/>
      <c r="J45" s="74"/>
    </row>
    <row r="46" spans="1:10" x14ac:dyDescent="0.25">
      <c r="A46" s="74"/>
      <c r="B46" s="74"/>
      <c r="C46" s="74"/>
      <c r="D46" s="74"/>
      <c r="E46" s="74"/>
      <c r="F46" s="74"/>
      <c r="G46" s="74"/>
      <c r="H46" s="74"/>
      <c r="I46" s="74"/>
      <c r="J46" s="74"/>
    </row>
    <row r="47" spans="1:10" x14ac:dyDescent="0.25">
      <c r="A47" s="74"/>
      <c r="B47" s="75"/>
      <c r="C47" s="76" t="s">
        <v>9</v>
      </c>
      <c r="D47" s="75"/>
      <c r="E47" s="75"/>
      <c r="F47" s="74"/>
      <c r="G47" s="75"/>
      <c r="H47" s="76" t="s">
        <v>10</v>
      </c>
      <c r="I47" s="75"/>
      <c r="J47" s="75"/>
    </row>
    <row r="48" spans="1:10" x14ac:dyDescent="0.25">
      <c r="A48" s="74"/>
      <c r="B48" s="77" t="s">
        <v>52</v>
      </c>
      <c r="C48" s="77" t="s">
        <v>53</v>
      </c>
      <c r="D48" s="77" t="s">
        <v>54</v>
      </c>
      <c r="E48" s="77" t="s">
        <v>58</v>
      </c>
      <c r="F48" s="74"/>
      <c r="G48" s="77" t="s">
        <v>52</v>
      </c>
      <c r="H48" s="77" t="s">
        <v>53</v>
      </c>
      <c r="I48" s="77" t="s">
        <v>54</v>
      </c>
      <c r="J48" s="77" t="s">
        <v>58</v>
      </c>
    </row>
    <row r="49" spans="1:10" x14ac:dyDescent="0.25">
      <c r="A49" s="74"/>
      <c r="B49" s="12" t="str">
        <f>B39</f>
        <v>B956</v>
      </c>
      <c r="C49" s="78">
        <f>'CONCENTRADO CON MO + UTILIDAD'!C49</f>
        <v>200</v>
      </c>
      <c r="D49" s="78">
        <f>SUM('CONCENTRADO CON MO + UTILIDAD'!D49:H49)</f>
        <v>2500</v>
      </c>
      <c r="E49" s="78">
        <f>SUM(C49:D49)</f>
        <v>2700</v>
      </c>
      <c r="F49" s="74"/>
      <c r="G49" s="12" t="str">
        <f>G39</f>
        <v>B956</v>
      </c>
      <c r="H49" s="78">
        <f>'CONCENTRADO CON MO + UTILIDAD'!L49</f>
        <v>1900</v>
      </c>
      <c r="I49" s="78">
        <f>SUM('CONCENTRADO CON MO + UTILIDAD'!M49:Q49)</f>
        <v>2020</v>
      </c>
      <c r="J49" s="78">
        <f>SUM(H49:I49)</f>
        <v>3920</v>
      </c>
    </row>
    <row r="50" spans="1:10" x14ac:dyDescent="0.25">
      <c r="A50" s="74"/>
      <c r="B50" s="12" t="str">
        <f>B40</f>
        <v>B631</v>
      </c>
      <c r="C50" s="78">
        <f>'CONCENTRADO CON MO + UTILIDAD'!C50</f>
        <v>500</v>
      </c>
      <c r="D50" s="78">
        <f>SUM('CONCENTRADO CON MO + UTILIDAD'!D50:H50)</f>
        <v>1501.01</v>
      </c>
      <c r="E50" s="78">
        <f>SUM(C50:D50)</f>
        <v>2001.01</v>
      </c>
      <c r="F50" s="74"/>
      <c r="G50" s="12" t="str">
        <f>G40</f>
        <v>B631</v>
      </c>
      <c r="H50" s="78">
        <f>'CONCENTRADO CON MO + UTILIDAD'!L50</f>
        <v>200</v>
      </c>
      <c r="I50" s="78">
        <f>SUM('CONCENTRADO CON MO + UTILIDAD'!M50:Q50)</f>
        <v>6061.01</v>
      </c>
      <c r="J50" s="78">
        <f>SUM(H50:I50)</f>
        <v>6261.01</v>
      </c>
    </row>
    <row r="51" spans="1:10" x14ac:dyDescent="0.25">
      <c r="A51" s="74"/>
      <c r="B51" s="12" t="str">
        <f>B41</f>
        <v>Q11</v>
      </c>
      <c r="C51" s="78">
        <f>'CONCENTRADO CON MO + UTILIDAD'!C51</f>
        <v>200</v>
      </c>
      <c r="D51" s="78">
        <f>SUM('CONCENTRADO CON MO + UTILIDAD'!D51:H51)</f>
        <v>6060</v>
      </c>
      <c r="E51" s="78">
        <f>SUM(C51:D51)</f>
        <v>6260</v>
      </c>
      <c r="F51" s="74"/>
      <c r="G51" s="12" t="str">
        <f>G41</f>
        <v>Q11</v>
      </c>
      <c r="H51" s="78">
        <f>'CONCENTRADO CON MO + UTILIDAD'!L51</f>
        <v>200</v>
      </c>
      <c r="I51" s="78">
        <f>SUM('CONCENTRADO CON MO + UTILIDAD'!M51:Q51)</f>
        <v>3000</v>
      </c>
      <c r="J51" s="78">
        <f>SUM(H51:I51)</f>
        <v>3200</v>
      </c>
    </row>
    <row r="52" spans="1:10" x14ac:dyDescent="0.25">
      <c r="A52" s="74"/>
      <c r="B52" s="12">
        <f>B42</f>
        <v>0</v>
      </c>
      <c r="C52" s="78">
        <f>'CONCENTRADO CON MO + UTILIDAD'!C52</f>
        <v>0</v>
      </c>
      <c r="D52" s="78">
        <f>SUM('CONCENTRADO CON MO + UTILIDAD'!D52:H52)</f>
        <v>0</v>
      </c>
      <c r="E52" s="78">
        <f>SUM(C52:D52)</f>
        <v>0</v>
      </c>
      <c r="F52" s="74"/>
      <c r="G52" s="12">
        <f>G42</f>
        <v>0</v>
      </c>
      <c r="H52" s="78">
        <f>'CONCENTRADO CON MO + UTILIDAD'!L52</f>
        <v>0</v>
      </c>
      <c r="I52" s="78">
        <f>SUM('CONCENTRADO CON MO + UTILIDAD'!M52:Q52)</f>
        <v>0</v>
      </c>
      <c r="J52" s="78">
        <f>SUM(H52:I52)</f>
        <v>0</v>
      </c>
    </row>
    <row r="53" spans="1:10" x14ac:dyDescent="0.25">
      <c r="A53" s="74"/>
      <c r="B53" s="12" t="str">
        <f>B43</f>
        <v>A974</v>
      </c>
      <c r="C53" s="78">
        <f>'CONCENTRADO CON MO + UTILIDAD'!C53</f>
        <v>200</v>
      </c>
      <c r="D53" s="78">
        <f>SUM('CONCENTRADO CON MO + UTILIDAD'!D53:H53)</f>
        <v>1000</v>
      </c>
      <c r="E53" s="78">
        <f>SUM(C53:D53)</f>
        <v>1200</v>
      </c>
      <c r="F53" s="74"/>
      <c r="G53" s="12" t="str">
        <f>G43</f>
        <v>A974</v>
      </c>
      <c r="H53" s="78">
        <f>'CONCENTRADO CON MO + UTILIDAD'!L53</f>
        <v>800</v>
      </c>
      <c r="I53" s="78">
        <f>SUM('CONCENTRADO CON MO + UTILIDAD'!M53:Q53)</f>
        <v>1707</v>
      </c>
      <c r="J53" s="78">
        <f>SUM(H53:I53)</f>
        <v>2507</v>
      </c>
    </row>
    <row r="54" spans="1:10" x14ac:dyDescent="0.25">
      <c r="A54" s="74"/>
      <c r="B54" s="79" t="s">
        <v>58</v>
      </c>
      <c r="C54" s="77">
        <f>SUM(C49:C53)</f>
        <v>1100</v>
      </c>
      <c r="D54" s="77">
        <f>SUM(D49:D53)</f>
        <v>11061.01</v>
      </c>
      <c r="E54" s="77">
        <f>SUM(E49:E53)</f>
        <v>12161.01</v>
      </c>
      <c r="F54" s="74"/>
      <c r="G54" s="79" t="s">
        <v>58</v>
      </c>
      <c r="H54" s="77">
        <f>SUM(H49:H53)</f>
        <v>3100</v>
      </c>
      <c r="I54" s="77">
        <f>SUM(I49:I53)</f>
        <v>12788.01</v>
      </c>
      <c r="J54" s="77">
        <f>SUM(J49:J53)</f>
        <v>15888.01</v>
      </c>
    </row>
    <row r="55" spans="1:10" x14ac:dyDescent="0.25">
      <c r="A55" s="74"/>
      <c r="B55" s="74"/>
      <c r="C55" s="74"/>
      <c r="D55" s="74"/>
      <c r="E55" s="74"/>
      <c r="F55" s="74"/>
      <c r="G55" s="74"/>
      <c r="H55" s="74"/>
      <c r="I55" s="74"/>
      <c r="J55" s="74"/>
    </row>
    <row r="56" spans="1:10" x14ac:dyDescent="0.25">
      <c r="A56" s="74"/>
      <c r="B56" s="74"/>
      <c r="C56" s="74"/>
      <c r="D56" s="74"/>
      <c r="E56" s="74"/>
      <c r="F56" s="74"/>
      <c r="G56" s="74"/>
      <c r="H56" s="74"/>
      <c r="I56" s="74"/>
      <c r="J56" s="74"/>
    </row>
    <row r="57" spans="1:10" x14ac:dyDescent="0.25">
      <c r="A57" s="74"/>
      <c r="B57" s="75"/>
      <c r="C57" s="76" t="s">
        <v>11</v>
      </c>
      <c r="D57" s="75"/>
      <c r="E57" s="75"/>
      <c r="F57" s="74"/>
      <c r="G57" s="75"/>
      <c r="H57" s="76" t="s">
        <v>12</v>
      </c>
      <c r="I57" s="75"/>
      <c r="J57" s="75"/>
    </row>
    <row r="58" spans="1:10" x14ac:dyDescent="0.25">
      <c r="A58" s="74"/>
      <c r="B58" s="77" t="s">
        <v>52</v>
      </c>
      <c r="C58" s="77" t="s">
        <v>53</v>
      </c>
      <c r="D58" s="77" t="s">
        <v>54</v>
      </c>
      <c r="E58" s="77" t="s">
        <v>58</v>
      </c>
      <c r="F58" s="74"/>
      <c r="G58" s="77" t="s">
        <v>52</v>
      </c>
      <c r="H58" s="77" t="s">
        <v>53</v>
      </c>
      <c r="I58" s="77" t="s">
        <v>54</v>
      </c>
      <c r="J58" s="77" t="s">
        <v>58</v>
      </c>
    </row>
    <row r="59" spans="1:10" x14ac:dyDescent="0.25">
      <c r="A59" s="74"/>
      <c r="B59" s="12" t="str">
        <f>B49</f>
        <v>B956</v>
      </c>
      <c r="C59" s="78">
        <f>'CONCENTRADO CON MO + UTILIDAD'!C59</f>
        <v>750</v>
      </c>
      <c r="D59" s="78">
        <f>SUM('CONCENTRADO CON MO + UTILIDAD'!D59:H59)</f>
        <v>7221.5</v>
      </c>
      <c r="E59" s="78">
        <f>SUM(C59:D59)</f>
        <v>7971.5</v>
      </c>
      <c r="F59" s="74"/>
      <c r="G59" s="12" t="str">
        <f>G49</f>
        <v>B956</v>
      </c>
      <c r="H59" s="78">
        <f>'CONCENTRADO CON MO + UTILIDAD'!L59</f>
        <v>200</v>
      </c>
      <c r="I59" s="78">
        <f>SUM('CONCENTRADO CON MO + UTILIDAD'!M59:Q59)</f>
        <v>1500</v>
      </c>
      <c r="J59" s="78">
        <f>SUM(H59:I59)</f>
        <v>1700</v>
      </c>
    </row>
    <row r="60" spans="1:10" x14ac:dyDescent="0.25">
      <c r="A60" s="74"/>
      <c r="B60" s="12" t="str">
        <f>B50</f>
        <v>B631</v>
      </c>
      <c r="C60" s="78">
        <f>'CONCENTRADO CON MO + UTILIDAD'!C60</f>
        <v>200</v>
      </c>
      <c r="D60" s="78">
        <f>SUM('CONCENTRADO CON MO + UTILIDAD'!D60:H60)</f>
        <v>1501.01</v>
      </c>
      <c r="E60" s="78">
        <f>SUM(C60:D60)</f>
        <v>1701.01</v>
      </c>
      <c r="F60" s="74"/>
      <c r="G60" s="12" t="str">
        <f>G50</f>
        <v>B631</v>
      </c>
      <c r="H60" s="78">
        <f>'CONCENTRADO CON MO + UTILIDAD'!L60</f>
        <v>1900</v>
      </c>
      <c r="I60" s="78">
        <f>SUM('CONCENTRADO CON MO + UTILIDAD'!M60:Q60)</f>
        <v>1516.01</v>
      </c>
      <c r="J60" s="78">
        <f>SUM(H60:I60)</f>
        <v>3416.01</v>
      </c>
    </row>
    <row r="61" spans="1:10" x14ac:dyDescent="0.25">
      <c r="A61" s="74"/>
      <c r="B61" s="12" t="str">
        <f>B51</f>
        <v>Q11</v>
      </c>
      <c r="C61" s="78">
        <f>'CONCENTRADO CON MO + UTILIDAD'!C61</f>
        <v>2200</v>
      </c>
      <c r="D61" s="78">
        <f>SUM('CONCENTRADO CON MO + UTILIDAD'!D61:H61)</f>
        <v>4545</v>
      </c>
      <c r="E61" s="78">
        <f>SUM(C61:D61)</f>
        <v>6745</v>
      </c>
      <c r="F61" s="74"/>
      <c r="G61" s="12" t="str">
        <f>G51</f>
        <v>Q11</v>
      </c>
      <c r="H61" s="78">
        <f>'CONCENTRADO CON MO + UTILIDAD'!L61</f>
        <v>800</v>
      </c>
      <c r="I61" s="78">
        <f>SUM('CONCENTRADO CON MO + UTILIDAD'!M61:Q61)</f>
        <v>1818</v>
      </c>
      <c r="J61" s="78">
        <f>SUM(H61:I61)</f>
        <v>2618</v>
      </c>
    </row>
    <row r="62" spans="1:10" x14ac:dyDescent="0.25">
      <c r="A62" s="74"/>
      <c r="B62" s="12">
        <f>B52</f>
        <v>0</v>
      </c>
      <c r="C62" s="78">
        <f>'CONCENTRADO CON MO + UTILIDAD'!C62</f>
        <v>0</v>
      </c>
      <c r="D62" s="78">
        <f>SUM('CONCENTRADO CON MO + UTILIDAD'!D62:H62)</f>
        <v>0</v>
      </c>
      <c r="E62" s="78">
        <f>SUM(C62:D62)</f>
        <v>0</v>
      </c>
      <c r="F62" s="74"/>
      <c r="G62" s="12">
        <f>G52</f>
        <v>0</v>
      </c>
      <c r="H62" s="78">
        <f>'CONCENTRADO CON MO + UTILIDAD'!L62</f>
        <v>0</v>
      </c>
      <c r="I62" s="78">
        <f>SUM('CONCENTRADO CON MO + UTILIDAD'!M62:Q62)</f>
        <v>0</v>
      </c>
      <c r="J62" s="78">
        <f>SUM(H62:I62)</f>
        <v>0</v>
      </c>
    </row>
    <row r="63" spans="1:10" x14ac:dyDescent="0.25">
      <c r="A63" s="74"/>
      <c r="B63" s="12" t="str">
        <f>B53</f>
        <v>A974</v>
      </c>
      <c r="C63" s="78">
        <f>'CONCENTRADO CON MO + UTILIDAD'!C63</f>
        <v>200</v>
      </c>
      <c r="D63" s="78">
        <f>SUM('CONCENTRADO CON MO + UTILIDAD'!D63:H63)</f>
        <v>1200</v>
      </c>
      <c r="E63" s="78">
        <f>SUM(C63:D63)</f>
        <v>1400</v>
      </c>
      <c r="F63" s="74"/>
      <c r="G63" s="12" t="str">
        <f>G53</f>
        <v>A974</v>
      </c>
      <c r="H63" s="78">
        <f>'CONCENTRADO CON MO + UTILIDAD'!L63</f>
        <v>2300</v>
      </c>
      <c r="I63" s="78">
        <f>SUM('CONCENTRADO CON MO + UTILIDAD'!M63:Q63)</f>
        <v>1111</v>
      </c>
      <c r="J63" s="78">
        <f>SUM(H63:I63)</f>
        <v>3411</v>
      </c>
    </row>
    <row r="64" spans="1:10" x14ac:dyDescent="0.25">
      <c r="A64" s="74"/>
      <c r="B64" s="79" t="s">
        <v>58</v>
      </c>
      <c r="C64" s="77">
        <f>SUM(C59:C63)</f>
        <v>3350</v>
      </c>
      <c r="D64" s="77">
        <f>SUM(D59:D63)</f>
        <v>14467.51</v>
      </c>
      <c r="E64" s="77">
        <f>SUM(E59:E63)</f>
        <v>17817.510000000002</v>
      </c>
      <c r="F64" s="74"/>
      <c r="G64" s="79" t="s">
        <v>58</v>
      </c>
      <c r="H64" s="77">
        <f>SUM(H59:H63)</f>
        <v>5200</v>
      </c>
      <c r="I64" s="77">
        <f>SUM(I59:I63)</f>
        <v>5945.01</v>
      </c>
      <c r="J64" s="77">
        <f>SUM(J59:J63)</f>
        <v>11145.01</v>
      </c>
    </row>
    <row r="65" spans="1:10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</row>
    <row r="66" spans="1:10" x14ac:dyDescent="0.25">
      <c r="A66" s="74"/>
      <c r="B66" s="74"/>
      <c r="C66" s="74"/>
      <c r="D66" s="74"/>
      <c r="E66" s="74"/>
      <c r="F66" s="74"/>
      <c r="G66" s="74"/>
      <c r="H66" s="74"/>
      <c r="I66" s="74"/>
      <c r="J66" s="74"/>
    </row>
    <row r="67" spans="1:10" x14ac:dyDescent="0.25">
      <c r="A67" s="74"/>
      <c r="B67" s="74"/>
      <c r="C67" s="74"/>
      <c r="D67" s="74"/>
      <c r="E67" s="74"/>
      <c r="F67" s="74"/>
      <c r="G67" s="74"/>
      <c r="H67" s="74"/>
      <c r="I67" s="74"/>
      <c r="J67" s="74"/>
    </row>
    <row r="68" spans="1:10" x14ac:dyDescent="0.25">
      <c r="A68" s="74"/>
      <c r="B68" s="74"/>
      <c r="C68" s="74"/>
      <c r="D68" s="74"/>
      <c r="E68" s="74"/>
      <c r="F68" s="74"/>
      <c r="G68" s="74"/>
      <c r="H68" s="74"/>
      <c r="I68" s="74"/>
      <c r="J68" s="74"/>
    </row>
    <row r="69" spans="1:10" x14ac:dyDescent="0.25">
      <c r="A69" s="74"/>
      <c r="B69" s="74"/>
      <c r="C69" s="74"/>
      <c r="D69" s="74"/>
      <c r="E69" s="74"/>
      <c r="F69" s="74"/>
      <c r="G69" s="74"/>
      <c r="H69" s="74"/>
      <c r="I69" s="74"/>
      <c r="J69" s="74"/>
    </row>
    <row r="70" spans="1:10" x14ac:dyDescent="0.25">
      <c r="A70" s="74"/>
      <c r="B70" s="74"/>
      <c r="C70" s="74"/>
      <c r="D70" s="74"/>
      <c r="E70" s="74"/>
      <c r="F70" s="74"/>
      <c r="G70" s="74"/>
      <c r="H70" s="74"/>
      <c r="I70" s="74"/>
      <c r="J70" s="74"/>
    </row>
    <row r="71" spans="1:10" x14ac:dyDescent="0.25">
      <c r="A71" s="74"/>
      <c r="B71" s="74"/>
      <c r="C71" s="74"/>
      <c r="D71" s="74"/>
      <c r="E71" s="74"/>
      <c r="F71" s="74"/>
      <c r="G71" s="74"/>
      <c r="H71" s="74"/>
      <c r="I71" s="74"/>
      <c r="J71" s="74"/>
    </row>
    <row r="72" spans="1:10" x14ac:dyDescent="0.25">
      <c r="A72" s="74"/>
      <c r="B72" s="74"/>
      <c r="C72" s="74"/>
      <c r="D72" s="74"/>
      <c r="E72" s="74"/>
      <c r="F72" s="74"/>
      <c r="G72" s="74"/>
      <c r="H72" s="74"/>
      <c r="I72" s="74"/>
      <c r="J72" s="74"/>
    </row>
    <row r="73" spans="1:10" x14ac:dyDescent="0.25">
      <c r="A73" s="74"/>
      <c r="B73" s="74"/>
      <c r="C73" s="74"/>
      <c r="D73" s="74"/>
      <c r="E73" s="74"/>
      <c r="F73" s="74"/>
      <c r="G73" s="74"/>
      <c r="H73" s="74"/>
      <c r="I73" s="74"/>
      <c r="J73" s="74"/>
    </row>
    <row r="74" spans="1:10" x14ac:dyDescent="0.25">
      <c r="A74" s="74"/>
      <c r="B74" s="74"/>
      <c r="C74" s="74"/>
      <c r="D74" s="74"/>
      <c r="E74" s="74"/>
      <c r="F74" s="74"/>
      <c r="G74" s="74"/>
      <c r="H74" s="74"/>
      <c r="I74" s="74"/>
      <c r="J74" s="74"/>
    </row>
    <row r="75" spans="1:10" x14ac:dyDescent="0.25">
      <c r="A75" s="74"/>
      <c r="B75" s="74"/>
      <c r="C75" s="74"/>
      <c r="D75" s="74"/>
      <c r="E75" s="74"/>
      <c r="F75" s="74"/>
      <c r="G75" s="74"/>
      <c r="H75" s="74"/>
      <c r="I75" s="74"/>
      <c r="J75" s="74"/>
    </row>
    <row r="76" spans="1:10" x14ac:dyDescent="0.25">
      <c r="A76" s="74"/>
      <c r="B76" s="74"/>
      <c r="C76" s="74"/>
      <c r="D76" s="74"/>
      <c r="E76" s="74"/>
      <c r="F76" s="74"/>
      <c r="G76" s="74"/>
      <c r="H76" s="74"/>
      <c r="I76" s="74"/>
      <c r="J76" s="74"/>
    </row>
    <row r="77" spans="1:10" x14ac:dyDescent="0.25">
      <c r="A77" s="74"/>
      <c r="B77" s="74"/>
      <c r="C77" s="74"/>
      <c r="D77" s="74"/>
      <c r="E77" s="74"/>
      <c r="F77" s="74"/>
      <c r="G77" s="74"/>
      <c r="H77" s="74"/>
      <c r="I77" s="74"/>
      <c r="J77" s="74"/>
    </row>
    <row r="78" spans="1:10" x14ac:dyDescent="0.25">
      <c r="A78" s="74"/>
      <c r="B78" s="145" t="s">
        <v>60</v>
      </c>
      <c r="C78" s="145"/>
      <c r="D78" s="145"/>
      <c r="E78" s="74"/>
      <c r="F78" s="74"/>
      <c r="G78" s="74"/>
      <c r="H78" s="74"/>
      <c r="I78" s="74"/>
      <c r="J78" s="74"/>
    </row>
    <row r="79" spans="1:10" x14ac:dyDescent="0.25">
      <c r="A79" s="74"/>
      <c r="B79" s="77" t="s">
        <v>52</v>
      </c>
      <c r="C79" s="77" t="s">
        <v>53</v>
      </c>
      <c r="D79" s="77" t="s">
        <v>54</v>
      </c>
      <c r="E79" s="77" t="s">
        <v>58</v>
      </c>
      <c r="F79" s="74"/>
      <c r="G79" s="74"/>
      <c r="H79" s="74"/>
      <c r="I79" s="74"/>
      <c r="J79" s="74"/>
    </row>
    <row r="80" spans="1:10" x14ac:dyDescent="0.25">
      <c r="A80" s="74"/>
      <c r="B80" s="12" t="str">
        <f>B59</f>
        <v>B956</v>
      </c>
      <c r="C80" s="87">
        <f>'CONCENTRADO CON MO + UTILIDAD'!C70</f>
        <v>9150</v>
      </c>
      <c r="D80" s="87">
        <f>SUM('CONCENTRADO CON MO + UTILIDAD'!D70:H70)</f>
        <v>40371.5</v>
      </c>
      <c r="E80" s="87">
        <f>SUM(C80:D80)</f>
        <v>49521.5</v>
      </c>
      <c r="F80" s="74"/>
      <c r="G80" s="74"/>
      <c r="H80" s="74"/>
      <c r="I80" s="74"/>
      <c r="J80" s="74"/>
    </row>
    <row r="81" spans="1:18" x14ac:dyDescent="0.25">
      <c r="A81" s="74"/>
      <c r="B81" s="12" t="str">
        <f>B60</f>
        <v>B631</v>
      </c>
      <c r="C81" s="87">
        <f>'CONCENTRADO CON MO + UTILIDAD'!C71</f>
        <v>9000</v>
      </c>
      <c r="D81" s="87">
        <f>SUM('CONCENTRADO CON MO + UTILIDAD'!D71:H71)</f>
        <v>32317.11</v>
      </c>
      <c r="E81" s="87">
        <f>SUM(C81:D81)</f>
        <v>41317.11</v>
      </c>
      <c r="F81" s="74"/>
      <c r="G81" s="74"/>
      <c r="H81" s="74"/>
      <c r="I81" s="74"/>
      <c r="J81" s="74"/>
    </row>
    <row r="82" spans="1:18" x14ac:dyDescent="0.25">
      <c r="A82" s="74"/>
      <c r="B82" s="12" t="str">
        <f>B61</f>
        <v>Q11</v>
      </c>
      <c r="C82" s="87">
        <f>'CONCENTRADO CON MO + UTILIDAD'!C72</f>
        <v>9000</v>
      </c>
      <c r="D82" s="87">
        <f>SUM('CONCENTRADO CON MO + UTILIDAD'!D72:H72)</f>
        <v>42543</v>
      </c>
      <c r="E82" s="87">
        <f>SUM(C82:D82)</f>
        <v>51543</v>
      </c>
      <c r="F82" s="74"/>
      <c r="G82" s="74"/>
      <c r="H82" s="74"/>
      <c r="I82" s="74"/>
      <c r="J82" s="74"/>
    </row>
    <row r="83" spans="1:18" x14ac:dyDescent="0.25">
      <c r="A83" s="74"/>
      <c r="B83" s="12">
        <f>B62</f>
        <v>0</v>
      </c>
      <c r="C83" s="87">
        <f>'CONCENTRADO CON MO + UTILIDAD'!C73</f>
        <v>0</v>
      </c>
      <c r="D83" s="87">
        <f>SUM('CONCENTRADO CON MO + UTILIDAD'!D73:H73)</f>
        <v>0</v>
      </c>
      <c r="E83" s="87">
        <f>SUM(C83:D83)</f>
        <v>0</v>
      </c>
      <c r="F83" s="74"/>
      <c r="G83" s="74"/>
      <c r="H83" s="74"/>
      <c r="I83" s="74"/>
      <c r="J83" s="74"/>
    </row>
    <row r="84" spans="1:18" x14ac:dyDescent="0.25">
      <c r="A84" s="74"/>
      <c r="B84" s="12" t="str">
        <f>B63</f>
        <v>A974</v>
      </c>
      <c r="C84" s="87">
        <f>'CONCENTRADO CON MO + UTILIDAD'!C74</f>
        <v>10100</v>
      </c>
      <c r="D84" s="87">
        <f>SUM('CONCENTRADO CON MO + UTILIDAD'!D74:H74)</f>
        <v>24936</v>
      </c>
      <c r="E84" s="87">
        <f>SUM(C84:D84)</f>
        <v>35036</v>
      </c>
      <c r="F84" s="74"/>
      <c r="G84" s="74"/>
      <c r="H84" s="74"/>
      <c r="I84" s="74"/>
      <c r="J84" s="74"/>
    </row>
    <row r="85" spans="1:18" s="80" customFormat="1" x14ac:dyDescent="0.25">
      <c r="A85" s="75"/>
      <c r="B85" s="79" t="s">
        <v>58</v>
      </c>
      <c r="C85" s="88">
        <f>SUM(C80:C84)</f>
        <v>37250</v>
      </c>
      <c r="D85" s="88">
        <f>SUM(D80:D84)</f>
        <v>140167.60999999999</v>
      </c>
      <c r="E85" s="88">
        <f>SUM(E80:E84)</f>
        <v>177417.61</v>
      </c>
      <c r="F85" s="75"/>
      <c r="G85" s="75"/>
      <c r="H85" s="75"/>
      <c r="I85" s="75"/>
      <c r="J85" s="75"/>
    </row>
    <row r="86" spans="1:18" x14ac:dyDescent="0.25">
      <c r="A86" s="74"/>
      <c r="B86" s="74"/>
      <c r="C86" s="74"/>
      <c r="D86" s="74"/>
      <c r="E86" s="74"/>
      <c r="F86" s="74"/>
      <c r="G86" s="74"/>
      <c r="H86" s="74"/>
      <c r="I86" s="74"/>
      <c r="J86" s="74"/>
    </row>
    <row r="87" spans="1:18" x14ac:dyDescent="0.25">
      <c r="A87" s="74"/>
      <c r="B87" s="74"/>
      <c r="C87" s="74"/>
      <c r="D87" s="74"/>
      <c r="E87" s="74"/>
      <c r="F87" s="74"/>
      <c r="G87" s="74"/>
      <c r="H87" s="74"/>
      <c r="I87" s="74"/>
      <c r="J87" s="74"/>
    </row>
    <row r="88" spans="1:18" x14ac:dyDescent="0.25">
      <c r="B88" s="151" t="s">
        <v>61</v>
      </c>
      <c r="C88" s="151"/>
      <c r="D88" s="151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</row>
    <row r="89" spans="1:18" x14ac:dyDescent="0.25">
      <c r="B89" s="89" t="s">
        <v>52</v>
      </c>
      <c r="C89" s="90" t="s">
        <v>1</v>
      </c>
      <c r="D89" s="90" t="s">
        <v>2</v>
      </c>
      <c r="E89" s="90" t="s">
        <v>3</v>
      </c>
      <c r="F89" s="90" t="s">
        <v>4</v>
      </c>
      <c r="G89" s="90" t="s">
        <v>5</v>
      </c>
      <c r="H89" s="90" t="s">
        <v>6</v>
      </c>
      <c r="I89" s="90" t="s">
        <v>7</v>
      </c>
      <c r="J89" s="91" t="s">
        <v>8</v>
      </c>
      <c r="K89" s="90" t="s">
        <v>9</v>
      </c>
      <c r="L89" s="90" t="s">
        <v>10</v>
      </c>
      <c r="M89" s="90" t="s">
        <v>11</v>
      </c>
      <c r="N89" s="90" t="s">
        <v>12</v>
      </c>
      <c r="O89" s="92" t="s">
        <v>58</v>
      </c>
      <c r="P89" s="74"/>
      <c r="Q89" s="74"/>
    </row>
    <row r="90" spans="1:18" x14ac:dyDescent="0.25">
      <c r="B90" s="93" t="str">
        <f>B80</f>
        <v>B956</v>
      </c>
      <c r="C90" s="94">
        <f>E6</f>
        <v>3220</v>
      </c>
      <c r="D90" s="94">
        <f>J6</f>
        <v>2700</v>
      </c>
      <c r="E90" s="94">
        <f>E17</f>
        <v>3200</v>
      </c>
      <c r="F90" s="94">
        <f>J17</f>
        <v>5230</v>
      </c>
      <c r="G90" s="94">
        <f>E28</f>
        <v>5200</v>
      </c>
      <c r="H90" s="94">
        <f>J28</f>
        <v>2005</v>
      </c>
      <c r="I90" s="94">
        <f>E39</f>
        <v>8975</v>
      </c>
      <c r="J90" s="94">
        <f>J39</f>
        <v>2700</v>
      </c>
      <c r="K90" s="94">
        <f>E49</f>
        <v>2700</v>
      </c>
      <c r="L90" s="94">
        <f>J49</f>
        <v>3920</v>
      </c>
      <c r="M90" s="94">
        <f>E59</f>
        <v>7971.5</v>
      </c>
      <c r="N90" s="95">
        <f>J59</f>
        <v>1700</v>
      </c>
      <c r="O90" s="96">
        <f>SUM(C90:N90)</f>
        <v>49521.5</v>
      </c>
      <c r="P90" s="74"/>
      <c r="Q90" s="74"/>
    </row>
    <row r="91" spans="1:18" x14ac:dyDescent="0.25">
      <c r="B91" s="97" t="str">
        <f>B81</f>
        <v>B631</v>
      </c>
      <c r="C91" s="98">
        <f>E7</f>
        <v>1701.01</v>
      </c>
      <c r="D91" s="98">
        <f>J7</f>
        <v>7949.01</v>
      </c>
      <c r="E91" s="98">
        <f>E18</f>
        <v>1700</v>
      </c>
      <c r="F91" s="98">
        <f>J18</f>
        <v>1701.01</v>
      </c>
      <c r="G91" s="98">
        <f>E29</f>
        <v>7261.01</v>
      </c>
      <c r="H91" s="98">
        <f>J29</f>
        <v>1913.01</v>
      </c>
      <c r="I91" s="98">
        <f>E40</f>
        <v>3201.01</v>
      </c>
      <c r="J91" s="98">
        <f>J40</f>
        <v>2512.0100000000002</v>
      </c>
      <c r="K91" s="98">
        <f>E50</f>
        <v>2001.01</v>
      </c>
      <c r="L91" s="98">
        <f>J50</f>
        <v>6261.01</v>
      </c>
      <c r="M91" s="98">
        <f>E60</f>
        <v>1701.01</v>
      </c>
      <c r="N91" s="99">
        <f>J60</f>
        <v>3416.01</v>
      </c>
      <c r="O91" s="100">
        <f>SUM(C91:N91)</f>
        <v>41317.11</v>
      </c>
      <c r="P91" s="74"/>
      <c r="Q91" s="74"/>
    </row>
    <row r="92" spans="1:18" x14ac:dyDescent="0.25">
      <c r="B92" s="97" t="str">
        <f>B82</f>
        <v>Q11</v>
      </c>
      <c r="C92" s="98">
        <f>E8</f>
        <v>3200</v>
      </c>
      <c r="D92" s="98">
        <f>J8</f>
        <v>3200</v>
      </c>
      <c r="E92" s="98">
        <f>E19</f>
        <v>6745</v>
      </c>
      <c r="F92" s="98">
        <f>J19</f>
        <v>3200</v>
      </c>
      <c r="G92" s="98">
        <f>E30</f>
        <v>3230</v>
      </c>
      <c r="H92" s="98">
        <f>J30</f>
        <v>6745</v>
      </c>
      <c r="I92" s="98">
        <f>E41</f>
        <v>3200</v>
      </c>
      <c r="J92" s="98">
        <f>J41</f>
        <v>3200</v>
      </c>
      <c r="K92" s="98">
        <f>E51</f>
        <v>6260</v>
      </c>
      <c r="L92" s="98">
        <f>J51</f>
        <v>3200</v>
      </c>
      <c r="M92" s="98">
        <f>E61</f>
        <v>6745</v>
      </c>
      <c r="N92" s="99">
        <f>J61</f>
        <v>2618</v>
      </c>
      <c r="O92" s="100">
        <f>SUM(C92:N92)</f>
        <v>51543</v>
      </c>
      <c r="P92" s="75"/>
      <c r="Q92" s="75"/>
      <c r="R92" s="75"/>
    </row>
    <row r="93" spans="1:18" x14ac:dyDescent="0.25">
      <c r="B93" s="97">
        <f>B83</f>
        <v>0</v>
      </c>
      <c r="C93" s="98">
        <f>E9</f>
        <v>0</v>
      </c>
      <c r="D93" s="98">
        <f>J9</f>
        <v>0</v>
      </c>
      <c r="E93" s="98">
        <f>E20</f>
        <v>0</v>
      </c>
      <c r="F93" s="98">
        <f>J20</f>
        <v>0</v>
      </c>
      <c r="G93" s="98">
        <f>E31</f>
        <v>0</v>
      </c>
      <c r="H93" s="98">
        <f>J31</f>
        <v>0</v>
      </c>
      <c r="I93" s="98">
        <f>E42</f>
        <v>0</v>
      </c>
      <c r="J93" s="98">
        <f>J42</f>
        <v>0</v>
      </c>
      <c r="K93" s="98">
        <f>E52</f>
        <v>0</v>
      </c>
      <c r="L93" s="98">
        <f>J52</f>
        <v>0</v>
      </c>
      <c r="M93" s="98">
        <f>E62</f>
        <v>0</v>
      </c>
      <c r="N93" s="99">
        <f>J62</f>
        <v>0</v>
      </c>
      <c r="O93" s="100">
        <f>SUM(C93:N93)</f>
        <v>0</v>
      </c>
      <c r="P93" s="74"/>
      <c r="Q93" s="75"/>
    </row>
    <row r="94" spans="1:18" x14ac:dyDescent="0.25">
      <c r="B94" s="101" t="str">
        <f>B84</f>
        <v>A974</v>
      </c>
      <c r="C94" s="102">
        <f>E10</f>
        <v>5425</v>
      </c>
      <c r="D94" s="102">
        <f>J10</f>
        <v>1200</v>
      </c>
      <c r="E94" s="102">
        <f>E21</f>
        <v>1200</v>
      </c>
      <c r="F94" s="102">
        <f>J21</f>
        <v>1200</v>
      </c>
      <c r="G94" s="102">
        <f>E32</f>
        <v>8965</v>
      </c>
      <c r="H94" s="102">
        <f>J32</f>
        <v>1200</v>
      </c>
      <c r="I94" s="102">
        <f>E43</f>
        <v>2509</v>
      </c>
      <c r="J94" s="102">
        <f>J43</f>
        <v>4819</v>
      </c>
      <c r="K94" s="102">
        <f>E53</f>
        <v>1200</v>
      </c>
      <c r="L94" s="102">
        <f>J53</f>
        <v>2507</v>
      </c>
      <c r="M94" s="102">
        <f>E63</f>
        <v>1400</v>
      </c>
      <c r="N94" s="103">
        <f>J63</f>
        <v>3411</v>
      </c>
      <c r="O94" s="104">
        <f>SUM(C94:N94)</f>
        <v>35036</v>
      </c>
      <c r="P94" s="74"/>
      <c r="Q94" s="74"/>
    </row>
    <row r="95" spans="1:18" s="80" customFormat="1" x14ac:dyDescent="0.25">
      <c r="B95" s="105" t="s">
        <v>58</v>
      </c>
      <c r="C95" s="106">
        <f t="shared" ref="C95:O95" si="0">SUM(C90:C94)</f>
        <v>13546.01</v>
      </c>
      <c r="D95" s="107">
        <f t="shared" si="0"/>
        <v>15049.01</v>
      </c>
      <c r="E95" s="107">
        <f t="shared" si="0"/>
        <v>12845</v>
      </c>
      <c r="F95" s="107">
        <f t="shared" si="0"/>
        <v>11331.01</v>
      </c>
      <c r="G95" s="107">
        <f t="shared" si="0"/>
        <v>24656.010000000002</v>
      </c>
      <c r="H95" s="107">
        <f t="shared" si="0"/>
        <v>11863.01</v>
      </c>
      <c r="I95" s="107">
        <f t="shared" si="0"/>
        <v>17885.010000000002</v>
      </c>
      <c r="J95" s="107">
        <f t="shared" si="0"/>
        <v>13231.01</v>
      </c>
      <c r="K95" s="107">
        <f t="shared" si="0"/>
        <v>12161.01</v>
      </c>
      <c r="L95" s="107">
        <f t="shared" si="0"/>
        <v>15888.01</v>
      </c>
      <c r="M95" s="107">
        <f t="shared" si="0"/>
        <v>17817.510000000002</v>
      </c>
      <c r="N95" s="108">
        <f t="shared" si="0"/>
        <v>11145.01</v>
      </c>
      <c r="O95" s="109">
        <f t="shared" si="0"/>
        <v>177417.61</v>
      </c>
      <c r="P95" s="75"/>
      <c r="Q95" s="75"/>
    </row>
    <row r="96" spans="1:18" s="80" customFormat="1" x14ac:dyDescent="0.25">
      <c r="B96" s="79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75"/>
      <c r="Q96" s="75"/>
    </row>
    <row r="97" spans="1:256" x14ac:dyDescent="0.25">
      <c r="A97" s="80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</row>
    <row r="98" spans="1:256" x14ac:dyDescent="0.25"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</row>
    <row r="99" spans="1:256" x14ac:dyDescent="0.25"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</row>
    <row r="100" spans="1:256" x14ac:dyDescent="0.25">
      <c r="A100" s="111"/>
      <c r="B100" s="150" t="s">
        <v>62</v>
      </c>
      <c r="C100" s="150"/>
      <c r="D100" s="150"/>
      <c r="E100" s="111"/>
      <c r="F100" s="111"/>
      <c r="G100" s="150"/>
      <c r="H100" s="150"/>
      <c r="I100" s="111"/>
      <c r="J100" s="111"/>
      <c r="K100" s="150" t="s">
        <v>63</v>
      </c>
      <c r="L100" s="150"/>
      <c r="M100" s="150"/>
      <c r="N100" s="150"/>
      <c r="O100" s="111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1:256" x14ac:dyDescent="0.25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1:256" s="112" customFormat="1" x14ac:dyDescent="0.25">
      <c r="B102" s="149" t="s">
        <v>68</v>
      </c>
      <c r="C102" s="149"/>
      <c r="D102" s="149"/>
      <c r="G102" s="149"/>
      <c r="H102" s="149"/>
      <c r="I102" s="111"/>
      <c r="K102" s="149" t="s">
        <v>69</v>
      </c>
      <c r="L102" s="149"/>
      <c r="M102" s="149"/>
      <c r="N102" s="149"/>
    </row>
    <row r="103" spans="1:256" s="111" customFormat="1" ht="12" x14ac:dyDescent="0.25">
      <c r="B103" s="150" t="s">
        <v>64</v>
      </c>
      <c r="C103" s="150"/>
      <c r="D103" s="150"/>
      <c r="G103" s="150"/>
      <c r="H103" s="150"/>
      <c r="K103" s="150" t="s">
        <v>70</v>
      </c>
      <c r="L103" s="150"/>
      <c r="M103" s="150"/>
      <c r="N103" s="150"/>
      <c r="P103" s="74"/>
    </row>
    <row r="104" spans="1:256" x14ac:dyDescent="0.25">
      <c r="B104" s="74"/>
      <c r="C104" s="74"/>
      <c r="D104" s="74"/>
      <c r="E104" s="74"/>
      <c r="F104" s="74"/>
      <c r="G104" s="74"/>
      <c r="H104" s="74"/>
      <c r="I104" s="74"/>
      <c r="J104" s="74"/>
    </row>
    <row r="105" spans="1:256" x14ac:dyDescent="0.25">
      <c r="B105" s="74"/>
      <c r="C105" s="74"/>
      <c r="D105" s="74"/>
      <c r="E105" s="74"/>
      <c r="F105" s="74"/>
      <c r="G105" s="74"/>
      <c r="H105" s="74"/>
      <c r="I105" s="74"/>
      <c r="J105" s="74"/>
    </row>
    <row r="106" spans="1:256" x14ac:dyDescent="0.25">
      <c r="B106" s="74"/>
      <c r="C106" s="74"/>
      <c r="D106" s="84"/>
      <c r="E106" s="85"/>
      <c r="F106" s="85"/>
      <c r="G106" s="85"/>
      <c r="H106" s="85"/>
      <c r="I106" s="85"/>
      <c r="J106" s="85"/>
      <c r="K106" s="86"/>
      <c r="L106" s="86"/>
    </row>
    <row r="107" spans="1:256" ht="13.8" thickBot="1" x14ac:dyDescent="0.3">
      <c r="B107" s="74"/>
      <c r="C107" s="74"/>
      <c r="D107" s="84"/>
      <c r="E107" s="85"/>
      <c r="F107" s="85"/>
      <c r="G107" s="85"/>
      <c r="H107" s="85"/>
      <c r="I107" s="85"/>
      <c r="J107" s="85"/>
      <c r="K107" s="86"/>
      <c r="L107" s="86"/>
    </row>
    <row r="108" spans="1:256" ht="13.8" thickBot="1" x14ac:dyDescent="0.3">
      <c r="B108" s="74"/>
      <c r="C108" s="90" t="s">
        <v>1</v>
      </c>
      <c r="D108" s="90" t="s">
        <v>2</v>
      </c>
      <c r="E108" s="90" t="s">
        <v>3</v>
      </c>
      <c r="F108" s="90" t="s">
        <v>4</v>
      </c>
      <c r="G108" s="90" t="s">
        <v>5</v>
      </c>
      <c r="H108" s="90" t="s">
        <v>6</v>
      </c>
      <c r="I108" s="90" t="s">
        <v>7</v>
      </c>
      <c r="J108" s="91" t="s">
        <v>8</v>
      </c>
      <c r="K108" s="90" t="s">
        <v>9</v>
      </c>
      <c r="L108" s="90" t="s">
        <v>10</v>
      </c>
      <c r="M108" s="90" t="s">
        <v>11</v>
      </c>
      <c r="N108" s="90" t="s">
        <v>12</v>
      </c>
      <c r="O108" s="92" t="s">
        <v>58</v>
      </c>
    </row>
    <row r="109" spans="1:256" x14ac:dyDescent="0.25">
      <c r="B109" s="133" t="s">
        <v>146</v>
      </c>
      <c r="C109" s="134">
        <v>13546.01</v>
      </c>
      <c r="D109" s="135">
        <v>15049.01</v>
      </c>
      <c r="E109" s="136">
        <v>12845</v>
      </c>
      <c r="F109" s="136">
        <v>11331.01</v>
      </c>
      <c r="G109" s="136">
        <v>24656.010000000002</v>
      </c>
      <c r="H109" s="136">
        <v>11863.01</v>
      </c>
      <c r="I109" s="136">
        <v>17885.010000000002</v>
      </c>
      <c r="J109" s="136">
        <v>13231.01</v>
      </c>
      <c r="K109" s="137">
        <v>12161.01</v>
      </c>
      <c r="L109" s="137">
        <v>15888.01</v>
      </c>
      <c r="M109" s="138">
        <v>17817.510000000002</v>
      </c>
      <c r="N109" s="138">
        <v>11145.01</v>
      </c>
      <c r="O109" s="138">
        <f>SUM(C109:N109)</f>
        <v>177417.61000000002</v>
      </c>
    </row>
    <row r="110" spans="1:256" x14ac:dyDescent="0.25">
      <c r="B110" s="133" t="s">
        <v>147</v>
      </c>
      <c r="C110" s="134">
        <v>1000</v>
      </c>
      <c r="D110" s="134">
        <v>14000</v>
      </c>
      <c r="E110" s="134">
        <v>13000</v>
      </c>
      <c r="F110" s="134">
        <v>9000</v>
      </c>
      <c r="G110" s="134">
        <v>12000</v>
      </c>
      <c r="H110" s="134">
        <v>12000</v>
      </c>
      <c r="I110" s="134">
        <v>8000</v>
      </c>
      <c r="J110" s="134">
        <v>8000</v>
      </c>
      <c r="K110" s="134">
        <v>13000</v>
      </c>
      <c r="L110" s="134">
        <v>12000</v>
      </c>
      <c r="M110" s="134"/>
      <c r="N110" s="134"/>
      <c r="O110" s="138">
        <f>SUM(C110:N110)</f>
        <v>102000</v>
      </c>
    </row>
    <row r="111" spans="1:256" x14ac:dyDescent="0.25">
      <c r="B111" s="133" t="s">
        <v>148</v>
      </c>
      <c r="C111" s="134">
        <f>C109-C110</f>
        <v>12546.01</v>
      </c>
      <c r="D111" s="134">
        <f t="shared" ref="D111:N111" si="1">D109-D110</f>
        <v>1049.0100000000002</v>
      </c>
      <c r="E111" s="134">
        <f t="shared" si="1"/>
        <v>-155</v>
      </c>
      <c r="F111" s="134">
        <f t="shared" si="1"/>
        <v>2331.0100000000002</v>
      </c>
      <c r="G111" s="134">
        <f t="shared" si="1"/>
        <v>12656.010000000002</v>
      </c>
      <c r="H111" s="134">
        <f t="shared" si="1"/>
        <v>-136.98999999999978</v>
      </c>
      <c r="I111" s="134">
        <f t="shared" si="1"/>
        <v>9885.010000000002</v>
      </c>
      <c r="J111" s="134">
        <f t="shared" si="1"/>
        <v>5231.01</v>
      </c>
      <c r="K111" s="134">
        <f t="shared" si="1"/>
        <v>-838.98999999999978</v>
      </c>
      <c r="L111" s="134">
        <f t="shared" si="1"/>
        <v>3888.01</v>
      </c>
      <c r="M111" s="134">
        <f t="shared" si="1"/>
        <v>17817.510000000002</v>
      </c>
      <c r="N111" s="134">
        <f t="shared" si="1"/>
        <v>11145.01</v>
      </c>
      <c r="O111" s="138">
        <f>SUM(C111:N111)</f>
        <v>75417.610000000015</v>
      </c>
    </row>
    <row r="112" spans="1:256" x14ac:dyDescent="0.25">
      <c r="B112" s="74"/>
      <c r="C112" s="74"/>
      <c r="D112" s="74"/>
      <c r="E112" s="74"/>
      <c r="F112" s="74"/>
      <c r="G112" s="74"/>
      <c r="H112" s="74"/>
      <c r="I112" s="74"/>
    </row>
    <row r="113" spans="2:9" x14ac:dyDescent="0.25">
      <c r="B113" s="74"/>
      <c r="C113" s="74"/>
      <c r="D113" s="74"/>
      <c r="E113" s="74"/>
      <c r="F113" s="74"/>
      <c r="G113" s="74"/>
      <c r="H113" s="74"/>
      <c r="I113" s="74"/>
    </row>
    <row r="114" spans="2:9" x14ac:dyDescent="0.25">
      <c r="B114" s="74"/>
      <c r="C114" s="74"/>
      <c r="D114" s="74"/>
      <c r="E114" s="74"/>
      <c r="F114" s="74"/>
      <c r="G114" s="74"/>
      <c r="H114" s="74"/>
      <c r="I114" s="74"/>
    </row>
    <row r="115" spans="2:9" x14ac:dyDescent="0.25">
      <c r="B115" s="74"/>
      <c r="C115" s="74"/>
      <c r="D115" s="74"/>
      <c r="E115" s="74"/>
      <c r="F115" s="74"/>
      <c r="G115" s="74"/>
      <c r="H115" s="74"/>
      <c r="I115" s="74"/>
    </row>
    <row r="116" spans="2:9" x14ac:dyDescent="0.25">
      <c r="B116" s="74"/>
      <c r="C116" s="74"/>
      <c r="D116" s="74"/>
      <c r="E116" s="74"/>
      <c r="F116" s="74"/>
      <c r="G116" s="74"/>
      <c r="H116" s="74"/>
      <c r="I116" s="74"/>
    </row>
    <row r="117" spans="2:9" x14ac:dyDescent="0.25">
      <c r="B117" s="74"/>
      <c r="C117" s="74"/>
      <c r="D117" s="74"/>
      <c r="E117" s="74"/>
      <c r="F117" s="74"/>
      <c r="G117" s="74"/>
      <c r="H117" s="74"/>
      <c r="I117" s="74"/>
    </row>
  </sheetData>
  <sheetProtection selectLockedCells="1" selectUnlockedCells="1"/>
  <mergeCells count="11">
    <mergeCell ref="B102:D102"/>
    <mergeCell ref="G102:H102"/>
    <mergeCell ref="K102:N102"/>
    <mergeCell ref="B103:D103"/>
    <mergeCell ref="G103:H103"/>
    <mergeCell ref="K103:N103"/>
    <mergeCell ref="B78:D78"/>
    <mergeCell ref="B88:D88"/>
    <mergeCell ref="B100:D100"/>
    <mergeCell ref="G100:H100"/>
    <mergeCell ref="K100:N100"/>
  </mergeCells>
  <pageMargins left="0.37013888888888891" right="0.24027777777777778" top="0.17986111111111111" bottom="0.15972222222222221" header="0.51180555555555551" footer="0.51180555555555551"/>
  <pageSetup paperSize="9" scale="70" firstPageNumber="0" orientation="landscape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2"/>
  <sheetViews>
    <sheetView topLeftCell="A4" workbookViewId="0">
      <selection activeCell="F31" sqref="F31"/>
    </sheetView>
  </sheetViews>
  <sheetFormatPr baseColWidth="10" defaultColWidth="11" defaultRowHeight="13.2" x14ac:dyDescent="0.25"/>
  <cols>
    <col min="1" max="1" width="13" customWidth="1"/>
    <col min="2" max="9" width="13.88671875" customWidth="1"/>
  </cols>
  <sheetData>
    <row r="4" spans="1:9" ht="15.6" x14ac:dyDescent="0.3">
      <c r="A4" s="113"/>
    </row>
    <row r="6" spans="1:9" ht="18.75" customHeight="1" x14ac:dyDescent="0.25">
      <c r="A6" s="114"/>
      <c r="B6" s="152" t="s">
        <v>71</v>
      </c>
      <c r="C6" s="152"/>
      <c r="D6" s="152"/>
      <c r="E6" s="152" t="s">
        <v>71</v>
      </c>
      <c r="F6" s="152"/>
      <c r="G6" s="152"/>
      <c r="H6" s="152"/>
      <c r="I6" s="152"/>
    </row>
    <row r="7" spans="1:9" ht="28.8" x14ac:dyDescent="0.25">
      <c r="A7" s="115"/>
      <c r="B7" s="116" t="s">
        <v>72</v>
      </c>
      <c r="C7" s="116" t="s">
        <v>73</v>
      </c>
      <c r="D7" s="116" t="s">
        <v>74</v>
      </c>
      <c r="E7" s="116" t="s">
        <v>75</v>
      </c>
      <c r="F7" s="116" t="s">
        <v>76</v>
      </c>
      <c r="G7" s="116" t="s">
        <v>77</v>
      </c>
      <c r="H7" s="116" t="s">
        <v>78</v>
      </c>
      <c r="I7" s="116" t="s">
        <v>79</v>
      </c>
    </row>
    <row r="8" spans="1:9" x14ac:dyDescent="0.25">
      <c r="A8" s="117"/>
      <c r="B8" s="54"/>
      <c r="C8" s="32"/>
      <c r="D8" s="54"/>
      <c r="E8" s="54"/>
      <c r="F8" s="54"/>
      <c r="G8" s="54"/>
      <c r="H8" s="54"/>
      <c r="I8" s="54"/>
    </row>
    <row r="9" spans="1:9" ht="15.6" x14ac:dyDescent="0.3">
      <c r="A9" s="118" t="s">
        <v>1</v>
      </c>
      <c r="B9" s="119">
        <v>0</v>
      </c>
      <c r="C9" s="119">
        <f>'FINAL TOTAL'!C11</f>
        <v>3500</v>
      </c>
      <c r="D9" s="119">
        <f>6031.45/1.11</f>
        <v>5433.738738738738</v>
      </c>
      <c r="E9" s="119">
        <f>'FINAL TOTAL'!D11</f>
        <v>10046.01</v>
      </c>
      <c r="F9" s="119">
        <f t="shared" ref="F9:F20" si="0">C9-B9</f>
        <v>3500</v>
      </c>
      <c r="G9" s="119">
        <f t="shared" ref="G9:G20" si="1">E9-D9</f>
        <v>4612.2712612612622</v>
      </c>
      <c r="H9" s="119">
        <f t="shared" ref="H9:H20" si="2">B9+D9</f>
        <v>5433.738738738738</v>
      </c>
      <c r="I9" s="119">
        <f t="shared" ref="I9:I20" si="3">C9+E9</f>
        <v>13546.01</v>
      </c>
    </row>
    <row r="10" spans="1:9" ht="15.6" x14ac:dyDescent="0.3">
      <c r="A10" s="117" t="s">
        <v>2</v>
      </c>
      <c r="B10" s="119">
        <v>0</v>
      </c>
      <c r="C10" s="119">
        <f>'FINAL TOTAL'!H11</f>
        <v>3700</v>
      </c>
      <c r="D10" s="119">
        <v>0</v>
      </c>
      <c r="E10" s="119">
        <f>'FINAL TOTAL'!I11</f>
        <v>11349.01</v>
      </c>
      <c r="F10" s="119">
        <f t="shared" si="0"/>
        <v>3700</v>
      </c>
      <c r="G10" s="119">
        <f t="shared" si="1"/>
        <v>11349.01</v>
      </c>
      <c r="H10" s="119">
        <f t="shared" si="2"/>
        <v>0</v>
      </c>
      <c r="I10" s="119">
        <f t="shared" si="3"/>
        <v>15049.01</v>
      </c>
    </row>
    <row r="11" spans="1:9" ht="15.6" x14ac:dyDescent="0.3">
      <c r="A11" s="117" t="s">
        <v>3</v>
      </c>
      <c r="B11" s="119">
        <v>0</v>
      </c>
      <c r="C11" s="119">
        <f>'FINAL TOTAL'!C22</f>
        <v>2800</v>
      </c>
      <c r="D11" s="119">
        <f>4649.5/1.11</f>
        <v>4188.738738738738</v>
      </c>
      <c r="E11" s="119">
        <f>'FINAL TOTAL'!D22</f>
        <v>10045</v>
      </c>
      <c r="F11" s="119">
        <f t="shared" si="0"/>
        <v>2800</v>
      </c>
      <c r="G11" s="119">
        <f t="shared" si="1"/>
        <v>5856.261261261262</v>
      </c>
      <c r="H11" s="119">
        <f t="shared" si="2"/>
        <v>4188.738738738738</v>
      </c>
      <c r="I11" s="119">
        <f t="shared" si="3"/>
        <v>12845</v>
      </c>
    </row>
    <row r="12" spans="1:9" ht="15.6" x14ac:dyDescent="0.3">
      <c r="A12" s="117" t="s">
        <v>4</v>
      </c>
      <c r="B12" s="119">
        <v>0</v>
      </c>
      <c r="C12" s="119">
        <f>'FINAL TOTAL'!H22</f>
        <v>2800</v>
      </c>
      <c r="D12" s="119">
        <v>0</v>
      </c>
      <c r="E12" s="119">
        <f>'FINAL TOTAL'!I22</f>
        <v>8531.01</v>
      </c>
      <c r="F12" s="119">
        <f t="shared" si="0"/>
        <v>2800</v>
      </c>
      <c r="G12" s="119">
        <f t="shared" si="1"/>
        <v>8531.01</v>
      </c>
      <c r="H12" s="119">
        <f t="shared" si="2"/>
        <v>0</v>
      </c>
      <c r="I12" s="119">
        <f t="shared" si="3"/>
        <v>11331.01</v>
      </c>
    </row>
    <row r="13" spans="1:9" ht="15.6" x14ac:dyDescent="0.3">
      <c r="A13" s="117" t="s">
        <v>5</v>
      </c>
      <c r="B13" s="119">
        <v>0</v>
      </c>
      <c r="C13" s="119">
        <f>'FINAL TOTAL'!C33</f>
        <v>2000</v>
      </c>
      <c r="D13" s="119">
        <f>24148.59/1.11</f>
        <v>21755.486486486483</v>
      </c>
      <c r="E13" s="119">
        <f>'FINAL TOTAL'!D33</f>
        <v>22656.010000000002</v>
      </c>
      <c r="F13" s="119">
        <f t="shared" si="0"/>
        <v>2000</v>
      </c>
      <c r="G13" s="119">
        <f t="shared" si="1"/>
        <v>900.52351351351899</v>
      </c>
      <c r="H13" s="119">
        <f t="shared" si="2"/>
        <v>21755.486486486483</v>
      </c>
      <c r="I13" s="119">
        <f t="shared" si="3"/>
        <v>24656.010000000002</v>
      </c>
    </row>
    <row r="14" spans="1:9" ht="15.6" x14ac:dyDescent="0.3">
      <c r="A14" s="117" t="s">
        <v>6</v>
      </c>
      <c r="B14" s="119">
        <v>0</v>
      </c>
      <c r="C14" s="119">
        <f>'FINAL TOTAL'!H33</f>
        <v>3600</v>
      </c>
      <c r="D14" s="119">
        <f>963.54/1.11</f>
        <v>868.05405405405395</v>
      </c>
      <c r="E14" s="119">
        <f>'FINAL TOTAL'!I33</f>
        <v>8263.01</v>
      </c>
      <c r="F14" s="119">
        <f t="shared" si="0"/>
        <v>3600</v>
      </c>
      <c r="G14" s="119">
        <f t="shared" si="1"/>
        <v>7394.955945945946</v>
      </c>
      <c r="H14" s="119">
        <f t="shared" si="2"/>
        <v>868.05405405405395</v>
      </c>
      <c r="I14" s="119">
        <f t="shared" si="3"/>
        <v>11863.01</v>
      </c>
    </row>
    <row r="15" spans="1:9" ht="15.6" x14ac:dyDescent="0.3">
      <c r="A15" s="117" t="s">
        <v>7</v>
      </c>
      <c r="B15" s="119">
        <v>0</v>
      </c>
      <c r="C15" s="119">
        <f>'FINAL TOTAL'!C44</f>
        <v>2400</v>
      </c>
      <c r="D15" s="119">
        <f>2387.94/1.11</f>
        <v>2151.2972972972971</v>
      </c>
      <c r="E15" s="119">
        <f>'FINAL TOTAL'!D44</f>
        <v>15485.01</v>
      </c>
      <c r="F15" s="119">
        <f t="shared" si="0"/>
        <v>2400</v>
      </c>
      <c r="G15" s="119">
        <f t="shared" si="1"/>
        <v>13333.712702702704</v>
      </c>
      <c r="H15" s="119">
        <f t="shared" si="2"/>
        <v>2151.2972972972971</v>
      </c>
      <c r="I15" s="119">
        <f t="shared" si="3"/>
        <v>17885.010000000002</v>
      </c>
    </row>
    <row r="16" spans="1:9" ht="15.6" x14ac:dyDescent="0.3">
      <c r="A16" s="117" t="s">
        <v>8</v>
      </c>
      <c r="B16" s="119">
        <v>0</v>
      </c>
      <c r="C16" s="119">
        <f>'FINAL TOTAL'!H44</f>
        <v>3700</v>
      </c>
      <c r="D16" s="119">
        <f>6418.74/1.11</f>
        <v>5782.6486486486483</v>
      </c>
      <c r="E16" s="119">
        <f>'FINAL TOTAL'!I44</f>
        <v>9531.01</v>
      </c>
      <c r="F16" s="119">
        <f t="shared" si="0"/>
        <v>3700</v>
      </c>
      <c r="G16" s="119">
        <f t="shared" si="1"/>
        <v>3748.3613513513519</v>
      </c>
      <c r="H16" s="119">
        <f t="shared" si="2"/>
        <v>5782.6486486486483</v>
      </c>
      <c r="I16" s="119">
        <f t="shared" si="3"/>
        <v>13231.01</v>
      </c>
    </row>
    <row r="17" spans="1:9" ht="15.6" x14ac:dyDescent="0.3">
      <c r="A17" s="117" t="s">
        <v>9</v>
      </c>
      <c r="B17" s="119">
        <v>0</v>
      </c>
      <c r="C17" s="119">
        <f>'FINAL TOTAL'!C54</f>
        <v>1100</v>
      </c>
      <c r="D17" s="119">
        <f>1642.36/1.11</f>
        <v>1479.6036036036035</v>
      </c>
      <c r="E17" s="119">
        <f>'FINAL TOTAL'!D54</f>
        <v>11061.01</v>
      </c>
      <c r="F17" s="119">
        <f t="shared" si="0"/>
        <v>1100</v>
      </c>
      <c r="G17" s="119">
        <f t="shared" si="1"/>
        <v>9581.4063963963963</v>
      </c>
      <c r="H17" s="119">
        <f t="shared" si="2"/>
        <v>1479.6036036036035</v>
      </c>
      <c r="I17" s="119">
        <f t="shared" si="3"/>
        <v>12161.01</v>
      </c>
    </row>
    <row r="18" spans="1:9" ht="15.6" x14ac:dyDescent="0.3">
      <c r="A18" s="117" t="s">
        <v>10</v>
      </c>
      <c r="B18" s="119">
        <v>0</v>
      </c>
      <c r="C18" s="119">
        <f>'FINAL TOTAL'!H54</f>
        <v>3100</v>
      </c>
      <c r="D18" s="119">
        <v>0</v>
      </c>
      <c r="E18" s="119">
        <f>'FINAL TOTAL'!I54</f>
        <v>12788.01</v>
      </c>
      <c r="F18" s="119">
        <f t="shared" si="0"/>
        <v>3100</v>
      </c>
      <c r="G18" s="119">
        <f t="shared" si="1"/>
        <v>12788.01</v>
      </c>
      <c r="H18" s="119">
        <f t="shared" si="2"/>
        <v>0</v>
      </c>
      <c r="I18" s="119">
        <f t="shared" si="3"/>
        <v>15888.01</v>
      </c>
    </row>
    <row r="19" spans="1:9" ht="15.6" x14ac:dyDescent="0.3">
      <c r="A19" s="117" t="s">
        <v>11</v>
      </c>
      <c r="B19" s="119">
        <v>0</v>
      </c>
      <c r="C19" s="119">
        <f>C18</f>
        <v>3100</v>
      </c>
      <c r="D19" s="119">
        <f>SUM(D9:D18)/10</f>
        <v>4165.9567567567556</v>
      </c>
      <c r="E19" s="119">
        <f>'FINAL TOTAL'!D64</f>
        <v>14467.51</v>
      </c>
      <c r="F19" s="119">
        <f t="shared" si="0"/>
        <v>3100</v>
      </c>
      <c r="G19" s="119">
        <f t="shared" si="1"/>
        <v>10301.553243243245</v>
      </c>
      <c r="H19" s="119">
        <f t="shared" si="2"/>
        <v>4165.9567567567556</v>
      </c>
      <c r="I19" s="119">
        <f t="shared" si="3"/>
        <v>17567.510000000002</v>
      </c>
    </row>
    <row r="20" spans="1:9" ht="15.6" x14ac:dyDescent="0.3">
      <c r="A20" s="117" t="s">
        <v>12</v>
      </c>
      <c r="B20" s="119">
        <v>0</v>
      </c>
      <c r="C20" s="119">
        <f>C19</f>
        <v>3100</v>
      </c>
      <c r="D20" s="119">
        <f>SUM(D9:D19)/11</f>
        <v>4165.9567567567565</v>
      </c>
      <c r="E20" s="119">
        <f>'FINAL TOTAL'!I64</f>
        <v>5945.01</v>
      </c>
      <c r="F20" s="119">
        <f t="shared" si="0"/>
        <v>3100</v>
      </c>
      <c r="G20" s="119">
        <f t="shared" si="1"/>
        <v>1779.0532432432437</v>
      </c>
      <c r="H20" s="119">
        <f t="shared" si="2"/>
        <v>4165.9567567567565</v>
      </c>
      <c r="I20" s="119">
        <f t="shared" si="3"/>
        <v>9045.01</v>
      </c>
    </row>
    <row r="21" spans="1:9" ht="18" x14ac:dyDescent="0.35">
      <c r="A21" s="117"/>
      <c r="B21" s="120">
        <f>SUM(B9:B20)</f>
        <v>0</v>
      </c>
      <c r="C21" s="120">
        <f>SUM(C9:C20)</f>
        <v>34900</v>
      </c>
      <c r="D21" s="120">
        <f>SUM(D9:D18)</f>
        <v>41659.567567567559</v>
      </c>
      <c r="E21" s="120">
        <f>SUM(E9:E20)</f>
        <v>140167.60999999999</v>
      </c>
      <c r="F21" s="120"/>
      <c r="G21" s="120"/>
      <c r="H21" s="120">
        <f>SUM(H9:H20)</f>
        <v>49991.481081081074</v>
      </c>
      <c r="I21" s="120">
        <f>SUM(I9:I20)</f>
        <v>175067.61000000002</v>
      </c>
    </row>
    <row r="22" spans="1:9" x14ac:dyDescent="0.25">
      <c r="A22" s="121"/>
      <c r="B22" s="122"/>
      <c r="C22" s="123">
        <f>C21-B21</f>
        <v>34900</v>
      </c>
      <c r="D22" s="122"/>
      <c r="E22" s="123">
        <f>E21-D21</f>
        <v>98508.042432432427</v>
      </c>
      <c r="F22" s="122"/>
      <c r="G22" s="122"/>
      <c r="H22" s="122"/>
      <c r="I22" s="123">
        <f>I21-H21</f>
        <v>125076.12891891894</v>
      </c>
    </row>
  </sheetData>
  <sheetProtection selectLockedCells="1" selectUnlockedCells="1"/>
  <mergeCells count="2">
    <mergeCell ref="B6:D6"/>
    <mergeCell ref="E6:I6"/>
  </mergeCells>
  <pageMargins left="0.75" right="0.75" top="1" bottom="1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6"/>
  <sheetViews>
    <sheetView workbookViewId="0">
      <selection activeCell="C15" sqref="C15"/>
    </sheetView>
  </sheetViews>
  <sheetFormatPr baseColWidth="10" defaultColWidth="11" defaultRowHeight="13.2" x14ac:dyDescent="0.25"/>
  <cols>
    <col min="1" max="1" width="17.6640625" customWidth="1"/>
    <col min="2" max="2" width="11" customWidth="1"/>
    <col min="3" max="3" width="14.109375" customWidth="1"/>
    <col min="4" max="4" width="11" customWidth="1"/>
    <col min="5" max="5" width="15.33203125" customWidth="1"/>
    <col min="6" max="6" width="11" customWidth="1"/>
    <col min="7" max="7" width="14.109375" customWidth="1"/>
    <col min="8" max="8" width="11" customWidth="1"/>
    <col min="9" max="9" width="16.5546875" customWidth="1"/>
    <col min="10" max="10" width="11" customWidth="1"/>
    <col min="11" max="11" width="16.5546875" customWidth="1"/>
  </cols>
  <sheetData>
    <row r="3" spans="1:12" s="126" customFormat="1" x14ac:dyDescent="0.25">
      <c r="A3" s="124" t="s">
        <v>80</v>
      </c>
      <c r="B3" s="124"/>
      <c r="C3" s="124"/>
      <c r="D3" s="124"/>
      <c r="E3" s="125" t="s">
        <v>81</v>
      </c>
      <c r="F3" s="125"/>
      <c r="G3" s="125"/>
      <c r="H3" s="125"/>
      <c r="I3" s="124" t="s">
        <v>82</v>
      </c>
      <c r="J3" s="124"/>
      <c r="K3" s="124"/>
      <c r="L3" s="124"/>
    </row>
    <row r="4" spans="1:12" x14ac:dyDescent="0.25">
      <c r="A4" s="127"/>
      <c r="B4" s="127"/>
      <c r="C4" s="127"/>
      <c r="D4" s="127"/>
      <c r="E4" s="128"/>
      <c r="F4" s="128"/>
      <c r="G4" s="128"/>
      <c r="H4" s="128"/>
      <c r="I4" s="127"/>
      <c r="J4" s="127"/>
      <c r="K4" s="127"/>
      <c r="L4" s="127"/>
    </row>
    <row r="5" spans="1:12" s="40" customFormat="1" x14ac:dyDescent="0.25">
      <c r="A5" s="129" t="s">
        <v>83</v>
      </c>
      <c r="B5" s="129"/>
      <c r="C5" s="129" t="s">
        <v>84</v>
      </c>
      <c r="D5" s="129"/>
      <c r="E5" s="130" t="s">
        <v>83</v>
      </c>
      <c r="F5" s="130"/>
      <c r="G5" s="130" t="s">
        <v>84</v>
      </c>
      <c r="H5" s="130"/>
      <c r="I5" s="129" t="s">
        <v>83</v>
      </c>
      <c r="J5" s="129"/>
      <c r="K5" s="129" t="s">
        <v>84</v>
      </c>
      <c r="L5" s="129"/>
    </row>
    <row r="6" spans="1:12" x14ac:dyDescent="0.25">
      <c r="A6" s="127" t="s">
        <v>85</v>
      </c>
      <c r="B6" s="127">
        <v>55.7</v>
      </c>
      <c r="C6" s="127" t="s">
        <v>85</v>
      </c>
      <c r="D6" s="127">
        <f>B6</f>
        <v>55.7</v>
      </c>
      <c r="E6" s="128" t="s">
        <v>85</v>
      </c>
      <c r="F6" s="128">
        <v>55.7</v>
      </c>
      <c r="G6" s="128" t="s">
        <v>85</v>
      </c>
      <c r="H6" s="128">
        <f>F6</f>
        <v>55.7</v>
      </c>
      <c r="I6" s="127" t="s">
        <v>85</v>
      </c>
      <c r="J6" s="127">
        <v>1487</v>
      </c>
      <c r="K6" s="127" t="s">
        <v>85</v>
      </c>
      <c r="L6" s="127">
        <f>J6</f>
        <v>1487</v>
      </c>
    </row>
    <row r="7" spans="1:12" x14ac:dyDescent="0.25">
      <c r="A7" s="127" t="s">
        <v>86</v>
      </c>
      <c r="B7" s="127">
        <v>162</v>
      </c>
      <c r="C7" s="127" t="s">
        <v>86</v>
      </c>
      <c r="D7" s="127">
        <f>B7</f>
        <v>162</v>
      </c>
      <c r="E7" s="128" t="s">
        <v>86</v>
      </c>
      <c r="F7" s="128">
        <v>72.8</v>
      </c>
      <c r="G7" s="128" t="s">
        <v>86</v>
      </c>
      <c r="H7" s="128">
        <f>F7</f>
        <v>72.8</v>
      </c>
      <c r="I7" s="127" t="s">
        <v>87</v>
      </c>
      <c r="J7" s="127">
        <v>0</v>
      </c>
      <c r="K7" s="127" t="s">
        <v>87</v>
      </c>
      <c r="L7" s="127">
        <f>J7</f>
        <v>0</v>
      </c>
    </row>
    <row r="8" spans="1:12" x14ac:dyDescent="0.25">
      <c r="A8" s="127" t="s">
        <v>88</v>
      </c>
      <c r="B8" s="127">
        <v>315.14999999999998</v>
      </c>
      <c r="C8" s="127" t="s">
        <v>88</v>
      </c>
      <c r="D8" s="127">
        <f>B8</f>
        <v>315.14999999999998</v>
      </c>
      <c r="E8" s="128" t="s">
        <v>88</v>
      </c>
      <c r="F8" s="128">
        <v>320.72000000000003</v>
      </c>
      <c r="G8" s="128" t="s">
        <v>88</v>
      </c>
      <c r="H8" s="128">
        <f>F8</f>
        <v>320.72000000000003</v>
      </c>
      <c r="I8" s="127" t="s">
        <v>89</v>
      </c>
      <c r="J8" s="127">
        <v>0</v>
      </c>
      <c r="K8" s="127" t="s">
        <v>89</v>
      </c>
      <c r="L8" s="127">
        <f>J8</f>
        <v>0</v>
      </c>
    </row>
    <row r="9" spans="1:12" x14ac:dyDescent="0.25">
      <c r="A9" s="127" t="s">
        <v>90</v>
      </c>
      <c r="B9" s="127">
        <v>0</v>
      </c>
      <c r="C9" s="127" t="s">
        <v>91</v>
      </c>
      <c r="D9" s="127">
        <v>176.96</v>
      </c>
      <c r="E9" s="128" t="s">
        <v>90</v>
      </c>
      <c r="F9" s="128">
        <v>0</v>
      </c>
      <c r="G9" s="128" t="s">
        <v>91</v>
      </c>
      <c r="H9" s="128">
        <v>240</v>
      </c>
      <c r="I9" s="127" t="s">
        <v>92</v>
      </c>
      <c r="J9" s="127">
        <v>0</v>
      </c>
      <c r="K9" s="127" t="s">
        <v>92</v>
      </c>
      <c r="L9" s="127">
        <f>J9</f>
        <v>0</v>
      </c>
    </row>
    <row r="10" spans="1:12" x14ac:dyDescent="0.25">
      <c r="A10" s="127" t="s">
        <v>93</v>
      </c>
      <c r="B10" s="127">
        <v>60</v>
      </c>
      <c r="C10" s="127" t="s">
        <v>90</v>
      </c>
      <c r="D10" s="127">
        <f>B9</f>
        <v>0</v>
      </c>
      <c r="E10" s="128" t="s">
        <v>93</v>
      </c>
      <c r="F10" s="128">
        <v>60</v>
      </c>
      <c r="G10" s="128" t="s">
        <v>90</v>
      </c>
      <c r="H10" s="128">
        <f>F9</f>
        <v>0</v>
      </c>
      <c r="I10" s="127" t="s">
        <v>94</v>
      </c>
      <c r="J10" s="127">
        <v>0</v>
      </c>
      <c r="K10" s="127" t="s">
        <v>94</v>
      </c>
      <c r="L10" s="127">
        <f>J10</f>
        <v>0</v>
      </c>
    </row>
    <row r="11" spans="1:12" x14ac:dyDescent="0.25">
      <c r="A11" s="127" t="s">
        <v>95</v>
      </c>
      <c r="B11" s="127">
        <v>0</v>
      </c>
      <c r="C11" s="127" t="s">
        <v>93</v>
      </c>
      <c r="D11" s="127">
        <f>B10</f>
        <v>60</v>
      </c>
      <c r="E11" s="128" t="s">
        <v>95</v>
      </c>
      <c r="F11" s="128">
        <v>0</v>
      </c>
      <c r="G11" s="128" t="s">
        <v>93</v>
      </c>
      <c r="H11" s="128">
        <f>F10</f>
        <v>60</v>
      </c>
      <c r="I11" s="127" t="s">
        <v>93</v>
      </c>
      <c r="J11" s="127">
        <v>60</v>
      </c>
      <c r="K11" s="127" t="s">
        <v>93</v>
      </c>
      <c r="L11" s="127">
        <v>58.9</v>
      </c>
    </row>
    <row r="12" spans="1:12" x14ac:dyDescent="0.25">
      <c r="A12" s="127" t="s">
        <v>96</v>
      </c>
      <c r="B12" s="127">
        <v>35</v>
      </c>
      <c r="C12" s="127" t="s">
        <v>97</v>
      </c>
      <c r="D12" s="127">
        <f>B11</f>
        <v>0</v>
      </c>
      <c r="E12" s="128" t="s">
        <v>96</v>
      </c>
      <c r="F12" s="128">
        <v>35</v>
      </c>
      <c r="G12" s="128" t="s">
        <v>97</v>
      </c>
      <c r="H12" s="128">
        <f>F11</f>
        <v>0</v>
      </c>
      <c r="I12" s="127" t="s">
        <v>90</v>
      </c>
      <c r="J12" s="127">
        <v>0</v>
      </c>
      <c r="K12" s="127" t="s">
        <v>90</v>
      </c>
      <c r="L12" s="127">
        <v>0</v>
      </c>
    </row>
    <row r="13" spans="1:12" x14ac:dyDescent="0.25">
      <c r="A13" s="127" t="s">
        <v>98</v>
      </c>
      <c r="B13" s="127">
        <v>0</v>
      </c>
      <c r="C13" s="127" t="s">
        <v>99</v>
      </c>
      <c r="D13" s="127">
        <f>B12</f>
        <v>35</v>
      </c>
      <c r="E13" s="128" t="s">
        <v>100</v>
      </c>
      <c r="F13" s="128">
        <v>0</v>
      </c>
      <c r="G13" s="128" t="s">
        <v>96</v>
      </c>
      <c r="H13" s="128">
        <f>F12</f>
        <v>35</v>
      </c>
      <c r="I13" s="127" t="s">
        <v>95</v>
      </c>
      <c r="J13" s="127">
        <v>0</v>
      </c>
      <c r="K13" s="127" t="s">
        <v>95</v>
      </c>
      <c r="L13" s="127">
        <v>0</v>
      </c>
    </row>
    <row r="14" spans="1:12" x14ac:dyDescent="0.25">
      <c r="A14" s="127" t="s">
        <v>101</v>
      </c>
      <c r="B14" s="127">
        <v>105</v>
      </c>
      <c r="C14" s="127" t="s">
        <v>98</v>
      </c>
      <c r="D14" s="127">
        <f>B13</f>
        <v>0</v>
      </c>
      <c r="E14" s="128" t="s">
        <v>101</v>
      </c>
      <c r="F14" s="128">
        <v>105</v>
      </c>
      <c r="G14" s="128" t="s">
        <v>98</v>
      </c>
      <c r="H14" s="128">
        <f>F13</f>
        <v>0</v>
      </c>
      <c r="I14" s="127" t="s">
        <v>96</v>
      </c>
      <c r="J14" s="127">
        <v>35</v>
      </c>
      <c r="K14" s="127" t="s">
        <v>96</v>
      </c>
      <c r="L14" s="127">
        <v>15</v>
      </c>
    </row>
    <row r="15" spans="1:12" x14ac:dyDescent="0.25">
      <c r="A15" s="127"/>
      <c r="B15" s="127"/>
      <c r="C15" s="127" t="s">
        <v>101</v>
      </c>
      <c r="D15" s="127">
        <v>103.26</v>
      </c>
      <c r="E15" s="128"/>
      <c r="F15" s="128"/>
      <c r="G15" s="128" t="s">
        <v>101</v>
      </c>
      <c r="H15" s="128">
        <v>105</v>
      </c>
      <c r="I15" s="127" t="s">
        <v>98</v>
      </c>
      <c r="J15" s="127">
        <v>0</v>
      </c>
      <c r="K15" s="127" t="s">
        <v>98</v>
      </c>
      <c r="L15" s="127">
        <v>0</v>
      </c>
    </row>
    <row r="16" spans="1:12" x14ac:dyDescent="0.25">
      <c r="A16" s="127"/>
      <c r="B16" s="127"/>
      <c r="C16" s="127"/>
      <c r="D16" s="127"/>
      <c r="E16" s="128"/>
      <c r="F16" s="128"/>
      <c r="G16" s="128"/>
      <c r="H16" s="128"/>
      <c r="I16" s="127" t="s">
        <v>88</v>
      </c>
      <c r="J16" s="127">
        <v>1122.52</v>
      </c>
      <c r="K16" s="127" t="s">
        <v>88</v>
      </c>
      <c r="L16" s="127">
        <v>1122.52</v>
      </c>
    </row>
    <row r="17" spans="1:12" s="40" customFormat="1" x14ac:dyDescent="0.25">
      <c r="A17" s="129" t="s">
        <v>102</v>
      </c>
      <c r="B17" s="129">
        <f>SUM(B6:B15)</f>
        <v>732.84999999999991</v>
      </c>
      <c r="C17" s="129"/>
      <c r="D17" s="129">
        <f>SUM(D6:D15)</f>
        <v>908.06999999999994</v>
      </c>
      <c r="E17" s="130"/>
      <c r="F17" s="130">
        <f>SUM(F6:F15)</f>
        <v>649.22</v>
      </c>
      <c r="G17" s="130"/>
      <c r="H17" s="130">
        <f>SUM(H6:H15)</f>
        <v>889.22</v>
      </c>
      <c r="I17" s="129"/>
      <c r="J17" s="129">
        <f>SUM(J6:J16)</f>
        <v>2704.52</v>
      </c>
      <c r="K17" s="129"/>
      <c r="L17" s="129">
        <f>SUM(L6:L16)</f>
        <v>2683.42</v>
      </c>
    </row>
    <row r="18" spans="1:12" s="40" customFormat="1" x14ac:dyDescent="0.25">
      <c r="A18" s="129" t="s">
        <v>103</v>
      </c>
      <c r="B18" s="129">
        <v>957</v>
      </c>
      <c r="C18" s="129"/>
      <c r="D18" s="129">
        <v>1338.05</v>
      </c>
      <c r="E18" s="130"/>
      <c r="F18" s="130">
        <v>957</v>
      </c>
      <c r="G18" s="130"/>
      <c r="H18" s="130">
        <v>1450</v>
      </c>
      <c r="I18" s="129"/>
      <c r="J18" s="129">
        <v>1115.55</v>
      </c>
      <c r="K18" s="129"/>
      <c r="L18" s="129">
        <v>2602.9499999999998</v>
      </c>
    </row>
    <row r="19" spans="1:12" s="40" customFormat="1" x14ac:dyDescent="0.25">
      <c r="A19" s="129" t="s">
        <v>104</v>
      </c>
      <c r="B19" s="129">
        <f>SUM(B17:B18)</f>
        <v>1689.85</v>
      </c>
      <c r="C19" s="129"/>
      <c r="D19" s="129">
        <f>SUM(D17:D18)</f>
        <v>2246.12</v>
      </c>
      <c r="E19" s="130"/>
      <c r="F19" s="130">
        <f>SUM(F17:F18)</f>
        <v>1606.22</v>
      </c>
      <c r="G19" s="130"/>
      <c r="H19" s="130">
        <f>SUM(H17:H18)</f>
        <v>2339.2200000000003</v>
      </c>
      <c r="I19" s="129"/>
      <c r="J19" s="129">
        <f>SUM(J17:J18)</f>
        <v>3820.0699999999997</v>
      </c>
      <c r="K19" s="129"/>
      <c r="L19" s="129">
        <f>SUM(L17:L18)</f>
        <v>5286.37</v>
      </c>
    </row>
    <row r="22" spans="1:12" s="126" customFormat="1" x14ac:dyDescent="0.25">
      <c r="A22" s="124" t="s">
        <v>105</v>
      </c>
      <c r="B22" s="124"/>
      <c r="C22" s="124"/>
      <c r="D22" s="124"/>
      <c r="E22" s="125" t="s">
        <v>106</v>
      </c>
      <c r="F22" s="125"/>
      <c r="G22" s="125"/>
      <c r="H22" s="125"/>
      <c r="I22" s="124" t="s">
        <v>107</v>
      </c>
      <c r="J22" s="124"/>
      <c r="K22" s="124" t="s">
        <v>107</v>
      </c>
      <c r="L22" s="124"/>
    </row>
    <row r="23" spans="1:12" x14ac:dyDescent="0.25">
      <c r="A23" s="127"/>
      <c r="B23" s="127"/>
      <c r="C23" s="127"/>
      <c r="D23" s="127"/>
      <c r="E23" s="128"/>
      <c r="F23" s="128"/>
      <c r="G23" s="128"/>
      <c r="H23" s="128"/>
      <c r="I23" s="127"/>
      <c r="J23" s="127"/>
      <c r="K23" s="127"/>
      <c r="L23" s="127"/>
    </row>
    <row r="24" spans="1:12" s="40" customFormat="1" x14ac:dyDescent="0.25">
      <c r="A24" s="129" t="s">
        <v>83</v>
      </c>
      <c r="B24" s="129"/>
      <c r="C24" s="129" t="s">
        <v>84</v>
      </c>
      <c r="D24" s="129"/>
      <c r="E24" s="130" t="s">
        <v>83</v>
      </c>
      <c r="F24" s="130"/>
      <c r="G24" s="130" t="s">
        <v>84</v>
      </c>
      <c r="H24" s="130"/>
      <c r="I24" s="129" t="s">
        <v>83</v>
      </c>
      <c r="J24" s="129"/>
      <c r="K24" s="129" t="s">
        <v>84</v>
      </c>
      <c r="L24" s="129"/>
    </row>
    <row r="25" spans="1:12" x14ac:dyDescent="0.25">
      <c r="A25" s="127" t="s">
        <v>85</v>
      </c>
      <c r="B25" s="127">
        <v>72.8</v>
      </c>
      <c r="C25" s="127" t="s">
        <v>85</v>
      </c>
      <c r="D25" s="127">
        <f>B25</f>
        <v>72.8</v>
      </c>
      <c r="E25" s="128" t="s">
        <v>85</v>
      </c>
      <c r="F25" s="128">
        <v>55.7</v>
      </c>
      <c r="G25" s="128" t="s">
        <v>85</v>
      </c>
      <c r="H25" s="128">
        <f>F25</f>
        <v>55.7</v>
      </c>
      <c r="I25" s="127" t="s">
        <v>85</v>
      </c>
      <c r="J25" s="127">
        <v>55</v>
      </c>
      <c r="K25" s="127" t="s">
        <v>85</v>
      </c>
      <c r="L25" s="127">
        <f t="shared" ref="L25:L32" si="0">J25</f>
        <v>55</v>
      </c>
    </row>
    <row r="26" spans="1:12" x14ac:dyDescent="0.25">
      <c r="A26" s="127" t="s">
        <v>86</v>
      </c>
      <c r="B26" s="127">
        <v>61.9</v>
      </c>
      <c r="C26" s="127" t="s">
        <v>86</v>
      </c>
      <c r="D26" s="127">
        <f>B26</f>
        <v>61.9</v>
      </c>
      <c r="E26" s="128" t="s">
        <v>86</v>
      </c>
      <c r="F26" s="128">
        <v>72.8</v>
      </c>
      <c r="G26" s="128" t="s">
        <v>86</v>
      </c>
      <c r="H26" s="128">
        <f>F26</f>
        <v>72.8</v>
      </c>
      <c r="I26" s="127" t="s">
        <v>88</v>
      </c>
      <c r="J26" s="127">
        <v>320.72000000000003</v>
      </c>
      <c r="K26" s="127" t="s">
        <v>88</v>
      </c>
      <c r="L26" s="127">
        <f t="shared" si="0"/>
        <v>320.72000000000003</v>
      </c>
    </row>
    <row r="27" spans="1:12" x14ac:dyDescent="0.25">
      <c r="A27" s="127" t="s">
        <v>88</v>
      </c>
      <c r="B27" s="127">
        <v>277.5</v>
      </c>
      <c r="C27" s="127" t="s">
        <v>88</v>
      </c>
      <c r="D27" s="127">
        <f>B27</f>
        <v>277.5</v>
      </c>
      <c r="E27" s="128" t="s">
        <v>88</v>
      </c>
      <c r="F27" s="128">
        <v>320.72000000000003</v>
      </c>
      <c r="G27" s="128" t="s">
        <v>88</v>
      </c>
      <c r="H27" s="128">
        <f>F27</f>
        <v>320.72000000000003</v>
      </c>
      <c r="I27" s="127" t="s">
        <v>108</v>
      </c>
      <c r="J27" s="127">
        <v>318</v>
      </c>
      <c r="K27" s="127" t="s">
        <v>108</v>
      </c>
      <c r="L27" s="127">
        <f t="shared" si="0"/>
        <v>318</v>
      </c>
    </row>
    <row r="28" spans="1:12" x14ac:dyDescent="0.25">
      <c r="A28" s="127" t="s">
        <v>90</v>
      </c>
      <c r="B28" s="127">
        <v>0</v>
      </c>
      <c r="C28" s="127" t="s">
        <v>91</v>
      </c>
      <c r="D28" s="127">
        <v>137.6</v>
      </c>
      <c r="E28" s="128" t="s">
        <v>90</v>
      </c>
      <c r="F28" s="128">
        <v>0</v>
      </c>
      <c r="G28" s="128" t="s">
        <v>91</v>
      </c>
      <c r="H28" s="128">
        <v>1143.3</v>
      </c>
      <c r="I28" s="127" t="s">
        <v>92</v>
      </c>
      <c r="J28" s="127"/>
      <c r="K28" s="127" t="s">
        <v>92</v>
      </c>
      <c r="L28" s="127">
        <f t="shared" si="0"/>
        <v>0</v>
      </c>
    </row>
    <row r="29" spans="1:12" x14ac:dyDescent="0.25">
      <c r="A29" s="127" t="s">
        <v>93</v>
      </c>
      <c r="B29" s="127">
        <v>60</v>
      </c>
      <c r="C29" s="127" t="s">
        <v>90</v>
      </c>
      <c r="D29" s="127">
        <f>B28</f>
        <v>0</v>
      </c>
      <c r="E29" s="128" t="s">
        <v>93</v>
      </c>
      <c r="F29" s="128">
        <v>60</v>
      </c>
      <c r="G29" s="128" t="s">
        <v>90</v>
      </c>
      <c r="H29" s="128">
        <f>F28</f>
        <v>0</v>
      </c>
      <c r="I29" s="127" t="s">
        <v>93</v>
      </c>
      <c r="J29" s="127">
        <v>40.18</v>
      </c>
      <c r="K29" s="127" t="s">
        <v>93</v>
      </c>
      <c r="L29" s="127">
        <f t="shared" si="0"/>
        <v>40.18</v>
      </c>
    </row>
    <row r="30" spans="1:12" x14ac:dyDescent="0.25">
      <c r="A30" s="127" t="s">
        <v>95</v>
      </c>
      <c r="B30" s="127">
        <v>0</v>
      </c>
      <c r="C30" s="127" t="s">
        <v>93</v>
      </c>
      <c r="D30" s="127">
        <f>B29</f>
        <v>60</v>
      </c>
      <c r="E30" s="128" t="s">
        <v>95</v>
      </c>
      <c r="F30" s="128">
        <v>0</v>
      </c>
      <c r="G30" s="128" t="s">
        <v>93</v>
      </c>
      <c r="H30" s="128">
        <f>F29</f>
        <v>60</v>
      </c>
      <c r="I30" s="127" t="s">
        <v>90</v>
      </c>
      <c r="J30" s="127">
        <v>0</v>
      </c>
      <c r="K30" s="127" t="s">
        <v>90</v>
      </c>
      <c r="L30" s="127">
        <f t="shared" si="0"/>
        <v>0</v>
      </c>
    </row>
    <row r="31" spans="1:12" x14ac:dyDescent="0.25">
      <c r="A31" s="127" t="s">
        <v>96</v>
      </c>
      <c r="B31" s="127">
        <v>35</v>
      </c>
      <c r="C31" s="127" t="s">
        <v>97</v>
      </c>
      <c r="D31" s="127">
        <f>B30</f>
        <v>0</v>
      </c>
      <c r="E31" s="128" t="s">
        <v>96</v>
      </c>
      <c r="F31" s="128">
        <v>35</v>
      </c>
      <c r="G31" s="128" t="s">
        <v>97</v>
      </c>
      <c r="H31" s="128">
        <f>F30</f>
        <v>0</v>
      </c>
      <c r="I31" s="127" t="s">
        <v>95</v>
      </c>
      <c r="J31" s="127">
        <v>0</v>
      </c>
      <c r="K31" s="127" t="s">
        <v>95</v>
      </c>
      <c r="L31" s="127">
        <f t="shared" si="0"/>
        <v>0</v>
      </c>
    </row>
    <row r="32" spans="1:12" x14ac:dyDescent="0.25">
      <c r="A32" s="127" t="s">
        <v>98</v>
      </c>
      <c r="B32" s="127">
        <v>0</v>
      </c>
      <c r="C32" s="127" t="s">
        <v>96</v>
      </c>
      <c r="D32" s="127">
        <f>B31</f>
        <v>35</v>
      </c>
      <c r="E32" s="128" t="s">
        <v>98</v>
      </c>
      <c r="F32" s="128">
        <v>0</v>
      </c>
      <c r="G32" s="128" t="s">
        <v>96</v>
      </c>
      <c r="H32" s="128">
        <f>F31</f>
        <v>35</v>
      </c>
      <c r="I32" s="127" t="s">
        <v>96</v>
      </c>
      <c r="J32" s="127">
        <v>15</v>
      </c>
      <c r="K32" s="127" t="s">
        <v>96</v>
      </c>
      <c r="L32" s="127">
        <f t="shared" si="0"/>
        <v>15</v>
      </c>
    </row>
    <row r="33" spans="1:12" x14ac:dyDescent="0.25">
      <c r="A33" s="127" t="s">
        <v>101</v>
      </c>
      <c r="B33" s="127">
        <v>105</v>
      </c>
      <c r="C33" s="127" t="s">
        <v>98</v>
      </c>
      <c r="D33" s="127">
        <f>B32</f>
        <v>0</v>
      </c>
      <c r="E33" s="128" t="s">
        <v>101</v>
      </c>
      <c r="F33" s="128">
        <v>105</v>
      </c>
      <c r="G33" s="128" t="s">
        <v>98</v>
      </c>
      <c r="H33" s="128">
        <f>F32</f>
        <v>0</v>
      </c>
      <c r="I33" s="127" t="s">
        <v>98</v>
      </c>
      <c r="J33" s="127">
        <v>0</v>
      </c>
      <c r="K33" s="127" t="s">
        <v>109</v>
      </c>
      <c r="L33" s="127">
        <v>184.79</v>
      </c>
    </row>
    <row r="34" spans="1:12" x14ac:dyDescent="0.25">
      <c r="A34" s="127"/>
      <c r="B34" s="127"/>
      <c r="C34" s="127" t="s">
        <v>101</v>
      </c>
      <c r="D34" s="127">
        <v>105</v>
      </c>
      <c r="E34" s="128"/>
      <c r="F34" s="128"/>
      <c r="G34" s="128" t="s">
        <v>101</v>
      </c>
      <c r="H34" s="128">
        <v>105</v>
      </c>
      <c r="I34" s="127"/>
      <c r="J34" s="127"/>
      <c r="K34" s="127"/>
      <c r="L34" s="127"/>
    </row>
    <row r="35" spans="1:12" s="40" customFormat="1" x14ac:dyDescent="0.25">
      <c r="A35" s="129" t="s">
        <v>102</v>
      </c>
      <c r="B35" s="129">
        <f>SUM(B25:B33)</f>
        <v>612.20000000000005</v>
      </c>
      <c r="C35" s="129"/>
      <c r="D35" s="129">
        <f>SUM(D25:D33)</f>
        <v>644.79999999999995</v>
      </c>
      <c r="E35" s="130"/>
      <c r="F35" s="130">
        <f>SUM(F25:F33)</f>
        <v>649.22</v>
      </c>
      <c r="G35" s="130"/>
      <c r="H35" s="130">
        <f>SUM(H25:H33)</f>
        <v>1687.52</v>
      </c>
      <c r="I35" s="129"/>
      <c r="J35" s="129">
        <f>SUM(J25:J33)</f>
        <v>748.9</v>
      </c>
      <c r="K35" s="129"/>
      <c r="L35" s="129">
        <f>SUM(L25:L34)</f>
        <v>933.68999999999994</v>
      </c>
    </row>
    <row r="36" spans="1:12" s="40" customFormat="1" x14ac:dyDescent="0.25">
      <c r="A36" s="129" t="s">
        <v>53</v>
      </c>
      <c r="B36" s="129">
        <v>957</v>
      </c>
      <c r="C36" s="129"/>
      <c r="D36" s="129">
        <v>1338.05</v>
      </c>
      <c r="E36" s="130"/>
      <c r="F36" s="130">
        <v>957</v>
      </c>
      <c r="G36" s="130"/>
      <c r="H36" s="130">
        <v>1450</v>
      </c>
      <c r="I36" s="129"/>
      <c r="J36" s="129">
        <v>1000</v>
      </c>
      <c r="K36" s="129"/>
      <c r="L36" s="129">
        <v>1500</v>
      </c>
    </row>
    <row r="37" spans="1:12" s="40" customFormat="1" x14ac:dyDescent="0.25">
      <c r="A37" s="129" t="s">
        <v>104</v>
      </c>
      <c r="B37" s="129">
        <f>SUM(B35:B36)</f>
        <v>1569.2</v>
      </c>
      <c r="C37" s="129"/>
      <c r="D37" s="129">
        <f>SUM(D35:D36)</f>
        <v>1982.85</v>
      </c>
      <c r="E37" s="130"/>
      <c r="F37" s="130">
        <f>SUM(F35:F36)</f>
        <v>1606.22</v>
      </c>
      <c r="G37" s="130"/>
      <c r="H37" s="130">
        <f>SUM(H35:H36)</f>
        <v>3137.52</v>
      </c>
      <c r="I37" s="129"/>
      <c r="J37" s="129">
        <f>SUM(J35:J36)</f>
        <v>1748.9</v>
      </c>
      <c r="K37" s="129"/>
      <c r="L37" s="129">
        <f>SUM(L35:L36)</f>
        <v>2433.69</v>
      </c>
    </row>
    <row r="40" spans="1:12" s="40" customFormat="1" x14ac:dyDescent="0.25">
      <c r="A40" s="40" t="s">
        <v>32</v>
      </c>
      <c r="D40" s="40" t="s">
        <v>110</v>
      </c>
      <c r="E40" s="40" t="s">
        <v>111</v>
      </c>
      <c r="F40" s="40" t="s">
        <v>112</v>
      </c>
      <c r="I40" s="40" t="s">
        <v>113</v>
      </c>
    </row>
    <row r="41" spans="1:12" x14ac:dyDescent="0.25">
      <c r="B41" s="131" t="s">
        <v>114</v>
      </c>
      <c r="C41" s="131" t="s">
        <v>115</v>
      </c>
      <c r="I41" s="126" t="s">
        <v>116</v>
      </c>
      <c r="J41" s="126"/>
      <c r="K41" s="126" t="s">
        <v>117</v>
      </c>
    </row>
    <row r="42" spans="1:12" x14ac:dyDescent="0.25">
      <c r="A42" s="126" t="s">
        <v>118</v>
      </c>
      <c r="B42" s="69">
        <v>833</v>
      </c>
      <c r="C42" s="69">
        <f t="shared" ref="C42:C53" si="1">((B42*0.05)+B42)</f>
        <v>874.65</v>
      </c>
      <c r="D42">
        <v>150</v>
      </c>
      <c r="E42">
        <v>100</v>
      </c>
      <c r="F42">
        <v>70</v>
      </c>
      <c r="I42" t="s">
        <v>98</v>
      </c>
      <c r="J42">
        <v>30.03</v>
      </c>
      <c r="K42">
        <f>J42*2</f>
        <v>60.06</v>
      </c>
    </row>
    <row r="43" spans="1:12" x14ac:dyDescent="0.25">
      <c r="A43" s="126" t="s">
        <v>105</v>
      </c>
      <c r="B43" s="69">
        <v>1123</v>
      </c>
      <c r="C43" s="69">
        <f t="shared" si="1"/>
        <v>1179.1500000000001</v>
      </c>
      <c r="D43">
        <v>150</v>
      </c>
      <c r="E43">
        <v>100</v>
      </c>
      <c r="F43">
        <v>70</v>
      </c>
      <c r="I43" t="s">
        <v>96</v>
      </c>
      <c r="J43">
        <v>7.57</v>
      </c>
      <c r="K43">
        <f>J43*2</f>
        <v>15.14</v>
      </c>
    </row>
    <row r="44" spans="1:12" x14ac:dyDescent="0.25">
      <c r="A44" s="126" t="s">
        <v>119</v>
      </c>
      <c r="B44" s="69">
        <v>1434</v>
      </c>
      <c r="C44" s="69">
        <f t="shared" si="1"/>
        <v>1505.7</v>
      </c>
      <c r="D44">
        <v>150</v>
      </c>
      <c r="E44">
        <v>100</v>
      </c>
      <c r="F44">
        <v>70</v>
      </c>
    </row>
    <row r="45" spans="1:12" x14ac:dyDescent="0.25">
      <c r="A45" s="126" t="s">
        <v>120</v>
      </c>
      <c r="B45" s="69">
        <v>1434</v>
      </c>
      <c r="C45" s="69">
        <f t="shared" si="1"/>
        <v>1505.7</v>
      </c>
      <c r="D45">
        <v>150</v>
      </c>
      <c r="E45">
        <v>100</v>
      </c>
      <c r="F45">
        <v>70</v>
      </c>
      <c r="I45" t="s">
        <v>121</v>
      </c>
      <c r="J45">
        <f>SUM(J42:J44)</f>
        <v>37.6</v>
      </c>
      <c r="K45">
        <f>SUM(K42:K44)</f>
        <v>75.2</v>
      </c>
    </row>
    <row r="46" spans="1:12" x14ac:dyDescent="0.25">
      <c r="A46" s="126" t="s">
        <v>122</v>
      </c>
      <c r="B46" s="69">
        <v>1355</v>
      </c>
      <c r="C46" s="69">
        <f t="shared" si="1"/>
        <v>1422.75</v>
      </c>
      <c r="D46">
        <v>150</v>
      </c>
      <c r="E46">
        <v>140</v>
      </c>
      <c r="F46">
        <v>100</v>
      </c>
      <c r="I46" s="126" t="s">
        <v>123</v>
      </c>
      <c r="J46" s="126">
        <v>106.75</v>
      </c>
      <c r="K46" s="126">
        <v>152.5</v>
      </c>
    </row>
    <row r="47" spans="1:12" x14ac:dyDescent="0.25">
      <c r="A47" s="126" t="s">
        <v>124</v>
      </c>
      <c r="B47" s="69">
        <v>550.5</v>
      </c>
      <c r="C47" s="69">
        <f t="shared" si="1"/>
        <v>578.02499999999998</v>
      </c>
      <c r="D47">
        <v>150</v>
      </c>
      <c r="E47">
        <v>140</v>
      </c>
      <c r="F47">
        <v>100</v>
      </c>
      <c r="I47" t="s">
        <v>125</v>
      </c>
      <c r="J47">
        <f>((J45+J46)*0.05)+J45+J46</f>
        <v>151.5675</v>
      </c>
      <c r="K47">
        <f>((K45+K46)*0.05)+K45+K46</f>
        <v>239.08500000000001</v>
      </c>
    </row>
    <row r="48" spans="1:12" x14ac:dyDescent="0.25">
      <c r="A48" s="126" t="s">
        <v>126</v>
      </c>
      <c r="B48" s="69">
        <v>2890</v>
      </c>
      <c r="C48" s="69">
        <f t="shared" si="1"/>
        <v>3034.5</v>
      </c>
      <c r="D48">
        <v>150</v>
      </c>
      <c r="E48">
        <v>140</v>
      </c>
      <c r="F48">
        <v>100</v>
      </c>
      <c r="I48" t="s">
        <v>127</v>
      </c>
    </row>
    <row r="49" spans="1:9" x14ac:dyDescent="0.25">
      <c r="A49" s="126" t="s">
        <v>128</v>
      </c>
      <c r="B49" s="69">
        <v>827.29</v>
      </c>
      <c r="C49" s="69">
        <f t="shared" si="1"/>
        <v>868.65449999999998</v>
      </c>
      <c r="D49">
        <v>150</v>
      </c>
      <c r="E49">
        <v>140</v>
      </c>
      <c r="F49">
        <v>100</v>
      </c>
    </row>
    <row r="50" spans="1:9" x14ac:dyDescent="0.25">
      <c r="A50" s="126" t="s">
        <v>129</v>
      </c>
      <c r="B50" s="69">
        <v>4500</v>
      </c>
      <c r="C50" s="69">
        <f t="shared" si="1"/>
        <v>4725</v>
      </c>
      <c r="D50">
        <v>150</v>
      </c>
      <c r="E50">
        <v>140</v>
      </c>
      <c r="F50">
        <v>100</v>
      </c>
      <c r="G50" s="126"/>
    </row>
    <row r="51" spans="1:9" x14ac:dyDescent="0.25">
      <c r="A51" s="126" t="s">
        <v>130</v>
      </c>
      <c r="B51" s="69">
        <v>1510</v>
      </c>
      <c r="C51" s="69">
        <f t="shared" si="1"/>
        <v>1585.5</v>
      </c>
      <c r="D51">
        <v>150</v>
      </c>
      <c r="E51">
        <v>140</v>
      </c>
      <c r="F51">
        <v>100</v>
      </c>
    </row>
    <row r="52" spans="1:9" x14ac:dyDescent="0.25">
      <c r="A52" s="126" t="s">
        <v>131</v>
      </c>
      <c r="B52" s="69">
        <v>4500</v>
      </c>
      <c r="C52" s="69">
        <f t="shared" si="1"/>
        <v>4725</v>
      </c>
      <c r="D52">
        <v>150</v>
      </c>
      <c r="E52">
        <v>140</v>
      </c>
      <c r="F52">
        <v>100</v>
      </c>
    </row>
    <row r="53" spans="1:9" x14ac:dyDescent="0.25">
      <c r="A53" s="126" t="s">
        <v>132</v>
      </c>
      <c r="B53" s="69">
        <v>1510</v>
      </c>
      <c r="C53" s="69">
        <f t="shared" si="1"/>
        <v>1585.5</v>
      </c>
      <c r="D53">
        <v>150</v>
      </c>
      <c r="E53">
        <v>140</v>
      </c>
      <c r="F53">
        <v>100</v>
      </c>
    </row>
    <row r="56" spans="1:9" s="40" customFormat="1" x14ac:dyDescent="0.25">
      <c r="A56" s="40" t="s">
        <v>133</v>
      </c>
    </row>
    <row r="57" spans="1:9" s="40" customFormat="1" x14ac:dyDescent="0.25">
      <c r="B57" s="40" t="s">
        <v>81</v>
      </c>
      <c r="D57" s="40" t="s">
        <v>105</v>
      </c>
      <c r="F57" s="40" t="s">
        <v>134</v>
      </c>
      <c r="H57" s="40" t="s">
        <v>82</v>
      </c>
    </row>
    <row r="58" spans="1:9" s="40" customFormat="1" x14ac:dyDescent="0.25">
      <c r="A58" s="40" t="s">
        <v>135</v>
      </c>
      <c r="B58" s="40" t="s">
        <v>18</v>
      </c>
      <c r="C58" s="40" t="s">
        <v>17</v>
      </c>
      <c r="D58" s="40" t="s">
        <v>18</v>
      </c>
      <c r="E58" s="40" t="s">
        <v>17</v>
      </c>
      <c r="F58" s="40" t="s">
        <v>18</v>
      </c>
      <c r="G58" s="40" t="s">
        <v>17</v>
      </c>
      <c r="H58" s="40" t="s">
        <v>18</v>
      </c>
      <c r="I58" s="40" t="s">
        <v>17</v>
      </c>
    </row>
    <row r="59" spans="1:9" x14ac:dyDescent="0.25">
      <c r="A59" s="126" t="s">
        <v>121</v>
      </c>
      <c r="B59">
        <v>4166.67</v>
      </c>
      <c r="C59">
        <v>1515.09</v>
      </c>
      <c r="D59">
        <v>1600.09</v>
      </c>
      <c r="E59">
        <v>750</v>
      </c>
      <c r="F59">
        <v>6616.29</v>
      </c>
      <c r="G59">
        <v>750</v>
      </c>
      <c r="H59">
        <v>4500</v>
      </c>
      <c r="I59">
        <v>3500</v>
      </c>
    </row>
    <row r="60" spans="1:9" x14ac:dyDescent="0.25">
      <c r="A60" s="126"/>
      <c r="B60">
        <v>510</v>
      </c>
    </row>
    <row r="61" spans="1:9" x14ac:dyDescent="0.25">
      <c r="A61" s="126" t="s">
        <v>136</v>
      </c>
      <c r="B61">
        <v>564.71</v>
      </c>
      <c r="D61">
        <v>500</v>
      </c>
      <c r="F61">
        <v>650</v>
      </c>
    </row>
    <row r="62" spans="1:9" x14ac:dyDescent="0.25">
      <c r="A62" s="126" t="s">
        <v>137</v>
      </c>
      <c r="B62">
        <v>1220</v>
      </c>
      <c r="C62">
        <v>915</v>
      </c>
      <c r="D62">
        <v>1220</v>
      </c>
      <c r="E62">
        <v>915</v>
      </c>
      <c r="F62">
        <v>1220</v>
      </c>
      <c r="G62">
        <v>915</v>
      </c>
      <c r="H62">
        <v>1220</v>
      </c>
      <c r="I62">
        <v>915</v>
      </c>
    </row>
    <row r="63" spans="1:9" x14ac:dyDescent="0.25">
      <c r="A63" s="126" t="s">
        <v>58</v>
      </c>
      <c r="B63">
        <f t="shared" ref="B63:I63" si="2">SUM(B59:B62)</f>
        <v>6461.38</v>
      </c>
      <c r="C63">
        <f t="shared" si="2"/>
        <v>2430.09</v>
      </c>
      <c r="D63">
        <f t="shared" si="2"/>
        <v>3320.09</v>
      </c>
      <c r="E63">
        <f t="shared" si="2"/>
        <v>1665</v>
      </c>
      <c r="F63">
        <f t="shared" si="2"/>
        <v>8486.2900000000009</v>
      </c>
      <c r="G63">
        <f t="shared" si="2"/>
        <v>1665</v>
      </c>
      <c r="H63">
        <f t="shared" si="2"/>
        <v>5720</v>
      </c>
      <c r="I63">
        <f t="shared" si="2"/>
        <v>4415</v>
      </c>
    </row>
    <row r="64" spans="1:9" x14ac:dyDescent="0.25">
      <c r="B64" s="69">
        <f t="shared" ref="B64:I64" si="3">((B63*0.05)+B63)</f>
        <v>6784.4490000000005</v>
      </c>
      <c r="C64" s="69">
        <f t="shared" si="3"/>
        <v>2551.5945000000002</v>
      </c>
      <c r="D64" s="69">
        <f t="shared" si="3"/>
        <v>3486.0945000000002</v>
      </c>
      <c r="E64" s="69">
        <f t="shared" si="3"/>
        <v>1748.25</v>
      </c>
      <c r="F64" s="69">
        <f t="shared" si="3"/>
        <v>8910.6045000000013</v>
      </c>
      <c r="G64" s="69">
        <f t="shared" si="3"/>
        <v>1748.25</v>
      </c>
      <c r="H64" s="69">
        <f t="shared" si="3"/>
        <v>6006</v>
      </c>
      <c r="I64" s="69">
        <f t="shared" si="3"/>
        <v>4635.75</v>
      </c>
    </row>
    <row r="66" spans="1:6" x14ac:dyDescent="0.25">
      <c r="A66" s="40" t="s">
        <v>138</v>
      </c>
    </row>
    <row r="67" spans="1:6" x14ac:dyDescent="0.25">
      <c r="A67" s="40"/>
      <c r="E67" s="40" t="s">
        <v>139</v>
      </c>
      <c r="F67" s="40" t="s">
        <v>140</v>
      </c>
    </row>
    <row r="68" spans="1:6" x14ac:dyDescent="0.25">
      <c r="A68" s="40" t="s">
        <v>135</v>
      </c>
      <c r="B68" s="40" t="s">
        <v>81</v>
      </c>
      <c r="C68" s="40" t="s">
        <v>134</v>
      </c>
      <c r="E68" s="40" t="s">
        <v>141</v>
      </c>
      <c r="F68" s="40" t="s">
        <v>142</v>
      </c>
    </row>
    <row r="69" spans="1:6" x14ac:dyDescent="0.25">
      <c r="A69" s="126" t="s">
        <v>121</v>
      </c>
      <c r="B69">
        <v>5300</v>
      </c>
      <c r="C69">
        <v>5830.18</v>
      </c>
      <c r="E69" t="s">
        <v>143</v>
      </c>
      <c r="F69">
        <v>610</v>
      </c>
    </row>
    <row r="70" spans="1:6" x14ac:dyDescent="0.25">
      <c r="A70" s="126" t="s">
        <v>144</v>
      </c>
      <c r="B70">
        <v>1830</v>
      </c>
      <c r="C70">
        <v>1830</v>
      </c>
    </row>
    <row r="71" spans="1:6" x14ac:dyDescent="0.25">
      <c r="A71" s="126" t="s">
        <v>58</v>
      </c>
      <c r="B71">
        <f>SUM(B69:B70)</f>
        <v>7130</v>
      </c>
      <c r="C71">
        <f>SUM(C69:C70)</f>
        <v>7660.18</v>
      </c>
    </row>
    <row r="72" spans="1:6" x14ac:dyDescent="0.25">
      <c r="A72" s="40"/>
    </row>
    <row r="73" spans="1:6" x14ac:dyDescent="0.25">
      <c r="A73" s="40" t="s">
        <v>36</v>
      </c>
    </row>
    <row r="74" spans="1:6" x14ac:dyDescent="0.25">
      <c r="A74" s="40"/>
    </row>
    <row r="75" spans="1:6" x14ac:dyDescent="0.25">
      <c r="A75" s="40" t="s">
        <v>135</v>
      </c>
      <c r="B75" s="40" t="s">
        <v>81</v>
      </c>
      <c r="C75" s="40" t="s">
        <v>134</v>
      </c>
    </row>
    <row r="76" spans="1:6" x14ac:dyDescent="0.25">
      <c r="A76" s="126" t="s">
        <v>121</v>
      </c>
      <c r="B76">
        <v>30000</v>
      </c>
      <c r="C76">
        <v>33000</v>
      </c>
    </row>
    <row r="77" spans="1:6" x14ac:dyDescent="0.25">
      <c r="A77" s="126" t="s">
        <v>137</v>
      </c>
      <c r="B77">
        <v>9150</v>
      </c>
      <c r="C77">
        <v>9150</v>
      </c>
    </row>
    <row r="78" spans="1:6" x14ac:dyDescent="0.25">
      <c r="A78" s="126" t="s">
        <v>58</v>
      </c>
      <c r="B78">
        <f>SUM(B76:B77)</f>
        <v>39150</v>
      </c>
      <c r="C78">
        <f>SUM(C76:C77)</f>
        <v>42150</v>
      </c>
    </row>
    <row r="79" spans="1:6" x14ac:dyDescent="0.25">
      <c r="A79" s="40"/>
    </row>
    <row r="80" spans="1:6" x14ac:dyDescent="0.25">
      <c r="A80" s="40" t="s">
        <v>145</v>
      </c>
    </row>
    <row r="81" spans="1:3" x14ac:dyDescent="0.25">
      <c r="A81" s="40"/>
    </row>
    <row r="82" spans="1:3" x14ac:dyDescent="0.25">
      <c r="A82" s="40" t="s">
        <v>135</v>
      </c>
      <c r="B82" s="40" t="s">
        <v>81</v>
      </c>
      <c r="C82" s="40" t="s">
        <v>134</v>
      </c>
    </row>
    <row r="83" spans="1:3" x14ac:dyDescent="0.25">
      <c r="A83" s="126" t="s">
        <v>121</v>
      </c>
      <c r="B83">
        <v>14500</v>
      </c>
      <c r="C83">
        <v>22500</v>
      </c>
    </row>
    <row r="84" spans="1:3" x14ac:dyDescent="0.25">
      <c r="A84" s="126" t="s">
        <v>137</v>
      </c>
      <c r="B84">
        <v>2440</v>
      </c>
      <c r="C84">
        <v>2440</v>
      </c>
    </row>
    <row r="85" spans="1:3" x14ac:dyDescent="0.25">
      <c r="A85" s="126" t="s">
        <v>58</v>
      </c>
      <c r="B85">
        <f>SUM(B83:B84)</f>
        <v>16940</v>
      </c>
      <c r="C85">
        <f>SUM(C83:C84)</f>
        <v>24940</v>
      </c>
    </row>
    <row r="86" spans="1:3" x14ac:dyDescent="0.25">
      <c r="A86" s="13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F29"/>
  <sheetViews>
    <sheetView zoomScale="75" zoomScaleNormal="75" workbookViewId="0">
      <pane xSplit="6" topLeftCell="G1" activePane="topRight" state="frozen"/>
      <selection pane="topRight" activeCell="A14" sqref="A14"/>
    </sheetView>
  </sheetViews>
  <sheetFormatPr baseColWidth="10" defaultColWidth="11" defaultRowHeight="13.2" x14ac:dyDescent="0.25"/>
  <cols>
    <col min="1" max="1" width="3.44140625" customWidth="1"/>
    <col min="2" max="2" width="13.109375" customWidth="1"/>
    <col min="3" max="3" width="12.33203125" customWidth="1"/>
    <col min="4" max="4" width="11" customWidth="1"/>
    <col min="5" max="5" width="5.33203125" customWidth="1"/>
    <col min="6" max="6" width="12.44140625" customWidth="1"/>
    <col min="7" max="7" width="9.88671875" customWidth="1"/>
    <col min="8" max="8" width="11.5546875" customWidth="1"/>
    <col min="9" max="9" width="9.6640625" customWidth="1"/>
    <col min="10" max="10" width="12" customWidth="1"/>
    <col min="11" max="11" width="10.6640625" customWidth="1"/>
    <col min="12" max="12" width="11.6640625" customWidth="1"/>
    <col min="13" max="13" width="11" customWidth="1"/>
    <col min="14" max="14" width="10.5546875" customWidth="1"/>
    <col min="15" max="15" width="11" customWidth="1"/>
    <col min="16" max="16" width="12.33203125" customWidth="1"/>
    <col min="17" max="17" width="9.6640625" customWidth="1"/>
    <col min="18" max="18" width="10.5546875" customWidth="1"/>
    <col min="19" max="19" width="9.6640625" customWidth="1"/>
    <col min="20" max="20" width="12.5546875" customWidth="1"/>
    <col min="21" max="21" width="9.6640625" customWidth="1"/>
    <col min="22" max="22" width="8.88671875" customWidth="1"/>
    <col min="23" max="23" width="10.6640625" customWidth="1"/>
    <col min="24" max="24" width="11.5546875" customWidth="1"/>
    <col min="25" max="25" width="11.88671875" customWidth="1"/>
    <col min="26" max="26" width="13.33203125" customWidth="1"/>
    <col min="27" max="27" width="11.5546875" customWidth="1"/>
    <col min="28" max="28" width="15" customWidth="1"/>
    <col min="29" max="29" width="10.44140625" customWidth="1"/>
    <col min="30" max="30" width="12.6640625" customWidth="1"/>
    <col min="31" max="31" width="11" customWidth="1"/>
    <col min="32" max="32" width="12.5546875" customWidth="1"/>
  </cols>
  <sheetData>
    <row r="7" spans="2:32" x14ac:dyDescent="0.25">
      <c r="E7" s="142" t="s">
        <v>32</v>
      </c>
      <c r="F7" s="142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33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9" t="s">
        <v>26</v>
      </c>
      <c r="H9" s="10" t="s">
        <v>27</v>
      </c>
      <c r="I9" s="9" t="s">
        <v>26</v>
      </c>
      <c r="J9" s="10" t="s">
        <v>27</v>
      </c>
      <c r="K9" s="9" t="s">
        <v>26</v>
      </c>
      <c r="L9" s="10" t="s">
        <v>27</v>
      </c>
      <c r="M9" s="9" t="s">
        <v>26</v>
      </c>
      <c r="N9" s="10" t="s">
        <v>27</v>
      </c>
      <c r="O9" s="9" t="s">
        <v>26</v>
      </c>
      <c r="P9" s="10" t="s">
        <v>27</v>
      </c>
      <c r="Q9" s="9" t="s">
        <v>26</v>
      </c>
      <c r="R9" s="10" t="s">
        <v>27</v>
      </c>
      <c r="S9" s="9" t="s">
        <v>26</v>
      </c>
      <c r="T9" s="10" t="s">
        <v>27</v>
      </c>
      <c r="U9" s="9" t="s">
        <v>26</v>
      </c>
      <c r="V9" s="10" t="s">
        <v>27</v>
      </c>
      <c r="W9" s="9" t="s">
        <v>26</v>
      </c>
      <c r="X9" s="10" t="s">
        <v>27</v>
      </c>
      <c r="Y9" s="9" t="s">
        <v>26</v>
      </c>
      <c r="Z9" s="10" t="s">
        <v>27</v>
      </c>
      <c r="AA9" s="9" t="s">
        <v>26</v>
      </c>
      <c r="AB9" s="10" t="s">
        <v>27</v>
      </c>
      <c r="AC9" s="9" t="s">
        <v>26</v>
      </c>
      <c r="AD9" s="10" t="s">
        <v>27</v>
      </c>
      <c r="AE9" s="47" t="s">
        <v>26</v>
      </c>
      <c r="AF9" s="11" t="s">
        <v>27</v>
      </c>
    </row>
    <row r="10" spans="2:32" x14ac:dyDescent="0.25">
      <c r="B10" s="12" t="str">
        <f>'SERV. PREVENTIVOS'!B10</f>
        <v>B956</v>
      </c>
      <c r="C10" s="12">
        <f>'SERV. PREVENTIVOS'!C10</f>
        <v>29520</v>
      </c>
      <c r="D10" s="12">
        <f>'SERV. PREVENTIVOS'!D10</f>
        <v>2460</v>
      </c>
      <c r="E10" s="48"/>
      <c r="F10" s="48"/>
      <c r="G10" s="49"/>
      <c r="H10" s="49"/>
      <c r="I10" s="18"/>
      <c r="J10" s="18"/>
      <c r="K10" s="49"/>
      <c r="L10" s="49"/>
      <c r="M10" s="49"/>
      <c r="N10" s="49"/>
      <c r="O10" s="49"/>
      <c r="P10" s="49"/>
      <c r="Q10" s="49"/>
      <c r="R10" s="49"/>
      <c r="S10" s="49">
        <v>700</v>
      </c>
      <c r="T10" s="49">
        <v>6000</v>
      </c>
      <c r="U10" s="49"/>
      <c r="V10" s="49"/>
      <c r="W10" s="49"/>
      <c r="X10" s="49"/>
      <c r="Y10" s="49"/>
      <c r="Z10" s="49"/>
      <c r="AA10" s="49">
        <v>700</v>
      </c>
      <c r="AB10" s="49">
        <v>6000</v>
      </c>
      <c r="AC10" s="18"/>
      <c r="AD10" s="18"/>
      <c r="AE10" s="50">
        <f>G10+I10+K10+M10+O10+Q10+S10+U10+W10+Y10+AA10+AC10</f>
        <v>1400</v>
      </c>
      <c r="AF10" s="51">
        <f>SUM(H10+J10+L10+N10+P10+R10+T10+V10+X10+Z10+AB10+AD10)</f>
        <v>12000</v>
      </c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2"/>
      <c r="F11" s="52"/>
      <c r="G11" s="49"/>
      <c r="H11" s="49"/>
      <c r="I11" s="18"/>
      <c r="J11" s="18"/>
      <c r="K11" s="49"/>
      <c r="L11" s="49"/>
      <c r="M11" s="49"/>
      <c r="N11" s="49"/>
      <c r="O11" s="49">
        <v>600</v>
      </c>
      <c r="P11" s="49">
        <v>6000</v>
      </c>
      <c r="Q11" s="49"/>
      <c r="R11" s="49"/>
      <c r="S11" s="49"/>
      <c r="T11" s="49"/>
      <c r="U11" s="49"/>
      <c r="V11" s="49"/>
      <c r="W11" s="49"/>
      <c r="X11" s="49"/>
      <c r="Y11" s="49">
        <v>600</v>
      </c>
      <c r="Z11" s="49">
        <v>6000</v>
      </c>
      <c r="AA11" s="18"/>
      <c r="AB11" s="18"/>
      <c r="AC11" s="18"/>
      <c r="AD11" s="18"/>
      <c r="AE11" s="50">
        <f>G11+I11+K11+M11+O11+Q11+S11+U11+W11+Y11+AA11+AC11</f>
        <v>1200</v>
      </c>
      <c r="AF11" s="51">
        <f>SUM(H11+J11+L11+N11+P11+R11+T11+V11+X11+Z11+AB11+AD11)</f>
        <v>12000</v>
      </c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/>
      <c r="F12" s="53"/>
      <c r="G12" s="54"/>
      <c r="H12" s="32"/>
      <c r="I12" s="32"/>
      <c r="J12" s="32"/>
      <c r="K12" s="54"/>
      <c r="L12" s="32"/>
      <c r="M12" s="32"/>
      <c r="N12" s="32"/>
      <c r="O12" s="29"/>
      <c r="P12" s="29"/>
      <c r="Q12" s="32"/>
      <c r="R12" s="32"/>
      <c r="S12" s="54"/>
      <c r="T12" s="32"/>
      <c r="U12" s="32"/>
      <c r="V12" s="32"/>
      <c r="W12" s="54">
        <v>700</v>
      </c>
      <c r="X12" s="32">
        <v>6000</v>
      </c>
      <c r="Y12" s="32"/>
      <c r="Z12" s="32"/>
      <c r="AA12" s="29"/>
      <c r="AB12" s="29"/>
      <c r="AC12" s="54"/>
      <c r="AD12" s="32"/>
      <c r="AE12" s="32">
        <f>G12+I12+K12+M12+O12+Q12+S12+U12+W12+Y12+AA12+AC12</f>
        <v>700</v>
      </c>
      <c r="AF12" s="32">
        <f>SUM(H12+J12+L12+N12+P12+R12+T12+V12+X12+Z12+AB12+AD12)</f>
        <v>6000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/>
      <c r="F13" s="53"/>
      <c r="G13" s="54"/>
      <c r="H13" s="32"/>
      <c r="I13" s="32"/>
      <c r="J13" s="32"/>
      <c r="K13" s="54"/>
      <c r="L13" s="32"/>
      <c r="M13" s="32"/>
      <c r="N13" s="32"/>
      <c r="O13" s="29"/>
      <c r="P13" s="29"/>
      <c r="Q13" s="32"/>
      <c r="R13" s="32"/>
      <c r="S13" s="54"/>
      <c r="T13" s="32"/>
      <c r="U13" s="32"/>
      <c r="V13" s="32"/>
      <c r="W13" s="54"/>
      <c r="X13" s="32"/>
      <c r="Y13" s="32">
        <v>0</v>
      </c>
      <c r="Z13" s="32">
        <v>0</v>
      </c>
      <c r="AA13" s="29"/>
      <c r="AB13" s="29"/>
      <c r="AC13" s="54"/>
      <c r="AD13" s="32"/>
      <c r="AE13" s="32">
        <f>G13+I13+K13+M13+O13+Q13+S13+U13+W13+Y13+AA13+AC13</f>
        <v>0</v>
      </c>
      <c r="AF13" s="32">
        <f>SUM(H13+J13+L13+N13+P13+R13+T13+V13+X13+Z13+AB13+AD13)</f>
        <v>0</v>
      </c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5"/>
      <c r="F14" s="55"/>
      <c r="G14" s="38"/>
      <c r="H14" s="38"/>
      <c r="I14" s="38"/>
      <c r="J14" s="38"/>
      <c r="K14" s="38"/>
      <c r="L14" s="38"/>
      <c r="M14" s="38"/>
      <c r="N14" s="38"/>
      <c r="O14" s="38">
        <v>600</v>
      </c>
      <c r="P14" s="38">
        <v>5000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2">
        <f>G14+I14+K14+M14+O14+Q14+S14+U14+W14+Y14+AA14+AC14</f>
        <v>600</v>
      </c>
      <c r="AF14" s="32">
        <f>SUM(H14+J14+L14+N14+P14+R14+T14+V14+X14+Z14+AB14+AD14)</f>
        <v>5000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0">SUM(F10:F14)</f>
        <v>0</v>
      </c>
      <c r="G15" s="44">
        <f t="shared" si="0"/>
        <v>0</v>
      </c>
      <c r="H15" s="44">
        <f t="shared" si="0"/>
        <v>0</v>
      </c>
      <c r="I15" s="44">
        <f t="shared" si="0"/>
        <v>0</v>
      </c>
      <c r="J15" s="44">
        <f t="shared" si="0"/>
        <v>0</v>
      </c>
      <c r="K15" s="44">
        <f t="shared" si="0"/>
        <v>0</v>
      </c>
      <c r="L15" s="44">
        <f t="shared" si="0"/>
        <v>0</v>
      </c>
      <c r="M15" s="44">
        <f t="shared" si="0"/>
        <v>0</v>
      </c>
      <c r="N15" s="44">
        <f t="shared" si="0"/>
        <v>0</v>
      </c>
      <c r="O15" s="44">
        <f t="shared" si="0"/>
        <v>1200</v>
      </c>
      <c r="P15" s="44">
        <f t="shared" si="0"/>
        <v>11000</v>
      </c>
      <c r="Q15" s="44">
        <f t="shared" si="0"/>
        <v>0</v>
      </c>
      <c r="R15" s="44">
        <f t="shared" si="0"/>
        <v>0</v>
      </c>
      <c r="S15" s="44">
        <f t="shared" si="0"/>
        <v>700</v>
      </c>
      <c r="T15" s="44">
        <f t="shared" si="0"/>
        <v>6000</v>
      </c>
      <c r="U15" s="44">
        <f t="shared" si="0"/>
        <v>0</v>
      </c>
      <c r="V15" s="44">
        <f t="shared" si="0"/>
        <v>0</v>
      </c>
      <c r="W15" s="44">
        <f t="shared" si="0"/>
        <v>700</v>
      </c>
      <c r="X15" s="44">
        <f t="shared" si="0"/>
        <v>6000</v>
      </c>
      <c r="Y15" s="44">
        <f t="shared" si="0"/>
        <v>600</v>
      </c>
      <c r="Z15" s="44">
        <f t="shared" si="0"/>
        <v>6000</v>
      </c>
      <c r="AA15" s="44">
        <f t="shared" si="0"/>
        <v>700</v>
      </c>
      <c r="AB15" s="44">
        <f t="shared" si="0"/>
        <v>6000</v>
      </c>
      <c r="AC15" s="44">
        <f t="shared" si="0"/>
        <v>0</v>
      </c>
      <c r="AD15" s="44">
        <f t="shared" si="0"/>
        <v>0</v>
      </c>
      <c r="AE15" s="44">
        <f t="shared" si="0"/>
        <v>3900</v>
      </c>
      <c r="AF15" s="44">
        <f t="shared" si="0"/>
        <v>35000</v>
      </c>
    </row>
    <row r="19" spans="5:22" x14ac:dyDescent="0.25">
      <c r="E19" s="139" t="s">
        <v>32</v>
      </c>
      <c r="F19" s="139"/>
      <c r="G19" s="139" t="s">
        <v>34</v>
      </c>
      <c r="H19" s="139"/>
      <c r="I19" s="139" t="s">
        <v>35</v>
      </c>
      <c r="J19" s="139"/>
      <c r="K19" s="139" t="s">
        <v>36</v>
      </c>
      <c r="L19" s="139"/>
      <c r="M19" s="139" t="s">
        <v>37</v>
      </c>
      <c r="N19" s="139"/>
      <c r="O19" s="139" t="s">
        <v>38</v>
      </c>
      <c r="P19" s="139"/>
    </row>
    <row r="20" spans="5:22" x14ac:dyDescent="0.25">
      <c r="E20" s="7" t="s">
        <v>24</v>
      </c>
      <c r="F20" s="7" t="s">
        <v>25</v>
      </c>
      <c r="G20" s="7" t="s">
        <v>24</v>
      </c>
      <c r="H20" s="7" t="s">
        <v>25</v>
      </c>
      <c r="I20" s="7" t="s">
        <v>24</v>
      </c>
      <c r="J20" s="7" t="s">
        <v>25</v>
      </c>
      <c r="K20" s="7" t="s">
        <v>24</v>
      </c>
      <c r="L20" s="7" t="s">
        <v>25</v>
      </c>
      <c r="M20" s="7" t="s">
        <v>24</v>
      </c>
      <c r="N20" s="7" t="s">
        <v>25</v>
      </c>
      <c r="O20" s="7" t="s">
        <v>24</v>
      </c>
      <c r="P20" s="7" t="s">
        <v>25</v>
      </c>
    </row>
    <row r="21" spans="5:22" x14ac:dyDescent="0.25">
      <c r="E21" s="48">
        <f>E10</f>
        <v>0</v>
      </c>
      <c r="F21" s="48">
        <f>F10</f>
        <v>0</v>
      </c>
      <c r="G21" s="57"/>
      <c r="H21" s="57"/>
      <c r="I21" s="57"/>
      <c r="J21" s="57"/>
      <c r="K21" s="57"/>
      <c r="L21" s="57"/>
      <c r="M21" s="57"/>
      <c r="N21" s="57"/>
      <c r="O21" s="57"/>
      <c r="P21" s="58"/>
    </row>
    <row r="22" spans="5:22" x14ac:dyDescent="0.25">
      <c r="E22" s="53">
        <f>E12</f>
        <v>0</v>
      </c>
      <c r="F22" s="53">
        <f>F12</f>
        <v>0</v>
      </c>
      <c r="G22" s="54"/>
      <c r="H22" s="54"/>
      <c r="I22" s="54"/>
      <c r="J22" s="54"/>
      <c r="K22" s="54"/>
      <c r="L22" s="54"/>
      <c r="M22" s="54"/>
      <c r="N22" s="54"/>
      <c r="O22" s="54"/>
      <c r="P22" s="59"/>
    </row>
    <row r="23" spans="5:22" x14ac:dyDescent="0.25">
      <c r="E23" s="53">
        <f>E14</f>
        <v>0</v>
      </c>
      <c r="F23" s="53">
        <f>F14</f>
        <v>0</v>
      </c>
      <c r="G23" s="54"/>
      <c r="H23" s="54"/>
      <c r="I23" s="54"/>
      <c r="J23" s="54"/>
      <c r="K23" s="54"/>
      <c r="L23" s="54"/>
      <c r="M23" s="54"/>
      <c r="N23" s="54"/>
      <c r="O23" s="54"/>
      <c r="P23" s="59"/>
    </row>
    <row r="25" spans="5:22" x14ac:dyDescent="0.25">
      <c r="T25" s="143"/>
      <c r="U25" s="143"/>
      <c r="V25" s="143"/>
    </row>
    <row r="27" spans="5:22" x14ac:dyDescent="0.25">
      <c r="T27" s="60"/>
    </row>
    <row r="28" spans="5:22" x14ac:dyDescent="0.25">
      <c r="T28" s="60"/>
    </row>
    <row r="29" spans="5:22" x14ac:dyDescent="0.25">
      <c r="T29" s="40"/>
    </row>
  </sheetData>
  <sheetProtection selectLockedCells="1" selectUnlockedCells="1"/>
  <mergeCells count="22">
    <mergeCell ref="T25:V25"/>
    <mergeCell ref="AC7:AD7"/>
    <mergeCell ref="AE7:AF7"/>
    <mergeCell ref="E8:F8"/>
    <mergeCell ref="E19:F19"/>
    <mergeCell ref="G19:H19"/>
    <mergeCell ref="I19:J19"/>
    <mergeCell ref="K19:L19"/>
    <mergeCell ref="M19:N19"/>
    <mergeCell ref="O19:P19"/>
    <mergeCell ref="Q7:R7"/>
    <mergeCell ref="S7:T7"/>
    <mergeCell ref="U7:V7"/>
    <mergeCell ref="W7:X7"/>
    <mergeCell ref="Y7:Z7"/>
    <mergeCell ref="AA7:AB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1" footer="0.51180555555555551"/>
  <pageSetup scale="80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F23"/>
  <sheetViews>
    <sheetView zoomScale="75" zoomScaleNormal="75" workbookViewId="0">
      <selection activeCell="B13" sqref="B13"/>
    </sheetView>
  </sheetViews>
  <sheetFormatPr baseColWidth="10" defaultColWidth="11" defaultRowHeight="13.2" x14ac:dyDescent="0.25"/>
  <cols>
    <col min="1" max="1" width="3.44140625" customWidth="1"/>
    <col min="2" max="2" width="13.88671875" customWidth="1"/>
    <col min="3" max="3" width="10.5546875" customWidth="1"/>
    <col min="4" max="4" width="9.5546875" customWidth="1"/>
    <col min="5" max="5" width="5.33203125" customWidth="1"/>
    <col min="6" max="6" width="12.88671875" customWidth="1"/>
    <col min="7" max="7" width="9.88671875" customWidth="1"/>
    <col min="8" max="8" width="9.109375" customWidth="1"/>
    <col min="9" max="9" width="9.5546875" customWidth="1"/>
    <col min="10" max="10" width="8" customWidth="1"/>
    <col min="11" max="11" width="9.5546875" customWidth="1"/>
    <col min="12" max="12" width="10.109375" customWidth="1"/>
    <col min="13" max="13" width="9.5546875" customWidth="1"/>
    <col min="14" max="14" width="9.109375" customWidth="1"/>
    <col min="15" max="15" width="9.5546875" customWidth="1"/>
    <col min="16" max="16" width="8.88671875" customWidth="1"/>
    <col min="17" max="17" width="10.6640625" customWidth="1"/>
    <col min="18" max="18" width="11" customWidth="1"/>
    <col min="19" max="19" width="9.5546875" customWidth="1"/>
    <col min="20" max="20" width="8" customWidth="1"/>
    <col min="21" max="21" width="9.5546875" customWidth="1"/>
    <col min="22" max="22" width="8" customWidth="1"/>
    <col min="23" max="23" width="9.5546875" customWidth="1"/>
    <col min="24" max="24" width="10.5546875" customWidth="1"/>
    <col min="25" max="25" width="9.5546875" customWidth="1"/>
    <col min="26" max="26" width="11.88671875" customWidth="1"/>
    <col min="27" max="27" width="11" customWidth="1"/>
    <col min="28" max="28" width="9.109375" customWidth="1"/>
    <col min="29" max="29" width="10.33203125" customWidth="1"/>
    <col min="30" max="30" width="9" customWidth="1"/>
    <col min="31" max="31" width="10.5546875" customWidth="1"/>
    <col min="32" max="32" width="10.88671875" customWidth="1"/>
  </cols>
  <sheetData>
    <row r="7" spans="2:32" x14ac:dyDescent="0.25">
      <c r="E7" s="144" t="s">
        <v>39</v>
      </c>
      <c r="F7" s="144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40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9" t="s">
        <v>26</v>
      </c>
      <c r="H9" s="10" t="s">
        <v>27</v>
      </c>
      <c r="I9" s="9" t="s">
        <v>26</v>
      </c>
      <c r="J9" s="10" t="s">
        <v>27</v>
      </c>
      <c r="K9" s="9" t="s">
        <v>26</v>
      </c>
      <c r="L9" s="10" t="s">
        <v>27</v>
      </c>
      <c r="M9" s="9" t="s">
        <v>26</v>
      </c>
      <c r="N9" s="10" t="s">
        <v>27</v>
      </c>
      <c r="O9" s="9" t="s">
        <v>26</v>
      </c>
      <c r="P9" s="10" t="s">
        <v>27</v>
      </c>
      <c r="Q9" s="9" t="s">
        <v>26</v>
      </c>
      <c r="R9" s="10" t="s">
        <v>27</v>
      </c>
      <c r="S9" s="9" t="s">
        <v>26</v>
      </c>
      <c r="T9" s="10" t="s">
        <v>27</v>
      </c>
      <c r="U9" s="9" t="s">
        <v>26</v>
      </c>
      <c r="V9" s="10" t="s">
        <v>27</v>
      </c>
      <c r="W9" s="9" t="s">
        <v>26</v>
      </c>
      <c r="X9" s="10" t="s">
        <v>27</v>
      </c>
      <c r="Y9" s="9" t="s">
        <v>26</v>
      </c>
      <c r="Z9" s="10" t="s">
        <v>27</v>
      </c>
      <c r="AA9" s="9" t="s">
        <v>26</v>
      </c>
      <c r="AB9" s="10" t="s">
        <v>27</v>
      </c>
      <c r="AC9" s="9" t="s">
        <v>26</v>
      </c>
      <c r="AD9" s="10" t="s">
        <v>27</v>
      </c>
      <c r="AE9" s="47" t="s">
        <v>26</v>
      </c>
      <c r="AF9" s="11" t="s">
        <v>27</v>
      </c>
    </row>
    <row r="10" spans="2:32" x14ac:dyDescent="0.25">
      <c r="B10" s="12" t="str">
        <f>'SERV. PREVENTIVOS'!B10</f>
        <v>B956</v>
      </c>
      <c r="C10" s="12">
        <f>'SERV. PREVENTIVOS'!C10</f>
        <v>29520</v>
      </c>
      <c r="D10" s="12">
        <f>'SERV. PREVENTIVOS'!D10</f>
        <v>2460</v>
      </c>
      <c r="E10" s="48"/>
      <c r="F10" s="61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>
        <v>300</v>
      </c>
      <c r="R10" s="62">
        <v>500</v>
      </c>
      <c r="S10" s="62"/>
      <c r="T10" s="62"/>
      <c r="U10" s="62"/>
      <c r="V10" s="62"/>
      <c r="W10" s="62"/>
      <c r="X10" s="62"/>
      <c r="Y10" s="62"/>
      <c r="Z10" s="62"/>
      <c r="AA10" s="62">
        <v>200</v>
      </c>
      <c r="AB10" s="62">
        <v>400</v>
      </c>
      <c r="AC10" s="62"/>
      <c r="AD10" s="62"/>
      <c r="AE10" s="57">
        <f>SUM(G10+I10+K10+M10+O10+Q10+S10+U10+W10+Y10+AA10+AC10)</f>
        <v>500</v>
      </c>
      <c r="AF10" s="59">
        <f>SUM(H10+J10+L10+N10+P10+R10+T10+V10+X10+Z10+AB10+AD10)</f>
        <v>900</v>
      </c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2"/>
      <c r="F11" s="63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49">
        <v>1200</v>
      </c>
      <c r="S11" s="49"/>
      <c r="T11" s="49"/>
      <c r="U11" s="49"/>
      <c r="V11" s="49"/>
      <c r="W11" s="49">
        <v>300</v>
      </c>
      <c r="X11" s="49">
        <v>900</v>
      </c>
      <c r="Y11" s="62"/>
      <c r="Z11" s="62"/>
      <c r="AA11" s="62"/>
      <c r="AB11" s="62"/>
      <c r="AC11" s="62"/>
      <c r="AD11" s="62"/>
      <c r="AE11" s="57"/>
      <c r="AF11" s="59"/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/>
      <c r="F12" s="27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>
        <v>200</v>
      </c>
      <c r="AD12" s="54">
        <v>500</v>
      </c>
      <c r="AE12" s="57">
        <f>SUM(G12+I12+K12+M12+O12+Q12+S12+U12+W12+Y12+AA12+AC12)</f>
        <v>200</v>
      </c>
      <c r="AF12" s="59">
        <f>SUM(H12+J12+L12+N12+P12+R12+T12+V12+X12+Z12+AB12+AD12)</f>
        <v>500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/>
      <c r="F13" s="27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7"/>
      <c r="AF13" s="59"/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3"/>
      <c r="F14" s="27"/>
      <c r="G14" s="54"/>
      <c r="H14" s="54">
        <v>500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>
        <v>1300</v>
      </c>
      <c r="Y14" s="54"/>
      <c r="Z14" s="54"/>
      <c r="AA14" s="54"/>
      <c r="AB14" s="54"/>
      <c r="AC14" s="54">
        <v>900</v>
      </c>
      <c r="AD14" s="54"/>
      <c r="AE14" s="57">
        <f>SUM(G14+I14+K14+M14+O14+Q14+S14+U14+W14+Y14+AA14+AC14)</f>
        <v>900</v>
      </c>
      <c r="AF14" s="59">
        <f>SUM(H14+J14+L14+N14+P14+R14+T14+V14+X14+Z14+AB14+AD14)</f>
        <v>1800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0">SUM(F10:F14)</f>
        <v>0</v>
      </c>
      <c r="G15" s="44">
        <f t="shared" si="0"/>
        <v>0</v>
      </c>
      <c r="H15" s="44">
        <f t="shared" si="0"/>
        <v>500</v>
      </c>
      <c r="I15" s="44">
        <f t="shared" si="0"/>
        <v>0</v>
      </c>
      <c r="J15" s="44">
        <f t="shared" si="0"/>
        <v>0</v>
      </c>
      <c r="K15" s="44">
        <f t="shared" si="0"/>
        <v>0</v>
      </c>
      <c r="L15" s="44">
        <f t="shared" si="0"/>
        <v>0</v>
      </c>
      <c r="M15" s="44">
        <f t="shared" si="0"/>
        <v>0</v>
      </c>
      <c r="N15" s="44">
        <f t="shared" si="0"/>
        <v>0</v>
      </c>
      <c r="O15" s="44">
        <f t="shared" si="0"/>
        <v>0</v>
      </c>
      <c r="P15" s="44">
        <f t="shared" si="0"/>
        <v>0</v>
      </c>
      <c r="Q15" s="44">
        <f t="shared" si="0"/>
        <v>300</v>
      </c>
      <c r="R15" s="44">
        <f t="shared" si="0"/>
        <v>1700</v>
      </c>
      <c r="S15" s="44">
        <f t="shared" si="0"/>
        <v>0</v>
      </c>
      <c r="T15" s="44">
        <f t="shared" si="0"/>
        <v>0</v>
      </c>
      <c r="U15" s="44">
        <f t="shared" si="0"/>
        <v>0</v>
      </c>
      <c r="V15" s="44">
        <f t="shared" si="0"/>
        <v>0</v>
      </c>
      <c r="W15" s="44">
        <f t="shared" si="0"/>
        <v>300</v>
      </c>
      <c r="X15" s="44">
        <f t="shared" si="0"/>
        <v>2200</v>
      </c>
      <c r="Y15" s="44">
        <f t="shared" si="0"/>
        <v>0</v>
      </c>
      <c r="Z15" s="44">
        <f t="shared" si="0"/>
        <v>0</v>
      </c>
      <c r="AA15" s="44">
        <f t="shared" si="0"/>
        <v>200</v>
      </c>
      <c r="AB15" s="44">
        <f t="shared" si="0"/>
        <v>400</v>
      </c>
      <c r="AC15" s="44">
        <f t="shared" si="0"/>
        <v>1100</v>
      </c>
      <c r="AD15" s="44">
        <f t="shared" si="0"/>
        <v>500</v>
      </c>
      <c r="AE15" s="44">
        <f t="shared" si="0"/>
        <v>1600</v>
      </c>
      <c r="AF15" s="44">
        <f t="shared" si="0"/>
        <v>3200</v>
      </c>
    </row>
    <row r="19" spans="5:16" x14ac:dyDescent="0.25">
      <c r="E19" s="139" t="s">
        <v>32</v>
      </c>
      <c r="F19" s="139"/>
      <c r="G19" s="139" t="s">
        <v>34</v>
      </c>
      <c r="H19" s="139"/>
      <c r="I19" s="139" t="s">
        <v>35</v>
      </c>
      <c r="J19" s="139"/>
      <c r="K19" s="139" t="s">
        <v>36</v>
      </c>
      <c r="L19" s="139"/>
      <c r="M19" s="139" t="s">
        <v>37</v>
      </c>
      <c r="N19" s="139"/>
      <c r="O19" s="139" t="s">
        <v>38</v>
      </c>
      <c r="P19" s="139"/>
    </row>
    <row r="20" spans="5:16" x14ac:dyDescent="0.25">
      <c r="E20" s="7" t="s">
        <v>24</v>
      </c>
      <c r="F20" s="7" t="s">
        <v>25</v>
      </c>
      <c r="G20" s="7" t="s">
        <v>24</v>
      </c>
      <c r="H20" s="7" t="s">
        <v>25</v>
      </c>
      <c r="I20" s="7" t="s">
        <v>24</v>
      </c>
      <c r="J20" s="7" t="s">
        <v>25</v>
      </c>
      <c r="K20" s="7" t="s">
        <v>24</v>
      </c>
      <c r="L20" s="7" t="s">
        <v>25</v>
      </c>
      <c r="M20" s="7" t="s">
        <v>24</v>
      </c>
      <c r="N20" s="7" t="s">
        <v>25</v>
      </c>
      <c r="O20" s="7" t="s">
        <v>24</v>
      </c>
      <c r="P20" s="7" t="s">
        <v>25</v>
      </c>
    </row>
    <row r="21" spans="5:16" x14ac:dyDescent="0.25">
      <c r="E21" s="64">
        <f>LLANTAS!E21</f>
        <v>0</v>
      </c>
      <c r="F21" s="64">
        <f>LLANTAS!F21</f>
        <v>0</v>
      </c>
      <c r="G21" s="65">
        <f>E10</f>
        <v>0</v>
      </c>
      <c r="H21" s="65">
        <f>F10</f>
        <v>0</v>
      </c>
      <c r="I21" s="57"/>
      <c r="J21" s="57"/>
      <c r="K21" s="57"/>
      <c r="L21" s="57"/>
      <c r="M21" s="57"/>
      <c r="N21" s="57"/>
      <c r="O21" s="57"/>
      <c r="P21" s="58"/>
    </row>
    <row r="22" spans="5:16" x14ac:dyDescent="0.25">
      <c r="E22" s="53">
        <f>LLANTAS!E22</f>
        <v>0</v>
      </c>
      <c r="F22" s="53">
        <f>LLANTAS!F22</f>
        <v>0</v>
      </c>
      <c r="G22" s="54">
        <f>E12</f>
        <v>0</v>
      </c>
      <c r="H22" s="54">
        <f>F12</f>
        <v>0</v>
      </c>
      <c r="I22" s="54"/>
      <c r="J22" s="54"/>
      <c r="K22" s="54"/>
      <c r="L22" s="54"/>
      <c r="M22" s="54"/>
      <c r="N22" s="54"/>
      <c r="O22" s="54"/>
      <c r="P22" s="59"/>
    </row>
    <row r="23" spans="5:16" x14ac:dyDescent="0.25">
      <c r="E23" s="53">
        <f>LLANTAS!E23</f>
        <v>0</v>
      </c>
      <c r="F23" s="53">
        <f>LLANTAS!F23</f>
        <v>0</v>
      </c>
      <c r="G23" s="54">
        <f>E14</f>
        <v>0</v>
      </c>
      <c r="H23" s="54">
        <f>F14</f>
        <v>0</v>
      </c>
      <c r="I23" s="54"/>
      <c r="J23" s="54"/>
      <c r="K23" s="54"/>
      <c r="L23" s="54"/>
      <c r="M23" s="54"/>
      <c r="N23" s="54"/>
      <c r="O23" s="54"/>
      <c r="P23" s="59"/>
    </row>
  </sheetData>
  <sheetProtection selectLockedCells="1" selectUnlockedCells="1"/>
  <mergeCells count="21"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1" footer="0.51180555555555551"/>
  <pageSetup scale="80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F23"/>
  <sheetViews>
    <sheetView topLeftCell="B1" zoomScale="75" zoomScaleNormal="75" workbookViewId="0">
      <pane xSplit="5" topLeftCell="G1" activePane="topRight" state="frozen"/>
      <selection activeCell="B1" sqref="B1"/>
      <selection pane="topRight" activeCell="A13" sqref="A13"/>
    </sheetView>
  </sheetViews>
  <sheetFormatPr baseColWidth="10" defaultColWidth="11" defaultRowHeight="13.2" x14ac:dyDescent="0.25"/>
  <cols>
    <col min="1" max="1" width="3.44140625" customWidth="1"/>
    <col min="2" max="2" width="13.109375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9.88671875" customWidth="1"/>
    <col min="8" max="8" width="10.88671875" customWidth="1"/>
    <col min="9" max="9" width="10.33203125" customWidth="1"/>
    <col min="10" max="10" width="10.6640625" customWidth="1"/>
    <col min="11" max="11" width="9.5546875" customWidth="1"/>
    <col min="12" max="12" width="11.109375" customWidth="1"/>
    <col min="13" max="13" width="10.33203125" customWidth="1"/>
    <col min="14" max="14" width="10.44140625" customWidth="1"/>
    <col min="15" max="15" width="9.5546875" customWidth="1"/>
    <col min="16" max="16" width="8.88671875" customWidth="1"/>
    <col min="17" max="17" width="9.5546875" customWidth="1"/>
    <col min="18" max="18" width="8.44140625" customWidth="1"/>
    <col min="19" max="19" width="9.5546875" customWidth="1"/>
    <col min="20" max="20" width="9.109375" customWidth="1"/>
    <col min="21" max="21" width="9.5546875" customWidth="1"/>
    <col min="22" max="22" width="11.33203125" customWidth="1"/>
    <col min="23" max="23" width="9.5546875" customWidth="1"/>
    <col min="24" max="24" width="11.5546875" customWidth="1"/>
    <col min="25" max="25" width="10.6640625" customWidth="1"/>
    <col min="26" max="26" width="9.109375" customWidth="1"/>
    <col min="27" max="27" width="11" customWidth="1"/>
    <col min="28" max="28" width="9.6640625" customWidth="1"/>
    <col min="29" max="29" width="9.5546875" customWidth="1"/>
    <col min="30" max="30" width="10.88671875" customWidth="1"/>
    <col min="31" max="31" width="11" customWidth="1"/>
    <col min="32" max="32" width="11.5546875" customWidth="1"/>
  </cols>
  <sheetData>
    <row r="7" spans="2:32" x14ac:dyDescent="0.25">
      <c r="E7" s="144" t="s">
        <v>41</v>
      </c>
      <c r="F7" s="144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42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9" t="s">
        <v>26</v>
      </c>
      <c r="H9" s="10" t="s">
        <v>27</v>
      </c>
      <c r="I9" s="9" t="s">
        <v>26</v>
      </c>
      <c r="J9" s="10" t="s">
        <v>27</v>
      </c>
      <c r="K9" s="9" t="s">
        <v>26</v>
      </c>
      <c r="L9" s="10" t="s">
        <v>27</v>
      </c>
      <c r="M9" s="9" t="s">
        <v>26</v>
      </c>
      <c r="N9" s="10" t="s">
        <v>27</v>
      </c>
      <c r="O9" s="9" t="s">
        <v>26</v>
      </c>
      <c r="P9" s="10" t="s">
        <v>27</v>
      </c>
      <c r="Q9" s="9" t="s">
        <v>26</v>
      </c>
      <c r="R9" s="10" t="s">
        <v>27</v>
      </c>
      <c r="S9" s="9" t="s">
        <v>26</v>
      </c>
      <c r="T9" s="10" t="s">
        <v>27</v>
      </c>
      <c r="U9" s="9" t="s">
        <v>26</v>
      </c>
      <c r="V9" s="10" t="s">
        <v>27</v>
      </c>
      <c r="W9" s="9" t="s">
        <v>26</v>
      </c>
      <c r="X9" s="10" t="s">
        <v>27</v>
      </c>
      <c r="Y9" s="9" t="s">
        <v>26</v>
      </c>
      <c r="Z9" s="10" t="s">
        <v>27</v>
      </c>
      <c r="AA9" s="9" t="s">
        <v>26</v>
      </c>
      <c r="AB9" s="10" t="s">
        <v>27</v>
      </c>
      <c r="AC9" s="9" t="s">
        <v>26</v>
      </c>
      <c r="AD9" s="10" t="s">
        <v>27</v>
      </c>
      <c r="AE9" s="47" t="s">
        <v>26</v>
      </c>
      <c r="AF9" s="11" t="s">
        <v>27</v>
      </c>
    </row>
    <row r="10" spans="2:32" x14ac:dyDescent="0.25">
      <c r="B10" s="12" t="str">
        <f>'SERV. PREVENTIVOS'!B10</f>
        <v>B956</v>
      </c>
      <c r="C10" s="12">
        <f>'SERV. PREVENTIVOS'!C10</f>
        <v>29520</v>
      </c>
      <c r="D10" s="12">
        <f>'SERV. PREVENTIVOS'!D10</f>
        <v>2460</v>
      </c>
      <c r="E10" s="48"/>
      <c r="F10" s="61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>
        <v>350</v>
      </c>
      <c r="AB10" s="62">
        <v>750</v>
      </c>
      <c r="AC10" s="62"/>
      <c r="AD10" s="62"/>
      <c r="AE10" s="20">
        <f>G10+I10+K10+M10+O10+Q10+S10+U10+W10+Y10+AA10+AC10</f>
        <v>350</v>
      </c>
      <c r="AF10" s="21">
        <f>SUM(H10+J10+L10+N10+P10+R10+T10+V10+X10+Z10+AB10+AD10)</f>
        <v>750</v>
      </c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2"/>
      <c r="F11" s="63"/>
      <c r="G11" s="62"/>
      <c r="H11" s="62"/>
      <c r="I11" s="62">
        <v>900</v>
      </c>
      <c r="J11" s="62">
        <v>1800</v>
      </c>
      <c r="K11" s="62"/>
      <c r="L11" s="62"/>
      <c r="M11" s="62"/>
      <c r="N11" s="62"/>
      <c r="O11" s="62"/>
      <c r="P11" s="62"/>
      <c r="Q11" s="62">
        <v>500</v>
      </c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20">
        <f>G11+I11+K11+M11+O11+Q11+S11+U11+W11+Y11+AA11+AC11</f>
        <v>1400</v>
      </c>
      <c r="AF11" s="21">
        <f>SUM(H11+J11+L11+N11+P11+R11+T11+V11+X11+Z11+AB11+AD11)</f>
        <v>1800</v>
      </c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/>
      <c r="F12" s="27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>
        <v>400</v>
      </c>
      <c r="AD12" s="54">
        <v>1300</v>
      </c>
      <c r="AE12" s="20">
        <f>G12+I12+K12+M12+O12+Q12+S12+U12+W12+Y12+AA12+AC12</f>
        <v>400</v>
      </c>
      <c r="AF12" s="21">
        <f>SUM(H12+J12+L12+N12+P12+R12+T12+V12+X12+Z12+AB12+AD12)</f>
        <v>1300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/>
      <c r="F13" s="27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20">
        <f>G13+I13+K13+M13+O13+Q13+S13+U13+W13+Y13+AA13+AC13</f>
        <v>0</v>
      </c>
      <c r="AF13" s="21">
        <f>SUM(H13+J13+L13+N13+P13+R13+T13+V13+X13+Z13+AB13+AD13)</f>
        <v>0</v>
      </c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3"/>
      <c r="F14" s="27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>
        <v>400</v>
      </c>
      <c r="T14" s="54">
        <v>900</v>
      </c>
      <c r="U14" s="54"/>
      <c r="V14" s="54"/>
      <c r="W14" s="54"/>
      <c r="X14" s="54"/>
      <c r="Y14" s="54">
        <v>600</v>
      </c>
      <c r="Z14" s="54">
        <v>700</v>
      </c>
      <c r="AA14" s="54"/>
      <c r="AB14" s="54"/>
      <c r="AC14" s="54"/>
      <c r="AD14" s="54"/>
      <c r="AE14" s="20">
        <f>G14+I14+K14+M14+O14+Q14+S14+U14+W14+Y14+AA14+AC14</f>
        <v>1000</v>
      </c>
      <c r="AF14" s="33">
        <f>SUM(H14+J14+L14+N14+P14+R14+T14+V14+X14+Z14+AB14+AD14)</f>
        <v>1600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0">SUM(F10:F14)</f>
        <v>0</v>
      </c>
      <c r="G15" s="44">
        <f t="shared" si="0"/>
        <v>0</v>
      </c>
      <c r="H15" s="44">
        <f t="shared" si="0"/>
        <v>0</v>
      </c>
      <c r="I15" s="44">
        <f t="shared" si="0"/>
        <v>900</v>
      </c>
      <c r="J15" s="44">
        <f t="shared" si="0"/>
        <v>1800</v>
      </c>
      <c r="K15" s="44">
        <f t="shared" si="0"/>
        <v>0</v>
      </c>
      <c r="L15" s="44">
        <f t="shared" si="0"/>
        <v>0</v>
      </c>
      <c r="M15" s="44">
        <f t="shared" si="0"/>
        <v>0</v>
      </c>
      <c r="N15" s="44">
        <f t="shared" si="0"/>
        <v>0</v>
      </c>
      <c r="O15" s="44">
        <f t="shared" si="0"/>
        <v>0</v>
      </c>
      <c r="P15" s="44">
        <f t="shared" si="0"/>
        <v>0</v>
      </c>
      <c r="Q15" s="44">
        <f t="shared" si="0"/>
        <v>500</v>
      </c>
      <c r="R15" s="44">
        <f t="shared" si="0"/>
        <v>0</v>
      </c>
      <c r="S15" s="44">
        <f t="shared" si="0"/>
        <v>400</v>
      </c>
      <c r="T15" s="44">
        <f t="shared" si="0"/>
        <v>900</v>
      </c>
      <c r="U15" s="44">
        <f t="shared" si="0"/>
        <v>0</v>
      </c>
      <c r="V15" s="44">
        <f t="shared" si="0"/>
        <v>0</v>
      </c>
      <c r="W15" s="44">
        <f t="shared" si="0"/>
        <v>0</v>
      </c>
      <c r="X15" s="44">
        <f t="shared" si="0"/>
        <v>0</v>
      </c>
      <c r="Y15" s="44">
        <f t="shared" si="0"/>
        <v>600</v>
      </c>
      <c r="Z15" s="44">
        <f t="shared" si="0"/>
        <v>700</v>
      </c>
      <c r="AA15" s="44">
        <f t="shared" si="0"/>
        <v>350</v>
      </c>
      <c r="AB15" s="44">
        <f t="shared" si="0"/>
        <v>750</v>
      </c>
      <c r="AC15" s="44">
        <f t="shared" si="0"/>
        <v>400</v>
      </c>
      <c r="AD15" s="44">
        <f t="shared" si="0"/>
        <v>1300</v>
      </c>
      <c r="AE15" s="44">
        <f t="shared" si="0"/>
        <v>3150</v>
      </c>
      <c r="AF15" s="44">
        <f t="shared" si="0"/>
        <v>5450</v>
      </c>
    </row>
    <row r="19" spans="5:16" x14ac:dyDescent="0.25">
      <c r="E19" s="139" t="s">
        <v>32</v>
      </c>
      <c r="F19" s="139"/>
      <c r="G19" s="139" t="s">
        <v>34</v>
      </c>
      <c r="H19" s="139"/>
      <c r="I19" s="139" t="s">
        <v>35</v>
      </c>
      <c r="J19" s="139"/>
      <c r="K19" s="139" t="s">
        <v>36</v>
      </c>
      <c r="L19" s="139"/>
      <c r="M19" s="139" t="s">
        <v>37</v>
      </c>
      <c r="N19" s="139"/>
      <c r="O19" s="139" t="s">
        <v>38</v>
      </c>
      <c r="P19" s="139"/>
    </row>
    <row r="20" spans="5:16" x14ac:dyDescent="0.25">
      <c r="E20" s="7" t="s">
        <v>24</v>
      </c>
      <c r="F20" s="7" t="s">
        <v>25</v>
      </c>
      <c r="G20" s="7" t="s">
        <v>24</v>
      </c>
      <c r="H20" s="7" t="s">
        <v>25</v>
      </c>
      <c r="I20" s="7" t="s">
        <v>24</v>
      </c>
      <c r="J20" s="7" t="s">
        <v>25</v>
      </c>
      <c r="K20" s="7" t="s">
        <v>24</v>
      </c>
      <c r="L20" s="7" t="s">
        <v>25</v>
      </c>
      <c r="M20" s="7" t="s">
        <v>24</v>
      </c>
      <c r="N20" s="7" t="s">
        <v>25</v>
      </c>
      <c r="O20" s="7" t="s">
        <v>24</v>
      </c>
      <c r="P20" s="7" t="s">
        <v>25</v>
      </c>
    </row>
    <row r="21" spans="5:16" x14ac:dyDescent="0.25">
      <c r="E21" s="64">
        <f>LLANTAS!E21</f>
        <v>0</v>
      </c>
      <c r="F21" s="64">
        <f>LLANTAS!F21</f>
        <v>0</v>
      </c>
      <c r="G21" s="57">
        <f>'SIST ELECT'!G21</f>
        <v>0</v>
      </c>
      <c r="H21" s="57">
        <f>'SIST ELECT'!H21</f>
        <v>0</v>
      </c>
      <c r="I21" s="57">
        <f>E10</f>
        <v>0</v>
      </c>
      <c r="J21" s="57">
        <f>F10</f>
        <v>0</v>
      </c>
      <c r="K21" s="57"/>
      <c r="L21" s="57"/>
      <c r="M21" s="57"/>
      <c r="N21" s="57"/>
      <c r="O21" s="57"/>
      <c r="P21" s="58"/>
    </row>
    <row r="22" spans="5:16" x14ac:dyDescent="0.25">
      <c r="E22" s="53">
        <f>LLANTAS!E22</f>
        <v>0</v>
      </c>
      <c r="F22" s="53">
        <f>LLANTAS!F22</f>
        <v>0</v>
      </c>
      <c r="G22" s="54">
        <f>'SIST ELECT'!G22</f>
        <v>0</v>
      </c>
      <c r="H22" s="54">
        <f>'SIST ELECT'!H22</f>
        <v>0</v>
      </c>
      <c r="I22" s="62">
        <f>E12</f>
        <v>0</v>
      </c>
      <c r="J22" s="62">
        <f>F12</f>
        <v>0</v>
      </c>
      <c r="K22" s="54"/>
      <c r="L22" s="54"/>
      <c r="M22" s="54"/>
      <c r="N22" s="54"/>
      <c r="O22" s="54"/>
      <c r="P22" s="59"/>
    </row>
    <row r="23" spans="5:16" x14ac:dyDescent="0.25">
      <c r="E23" s="53">
        <f>LLANTAS!E23</f>
        <v>0</v>
      </c>
      <c r="F23" s="53">
        <f>LLANTAS!F23</f>
        <v>0</v>
      </c>
      <c r="G23" s="54">
        <f>'SIST ELECT'!G23</f>
        <v>0</v>
      </c>
      <c r="H23" s="54">
        <f>'SIST ELECT'!H23</f>
        <v>0</v>
      </c>
      <c r="I23" s="62">
        <f>E14</f>
        <v>0</v>
      </c>
      <c r="J23" s="62">
        <f>F14</f>
        <v>0</v>
      </c>
      <c r="K23" s="54"/>
      <c r="L23" s="54"/>
      <c r="M23" s="54"/>
      <c r="N23" s="54"/>
      <c r="O23" s="54"/>
      <c r="P23" s="59"/>
    </row>
  </sheetData>
  <sheetProtection selectLockedCells="1" selectUnlockedCells="1"/>
  <mergeCells count="21"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F15"/>
  <sheetViews>
    <sheetView zoomScale="75" zoomScaleNormal="75" workbookViewId="0">
      <pane xSplit="6" topLeftCell="H1" activePane="topRight" state="frozen"/>
      <selection pane="topRight" activeCell="H13" sqref="H13"/>
    </sheetView>
  </sheetViews>
  <sheetFormatPr baseColWidth="10" defaultColWidth="11" defaultRowHeight="13.2" x14ac:dyDescent="0.25"/>
  <cols>
    <col min="1" max="1" width="3.44140625" customWidth="1"/>
    <col min="2" max="2" width="13.44140625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10.44140625" customWidth="1"/>
    <col min="8" max="8" width="8" customWidth="1"/>
    <col min="9" max="9" width="9.5546875" customWidth="1"/>
    <col min="10" max="10" width="8" customWidth="1"/>
    <col min="11" max="11" width="9.5546875" customWidth="1"/>
    <col min="12" max="12" width="8.44140625" customWidth="1"/>
    <col min="13" max="13" width="11.109375" customWidth="1"/>
    <col min="14" max="14" width="8.44140625" customWidth="1"/>
    <col min="15" max="15" width="10.6640625" customWidth="1"/>
    <col min="16" max="16" width="8.88671875" customWidth="1"/>
    <col min="17" max="17" width="10.33203125" customWidth="1"/>
    <col min="18" max="18" width="8.44140625" customWidth="1"/>
    <col min="19" max="19" width="10.88671875" customWidth="1"/>
    <col min="20" max="20" width="8" customWidth="1"/>
    <col min="21" max="21" width="10.6640625" customWidth="1"/>
    <col min="22" max="22" width="8" customWidth="1"/>
    <col min="23" max="23" width="10.33203125" customWidth="1"/>
    <col min="24" max="24" width="8" customWidth="1"/>
    <col min="25" max="25" width="11.109375" customWidth="1"/>
    <col min="26" max="26" width="8" customWidth="1"/>
    <col min="27" max="27" width="11" customWidth="1"/>
    <col min="28" max="28" width="8" customWidth="1"/>
    <col min="29" max="29" width="10.6640625" customWidth="1"/>
    <col min="30" max="30" width="8" customWidth="1"/>
    <col min="31" max="31" width="12" customWidth="1"/>
    <col min="32" max="32" width="9.6640625" customWidth="1"/>
  </cols>
  <sheetData>
    <row r="7" spans="2:32" x14ac:dyDescent="0.25">
      <c r="E7" s="144" t="s">
        <v>43</v>
      </c>
      <c r="F7" s="144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44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47" t="s">
        <v>26</v>
      </c>
      <c r="H9" s="11" t="s">
        <v>27</v>
      </c>
      <c r="I9" s="47" t="s">
        <v>26</v>
      </c>
      <c r="J9" s="11" t="s">
        <v>27</v>
      </c>
      <c r="K9" s="47" t="s">
        <v>26</v>
      </c>
      <c r="L9" s="11" t="s">
        <v>27</v>
      </c>
      <c r="M9" s="47" t="s">
        <v>26</v>
      </c>
      <c r="N9" s="11" t="s">
        <v>27</v>
      </c>
      <c r="O9" s="47" t="s">
        <v>26</v>
      </c>
      <c r="P9" s="11" t="s">
        <v>27</v>
      </c>
      <c r="Q9" s="47" t="s">
        <v>26</v>
      </c>
      <c r="R9" s="11" t="s">
        <v>27</v>
      </c>
      <c r="S9" s="47" t="s">
        <v>26</v>
      </c>
      <c r="T9" s="11" t="s">
        <v>27</v>
      </c>
      <c r="U9" s="47" t="s">
        <v>26</v>
      </c>
      <c r="V9" s="11" t="s">
        <v>27</v>
      </c>
      <c r="W9" s="47" t="s">
        <v>26</v>
      </c>
      <c r="X9" s="11" t="s">
        <v>27</v>
      </c>
      <c r="Y9" s="47" t="s">
        <v>26</v>
      </c>
      <c r="Z9" s="11" t="s">
        <v>27</v>
      </c>
      <c r="AA9" s="47" t="s">
        <v>26</v>
      </c>
      <c r="AB9" s="11" t="s">
        <v>27</v>
      </c>
      <c r="AC9" s="47" t="s">
        <v>26</v>
      </c>
      <c r="AD9" s="11" t="s">
        <v>27</v>
      </c>
      <c r="AE9" s="47" t="s">
        <v>26</v>
      </c>
      <c r="AF9" s="11" t="s">
        <v>27</v>
      </c>
    </row>
    <row r="10" spans="2:32" x14ac:dyDescent="0.25">
      <c r="B10" s="12" t="str">
        <f>'SERV. PREVENTIVOS'!B10</f>
        <v>B956</v>
      </c>
      <c r="C10" s="12">
        <f>'SERV. PREVENTIVOS'!C10</f>
        <v>29520</v>
      </c>
      <c r="D10" s="12">
        <f>'SERV. PREVENTIVOS'!D10</f>
        <v>2460</v>
      </c>
      <c r="E10" s="64">
        <v>12</v>
      </c>
      <c r="F10" s="61">
        <f>AF10</f>
        <v>0</v>
      </c>
      <c r="G10" s="57">
        <v>200</v>
      </c>
      <c r="H10" s="57"/>
      <c r="I10" s="57">
        <v>200</v>
      </c>
      <c r="J10" s="57"/>
      <c r="K10" s="57">
        <v>200</v>
      </c>
      <c r="L10" s="57"/>
      <c r="M10" s="57">
        <v>200</v>
      </c>
      <c r="N10" s="57"/>
      <c r="O10" s="57">
        <v>200</v>
      </c>
      <c r="P10" s="57"/>
      <c r="Q10" s="57">
        <v>200</v>
      </c>
      <c r="R10" s="57"/>
      <c r="S10" s="57">
        <v>200</v>
      </c>
      <c r="T10" s="57"/>
      <c r="U10" s="57">
        <v>200</v>
      </c>
      <c r="V10" s="57"/>
      <c r="W10" s="57">
        <v>200</v>
      </c>
      <c r="X10" s="57"/>
      <c r="Y10" s="57">
        <v>200</v>
      </c>
      <c r="Z10" s="57"/>
      <c r="AA10" s="57">
        <v>200</v>
      </c>
      <c r="AB10" s="57"/>
      <c r="AC10" s="57">
        <v>200</v>
      </c>
      <c r="AD10" s="57"/>
      <c r="AE10" s="65">
        <f>G10+I10+K10+M10+O10+Q10+S10+U10+W10+Y10+AA10+AC10</f>
        <v>2400</v>
      </c>
      <c r="AF10" s="66">
        <f>SUM(H10+J10+L10+N10+P10+R10+T10+V10+X10+Z10+AB10+AD10)</f>
        <v>0</v>
      </c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3">
        <v>12</v>
      </c>
      <c r="F11" s="27">
        <f>AF11</f>
        <v>0</v>
      </c>
      <c r="G11" s="57">
        <v>200</v>
      </c>
      <c r="H11" s="62"/>
      <c r="I11" s="57">
        <v>200</v>
      </c>
      <c r="J11" s="62"/>
      <c r="K11" s="57">
        <v>200</v>
      </c>
      <c r="L11" s="62"/>
      <c r="M11" s="57">
        <v>200</v>
      </c>
      <c r="N11" s="62"/>
      <c r="O11" s="57">
        <v>200</v>
      </c>
      <c r="P11" s="62"/>
      <c r="Q11" s="57">
        <v>200</v>
      </c>
      <c r="R11" s="62"/>
      <c r="S11" s="57">
        <v>200</v>
      </c>
      <c r="T11" s="62"/>
      <c r="U11" s="57">
        <v>200</v>
      </c>
      <c r="V11" s="62"/>
      <c r="W11" s="57">
        <v>200</v>
      </c>
      <c r="X11" s="62"/>
      <c r="Y11" s="57">
        <v>200</v>
      </c>
      <c r="Z11" s="62"/>
      <c r="AA11" s="57">
        <v>200</v>
      </c>
      <c r="AB11" s="62"/>
      <c r="AC11" s="57">
        <v>200</v>
      </c>
      <c r="AD11" s="62"/>
      <c r="AE11" s="54">
        <f>G11+I11+K11+M11+O11+Q11+S11+U11+W11+Y11+AA11+AC11</f>
        <v>2400</v>
      </c>
      <c r="AF11" s="59">
        <f>SUM(H11+J11+L11+N11+P11+R11+T11+V11+X11+Z11+AB11+AD11)</f>
        <v>0</v>
      </c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>
        <v>12</v>
      </c>
      <c r="F12" s="27">
        <f>AF12</f>
        <v>0</v>
      </c>
      <c r="G12" s="57">
        <v>200</v>
      </c>
      <c r="H12" s="54"/>
      <c r="I12" s="57">
        <v>200</v>
      </c>
      <c r="J12" s="54"/>
      <c r="K12" s="57">
        <v>200</v>
      </c>
      <c r="L12" s="54"/>
      <c r="M12" s="57">
        <v>200</v>
      </c>
      <c r="N12" s="54"/>
      <c r="O12" s="57">
        <v>200</v>
      </c>
      <c r="P12" s="54"/>
      <c r="Q12" s="57">
        <v>200</v>
      </c>
      <c r="R12" s="54"/>
      <c r="S12" s="57">
        <v>200</v>
      </c>
      <c r="T12" s="54"/>
      <c r="U12" s="57">
        <v>200</v>
      </c>
      <c r="V12" s="54"/>
      <c r="W12" s="57">
        <v>200</v>
      </c>
      <c r="X12" s="54"/>
      <c r="Y12" s="57">
        <v>200</v>
      </c>
      <c r="Z12" s="54"/>
      <c r="AA12" s="57">
        <v>200</v>
      </c>
      <c r="AB12" s="54"/>
      <c r="AC12" s="57">
        <v>200</v>
      </c>
      <c r="AD12" s="54"/>
      <c r="AE12" s="54">
        <f>G12+I12+K12+M12+O12+Q12+S12+U12+W12+Y12+AA12+AC12</f>
        <v>2400</v>
      </c>
      <c r="AF12" s="59">
        <f>SUM(H12+J12+L12+N12+P12+R12+T12+V12+X12+Z12+AB12+AD12)</f>
        <v>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>
        <v>12</v>
      </c>
      <c r="F13" s="27">
        <v>0</v>
      </c>
      <c r="G13" s="57"/>
      <c r="H13" s="54"/>
      <c r="I13" s="57"/>
      <c r="J13" s="54"/>
      <c r="K13" s="57"/>
      <c r="L13" s="54"/>
      <c r="M13" s="57"/>
      <c r="N13" s="54"/>
      <c r="O13" s="57"/>
      <c r="P13" s="54"/>
      <c r="Q13" s="57"/>
      <c r="R13" s="54"/>
      <c r="S13" s="57"/>
      <c r="T13" s="54"/>
      <c r="U13" s="57"/>
      <c r="V13" s="54"/>
      <c r="W13" s="57"/>
      <c r="X13" s="54"/>
      <c r="Y13" s="57"/>
      <c r="Z13" s="54"/>
      <c r="AA13" s="57"/>
      <c r="AB13" s="54"/>
      <c r="AC13" s="57"/>
      <c r="AD13" s="54"/>
      <c r="AE13" s="54">
        <f>G13+I13+K13+M13+O13+Q13+S13+U13+W13+Y13+AA13+AC13</f>
        <v>0</v>
      </c>
      <c r="AF13" s="59">
        <v>0</v>
      </c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3">
        <v>12</v>
      </c>
      <c r="F14" s="27">
        <f>AF14</f>
        <v>0</v>
      </c>
      <c r="G14" s="57">
        <v>200</v>
      </c>
      <c r="H14" s="54"/>
      <c r="I14" s="57">
        <v>200</v>
      </c>
      <c r="J14" s="54"/>
      <c r="K14" s="57">
        <v>200</v>
      </c>
      <c r="L14" s="54"/>
      <c r="M14" s="57">
        <v>200</v>
      </c>
      <c r="N14" s="54"/>
      <c r="O14" s="57">
        <v>200</v>
      </c>
      <c r="P14" s="54"/>
      <c r="Q14" s="57">
        <v>200</v>
      </c>
      <c r="R14" s="54"/>
      <c r="S14" s="57">
        <v>200</v>
      </c>
      <c r="T14" s="54"/>
      <c r="U14" s="57">
        <v>200</v>
      </c>
      <c r="V14" s="54"/>
      <c r="W14" s="57">
        <v>200</v>
      </c>
      <c r="X14" s="54"/>
      <c r="Y14" s="57">
        <v>200</v>
      </c>
      <c r="Z14" s="54"/>
      <c r="AA14" s="57">
        <v>200</v>
      </c>
      <c r="AB14" s="54"/>
      <c r="AC14" s="57">
        <v>200</v>
      </c>
      <c r="AD14" s="54"/>
      <c r="AE14" s="54">
        <f>G14+I14+K14+M14+O14+Q14+S14+U14+W14+Y14+AA14+AC14</f>
        <v>2400</v>
      </c>
      <c r="AF14" s="59">
        <f>SUM(H14+J14+L14+N14+P14+R14+T14+V14+X14+Z14+AB14+AD14)</f>
        <v>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0">SUM(F10:F14)</f>
        <v>0</v>
      </c>
      <c r="G15" s="44">
        <f t="shared" si="0"/>
        <v>800</v>
      </c>
      <c r="H15" s="44">
        <f t="shared" si="0"/>
        <v>0</v>
      </c>
      <c r="I15" s="44">
        <f t="shared" si="0"/>
        <v>800</v>
      </c>
      <c r="J15" s="44">
        <f t="shared" si="0"/>
        <v>0</v>
      </c>
      <c r="K15" s="44">
        <f t="shared" si="0"/>
        <v>800</v>
      </c>
      <c r="L15" s="44">
        <f t="shared" si="0"/>
        <v>0</v>
      </c>
      <c r="M15" s="44">
        <f t="shared" si="0"/>
        <v>800</v>
      </c>
      <c r="N15" s="44">
        <f t="shared" si="0"/>
        <v>0</v>
      </c>
      <c r="O15" s="44">
        <f t="shared" si="0"/>
        <v>800</v>
      </c>
      <c r="P15" s="44">
        <f t="shared" si="0"/>
        <v>0</v>
      </c>
      <c r="Q15" s="44">
        <f t="shared" si="0"/>
        <v>800</v>
      </c>
      <c r="R15" s="44">
        <f t="shared" si="0"/>
        <v>0</v>
      </c>
      <c r="S15" s="44">
        <f t="shared" si="0"/>
        <v>800</v>
      </c>
      <c r="T15" s="44">
        <f t="shared" si="0"/>
        <v>0</v>
      </c>
      <c r="U15" s="44">
        <f t="shared" si="0"/>
        <v>800</v>
      </c>
      <c r="V15" s="44">
        <f t="shared" si="0"/>
        <v>0</v>
      </c>
      <c r="W15" s="44">
        <f t="shared" si="0"/>
        <v>800</v>
      </c>
      <c r="X15" s="44">
        <f t="shared" si="0"/>
        <v>0</v>
      </c>
      <c r="Y15" s="44">
        <f t="shared" si="0"/>
        <v>800</v>
      </c>
      <c r="Z15" s="44">
        <f t="shared" si="0"/>
        <v>0</v>
      </c>
      <c r="AA15" s="44">
        <f t="shared" si="0"/>
        <v>800</v>
      </c>
      <c r="AB15" s="44">
        <f t="shared" si="0"/>
        <v>0</v>
      </c>
      <c r="AC15" s="44">
        <f t="shared" si="0"/>
        <v>800</v>
      </c>
      <c r="AD15" s="44">
        <f t="shared" si="0"/>
        <v>0</v>
      </c>
      <c r="AE15" s="44">
        <f t="shared" si="0"/>
        <v>9600</v>
      </c>
      <c r="AF15" s="44">
        <f t="shared" si="0"/>
        <v>0</v>
      </c>
    </row>
  </sheetData>
  <sheetProtection selectLockedCells="1" selectUnlockedCells="1"/>
  <mergeCells count="15">
    <mergeCell ref="G7:H7"/>
    <mergeCell ref="I7:J7"/>
    <mergeCell ref="K7:L7"/>
    <mergeCell ref="M7:N7"/>
    <mergeCell ref="O7:P7"/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F23"/>
  <sheetViews>
    <sheetView zoomScale="75" zoomScaleNormal="75" workbookViewId="0">
      <selection activeCell="B14" sqref="B14"/>
    </sheetView>
  </sheetViews>
  <sheetFormatPr baseColWidth="10" defaultColWidth="11" defaultRowHeight="13.2" x14ac:dyDescent="0.25"/>
  <cols>
    <col min="1" max="1" width="3.44140625" customWidth="1"/>
    <col min="2" max="2" width="13.88671875" customWidth="1"/>
    <col min="3" max="3" width="10.5546875" customWidth="1"/>
    <col min="4" max="4" width="9.5546875" customWidth="1"/>
    <col min="5" max="5" width="5.33203125" customWidth="1"/>
    <col min="6" max="6" width="12.6640625" customWidth="1"/>
    <col min="7" max="7" width="9.88671875" customWidth="1"/>
    <col min="8" max="8" width="8" customWidth="1"/>
    <col min="9" max="9" width="9.5546875" customWidth="1"/>
    <col min="10" max="10" width="9.109375" customWidth="1"/>
    <col min="11" max="11" width="9.5546875" customWidth="1"/>
    <col min="12" max="12" width="8.44140625" customWidth="1"/>
    <col min="13" max="13" width="9.5546875" customWidth="1"/>
    <col min="14" max="14" width="8.44140625" customWidth="1"/>
    <col min="15" max="15" width="9.5546875" customWidth="1"/>
    <col min="16" max="16" width="8.88671875" customWidth="1"/>
    <col min="17" max="17" width="9.5546875" customWidth="1"/>
    <col min="18" max="18" width="8.44140625" customWidth="1"/>
    <col min="19" max="19" width="9.5546875" customWidth="1"/>
    <col min="20" max="20" width="8" customWidth="1"/>
    <col min="21" max="21" width="9.5546875" customWidth="1"/>
    <col min="22" max="22" width="10.44140625" customWidth="1"/>
    <col min="23" max="23" width="9.5546875" customWidth="1"/>
    <col min="24" max="24" width="8" customWidth="1"/>
    <col min="25" max="25" width="9.5546875" customWidth="1"/>
    <col min="26" max="26" width="8" customWidth="1"/>
    <col min="27" max="27" width="11" customWidth="1"/>
    <col min="28" max="28" width="12.44140625" customWidth="1"/>
    <col min="29" max="29" width="9.5546875" customWidth="1"/>
    <col min="30" max="30" width="8" customWidth="1"/>
    <col min="31" max="31" width="11" customWidth="1"/>
    <col min="32" max="32" width="12.5546875" customWidth="1"/>
  </cols>
  <sheetData>
    <row r="7" spans="2:32" x14ac:dyDescent="0.25">
      <c r="E7" s="144" t="s">
        <v>41</v>
      </c>
      <c r="F7" s="144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45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47" t="s">
        <v>26</v>
      </c>
      <c r="H9" s="11" t="s">
        <v>27</v>
      </c>
      <c r="I9" s="47" t="s">
        <v>26</v>
      </c>
      <c r="J9" s="11" t="s">
        <v>27</v>
      </c>
      <c r="K9" s="47" t="s">
        <v>26</v>
      </c>
      <c r="L9" s="11" t="s">
        <v>27</v>
      </c>
      <c r="M9" s="47" t="s">
        <v>26</v>
      </c>
      <c r="N9" s="11" t="s">
        <v>27</v>
      </c>
      <c r="O9" s="47" t="s">
        <v>26</v>
      </c>
      <c r="P9" s="11" t="s">
        <v>27</v>
      </c>
      <c r="Q9" s="47" t="s">
        <v>26</v>
      </c>
      <c r="R9" s="11" t="s">
        <v>27</v>
      </c>
      <c r="S9" s="47" t="s">
        <v>26</v>
      </c>
      <c r="T9" s="11" t="s">
        <v>27</v>
      </c>
      <c r="U9" s="47" t="s">
        <v>26</v>
      </c>
      <c r="V9" s="11" t="s">
        <v>27</v>
      </c>
      <c r="W9" s="47" t="s">
        <v>26</v>
      </c>
      <c r="X9" s="11" t="s">
        <v>27</v>
      </c>
      <c r="Y9" s="47" t="s">
        <v>26</v>
      </c>
      <c r="Z9" s="11" t="s">
        <v>27</v>
      </c>
      <c r="AA9" s="47" t="s">
        <v>26</v>
      </c>
      <c r="AB9" s="11" t="s">
        <v>27</v>
      </c>
      <c r="AC9" s="47" t="s">
        <v>26</v>
      </c>
      <c r="AD9" s="11" t="s">
        <v>27</v>
      </c>
      <c r="AE9" s="47" t="s">
        <v>26</v>
      </c>
      <c r="AF9" s="11" t="s">
        <v>27</v>
      </c>
    </row>
    <row r="10" spans="2:32" x14ac:dyDescent="0.25">
      <c r="B10" s="12" t="str">
        <f>'SERV. PREVENTIVOS'!B10</f>
        <v>B956</v>
      </c>
      <c r="C10" s="12">
        <f>'SERV. PREVENTIVOS'!C10</f>
        <v>29520</v>
      </c>
      <c r="D10" s="12">
        <f>'SERV. PREVENTIVOS'!D10</f>
        <v>2460</v>
      </c>
      <c r="E10" s="48"/>
      <c r="F10" s="61">
        <f>AF10</f>
        <v>0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50">
        <f t="shared" ref="AE10:AF12" si="0">SUM(G10+I10+K10+M10+O10+Q10+S10+U10+W10+Y10+AA10+AC10)</f>
        <v>0</v>
      </c>
      <c r="AF10" s="21">
        <f t="shared" si="0"/>
        <v>0</v>
      </c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2"/>
      <c r="F11" s="27">
        <v>0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50">
        <f t="shared" si="0"/>
        <v>0</v>
      </c>
      <c r="AF11" s="21">
        <f t="shared" si="0"/>
        <v>0</v>
      </c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/>
      <c r="F12" s="27">
        <f>AF12</f>
        <v>0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>
        <f t="shared" si="0"/>
        <v>0</v>
      </c>
      <c r="AF12" s="33">
        <f t="shared" si="0"/>
        <v>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/>
      <c r="F13" s="27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3"/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3"/>
      <c r="F14" s="27">
        <f>AF14</f>
        <v>0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>
        <f>SUM(G14+I14+K14+M14+O14+Q14+S14+U14+W14+Y14+AA14+AC14)</f>
        <v>0</v>
      </c>
      <c r="AF14" s="33">
        <f>SUM(H14+J14+L14+N14+P14+R14+T14+V14+X14+Z14+AB14+AD14)</f>
        <v>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1">SUM(F10:F14)</f>
        <v>0</v>
      </c>
      <c r="G15" s="44">
        <f t="shared" si="1"/>
        <v>0</v>
      </c>
      <c r="H15" s="44">
        <f t="shared" si="1"/>
        <v>0</v>
      </c>
      <c r="I15" s="44">
        <f t="shared" si="1"/>
        <v>0</v>
      </c>
      <c r="J15" s="44">
        <f t="shared" si="1"/>
        <v>0</v>
      </c>
      <c r="K15" s="44">
        <f t="shared" si="1"/>
        <v>0</v>
      </c>
      <c r="L15" s="44">
        <f t="shared" si="1"/>
        <v>0</v>
      </c>
      <c r="M15" s="44">
        <f t="shared" si="1"/>
        <v>0</v>
      </c>
      <c r="N15" s="44">
        <f t="shared" si="1"/>
        <v>0</v>
      </c>
      <c r="O15" s="44">
        <f t="shared" si="1"/>
        <v>0</v>
      </c>
      <c r="P15" s="44">
        <f t="shared" si="1"/>
        <v>0</v>
      </c>
      <c r="Q15" s="44">
        <f t="shared" si="1"/>
        <v>0</v>
      </c>
      <c r="R15" s="44">
        <f t="shared" si="1"/>
        <v>0</v>
      </c>
      <c r="S15" s="44">
        <f t="shared" si="1"/>
        <v>0</v>
      </c>
      <c r="T15" s="44">
        <f t="shared" si="1"/>
        <v>0</v>
      </c>
      <c r="U15" s="44">
        <f t="shared" si="1"/>
        <v>0</v>
      </c>
      <c r="V15" s="44">
        <f t="shared" si="1"/>
        <v>0</v>
      </c>
      <c r="W15" s="44">
        <f t="shared" si="1"/>
        <v>0</v>
      </c>
      <c r="X15" s="44">
        <f t="shared" si="1"/>
        <v>0</v>
      </c>
      <c r="Y15" s="44">
        <f t="shared" si="1"/>
        <v>0</v>
      </c>
      <c r="Z15" s="44">
        <f t="shared" si="1"/>
        <v>0</v>
      </c>
      <c r="AA15" s="44">
        <f t="shared" si="1"/>
        <v>0</v>
      </c>
      <c r="AB15" s="44">
        <f t="shared" si="1"/>
        <v>0</v>
      </c>
      <c r="AC15" s="44">
        <f t="shared" si="1"/>
        <v>0</v>
      </c>
      <c r="AD15" s="44">
        <f t="shared" si="1"/>
        <v>0</v>
      </c>
      <c r="AE15" s="44">
        <f t="shared" si="1"/>
        <v>0</v>
      </c>
      <c r="AF15" s="44">
        <f t="shared" si="1"/>
        <v>0</v>
      </c>
    </row>
    <row r="19" spans="5:16" x14ac:dyDescent="0.25">
      <c r="E19" s="139" t="s">
        <v>32</v>
      </c>
      <c r="F19" s="139"/>
      <c r="G19" s="139" t="s">
        <v>34</v>
      </c>
      <c r="H19" s="139"/>
      <c r="I19" s="139" t="s">
        <v>35</v>
      </c>
      <c r="J19" s="139"/>
      <c r="K19" s="139" t="s">
        <v>36</v>
      </c>
      <c r="L19" s="139"/>
      <c r="M19" s="139" t="s">
        <v>37</v>
      </c>
      <c r="N19" s="139"/>
      <c r="O19" s="139" t="s">
        <v>38</v>
      </c>
      <c r="P19" s="139"/>
    </row>
    <row r="20" spans="5:16" x14ac:dyDescent="0.25">
      <c r="E20" s="7" t="s">
        <v>24</v>
      </c>
      <c r="F20" s="7" t="s">
        <v>25</v>
      </c>
      <c r="G20" s="7" t="s">
        <v>24</v>
      </c>
      <c r="H20" s="7" t="s">
        <v>25</v>
      </c>
      <c r="I20" s="7" t="s">
        <v>24</v>
      </c>
      <c r="J20" s="7" t="s">
        <v>25</v>
      </c>
      <c r="K20" s="7" t="s">
        <v>24</v>
      </c>
      <c r="L20" s="7" t="s">
        <v>25</v>
      </c>
      <c r="M20" s="7" t="s">
        <v>24</v>
      </c>
      <c r="N20" s="7" t="s">
        <v>25</v>
      </c>
      <c r="O20" s="7" t="s">
        <v>24</v>
      </c>
      <c r="P20" s="7" t="s">
        <v>25</v>
      </c>
    </row>
    <row r="21" spans="5:16" x14ac:dyDescent="0.25">
      <c r="E21" s="64">
        <f>LLANTAS!E21</f>
        <v>0</v>
      </c>
      <c r="F21" s="64">
        <f>LLANTAS!F21</f>
        <v>0</v>
      </c>
      <c r="G21" s="57">
        <f>'SIST ELECT'!G21</f>
        <v>0</v>
      </c>
      <c r="H21" s="57">
        <f>'SIST ELECT'!H21</f>
        <v>0</v>
      </c>
      <c r="I21" s="57">
        <f>FRENOS!I21</f>
        <v>0</v>
      </c>
      <c r="J21" s="57">
        <f>FRENOS!J21</f>
        <v>0</v>
      </c>
      <c r="K21" s="57">
        <f>E10</f>
        <v>0</v>
      </c>
      <c r="L21" s="57">
        <f>F10</f>
        <v>0</v>
      </c>
      <c r="M21" s="57"/>
      <c r="N21" s="57"/>
      <c r="O21" s="57"/>
      <c r="P21" s="58"/>
    </row>
    <row r="22" spans="5:16" x14ac:dyDescent="0.25">
      <c r="E22" s="53">
        <f>LLANTAS!E22</f>
        <v>0</v>
      </c>
      <c r="F22" s="53">
        <f>LLANTAS!F22</f>
        <v>0</v>
      </c>
      <c r="G22" s="54">
        <f>'SIST ELECT'!G22</f>
        <v>0</v>
      </c>
      <c r="H22" s="54">
        <f>'SIST ELECT'!H22</f>
        <v>0</v>
      </c>
      <c r="I22" s="62">
        <f>FRENOS!I22</f>
        <v>0</v>
      </c>
      <c r="J22" s="62">
        <f>FRENOS!J22</f>
        <v>0</v>
      </c>
      <c r="K22" s="62">
        <f>E12</f>
        <v>0</v>
      </c>
      <c r="L22" s="62">
        <f>F12</f>
        <v>0</v>
      </c>
      <c r="M22" s="54"/>
      <c r="N22" s="54"/>
      <c r="O22" s="54"/>
      <c r="P22" s="59"/>
    </row>
    <row r="23" spans="5:16" x14ac:dyDescent="0.25">
      <c r="E23" s="53">
        <f>LLANTAS!E23</f>
        <v>0</v>
      </c>
      <c r="F23" s="53">
        <f>LLANTAS!F23</f>
        <v>0</v>
      </c>
      <c r="G23" s="54">
        <f>'SIST ELECT'!G23</f>
        <v>0</v>
      </c>
      <c r="H23" s="54">
        <f>'SIST ELECT'!H23</f>
        <v>0</v>
      </c>
      <c r="I23" s="62">
        <f>FRENOS!I23</f>
        <v>0</v>
      </c>
      <c r="J23" s="62">
        <f>FRENOS!J23</f>
        <v>0</v>
      </c>
      <c r="K23" s="62">
        <f>E14</f>
        <v>0</v>
      </c>
      <c r="L23" s="62">
        <f>F14</f>
        <v>0</v>
      </c>
      <c r="M23" s="54"/>
      <c r="N23" s="54"/>
      <c r="O23" s="54"/>
      <c r="P23" s="59"/>
    </row>
  </sheetData>
  <sheetProtection selectLockedCells="1" selectUnlockedCells="1"/>
  <mergeCells count="21"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F23"/>
  <sheetViews>
    <sheetView zoomScale="75" zoomScaleNormal="75" workbookViewId="0">
      <selection activeCell="C13" sqref="C13"/>
    </sheetView>
  </sheetViews>
  <sheetFormatPr baseColWidth="10" defaultColWidth="11" defaultRowHeight="13.2" x14ac:dyDescent="0.25"/>
  <cols>
    <col min="1" max="1" width="3.44140625" customWidth="1"/>
    <col min="2" max="2" width="12.6640625" customWidth="1"/>
    <col min="3" max="3" width="10.5546875" customWidth="1"/>
    <col min="4" max="4" width="9.5546875" customWidth="1"/>
    <col min="5" max="5" width="5.33203125" customWidth="1"/>
    <col min="6" max="6" width="11.6640625" customWidth="1"/>
    <col min="7" max="7" width="9.88671875" customWidth="1"/>
    <col min="8" max="8" width="9.109375" customWidth="1"/>
    <col min="9" max="9" width="9.5546875" customWidth="1"/>
    <col min="10" max="10" width="8" customWidth="1"/>
    <col min="11" max="11" width="9.5546875" customWidth="1"/>
    <col min="12" max="12" width="8.44140625" customWidth="1"/>
    <col min="13" max="13" width="9.5546875" customWidth="1"/>
    <col min="14" max="14" width="8.44140625" customWidth="1"/>
    <col min="15" max="15" width="9.5546875" customWidth="1"/>
    <col min="16" max="16" width="8.88671875" customWidth="1"/>
    <col min="17" max="17" width="9.5546875" customWidth="1"/>
    <col min="18" max="18" width="8.44140625" customWidth="1"/>
    <col min="19" max="19" width="9.5546875" customWidth="1"/>
    <col min="20" max="20" width="8" customWidth="1"/>
    <col min="21" max="21" width="9.5546875" customWidth="1"/>
    <col min="22" max="22" width="8" customWidth="1"/>
    <col min="23" max="23" width="9.5546875" customWidth="1"/>
    <col min="24" max="24" width="8" customWidth="1"/>
    <col min="25" max="25" width="9.5546875" customWidth="1"/>
    <col min="26" max="26" width="8" customWidth="1"/>
    <col min="27" max="27" width="11" customWidth="1"/>
    <col min="28" max="28" width="8" customWidth="1"/>
    <col min="29" max="29" width="9.5546875" customWidth="1"/>
    <col min="30" max="30" width="8" customWidth="1"/>
    <col min="31" max="31" width="9.6640625" customWidth="1"/>
    <col min="32" max="32" width="9.109375" customWidth="1"/>
  </cols>
  <sheetData>
    <row r="7" spans="2:32" x14ac:dyDescent="0.25">
      <c r="E7" s="144" t="s">
        <v>41</v>
      </c>
      <c r="F7" s="144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46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47" t="s">
        <v>26</v>
      </c>
      <c r="H9" s="11" t="s">
        <v>27</v>
      </c>
      <c r="I9" s="47" t="s">
        <v>26</v>
      </c>
      <c r="J9" s="11" t="s">
        <v>27</v>
      </c>
      <c r="K9" s="47" t="s">
        <v>26</v>
      </c>
      <c r="L9" s="11" t="s">
        <v>27</v>
      </c>
      <c r="M9" s="47" t="s">
        <v>26</v>
      </c>
      <c r="N9" s="11" t="s">
        <v>27</v>
      </c>
      <c r="O9" s="47" t="s">
        <v>26</v>
      </c>
      <c r="P9" s="11" t="s">
        <v>27</v>
      </c>
      <c r="Q9" s="47" t="s">
        <v>26</v>
      </c>
      <c r="R9" s="11" t="s">
        <v>27</v>
      </c>
      <c r="S9" s="47" t="s">
        <v>26</v>
      </c>
      <c r="T9" s="11" t="s">
        <v>27</v>
      </c>
      <c r="U9" s="47" t="s">
        <v>26</v>
      </c>
      <c r="V9" s="11" t="s">
        <v>27</v>
      </c>
      <c r="W9" s="47" t="s">
        <v>26</v>
      </c>
      <c r="X9" s="11" t="s">
        <v>27</v>
      </c>
      <c r="Y9" s="47" t="s">
        <v>26</v>
      </c>
      <c r="Z9" s="11" t="s">
        <v>27</v>
      </c>
      <c r="AA9" s="47" t="s">
        <v>26</v>
      </c>
      <c r="AB9" s="11" t="s">
        <v>27</v>
      </c>
      <c r="AC9" s="47" t="s">
        <v>26</v>
      </c>
      <c r="AD9" s="11" t="s">
        <v>27</v>
      </c>
      <c r="AE9" s="47" t="s">
        <v>26</v>
      </c>
      <c r="AF9" s="11" t="s">
        <v>27</v>
      </c>
    </row>
    <row r="10" spans="2:32" x14ac:dyDescent="0.25">
      <c r="B10" s="12" t="str">
        <f>'SERV. PREVENTIVOS'!B10</f>
        <v>B956</v>
      </c>
      <c r="C10" s="12">
        <f>'SERV. PREVENTIVOS'!C10</f>
        <v>29520</v>
      </c>
      <c r="D10" s="12">
        <f>'SERV. PREVENTIVOS'!D10</f>
        <v>2460</v>
      </c>
      <c r="E10" s="48"/>
      <c r="F10" s="61">
        <f>AF10</f>
        <v>0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>
        <f>G10+I10+K10+M10+O10+Q10+S10+U10+W10+Y10+AA10+AC10</f>
        <v>0</v>
      </c>
      <c r="AF10" s="21">
        <f>SUM(H10+J10+L10+N10+P10+R10+T10+V10+X10+Z10+AB10+AD10)</f>
        <v>0</v>
      </c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2"/>
      <c r="F11" s="27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20">
        <f>G11+I11+K11+M11+O11+Q11+S11+U11+W11+Y11+AA11+AC11</f>
        <v>0</v>
      </c>
      <c r="AF11" s="21">
        <f>SUM(H11+J11+L11+N11+P11+R11+T11+V11+X11+Z11+AB11+AD11)</f>
        <v>0</v>
      </c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/>
      <c r="F12" s="27">
        <f>AF12</f>
        <v>0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>
        <f>G12+I12+K12+M12+O12+Q12+S12+U12+W12+Y12+AA12+AC12</f>
        <v>0</v>
      </c>
      <c r="AF12" s="33">
        <f>SUM(H12+J12+L12+N12+P12+R12+T12+V12+X12+Z12+AB12+AD12)</f>
        <v>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/>
      <c r="F13" s="27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3"/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3"/>
      <c r="F14" s="27">
        <f>AF14</f>
        <v>0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>
        <f>G14+I14+K14+M14+O14+Q14+S14+U14+W14+Y14+AA14+AC14</f>
        <v>0</v>
      </c>
      <c r="AF14" s="33">
        <f>SUM(H14+J14+L14+N14+P14+R14+T14+V14+X14+Z14+AB14+AD14)</f>
        <v>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0">SUM(F10:F14)</f>
        <v>0</v>
      </c>
      <c r="G15" s="44">
        <f t="shared" si="0"/>
        <v>0</v>
      </c>
      <c r="H15" s="44">
        <f t="shared" si="0"/>
        <v>0</v>
      </c>
      <c r="I15" s="44">
        <f t="shared" si="0"/>
        <v>0</v>
      </c>
      <c r="J15" s="44">
        <f t="shared" si="0"/>
        <v>0</v>
      </c>
      <c r="K15" s="44">
        <f t="shared" si="0"/>
        <v>0</v>
      </c>
      <c r="L15" s="44">
        <f t="shared" si="0"/>
        <v>0</v>
      </c>
      <c r="M15" s="44">
        <f t="shared" si="0"/>
        <v>0</v>
      </c>
      <c r="N15" s="44">
        <f t="shared" si="0"/>
        <v>0</v>
      </c>
      <c r="O15" s="44">
        <f t="shared" si="0"/>
        <v>0</v>
      </c>
      <c r="P15" s="44">
        <f t="shared" si="0"/>
        <v>0</v>
      </c>
      <c r="Q15" s="44">
        <f t="shared" si="0"/>
        <v>0</v>
      </c>
      <c r="R15" s="44">
        <f t="shared" si="0"/>
        <v>0</v>
      </c>
      <c r="S15" s="44">
        <f t="shared" si="0"/>
        <v>0</v>
      </c>
      <c r="T15" s="44">
        <f t="shared" si="0"/>
        <v>0</v>
      </c>
      <c r="U15" s="44">
        <f t="shared" si="0"/>
        <v>0</v>
      </c>
      <c r="V15" s="44">
        <f t="shared" si="0"/>
        <v>0</v>
      </c>
      <c r="W15" s="44">
        <f t="shared" si="0"/>
        <v>0</v>
      </c>
      <c r="X15" s="44">
        <f t="shared" si="0"/>
        <v>0</v>
      </c>
      <c r="Y15" s="44">
        <f t="shared" si="0"/>
        <v>0</v>
      </c>
      <c r="Z15" s="44">
        <f t="shared" si="0"/>
        <v>0</v>
      </c>
      <c r="AA15" s="44">
        <f t="shared" si="0"/>
        <v>0</v>
      </c>
      <c r="AB15" s="44">
        <f t="shared" si="0"/>
        <v>0</v>
      </c>
      <c r="AC15" s="44">
        <f t="shared" si="0"/>
        <v>0</v>
      </c>
      <c r="AD15" s="44">
        <f t="shared" si="0"/>
        <v>0</v>
      </c>
      <c r="AE15" s="44">
        <f t="shared" si="0"/>
        <v>0</v>
      </c>
      <c r="AF15" s="44">
        <f t="shared" si="0"/>
        <v>0</v>
      </c>
    </row>
    <row r="19" spans="5:16" x14ac:dyDescent="0.25">
      <c r="E19" s="139" t="s">
        <v>32</v>
      </c>
      <c r="F19" s="139"/>
      <c r="G19" s="139" t="s">
        <v>34</v>
      </c>
      <c r="H19" s="139"/>
      <c r="I19" s="139" t="s">
        <v>35</v>
      </c>
      <c r="J19" s="139"/>
      <c r="K19" s="139" t="s">
        <v>36</v>
      </c>
      <c r="L19" s="139"/>
      <c r="M19" s="139" t="s">
        <v>37</v>
      </c>
      <c r="N19" s="139"/>
      <c r="O19" s="139" t="s">
        <v>38</v>
      </c>
      <c r="P19" s="139"/>
    </row>
    <row r="20" spans="5:16" x14ac:dyDescent="0.25">
      <c r="E20" s="7" t="s">
        <v>24</v>
      </c>
      <c r="F20" s="7" t="s">
        <v>25</v>
      </c>
      <c r="G20" s="7" t="s">
        <v>24</v>
      </c>
      <c r="H20" s="7" t="s">
        <v>25</v>
      </c>
      <c r="I20" s="7" t="s">
        <v>24</v>
      </c>
      <c r="J20" s="7" t="s">
        <v>25</v>
      </c>
      <c r="K20" s="7" t="s">
        <v>24</v>
      </c>
      <c r="L20" s="7" t="s">
        <v>25</v>
      </c>
      <c r="M20" s="7" t="s">
        <v>24</v>
      </c>
      <c r="N20" s="7" t="s">
        <v>25</v>
      </c>
      <c r="O20" s="7" t="s">
        <v>24</v>
      </c>
      <c r="P20" s="7" t="s">
        <v>25</v>
      </c>
    </row>
    <row r="21" spans="5:16" x14ac:dyDescent="0.25">
      <c r="E21" s="64">
        <f>LLANTAS!E21</f>
        <v>0</v>
      </c>
      <c r="F21" s="64">
        <f>LLANTAS!F21</f>
        <v>0</v>
      </c>
      <c r="G21" s="57">
        <f>'SIST ELECT'!G21</f>
        <v>0</v>
      </c>
      <c r="H21" s="57">
        <f>'SIST ELECT'!H21</f>
        <v>0</v>
      </c>
      <c r="I21" s="57">
        <f>FRENOS!I21</f>
        <v>0</v>
      </c>
      <c r="J21" s="57">
        <f>FRENOS!J21</f>
        <v>0</v>
      </c>
      <c r="K21" s="57">
        <f>MOTOR!K21</f>
        <v>0</v>
      </c>
      <c r="L21" s="57">
        <f>MOTOR!L21</f>
        <v>0</v>
      </c>
      <c r="M21" s="57">
        <f>E10</f>
        <v>0</v>
      </c>
      <c r="N21" s="57">
        <f>F10</f>
        <v>0</v>
      </c>
      <c r="O21" s="57"/>
      <c r="P21" s="58"/>
    </row>
    <row r="22" spans="5:16" x14ac:dyDescent="0.25">
      <c r="E22" s="53">
        <f>LLANTAS!E22</f>
        <v>0</v>
      </c>
      <c r="F22" s="53">
        <f>LLANTAS!F22</f>
        <v>0</v>
      </c>
      <c r="G22" s="54">
        <f>'SIST ELECT'!G22</f>
        <v>0</v>
      </c>
      <c r="H22" s="54">
        <f>'SIST ELECT'!H22</f>
        <v>0</v>
      </c>
      <c r="I22" s="62">
        <f>FRENOS!I22</f>
        <v>0</v>
      </c>
      <c r="J22" s="62">
        <f>FRENOS!J22</f>
        <v>0</v>
      </c>
      <c r="K22" s="62">
        <f>MOTOR!K22</f>
        <v>0</v>
      </c>
      <c r="L22" s="62">
        <f>MOTOR!L22</f>
        <v>0</v>
      </c>
      <c r="M22" s="62">
        <f>E12</f>
        <v>0</v>
      </c>
      <c r="N22" s="62">
        <f>F12</f>
        <v>0</v>
      </c>
      <c r="O22" s="54"/>
      <c r="P22" s="59"/>
    </row>
    <row r="23" spans="5:16" x14ac:dyDescent="0.25">
      <c r="E23" s="53">
        <f>LLANTAS!E23</f>
        <v>0</v>
      </c>
      <c r="F23" s="53">
        <f>LLANTAS!F23</f>
        <v>0</v>
      </c>
      <c r="G23" s="54">
        <f>'SIST ELECT'!G23</f>
        <v>0</v>
      </c>
      <c r="H23" s="54">
        <f>'SIST ELECT'!H23</f>
        <v>0</v>
      </c>
      <c r="I23" s="62">
        <f>FRENOS!I23</f>
        <v>0</v>
      </c>
      <c r="J23" s="62">
        <f>FRENOS!J23</f>
        <v>0</v>
      </c>
      <c r="K23" s="62">
        <f>MOTOR!K23</f>
        <v>0</v>
      </c>
      <c r="L23" s="62">
        <f>MOTOR!L23</f>
        <v>0</v>
      </c>
      <c r="M23" s="62">
        <f>E14</f>
        <v>0</v>
      </c>
      <c r="N23" s="62">
        <f>F14</f>
        <v>0</v>
      </c>
      <c r="O23" s="54"/>
      <c r="P23" s="59"/>
    </row>
  </sheetData>
  <sheetProtection selectLockedCells="1" selectUnlockedCells="1"/>
  <mergeCells count="21"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F23"/>
  <sheetViews>
    <sheetView zoomScale="75" zoomScaleNormal="75" workbookViewId="0">
      <selection activeCell="B13" sqref="B13"/>
    </sheetView>
  </sheetViews>
  <sheetFormatPr baseColWidth="10" defaultColWidth="11" defaultRowHeight="13.2" x14ac:dyDescent="0.25"/>
  <cols>
    <col min="1" max="1" width="3.44140625" customWidth="1"/>
    <col min="2" max="2" width="14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9.88671875" customWidth="1"/>
    <col min="8" max="8" width="8" customWidth="1"/>
    <col min="9" max="9" width="9.5546875" customWidth="1"/>
    <col min="10" max="10" width="8" customWidth="1"/>
    <col min="11" max="11" width="9.5546875" customWidth="1"/>
    <col min="12" max="12" width="8.44140625" customWidth="1"/>
    <col min="13" max="13" width="9.5546875" customWidth="1"/>
    <col min="14" max="14" width="8.44140625" customWidth="1"/>
    <col min="15" max="15" width="9.5546875" customWidth="1"/>
    <col min="16" max="16" width="8.88671875" customWidth="1"/>
    <col min="17" max="17" width="11.33203125" customWidth="1"/>
    <col min="18" max="18" width="11" customWidth="1"/>
    <col min="19" max="19" width="9.5546875" customWidth="1"/>
    <col min="20" max="20" width="8" customWidth="1"/>
    <col min="21" max="21" width="9.5546875" customWidth="1"/>
    <col min="22" max="22" width="8" customWidth="1"/>
    <col min="23" max="23" width="9.5546875" customWidth="1"/>
    <col min="24" max="24" width="8" customWidth="1"/>
    <col min="25" max="25" width="9.5546875" customWidth="1"/>
    <col min="26" max="26" width="8" customWidth="1"/>
    <col min="27" max="27" width="11" customWidth="1"/>
    <col min="28" max="28" width="8" customWidth="1"/>
    <col min="29" max="29" width="9.5546875" customWidth="1"/>
    <col min="30" max="30" width="8" customWidth="1"/>
    <col min="31" max="31" width="9.5546875" customWidth="1"/>
    <col min="32" max="32" width="13.44140625" customWidth="1"/>
  </cols>
  <sheetData>
    <row r="7" spans="2:32" x14ac:dyDescent="0.25">
      <c r="E7" s="144" t="s">
        <v>41</v>
      </c>
      <c r="F7" s="144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47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47" t="s">
        <v>26</v>
      </c>
      <c r="H9" s="11" t="s">
        <v>27</v>
      </c>
      <c r="I9" s="47" t="s">
        <v>26</v>
      </c>
      <c r="J9" s="11" t="s">
        <v>27</v>
      </c>
      <c r="K9" s="47" t="s">
        <v>26</v>
      </c>
      <c r="L9" s="11" t="s">
        <v>27</v>
      </c>
      <c r="M9" s="47" t="s">
        <v>26</v>
      </c>
      <c r="N9" s="11" t="s">
        <v>27</v>
      </c>
      <c r="O9" s="47" t="s">
        <v>26</v>
      </c>
      <c r="P9" s="11" t="s">
        <v>27</v>
      </c>
      <c r="Q9" s="47" t="s">
        <v>26</v>
      </c>
      <c r="R9" s="11" t="s">
        <v>27</v>
      </c>
      <c r="S9" s="47" t="s">
        <v>26</v>
      </c>
      <c r="T9" s="11" t="s">
        <v>27</v>
      </c>
      <c r="U9" s="47" t="s">
        <v>26</v>
      </c>
      <c r="V9" s="11" t="s">
        <v>27</v>
      </c>
      <c r="W9" s="47" t="s">
        <v>26</v>
      </c>
      <c r="X9" s="11" t="s">
        <v>27</v>
      </c>
      <c r="Y9" s="47" t="s">
        <v>26</v>
      </c>
      <c r="Z9" s="11" t="s">
        <v>27</v>
      </c>
      <c r="AA9" s="47" t="s">
        <v>26</v>
      </c>
      <c r="AB9" s="11" t="s">
        <v>27</v>
      </c>
      <c r="AC9" s="47" t="s">
        <v>26</v>
      </c>
      <c r="AD9" s="11" t="s">
        <v>27</v>
      </c>
      <c r="AE9" s="47" t="s">
        <v>26</v>
      </c>
      <c r="AF9" s="11" t="s">
        <v>27</v>
      </c>
    </row>
    <row r="10" spans="2:32" x14ac:dyDescent="0.25">
      <c r="B10" s="12" t="str">
        <f>'SERV. PREVENTIVOS'!B10</f>
        <v>B956</v>
      </c>
      <c r="C10" s="12">
        <f>'SERV. PREVENTIVOS'!C10</f>
        <v>29520</v>
      </c>
      <c r="D10" s="12">
        <f>'SERV. PREVENTIVOS'!D10</f>
        <v>2460</v>
      </c>
      <c r="E10" s="48"/>
      <c r="F10" s="61">
        <f>AF10</f>
        <v>0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>
        <v>0</v>
      </c>
      <c r="AF10" s="21">
        <f>SUM(H10+J10+L10+N10+P10+R10+T10+V10+X10+Z10+AB10+AD10)</f>
        <v>0</v>
      </c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2"/>
      <c r="F11" s="27">
        <f>AF11</f>
        <v>0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20">
        <v>1</v>
      </c>
      <c r="AF11" s="21">
        <f>SUM(H11+J11+L11+N11+P11+R11+T11+V11+X11+Z11+AB11+AD11)</f>
        <v>0</v>
      </c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/>
      <c r="F12" s="27">
        <f>AF12</f>
        <v>0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>
        <v>0</v>
      </c>
      <c r="AF12" s="33">
        <f>SUM(H12+J12+L12+N12+P12+R12+T12+V12+X12+Z12+AB12+AD12)</f>
        <v>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/>
      <c r="F13" s="27">
        <v>0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3"/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3"/>
      <c r="F14" s="27">
        <f>AF14</f>
        <v>0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>
        <v>0</v>
      </c>
      <c r="AF14" s="33">
        <f>SUM(H14+J14+L14+N14+P14+R14+T14+V14+X14+Z14+AB14+AD14)</f>
        <v>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0">SUM(F10:F14)</f>
        <v>0</v>
      </c>
      <c r="G15" s="44">
        <f t="shared" si="0"/>
        <v>0</v>
      </c>
      <c r="H15" s="44">
        <f t="shared" si="0"/>
        <v>0</v>
      </c>
      <c r="I15" s="44">
        <f t="shared" si="0"/>
        <v>0</v>
      </c>
      <c r="J15" s="44">
        <f t="shared" si="0"/>
        <v>0</v>
      </c>
      <c r="K15" s="44">
        <f t="shared" si="0"/>
        <v>0</v>
      </c>
      <c r="L15" s="44">
        <f t="shared" si="0"/>
        <v>0</v>
      </c>
      <c r="M15" s="44">
        <f t="shared" si="0"/>
        <v>0</v>
      </c>
      <c r="N15" s="44">
        <f t="shared" si="0"/>
        <v>0</v>
      </c>
      <c r="O15" s="44">
        <f t="shared" si="0"/>
        <v>0</v>
      </c>
      <c r="P15" s="44">
        <f t="shared" si="0"/>
        <v>0</v>
      </c>
      <c r="Q15" s="44">
        <f t="shared" si="0"/>
        <v>0</v>
      </c>
      <c r="R15" s="44">
        <f t="shared" si="0"/>
        <v>0</v>
      </c>
      <c r="S15" s="44">
        <f t="shared" si="0"/>
        <v>0</v>
      </c>
      <c r="T15" s="44">
        <f t="shared" si="0"/>
        <v>0</v>
      </c>
      <c r="U15" s="44">
        <f t="shared" si="0"/>
        <v>0</v>
      </c>
      <c r="V15" s="44">
        <f t="shared" si="0"/>
        <v>0</v>
      </c>
      <c r="W15" s="44">
        <f t="shared" si="0"/>
        <v>0</v>
      </c>
      <c r="X15" s="44">
        <f t="shared" si="0"/>
        <v>0</v>
      </c>
      <c r="Y15" s="44">
        <f t="shared" si="0"/>
        <v>0</v>
      </c>
      <c r="Z15" s="44">
        <f t="shared" si="0"/>
        <v>0</v>
      </c>
      <c r="AA15" s="44">
        <f t="shared" si="0"/>
        <v>0</v>
      </c>
      <c r="AB15" s="44">
        <f t="shared" si="0"/>
        <v>0</v>
      </c>
      <c r="AC15" s="44">
        <f t="shared" si="0"/>
        <v>0</v>
      </c>
      <c r="AD15" s="44">
        <f t="shared" si="0"/>
        <v>0</v>
      </c>
      <c r="AE15" s="44">
        <f t="shared" si="0"/>
        <v>1</v>
      </c>
      <c r="AF15" s="44">
        <f t="shared" si="0"/>
        <v>0</v>
      </c>
    </row>
    <row r="19" spans="5:16" x14ac:dyDescent="0.25">
      <c r="E19" s="139" t="s">
        <v>32</v>
      </c>
      <c r="F19" s="139"/>
      <c r="G19" s="139" t="s">
        <v>34</v>
      </c>
      <c r="H19" s="139"/>
      <c r="I19" s="139" t="s">
        <v>35</v>
      </c>
      <c r="J19" s="139"/>
      <c r="K19" s="139" t="s">
        <v>36</v>
      </c>
      <c r="L19" s="139"/>
      <c r="M19" s="139" t="s">
        <v>37</v>
      </c>
      <c r="N19" s="139"/>
      <c r="O19" s="139" t="s">
        <v>38</v>
      </c>
      <c r="P19" s="139"/>
    </row>
    <row r="20" spans="5:16" x14ac:dyDescent="0.25">
      <c r="E20" s="7" t="s">
        <v>24</v>
      </c>
      <c r="F20" s="7" t="s">
        <v>25</v>
      </c>
      <c r="G20" s="7" t="s">
        <v>24</v>
      </c>
      <c r="H20" s="7" t="s">
        <v>25</v>
      </c>
      <c r="I20" s="7" t="s">
        <v>24</v>
      </c>
      <c r="J20" s="7" t="s">
        <v>25</v>
      </c>
      <c r="K20" s="7" t="s">
        <v>24</v>
      </c>
      <c r="L20" s="7" t="s">
        <v>25</v>
      </c>
      <c r="M20" s="7" t="s">
        <v>24</v>
      </c>
      <c r="N20" s="7" t="s">
        <v>25</v>
      </c>
      <c r="O20" s="7" t="s">
        <v>24</v>
      </c>
      <c r="P20" s="7" t="s">
        <v>25</v>
      </c>
    </row>
    <row r="21" spans="5:16" x14ac:dyDescent="0.25">
      <c r="E21" s="64">
        <f>LLANTAS!E21</f>
        <v>0</v>
      </c>
      <c r="F21" s="64">
        <f>LLANTAS!F21</f>
        <v>0</v>
      </c>
      <c r="G21" s="57">
        <f>'SIST ELECT'!G21</f>
        <v>0</v>
      </c>
      <c r="H21" s="57">
        <f>'SIST ELECT'!H21</f>
        <v>0</v>
      </c>
      <c r="I21" s="57">
        <f>FRENOS!I21</f>
        <v>0</v>
      </c>
      <c r="J21" s="57">
        <f>FRENOS!J21</f>
        <v>0</v>
      </c>
      <c r="K21" s="57">
        <f>MOTOR!K21</f>
        <v>0</v>
      </c>
      <c r="L21" s="57">
        <f>MOTOR!L21</f>
        <v>0</v>
      </c>
      <c r="M21" s="57">
        <f>TRANSMISION!M21</f>
        <v>0</v>
      </c>
      <c r="N21" s="57">
        <f>TRANSMISION!N21</f>
        <v>0</v>
      </c>
      <c r="O21" s="57">
        <f>E10</f>
        <v>0</v>
      </c>
      <c r="P21" s="57">
        <f>F10</f>
        <v>0</v>
      </c>
    </row>
    <row r="22" spans="5:16" x14ac:dyDescent="0.25">
      <c r="E22" s="53">
        <f>LLANTAS!E22</f>
        <v>0</v>
      </c>
      <c r="F22" s="53">
        <f>LLANTAS!F22</f>
        <v>0</v>
      </c>
      <c r="G22" s="54">
        <f>'SIST ELECT'!G22</f>
        <v>0</v>
      </c>
      <c r="H22" s="54">
        <f>'SIST ELECT'!H22</f>
        <v>0</v>
      </c>
      <c r="I22" s="62">
        <f>FRENOS!I22</f>
        <v>0</v>
      </c>
      <c r="J22" s="62">
        <f>FRENOS!J22</f>
        <v>0</v>
      </c>
      <c r="K22" s="62">
        <f>MOTOR!K22</f>
        <v>0</v>
      </c>
      <c r="L22" s="62">
        <f>MOTOR!L22</f>
        <v>0</v>
      </c>
      <c r="M22" s="62">
        <f>TRANSMISION!M22</f>
        <v>0</v>
      </c>
      <c r="N22" s="62">
        <f>TRANSMISION!N22</f>
        <v>0</v>
      </c>
      <c r="O22" s="62">
        <f>E12</f>
        <v>0</v>
      </c>
      <c r="P22" s="62">
        <f>F12</f>
        <v>0</v>
      </c>
    </row>
    <row r="23" spans="5:16" x14ac:dyDescent="0.25">
      <c r="E23" s="53">
        <f>LLANTAS!E23</f>
        <v>0</v>
      </c>
      <c r="F23" s="53">
        <f>LLANTAS!F23</f>
        <v>0</v>
      </c>
      <c r="G23" s="54">
        <f>'SIST ELECT'!G23</f>
        <v>0</v>
      </c>
      <c r="H23" s="54">
        <f>'SIST ELECT'!H23</f>
        <v>0</v>
      </c>
      <c r="I23" s="62">
        <f>FRENOS!I23</f>
        <v>0</v>
      </c>
      <c r="J23" s="62">
        <f>FRENOS!J23</f>
        <v>0</v>
      </c>
      <c r="K23" s="62">
        <f>MOTOR!K23</f>
        <v>0</v>
      </c>
      <c r="L23" s="62">
        <f>MOTOR!L23</f>
        <v>0</v>
      </c>
      <c r="M23" s="62">
        <f>TRANSMISION!M23</f>
        <v>0</v>
      </c>
      <c r="N23" s="62">
        <f>TRANSMISION!N23</f>
        <v>0</v>
      </c>
      <c r="O23" s="62">
        <f>E14</f>
        <v>0</v>
      </c>
      <c r="P23" s="62">
        <f>F14</f>
        <v>0</v>
      </c>
    </row>
  </sheetData>
  <sheetProtection selectLockedCells="1" selectUnlockedCells="1"/>
  <mergeCells count="21"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F15"/>
  <sheetViews>
    <sheetView zoomScale="75" zoomScaleNormal="75" workbookViewId="0">
      <pane xSplit="6" topLeftCell="G1" activePane="topRight" state="frozen"/>
      <selection pane="topRight" activeCell="P13" sqref="P13"/>
    </sheetView>
  </sheetViews>
  <sheetFormatPr baseColWidth="10" defaultColWidth="11" defaultRowHeight="13.2" x14ac:dyDescent="0.25"/>
  <cols>
    <col min="1" max="1" width="3.44140625" customWidth="1"/>
    <col min="2" max="2" width="14.109375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9.88671875" customWidth="1"/>
    <col min="8" max="8" width="9.109375" customWidth="1"/>
    <col min="9" max="9" width="9.5546875" customWidth="1"/>
    <col min="10" max="10" width="9.109375" customWidth="1"/>
    <col min="11" max="11" width="12.5546875" customWidth="1"/>
    <col min="12" max="12" width="12" customWidth="1"/>
    <col min="13" max="13" width="11" customWidth="1"/>
    <col min="14" max="14" width="10.5546875" customWidth="1"/>
    <col min="15" max="15" width="12.33203125" customWidth="1"/>
    <col min="16" max="16" width="11.88671875" customWidth="1"/>
    <col min="17" max="17" width="9.5546875" customWidth="1"/>
    <col min="18" max="18" width="8.44140625" customWidth="1"/>
    <col min="19" max="19" width="11.88671875" customWidth="1"/>
    <col min="20" max="20" width="10.6640625" customWidth="1"/>
    <col min="21" max="21" width="10.88671875" customWidth="1"/>
    <col min="22" max="22" width="11.109375" customWidth="1"/>
    <col min="23" max="23" width="11.33203125" customWidth="1"/>
    <col min="24" max="24" width="12.5546875" customWidth="1"/>
    <col min="25" max="25" width="9.5546875" customWidth="1"/>
    <col min="26" max="26" width="8" customWidth="1"/>
    <col min="27" max="27" width="11" customWidth="1"/>
    <col min="28" max="28" width="8.88671875" customWidth="1"/>
    <col min="29" max="29" width="9.5546875" customWidth="1"/>
    <col min="30" max="30" width="8" customWidth="1"/>
    <col min="31" max="31" width="11" customWidth="1"/>
    <col min="32" max="32" width="12" customWidth="1"/>
  </cols>
  <sheetData>
    <row r="7" spans="2:32" x14ac:dyDescent="0.25">
      <c r="E7" s="144" t="s">
        <v>48</v>
      </c>
      <c r="F7" s="144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49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47" t="s">
        <v>26</v>
      </c>
      <c r="H9" s="11" t="s">
        <v>27</v>
      </c>
      <c r="I9" s="47" t="s">
        <v>26</v>
      </c>
      <c r="J9" s="11" t="s">
        <v>27</v>
      </c>
      <c r="K9" s="47" t="s">
        <v>26</v>
      </c>
      <c r="L9" s="11" t="s">
        <v>27</v>
      </c>
      <c r="M9" s="47" t="s">
        <v>26</v>
      </c>
      <c r="N9" s="11" t="s">
        <v>27</v>
      </c>
      <c r="O9" s="47" t="s">
        <v>26</v>
      </c>
      <c r="P9" s="11" t="s">
        <v>27</v>
      </c>
      <c r="Q9" s="47" t="s">
        <v>26</v>
      </c>
      <c r="R9" s="11" t="s">
        <v>27</v>
      </c>
      <c r="S9" s="47" t="s">
        <v>26</v>
      </c>
      <c r="T9" s="11" t="s">
        <v>27</v>
      </c>
      <c r="U9" s="47" t="s">
        <v>26</v>
      </c>
      <c r="V9" s="11" t="s">
        <v>27</v>
      </c>
      <c r="W9" s="47" t="s">
        <v>26</v>
      </c>
      <c r="X9" s="11" t="s">
        <v>27</v>
      </c>
      <c r="Y9" s="47" t="s">
        <v>26</v>
      </c>
      <c r="Z9" s="11" t="s">
        <v>27</v>
      </c>
      <c r="AA9" s="47" t="s">
        <v>26</v>
      </c>
      <c r="AB9" s="11" t="s">
        <v>27</v>
      </c>
      <c r="AC9" s="47" t="s">
        <v>26</v>
      </c>
      <c r="AD9" s="11" t="s">
        <v>27</v>
      </c>
      <c r="AE9" s="47" t="s">
        <v>26</v>
      </c>
      <c r="AF9" s="11" t="s">
        <v>27</v>
      </c>
    </row>
    <row r="10" spans="2:32" x14ac:dyDescent="0.25">
      <c r="B10" s="12" t="str">
        <f>'SERV. PREVENTIVOS'!B10</f>
        <v>B956</v>
      </c>
      <c r="C10" s="12">
        <f>'SERV. PREVENTIVOS'!C10</f>
        <v>29520</v>
      </c>
      <c r="D10" s="12">
        <f>'SERV. PREVENTIVOS'!D10</f>
        <v>2460</v>
      </c>
      <c r="E10" s="48"/>
      <c r="F10" s="6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>
        <f>G10+I10+K10+M10+O10+Q10+S10+U10+W10+Y10+AA10+AC10</f>
        <v>0</v>
      </c>
      <c r="AF10" s="21">
        <f>SUM(H10+J10+L10+N10+P10+R10+T10+V10+X10+Z10+AB10+AD10)</f>
        <v>0</v>
      </c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2"/>
      <c r="F11" s="63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32"/>
      <c r="T11" s="32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20">
        <f>G11+I11+K11+M11+O11+Q11+S11+U11+W11+Y11+AA11+AC11</f>
        <v>0</v>
      </c>
      <c r="AF11" s="21">
        <f>SUM(H11+J11+L11+N11+P11+R11+T11+V11+X11+Z11+AB11+AD11)</f>
        <v>0</v>
      </c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/>
      <c r="F12" s="27"/>
      <c r="G12" s="32"/>
      <c r="H12" s="32"/>
      <c r="I12" s="32"/>
      <c r="J12" s="32"/>
      <c r="K12" s="32"/>
      <c r="L12" s="32"/>
      <c r="M12" s="32"/>
      <c r="N12" s="32"/>
      <c r="O12" s="32">
        <v>0</v>
      </c>
      <c r="P12" s="32">
        <v>3000</v>
      </c>
      <c r="Q12" s="32"/>
      <c r="R12" s="32"/>
      <c r="S12" s="32"/>
      <c r="T12" s="32"/>
      <c r="U12" s="67"/>
      <c r="V12" s="67"/>
      <c r="W12" s="32"/>
      <c r="X12" s="32"/>
      <c r="Y12" s="32"/>
      <c r="Z12" s="32"/>
      <c r="AA12" s="32"/>
      <c r="AB12" s="32"/>
      <c r="AC12" s="32"/>
      <c r="AD12" s="32"/>
      <c r="AE12" s="32">
        <f>G12+I12+K12+M12+O12+Q12+S12+U12+W12+Y12+AA12+AC12</f>
        <v>0</v>
      </c>
      <c r="AF12" s="33">
        <f>SUM(H12+J12+L12+N12+P12+R12+T12+V12+X12+Z12+AB12+AD12)</f>
        <v>3000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/>
      <c r="F13" s="27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67">
        <v>0</v>
      </c>
      <c r="V13" s="67">
        <v>0</v>
      </c>
      <c r="W13" s="32"/>
      <c r="X13" s="32"/>
      <c r="Y13" s="32"/>
      <c r="Z13" s="32"/>
      <c r="AA13" s="32"/>
      <c r="AB13" s="32"/>
      <c r="AC13" s="32"/>
      <c r="AD13" s="32"/>
      <c r="AE13" s="32"/>
      <c r="AF13" s="33"/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3"/>
      <c r="F14" s="27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>
        <f>G14+I14+K14+M14+O14+Q14+S14+U14+W14+Y14+AA14+AC14</f>
        <v>0</v>
      </c>
      <c r="AF14" s="68">
        <f>SUM(H14+J14+L14+N14+P14+R14+T14+V14+X14+Z14+AB14+AD14)</f>
        <v>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0">SUM(F10:F14)</f>
        <v>0</v>
      </c>
      <c r="G15" s="44">
        <f t="shared" si="0"/>
        <v>0</v>
      </c>
      <c r="H15" s="44">
        <f t="shared" si="0"/>
        <v>0</v>
      </c>
      <c r="I15" s="44">
        <f t="shared" si="0"/>
        <v>0</v>
      </c>
      <c r="J15" s="44">
        <f t="shared" si="0"/>
        <v>0</v>
      </c>
      <c r="K15" s="44">
        <f t="shared" si="0"/>
        <v>0</v>
      </c>
      <c r="L15" s="44">
        <f t="shared" si="0"/>
        <v>0</v>
      </c>
      <c r="M15" s="44">
        <f t="shared" si="0"/>
        <v>0</v>
      </c>
      <c r="N15" s="44">
        <f t="shared" si="0"/>
        <v>0</v>
      </c>
      <c r="O15" s="44">
        <f t="shared" si="0"/>
        <v>0</v>
      </c>
      <c r="P15" s="44">
        <f t="shared" si="0"/>
        <v>3000</v>
      </c>
      <c r="Q15" s="44">
        <f t="shared" si="0"/>
        <v>0</v>
      </c>
      <c r="R15" s="44">
        <f t="shared" si="0"/>
        <v>0</v>
      </c>
      <c r="S15" s="44">
        <f t="shared" si="0"/>
        <v>0</v>
      </c>
      <c r="T15" s="44">
        <f t="shared" si="0"/>
        <v>0</v>
      </c>
      <c r="U15" s="44">
        <f t="shared" si="0"/>
        <v>0</v>
      </c>
      <c r="V15" s="44">
        <f t="shared" si="0"/>
        <v>0</v>
      </c>
      <c r="W15" s="44">
        <f t="shared" si="0"/>
        <v>0</v>
      </c>
      <c r="X15" s="44">
        <f t="shared" si="0"/>
        <v>0</v>
      </c>
      <c r="Y15" s="44">
        <f t="shared" si="0"/>
        <v>0</v>
      </c>
      <c r="Z15" s="44">
        <f t="shared" si="0"/>
        <v>0</v>
      </c>
      <c r="AA15" s="44">
        <f t="shared" si="0"/>
        <v>0</v>
      </c>
      <c r="AB15" s="44">
        <f t="shared" si="0"/>
        <v>0</v>
      </c>
      <c r="AC15" s="44">
        <f t="shared" si="0"/>
        <v>0</v>
      </c>
      <c r="AD15" s="44">
        <f t="shared" si="0"/>
        <v>0</v>
      </c>
      <c r="AE15" s="44">
        <f t="shared" si="0"/>
        <v>0</v>
      </c>
      <c r="AF15" s="44">
        <f t="shared" si="0"/>
        <v>3000</v>
      </c>
    </row>
  </sheetData>
  <sheetProtection selectLockedCells="1" selectUnlockedCells="1"/>
  <mergeCells count="15">
    <mergeCell ref="G7:H7"/>
    <mergeCell ref="I7:J7"/>
    <mergeCell ref="K7:L7"/>
    <mergeCell ref="M7:N7"/>
    <mergeCell ref="O7:P7"/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SERV. PREVENTIVOS</vt:lpstr>
      <vt:lpstr>LLANTAS</vt:lpstr>
      <vt:lpstr>SIST ELECT</vt:lpstr>
      <vt:lpstr>FRENOS</vt:lpstr>
      <vt:lpstr>LAVADOS</vt:lpstr>
      <vt:lpstr>MOTOR</vt:lpstr>
      <vt:lpstr>TRANSMISION</vt:lpstr>
      <vt:lpstr>DIFERENCIAL</vt:lpstr>
      <vt:lpstr>HOJALATERIA</vt:lpstr>
      <vt:lpstr>CONCENTRADO SIN M.O. Y UTILIDA</vt:lpstr>
      <vt:lpstr>CONCENTRADO CON MO + UTILIDAD</vt:lpstr>
      <vt:lpstr>FINAL TOTAL</vt:lpstr>
      <vt:lpstr>COMPARATIVA</vt:lpstr>
      <vt:lpstr>COSTOS</vt:lpstr>
      <vt:lpstr>'SERV. PREVENTIVOS'!Área_de_impresión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2021-11-22T02:27:24Z</dcterms:created>
  <dcterms:modified xsi:type="dcterms:W3CDTF">2021-11-22T02:27:24Z</dcterms:modified>
</cp:coreProperties>
</file>