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 Frankfurt\OneDrive - stud.uni-frankfurt.de\Fotografie\OpenSX-70\Oktober\"/>
    </mc:Choice>
  </mc:AlternateContent>
  <xr:revisionPtr revIDLastSave="710" documentId="8_{94177CF9-B5A9-45DA-9C08-ABB210FBC242}" xr6:coauthVersionLast="45" xr6:coauthVersionMax="45" xr10:uidLastSave="{F91B3077-BAC3-4576-961D-27D8783EF8B3}"/>
  <bookViews>
    <workbookView minimized="1" xWindow="13485" yWindow="930" windowWidth="10395" windowHeight="10725" firstSheet="2" activeTab="3" xr2:uid="{8179858F-0FCB-4BE4-82F9-54BAD174FD57}"/>
  </bookViews>
  <sheets>
    <sheet name="TCS3200-AlphaModel2" sheetId="1" r:id="rId1"/>
    <sheet name="TCS3200 Deault" sheetId="3" r:id="rId2"/>
    <sheet name="Tabelle1" sheetId="5" r:id="rId3"/>
    <sheet name="Alpha-Edwin_TSL327" sheetId="4" r:id="rId4"/>
    <sheet name="TCS3200-Sonar Black Measurement" sheetId="6" r:id="rId5"/>
    <sheet name="TSL327T-Alph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C14" i="6"/>
  <c r="C13" i="6"/>
  <c r="C12" i="6"/>
  <c r="C11" i="6"/>
  <c r="C10" i="6"/>
  <c r="C9" i="6"/>
  <c r="C8" i="6"/>
  <c r="C7" i="6"/>
  <c r="C6" i="6"/>
  <c r="C5" i="6"/>
  <c r="C4" i="6"/>
  <c r="G6" i="3"/>
  <c r="G7" i="3"/>
  <c r="G8" i="3"/>
  <c r="G9" i="3"/>
  <c r="G10" i="3"/>
  <c r="G11" i="3"/>
  <c r="G12" i="3"/>
  <c r="G13" i="3"/>
  <c r="G14" i="3"/>
  <c r="G15" i="3"/>
  <c r="G16" i="3"/>
  <c r="G17" i="3"/>
  <c r="K17" i="3"/>
  <c r="K16" i="3"/>
  <c r="K15" i="3"/>
  <c r="K14" i="3"/>
  <c r="R7" i="3" l="1"/>
  <c r="R8" i="3"/>
  <c r="R9" i="3"/>
  <c r="R10" i="3"/>
  <c r="R11" i="3"/>
  <c r="R12" i="3"/>
  <c r="R13" i="3"/>
  <c r="R14" i="3"/>
  <c r="R15" i="3"/>
  <c r="R16" i="3"/>
  <c r="R17" i="3"/>
  <c r="R6" i="3"/>
  <c r="Q7" i="3"/>
  <c r="Q8" i="3"/>
  <c r="Q9" i="3"/>
  <c r="Q10" i="3"/>
  <c r="Q11" i="3"/>
  <c r="Q12" i="3"/>
  <c r="Q13" i="3"/>
  <c r="Q14" i="3"/>
  <c r="Q15" i="3"/>
  <c r="Q16" i="3"/>
  <c r="Q17" i="3"/>
  <c r="Q6" i="3"/>
  <c r="M7" i="3"/>
  <c r="M8" i="3"/>
  <c r="M9" i="3"/>
  <c r="M10" i="3"/>
  <c r="M11" i="3"/>
  <c r="M12" i="3"/>
  <c r="M13" i="3"/>
  <c r="M14" i="3"/>
  <c r="M15" i="3"/>
  <c r="M16" i="3"/>
  <c r="M17" i="3"/>
  <c r="M6" i="3"/>
  <c r="C13" i="3"/>
  <c r="C15" i="4"/>
  <c r="C14" i="4"/>
  <c r="C13" i="4"/>
  <c r="C12" i="4"/>
  <c r="C11" i="4"/>
  <c r="C10" i="4"/>
  <c r="C9" i="4"/>
  <c r="C8" i="4"/>
  <c r="C7" i="4"/>
  <c r="C6" i="4"/>
  <c r="C5" i="4"/>
  <c r="C4" i="4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6" i="3"/>
  <c r="P6" i="3" s="1"/>
  <c r="I17" i="3"/>
  <c r="I16" i="3"/>
  <c r="J16" i="3" s="1"/>
  <c r="I15" i="3"/>
  <c r="J15" i="3" s="1"/>
  <c r="I14" i="3"/>
  <c r="I13" i="3"/>
  <c r="I12" i="3"/>
  <c r="J12" i="3" s="1"/>
  <c r="I11" i="3"/>
  <c r="J11" i="3" s="1"/>
  <c r="J10" i="3"/>
  <c r="I10" i="3"/>
  <c r="C10" i="3"/>
  <c r="D10" i="3" s="1"/>
  <c r="E10" i="3" s="1"/>
  <c r="I9" i="3"/>
  <c r="C9" i="3"/>
  <c r="D9" i="3" s="1"/>
  <c r="E9" i="3" s="1"/>
  <c r="I8" i="3"/>
  <c r="J8" i="3" s="1"/>
  <c r="I7" i="3"/>
  <c r="J7" i="3" s="1"/>
  <c r="I6" i="3"/>
  <c r="C6" i="3"/>
  <c r="D6" i="3" s="1"/>
  <c r="E6" i="3" s="1"/>
  <c r="E2" i="3"/>
  <c r="C15" i="3" s="1"/>
  <c r="D15" i="3" s="1"/>
  <c r="E15" i="3" s="1"/>
  <c r="L6" i="1"/>
  <c r="L7" i="1"/>
  <c r="L8" i="1"/>
  <c r="L9" i="1"/>
  <c r="L10" i="1"/>
  <c r="L11" i="1"/>
  <c r="L12" i="1"/>
  <c r="L13" i="1"/>
  <c r="L14" i="1"/>
  <c r="L15" i="1"/>
  <c r="L16" i="1"/>
  <c r="L5" i="1"/>
  <c r="R5" i="1"/>
  <c r="N6" i="1"/>
  <c r="N7" i="1"/>
  <c r="N8" i="1"/>
  <c r="N9" i="1"/>
  <c r="N10" i="1"/>
  <c r="N11" i="1"/>
  <c r="N12" i="1"/>
  <c r="N13" i="1"/>
  <c r="N14" i="1"/>
  <c r="N15" i="1"/>
  <c r="N16" i="1"/>
  <c r="K5" i="1"/>
  <c r="N5" i="1"/>
  <c r="P3" i="1"/>
  <c r="P5" i="1" s="1"/>
  <c r="R6" i="1"/>
  <c r="R7" i="1"/>
  <c r="R8" i="1"/>
  <c r="R9" i="1"/>
  <c r="R10" i="1"/>
  <c r="R11" i="1"/>
  <c r="R12" i="1"/>
  <c r="R13" i="1"/>
  <c r="R14" i="1"/>
  <c r="R15" i="1"/>
  <c r="R16" i="1"/>
  <c r="K6" i="1"/>
  <c r="K7" i="1"/>
  <c r="K8" i="1"/>
  <c r="K9" i="1"/>
  <c r="K10" i="1"/>
  <c r="K11" i="1"/>
  <c r="K12" i="1"/>
  <c r="K13" i="1"/>
  <c r="K14" i="1"/>
  <c r="K15" i="1"/>
  <c r="K16" i="1"/>
  <c r="J16" i="1"/>
  <c r="J15" i="1"/>
  <c r="J14" i="1"/>
  <c r="J13" i="1"/>
  <c r="J12" i="1"/>
  <c r="J11" i="1"/>
  <c r="J10" i="1"/>
  <c r="J9" i="1"/>
  <c r="J8" i="1"/>
  <c r="J7" i="1"/>
  <c r="J6" i="1"/>
  <c r="J5" i="1"/>
  <c r="G6" i="1"/>
  <c r="G7" i="1"/>
  <c r="G8" i="1"/>
  <c r="G9" i="1"/>
  <c r="G10" i="1"/>
  <c r="G11" i="1"/>
  <c r="G12" i="1"/>
  <c r="G13" i="1"/>
  <c r="G14" i="1"/>
  <c r="G15" i="1"/>
  <c r="G16" i="1"/>
  <c r="G5" i="1"/>
  <c r="E23" i="1"/>
  <c r="C23" i="1"/>
  <c r="C22" i="1"/>
  <c r="D22" i="1" s="1"/>
  <c r="S15" i="3" l="1"/>
  <c r="C14" i="3"/>
  <c r="D14" i="3" s="1"/>
  <c r="E14" i="3" s="1"/>
  <c r="C17" i="3"/>
  <c r="D17" i="3" s="1"/>
  <c r="E17" i="3" s="1"/>
  <c r="J6" i="3"/>
  <c r="K6" i="3" s="1"/>
  <c r="K10" i="3"/>
  <c r="J14" i="3"/>
  <c r="S14" i="3" s="1"/>
  <c r="S10" i="3"/>
  <c r="S6" i="3"/>
  <c r="D13" i="3"/>
  <c r="E13" i="3" s="1"/>
  <c r="J9" i="3"/>
  <c r="K9" i="3" s="1"/>
  <c r="J13" i="3"/>
  <c r="J17" i="3"/>
  <c r="C8" i="3"/>
  <c r="D8" i="3" s="1"/>
  <c r="E8" i="3" s="1"/>
  <c r="C12" i="3"/>
  <c r="D12" i="3" s="1"/>
  <c r="E12" i="3" s="1"/>
  <c r="C16" i="3"/>
  <c r="D16" i="3" s="1"/>
  <c r="E16" i="3" s="1"/>
  <c r="D3" i="3"/>
  <c r="C7" i="3"/>
  <c r="D7" i="3" s="1"/>
  <c r="E7" i="3" s="1"/>
  <c r="C11" i="3"/>
  <c r="D11" i="3" s="1"/>
  <c r="E11" i="3" s="1"/>
  <c r="P11" i="1"/>
  <c r="P12" i="1"/>
  <c r="P15" i="1"/>
  <c r="P7" i="1"/>
  <c r="P16" i="1"/>
  <c r="P8" i="1"/>
  <c r="P9" i="1"/>
  <c r="P14" i="1"/>
  <c r="P10" i="1"/>
  <c r="P6" i="1"/>
  <c r="P13" i="1"/>
  <c r="E22" i="1"/>
  <c r="E2" i="2"/>
  <c r="D3" i="2" s="1"/>
  <c r="K13" i="3" l="1"/>
  <c r="S17" i="3"/>
  <c r="S16" i="3"/>
  <c r="K11" i="3"/>
  <c r="S11" i="3"/>
  <c r="K8" i="3"/>
  <c r="S8" i="3"/>
  <c r="K12" i="3"/>
  <c r="S12" i="3"/>
  <c r="K7" i="3"/>
  <c r="S7" i="3"/>
  <c r="S13" i="3"/>
  <c r="S9" i="3"/>
  <c r="E9" i="2"/>
  <c r="F9" i="2" s="1"/>
  <c r="E13" i="2"/>
  <c r="F13" i="2" s="1"/>
  <c r="E15" i="2"/>
  <c r="F15" i="2" s="1"/>
  <c r="E5" i="2"/>
  <c r="F5" i="2" s="1"/>
  <c r="E7" i="2"/>
  <c r="F7" i="2" s="1"/>
  <c r="E11" i="2"/>
  <c r="F11" i="2" s="1"/>
  <c r="E6" i="2"/>
  <c r="F6" i="2" s="1"/>
  <c r="E8" i="2"/>
  <c r="F8" i="2" s="1"/>
  <c r="E10" i="2"/>
  <c r="F10" i="2" s="1"/>
  <c r="E12" i="2"/>
  <c r="F12" i="2" s="1"/>
  <c r="E14" i="2"/>
  <c r="F14" i="2" s="1"/>
  <c r="E16" i="2"/>
  <c r="F16" i="2" s="1"/>
  <c r="E2" i="1"/>
  <c r="D3" i="1" s="1"/>
  <c r="E16" i="1" l="1"/>
  <c r="F16" i="1" s="1"/>
  <c r="E9" i="1"/>
  <c r="F9" i="1" s="1"/>
  <c r="E13" i="1"/>
  <c r="F13" i="1" s="1"/>
  <c r="E6" i="1"/>
  <c r="F6" i="1" s="1"/>
  <c r="E10" i="1"/>
  <c r="F10" i="1" s="1"/>
  <c r="E14" i="1"/>
  <c r="F14" i="1" s="1"/>
  <c r="E7" i="1"/>
  <c r="F7" i="1" s="1"/>
  <c r="E11" i="1"/>
  <c r="F11" i="1" s="1"/>
  <c r="E15" i="1"/>
  <c r="F15" i="1" s="1"/>
  <c r="E8" i="1"/>
  <c r="F8" i="1" s="1"/>
  <c r="E12" i="1"/>
  <c r="F12" i="1" s="1"/>
  <c r="E5" i="1"/>
  <c r="F5" i="1" s="1"/>
</calcChain>
</file>

<file path=xl/sharedStrings.xml><?xml version="1.0" encoding="utf-8"?>
<sst xmlns="http://schemas.openxmlformats.org/spreadsheetml/2006/main" count="224" uniqueCount="51">
  <si>
    <t>Edwin</t>
  </si>
  <si>
    <t>Magicnumber</t>
  </si>
  <si>
    <t>SX70</t>
  </si>
  <si>
    <t>Default</t>
  </si>
  <si>
    <t>Shuttervalve manipulation</t>
  </si>
  <si>
    <t>Shutter Times</t>
  </si>
  <si>
    <t>Shuttervalve</t>
  </si>
  <si>
    <t>"1/2000"</t>
  </si>
  <si>
    <t>"1/1000"</t>
  </si>
  <si>
    <t>"1/500"</t>
  </si>
  <si>
    <t>"1/250"</t>
  </si>
  <si>
    <t>"1/125"</t>
  </si>
  <si>
    <t>"1/60"</t>
  </si>
  <si>
    <t>"1/30"</t>
  </si>
  <si>
    <t>"1/15"</t>
  </si>
  <si>
    <t>"1/8"</t>
  </si>
  <si>
    <t>"1/4"</t>
  </si>
  <si>
    <t>"1/2"</t>
  </si>
  <si>
    <t>"1/1"</t>
  </si>
  <si>
    <t>1/3 ST2</t>
  </si>
  <si>
    <t>56+-7ms</t>
  </si>
  <si>
    <t>0,3*ST2</t>
  </si>
  <si>
    <t>Shutterconstant</t>
  </si>
  <si>
    <t>SV+Shutterconst</t>
  </si>
  <si>
    <t>rounded Modified SV</t>
  </si>
  <si>
    <t>Default Shutterspeed</t>
  </si>
  <si>
    <t>Shuttervalve Speeds</t>
  </si>
  <si>
    <t>EV</t>
  </si>
  <si>
    <t>ExpTime</t>
  </si>
  <si>
    <t>F-Stop</t>
  </si>
  <si>
    <t>ExpTime ms</t>
  </si>
  <si>
    <t>Exp Diffrence</t>
  </si>
  <si>
    <t>16, 20, 23, 25, 30, 35, 45, 55, 166, 302, 600, 1100</t>
  </si>
  <si>
    <t>1/ExpTime</t>
  </si>
  <si>
    <t>desired EV</t>
  </si>
  <si>
    <t>derived ExpTime</t>
  </si>
  <si>
    <t>Factor</t>
  </si>
  <si>
    <t>SX70 F-Stops</t>
  </si>
  <si>
    <t>Meassured Speeds</t>
  </si>
  <si>
    <t>Camera</t>
  </si>
  <si>
    <t>Measure</t>
  </si>
  <si>
    <t>EV = ld ( F-Stop^2 / ExpTime)</t>
  </si>
  <si>
    <t>ExpTime rounded ms</t>
  </si>
  <si>
    <t>Raw ExpTime rounded ms</t>
  </si>
  <si>
    <t>25, 29, 32, 34, 39, 44, 54, 87, 175, 311, 609, 1109</t>
  </si>
  <si>
    <t>0.9, 1.64, 3.22, 5.71, 11.49, 18.52, 22.73, 25.64, 29.41, 31.25, 34.48, 40</t>
  </si>
  <si>
    <t>1/4 CCW</t>
  </si>
  <si>
    <t>1/2 CCW</t>
  </si>
  <si>
    <t>2/3 CCW</t>
  </si>
  <si>
    <t>1/1 CCW</t>
  </si>
  <si>
    <t>Wieder auf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</si>
</sst>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17" fontId="0" fillId="3" borderId="1" xfId="0" applyNumberFormat="1" applyFill="1" applyBorder="1"/>
    <xf numFmtId="0" fontId="0" fillId="2" borderId="1" xfId="0" applyFill="1" applyBorder="1"/>
    <xf numFmtId="164" fontId="0" fillId="0" borderId="0" xfId="0" applyNumberFormat="1"/>
    <xf numFmtId="0" fontId="0" fillId="4" borderId="0" xfId="0" applyFill="1"/>
    <xf numFmtId="165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5" borderId="0" xfId="0" applyFill="1"/>
    <xf numFmtId="2" fontId="0" fillId="4" borderId="0" xfId="0" applyNumberFormat="1" applyFill="1"/>
    <xf numFmtId="0" fontId="0" fillId="6" borderId="0" xfId="0" applyFill="1"/>
    <xf numFmtId="1" fontId="0" fillId="6" borderId="0" xfId="0" applyNumberFormat="1" applyFill="1"/>
    <xf numFmtId="0" fontId="1" fillId="2" borderId="0" xfId="0" applyFont="1" applyFill="1"/>
    <xf numFmtId="0" fontId="0" fillId="5" borderId="0" xfId="0" applyFill="1" applyAlignment="1">
      <alignment wrapText="1"/>
    </xf>
    <xf numFmtId="0" fontId="0" fillId="5" borderId="0" xfId="0" applyFill="1" applyBorder="1"/>
    <xf numFmtId="0" fontId="0" fillId="5" borderId="2" xfId="0" applyFill="1" applyBorder="1"/>
    <xf numFmtId="166" fontId="0" fillId="7" borderId="0" xfId="0" applyNumberFormat="1" applyFill="1"/>
    <xf numFmtId="0" fontId="0" fillId="5" borderId="0" xfId="0" applyFill="1" applyBorder="1" applyAlignment="1">
      <alignment wrapText="1"/>
    </xf>
    <xf numFmtId="43" fontId="0" fillId="0" borderId="0" xfId="1" applyFont="1"/>
    <xf numFmtId="16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2B97-FAD2-4678-B2F2-D5662BC4FA52}">
  <dimension ref="A1:R26"/>
  <sheetViews>
    <sheetView topLeftCell="F1" workbookViewId="0">
      <selection activeCell="J5" sqref="J5:J16"/>
    </sheetView>
  </sheetViews>
  <sheetFormatPr baseColWidth="10" defaultRowHeight="15" x14ac:dyDescent="0.25"/>
  <cols>
    <col min="2" max="2" width="24.85546875" bestFit="1" customWidth="1"/>
    <col min="4" max="4" width="20.140625" bestFit="1" customWidth="1"/>
    <col min="5" max="5" width="21.28515625" customWidth="1"/>
    <col min="6" max="6" width="20" bestFit="1" customWidth="1"/>
    <col min="7" max="7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>
        <v>600</v>
      </c>
    </row>
    <row r="2" spans="1:18" x14ac:dyDescent="0.25">
      <c r="B2" t="s">
        <v>3</v>
      </c>
      <c r="C2">
        <v>400</v>
      </c>
      <c r="D2">
        <v>150</v>
      </c>
      <c r="E2">
        <f>C3/C2</f>
        <v>1</v>
      </c>
      <c r="G2" t="s">
        <v>22</v>
      </c>
      <c r="H2">
        <v>9</v>
      </c>
    </row>
    <row r="3" spans="1:18" x14ac:dyDescent="0.25">
      <c r="B3" t="s">
        <v>4</v>
      </c>
      <c r="C3">
        <v>400</v>
      </c>
      <c r="D3" s="1">
        <f>D2*E2</f>
        <v>150</v>
      </c>
      <c r="P3">
        <f>1/N5</f>
        <v>5.2726530313260751E-2</v>
      </c>
    </row>
    <row r="4" spans="1:18" x14ac:dyDescent="0.25">
      <c r="C4" s="8"/>
      <c r="D4" s="8" t="s">
        <v>25</v>
      </c>
      <c r="E4" s="8" t="s">
        <v>26</v>
      </c>
      <c r="F4" s="8" t="s">
        <v>24</v>
      </c>
      <c r="G4" s="8" t="s">
        <v>23</v>
      </c>
      <c r="H4" s="8"/>
      <c r="I4" s="15" t="s">
        <v>28</v>
      </c>
      <c r="J4" s="14" t="s">
        <v>28</v>
      </c>
      <c r="K4" s="14" t="s">
        <v>30</v>
      </c>
      <c r="L4" s="14" t="s">
        <v>31</v>
      </c>
      <c r="M4" t="s">
        <v>29</v>
      </c>
      <c r="N4" t="s">
        <v>27</v>
      </c>
    </row>
    <row r="5" spans="1:18" x14ac:dyDescent="0.25">
      <c r="B5" t="s">
        <v>5</v>
      </c>
      <c r="C5" s="9" t="s">
        <v>7</v>
      </c>
      <c r="D5" s="10">
        <v>16</v>
      </c>
      <c r="E5" s="6">
        <f>D5*$E$2</f>
        <v>16</v>
      </c>
      <c r="F5" s="7">
        <f>E5</f>
        <v>16</v>
      </c>
      <c r="G5" s="7">
        <f>F5+$H$2</f>
        <v>25</v>
      </c>
      <c r="H5" s="9" t="s">
        <v>7</v>
      </c>
      <c r="I5">
        <v>2000</v>
      </c>
      <c r="J5">
        <f>1/I5</f>
        <v>5.0000000000000001E-4</v>
      </c>
      <c r="K5" s="3">
        <f>J5*1000</f>
        <v>0.5</v>
      </c>
      <c r="L5" s="3">
        <f>G5-K5</f>
        <v>24.5</v>
      </c>
      <c r="M5">
        <v>16</v>
      </c>
      <c r="N5" s="1">
        <f t="shared" ref="N5:N16" si="0">LOG(((M5^2)/J5),2)</f>
        <v>18.965784284662089</v>
      </c>
      <c r="P5">
        <f t="shared" ref="P5:P16" si="1">$P$3*N5</f>
        <v>1</v>
      </c>
      <c r="R5" s="12">
        <f t="shared" ref="R5:R16" si="2">K5/G5</f>
        <v>0.02</v>
      </c>
    </row>
    <row r="6" spans="1:18" x14ac:dyDescent="0.25">
      <c r="C6" s="9" t="s">
        <v>8</v>
      </c>
      <c r="D6" s="10">
        <v>19</v>
      </c>
      <c r="E6" s="6">
        <f t="shared" ref="E6:E16" si="3">D6*$E$2</f>
        <v>19</v>
      </c>
      <c r="F6" s="7">
        <f t="shared" ref="F6:F16" si="4">E6</f>
        <v>19</v>
      </c>
      <c r="G6" s="7">
        <f t="shared" ref="G6:G16" si="5">F6+$H$2</f>
        <v>28</v>
      </c>
      <c r="H6" s="9" t="s">
        <v>8</v>
      </c>
      <c r="I6">
        <v>1000</v>
      </c>
      <c r="J6">
        <f t="shared" ref="J6:J16" si="6">1/I6</f>
        <v>1E-3</v>
      </c>
      <c r="K6" s="3">
        <f t="shared" ref="K6:K16" si="7">J6*1000</f>
        <v>1</v>
      </c>
      <c r="L6" s="3">
        <f t="shared" ref="L6:L16" si="8">G6-K6</f>
        <v>27</v>
      </c>
      <c r="M6">
        <v>13</v>
      </c>
      <c r="N6" s="1">
        <f t="shared" si="0"/>
        <v>17.366663720944274</v>
      </c>
      <c r="P6">
        <f t="shared" si="1"/>
        <v>0.91568392112257402</v>
      </c>
      <c r="R6" s="12">
        <f t="shared" si="2"/>
        <v>3.5714285714285712E-2</v>
      </c>
    </row>
    <row r="7" spans="1:18" x14ac:dyDescent="0.25">
      <c r="C7" s="9" t="s">
        <v>9</v>
      </c>
      <c r="D7" s="10">
        <v>23</v>
      </c>
      <c r="E7" s="6">
        <f t="shared" si="3"/>
        <v>23</v>
      </c>
      <c r="F7" s="7">
        <f t="shared" si="4"/>
        <v>23</v>
      </c>
      <c r="G7" s="7">
        <f t="shared" si="5"/>
        <v>32</v>
      </c>
      <c r="H7" s="9" t="s">
        <v>9</v>
      </c>
      <c r="I7">
        <v>500</v>
      </c>
      <c r="J7">
        <f t="shared" si="6"/>
        <v>2E-3</v>
      </c>
      <c r="K7" s="3">
        <f t="shared" si="7"/>
        <v>2</v>
      </c>
      <c r="L7" s="3">
        <f t="shared" si="8"/>
        <v>30</v>
      </c>
      <c r="M7">
        <v>12</v>
      </c>
      <c r="N7" s="1">
        <f t="shared" si="0"/>
        <v>16.135709286104401</v>
      </c>
      <c r="P7">
        <f t="shared" si="1"/>
        <v>0.85077996479974671</v>
      </c>
      <c r="R7" s="12">
        <f t="shared" si="2"/>
        <v>6.25E-2</v>
      </c>
    </row>
    <row r="8" spans="1:18" x14ac:dyDescent="0.25">
      <c r="C8" s="9" t="s">
        <v>10</v>
      </c>
      <c r="D8" s="10">
        <v>26</v>
      </c>
      <c r="E8" s="6">
        <f t="shared" si="3"/>
        <v>26</v>
      </c>
      <c r="F8" s="7">
        <f t="shared" si="4"/>
        <v>26</v>
      </c>
      <c r="G8" s="7">
        <f t="shared" si="5"/>
        <v>35</v>
      </c>
      <c r="H8" s="9" t="s">
        <v>10</v>
      </c>
      <c r="I8">
        <v>250</v>
      </c>
      <c r="J8">
        <f t="shared" si="6"/>
        <v>4.0000000000000001E-3</v>
      </c>
      <c r="K8" s="3">
        <f t="shared" si="7"/>
        <v>4</v>
      </c>
      <c r="L8" s="3">
        <f t="shared" si="8"/>
        <v>31</v>
      </c>
      <c r="M8">
        <v>11</v>
      </c>
      <c r="N8" s="1">
        <f t="shared" si="0"/>
        <v>14.884647521936682</v>
      </c>
      <c r="P8">
        <f t="shared" si="1"/>
        <v>0.78481581876759599</v>
      </c>
      <c r="R8" s="12">
        <f t="shared" si="2"/>
        <v>0.11428571428571428</v>
      </c>
    </row>
    <row r="9" spans="1:18" x14ac:dyDescent="0.25">
      <c r="C9" s="9" t="s">
        <v>11</v>
      </c>
      <c r="D9" s="10">
        <v>30</v>
      </c>
      <c r="E9" s="6">
        <f t="shared" si="3"/>
        <v>30</v>
      </c>
      <c r="F9" s="7">
        <f t="shared" si="4"/>
        <v>30</v>
      </c>
      <c r="G9" s="7">
        <f t="shared" si="5"/>
        <v>39</v>
      </c>
      <c r="H9" s="9" t="s">
        <v>11</v>
      </c>
      <c r="I9">
        <v>125</v>
      </c>
      <c r="J9">
        <f t="shared" si="6"/>
        <v>8.0000000000000002E-3</v>
      </c>
      <c r="K9" s="3">
        <f t="shared" si="7"/>
        <v>8</v>
      </c>
      <c r="L9" s="3">
        <f t="shared" si="8"/>
        <v>31</v>
      </c>
      <c r="M9">
        <v>10</v>
      </c>
      <c r="N9" s="1">
        <f t="shared" si="0"/>
        <v>13.609640474436812</v>
      </c>
      <c r="P9">
        <f t="shared" si="1"/>
        <v>0.71758912102797301</v>
      </c>
      <c r="R9" s="12">
        <f t="shared" si="2"/>
        <v>0.20512820512820512</v>
      </c>
    </row>
    <row r="10" spans="1:18" x14ac:dyDescent="0.25">
      <c r="C10" s="9" t="s">
        <v>12</v>
      </c>
      <c r="D10" s="10">
        <v>35</v>
      </c>
      <c r="E10" s="6">
        <f t="shared" si="3"/>
        <v>35</v>
      </c>
      <c r="F10" s="7">
        <f t="shared" si="4"/>
        <v>35</v>
      </c>
      <c r="G10" s="7">
        <f t="shared" si="5"/>
        <v>44</v>
      </c>
      <c r="H10" s="9" t="s">
        <v>12</v>
      </c>
      <c r="I10">
        <v>60</v>
      </c>
      <c r="J10">
        <f t="shared" si="6"/>
        <v>1.6666666666666666E-2</v>
      </c>
      <c r="K10" s="3">
        <f t="shared" si="7"/>
        <v>16.666666666666668</v>
      </c>
      <c r="L10" s="3">
        <f t="shared" si="8"/>
        <v>27.333333333333332</v>
      </c>
      <c r="M10">
        <v>9</v>
      </c>
      <c r="N10" s="1">
        <f t="shared" si="0"/>
        <v>12.246740598493144</v>
      </c>
      <c r="P10">
        <f t="shared" si="1"/>
        <v>0.64572813940508988</v>
      </c>
      <c r="R10" s="12">
        <f t="shared" si="2"/>
        <v>0.37878787878787884</v>
      </c>
    </row>
    <row r="11" spans="1:18" x14ac:dyDescent="0.25">
      <c r="C11" s="9" t="s">
        <v>13</v>
      </c>
      <c r="D11" s="10">
        <v>45</v>
      </c>
      <c r="E11" s="6">
        <f t="shared" si="3"/>
        <v>45</v>
      </c>
      <c r="F11" s="7">
        <f t="shared" si="4"/>
        <v>45</v>
      </c>
      <c r="G11" s="7">
        <f t="shared" si="5"/>
        <v>54</v>
      </c>
      <c r="H11" s="9" t="s">
        <v>13</v>
      </c>
      <c r="I11">
        <v>30</v>
      </c>
      <c r="J11">
        <f t="shared" si="6"/>
        <v>3.3333333333333333E-2</v>
      </c>
      <c r="K11" s="3">
        <f t="shared" si="7"/>
        <v>33.333333333333336</v>
      </c>
      <c r="L11" s="3">
        <f t="shared" si="8"/>
        <v>20.666666666666664</v>
      </c>
      <c r="M11">
        <v>8</v>
      </c>
      <c r="N11" s="1">
        <f t="shared" si="0"/>
        <v>10.90689059560852</v>
      </c>
      <c r="P11">
        <f t="shared" si="1"/>
        <v>0.57508249761277119</v>
      </c>
      <c r="R11">
        <f t="shared" si="2"/>
        <v>0.61728395061728403</v>
      </c>
    </row>
    <row r="12" spans="1:18" x14ac:dyDescent="0.25">
      <c r="C12" s="9" t="s">
        <v>14</v>
      </c>
      <c r="D12" s="10">
        <v>55</v>
      </c>
      <c r="E12" s="6">
        <f t="shared" si="3"/>
        <v>55</v>
      </c>
      <c r="F12" s="7">
        <f t="shared" si="4"/>
        <v>55</v>
      </c>
      <c r="G12" s="7">
        <f t="shared" si="5"/>
        <v>64</v>
      </c>
      <c r="H12" s="9" t="s">
        <v>14</v>
      </c>
      <c r="I12">
        <v>15</v>
      </c>
      <c r="J12">
        <f t="shared" si="6"/>
        <v>6.6666666666666666E-2</v>
      </c>
      <c r="K12" s="3">
        <f t="shared" si="7"/>
        <v>66.666666666666671</v>
      </c>
      <c r="L12" s="3">
        <f t="shared" si="8"/>
        <v>-2.6666666666666714</v>
      </c>
      <c r="M12">
        <v>8</v>
      </c>
      <c r="N12" s="1">
        <f t="shared" si="0"/>
        <v>9.9068905956085196</v>
      </c>
      <c r="P12">
        <f t="shared" si="1"/>
        <v>0.5223559672995105</v>
      </c>
      <c r="R12">
        <f t="shared" si="2"/>
        <v>1.0416666666666667</v>
      </c>
    </row>
    <row r="13" spans="1:18" x14ac:dyDescent="0.25">
      <c r="C13" s="9" t="s">
        <v>15</v>
      </c>
      <c r="D13" s="10">
        <v>166</v>
      </c>
      <c r="E13" s="6">
        <f t="shared" si="3"/>
        <v>166</v>
      </c>
      <c r="F13" s="7">
        <f t="shared" si="4"/>
        <v>166</v>
      </c>
      <c r="G13" s="7">
        <f t="shared" si="5"/>
        <v>175</v>
      </c>
      <c r="H13" s="9" t="s">
        <v>15</v>
      </c>
      <c r="I13">
        <v>8</v>
      </c>
      <c r="J13">
        <f t="shared" si="6"/>
        <v>0.125</v>
      </c>
      <c r="K13" s="3">
        <f t="shared" si="7"/>
        <v>125</v>
      </c>
      <c r="L13" s="3">
        <f t="shared" si="8"/>
        <v>50</v>
      </c>
      <c r="M13">
        <v>8</v>
      </c>
      <c r="N13" s="1">
        <f t="shared" si="0"/>
        <v>9</v>
      </c>
      <c r="P13">
        <f t="shared" si="1"/>
        <v>0.47453877281934675</v>
      </c>
      <c r="R13">
        <f t="shared" si="2"/>
        <v>0.7142857142857143</v>
      </c>
    </row>
    <row r="14" spans="1:18" x14ac:dyDescent="0.25">
      <c r="C14" s="9" t="s">
        <v>16</v>
      </c>
      <c r="D14" s="10">
        <v>302</v>
      </c>
      <c r="E14" s="6">
        <f t="shared" si="3"/>
        <v>302</v>
      </c>
      <c r="F14" s="7">
        <f t="shared" si="4"/>
        <v>302</v>
      </c>
      <c r="G14" s="7">
        <f t="shared" si="5"/>
        <v>311</v>
      </c>
      <c r="H14" s="9" t="s">
        <v>16</v>
      </c>
      <c r="I14">
        <v>4</v>
      </c>
      <c r="J14">
        <f t="shared" si="6"/>
        <v>0.25</v>
      </c>
      <c r="K14" s="3">
        <f t="shared" si="7"/>
        <v>250</v>
      </c>
      <c r="L14" s="3">
        <f t="shared" si="8"/>
        <v>61</v>
      </c>
      <c r="M14">
        <v>8</v>
      </c>
      <c r="N14" s="1">
        <f t="shared" si="0"/>
        <v>8</v>
      </c>
      <c r="P14">
        <f t="shared" si="1"/>
        <v>0.42181224250608601</v>
      </c>
      <c r="R14">
        <f t="shared" si="2"/>
        <v>0.8038585209003215</v>
      </c>
    </row>
    <row r="15" spans="1:18" x14ac:dyDescent="0.25">
      <c r="C15" s="9" t="s">
        <v>17</v>
      </c>
      <c r="D15" s="10">
        <v>600</v>
      </c>
      <c r="E15" s="6">
        <f t="shared" si="3"/>
        <v>600</v>
      </c>
      <c r="F15" s="7">
        <f t="shared" si="4"/>
        <v>600</v>
      </c>
      <c r="G15" s="7">
        <f t="shared" si="5"/>
        <v>609</v>
      </c>
      <c r="H15" s="9" t="s">
        <v>17</v>
      </c>
      <c r="I15">
        <v>2</v>
      </c>
      <c r="J15">
        <f t="shared" si="6"/>
        <v>0.5</v>
      </c>
      <c r="K15" s="3">
        <f t="shared" si="7"/>
        <v>500</v>
      </c>
      <c r="L15" s="3">
        <f t="shared" si="8"/>
        <v>109</v>
      </c>
      <c r="M15">
        <v>8</v>
      </c>
      <c r="N15" s="1">
        <f t="shared" si="0"/>
        <v>7</v>
      </c>
      <c r="P15">
        <f t="shared" si="1"/>
        <v>0.36908571219282527</v>
      </c>
      <c r="R15">
        <f t="shared" si="2"/>
        <v>0.82101806239737274</v>
      </c>
    </row>
    <row r="16" spans="1:18" x14ac:dyDescent="0.25">
      <c r="C16" s="9" t="s">
        <v>18</v>
      </c>
      <c r="D16" s="10">
        <v>1100</v>
      </c>
      <c r="E16" s="6">
        <f t="shared" si="3"/>
        <v>1100</v>
      </c>
      <c r="F16" s="7">
        <f t="shared" si="4"/>
        <v>1100</v>
      </c>
      <c r="G16" s="7">
        <f t="shared" si="5"/>
        <v>1109</v>
      </c>
      <c r="H16" s="9" t="s">
        <v>18</v>
      </c>
      <c r="I16">
        <v>1</v>
      </c>
      <c r="J16">
        <f t="shared" si="6"/>
        <v>1</v>
      </c>
      <c r="K16" s="3">
        <f t="shared" si="7"/>
        <v>1000</v>
      </c>
      <c r="L16" s="3">
        <f t="shared" si="8"/>
        <v>109</v>
      </c>
      <c r="M16">
        <v>8</v>
      </c>
      <c r="N16" s="1">
        <f t="shared" si="0"/>
        <v>6</v>
      </c>
      <c r="P16">
        <f t="shared" si="1"/>
        <v>0.31635918187956452</v>
      </c>
      <c r="R16">
        <f t="shared" si="2"/>
        <v>0.90171325518485124</v>
      </c>
    </row>
    <row r="19" spans="2:12" x14ac:dyDescent="0.25">
      <c r="L19" s="13"/>
    </row>
    <row r="20" spans="2:12" x14ac:dyDescent="0.25">
      <c r="C20" t="s">
        <v>20</v>
      </c>
    </row>
    <row r="21" spans="2:12" x14ac:dyDescent="0.25">
      <c r="C21" t="s">
        <v>19</v>
      </c>
      <c r="D21" t="s">
        <v>21</v>
      </c>
    </row>
    <row r="22" spans="2:12" x14ac:dyDescent="0.25">
      <c r="B22">
        <v>75</v>
      </c>
      <c r="C22">
        <f>B22*0.33</f>
        <v>24.75</v>
      </c>
      <c r="D22">
        <f>C22*1.3</f>
        <v>32.175000000000004</v>
      </c>
      <c r="E22">
        <f>C22+D22</f>
        <v>56.925000000000004</v>
      </c>
    </row>
    <row r="23" spans="2:12" x14ac:dyDescent="0.25">
      <c r="C23">
        <f>56*1.3</f>
        <v>72.8</v>
      </c>
      <c r="E23">
        <f>E22/B22</f>
        <v>0.75900000000000001</v>
      </c>
    </row>
    <row r="26" spans="2:12" x14ac:dyDescent="0.25">
      <c r="C26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D8C7-2D72-4878-89D7-B6CFC4BF87E8}">
  <dimension ref="A1:T21"/>
  <sheetViews>
    <sheetView topLeftCell="B2" workbookViewId="0">
      <selection activeCell="C6" sqref="C6"/>
    </sheetView>
  </sheetViews>
  <sheetFormatPr baseColWidth="10" defaultRowHeight="15" x14ac:dyDescent="0.25"/>
  <cols>
    <col min="2" max="2" width="24.85546875" bestFit="1" customWidth="1"/>
    <col min="13" max="13" width="13.7109375" customWidth="1"/>
    <col min="15" max="15" width="10.28515625" customWidth="1"/>
  </cols>
  <sheetData>
    <row r="1" spans="1:20" x14ac:dyDescent="0.25">
      <c r="A1" s="5" t="s">
        <v>0</v>
      </c>
      <c r="B1" s="20" t="s">
        <v>1</v>
      </c>
      <c r="C1" s="20" t="s">
        <v>2</v>
      </c>
      <c r="D1" s="20">
        <v>600</v>
      </c>
    </row>
    <row r="2" spans="1:20" x14ac:dyDescent="0.25">
      <c r="B2" s="5" t="s">
        <v>3</v>
      </c>
      <c r="C2" s="18">
        <v>400</v>
      </c>
      <c r="D2" s="18">
        <v>150</v>
      </c>
      <c r="E2">
        <f>C3/C2</f>
        <v>1</v>
      </c>
      <c r="H2" s="4" t="s">
        <v>22</v>
      </c>
      <c r="I2" s="4">
        <v>9</v>
      </c>
    </row>
    <row r="3" spans="1:20" x14ac:dyDescent="0.25">
      <c r="B3" s="5" t="s">
        <v>4</v>
      </c>
      <c r="C3" s="18">
        <v>400</v>
      </c>
      <c r="D3" s="19">
        <f>D2*E2</f>
        <v>150</v>
      </c>
    </row>
    <row r="5" spans="1:20" ht="46.5" customHeight="1" x14ac:dyDescent="0.25">
      <c r="A5" s="8"/>
      <c r="B5" s="8" t="s">
        <v>25</v>
      </c>
      <c r="C5" s="8" t="s">
        <v>26</v>
      </c>
      <c r="D5" s="8" t="s">
        <v>24</v>
      </c>
      <c r="E5" s="8" t="s">
        <v>23</v>
      </c>
      <c r="F5" s="8"/>
      <c r="G5" s="15"/>
      <c r="H5" s="15" t="s">
        <v>28</v>
      </c>
      <c r="I5" s="14" t="s">
        <v>33</v>
      </c>
      <c r="J5" s="23" t="s">
        <v>30</v>
      </c>
      <c r="K5" s="23" t="s">
        <v>31</v>
      </c>
      <c r="L5" s="16" t="s">
        <v>37</v>
      </c>
      <c r="M5" s="21" t="s">
        <v>41</v>
      </c>
      <c r="N5" s="22" t="s">
        <v>34</v>
      </c>
      <c r="O5" s="25" t="s">
        <v>35</v>
      </c>
      <c r="P5" s="16" t="s">
        <v>30</v>
      </c>
      <c r="Q5" s="25" t="s">
        <v>42</v>
      </c>
      <c r="R5" s="21" t="s">
        <v>43</v>
      </c>
      <c r="S5" s="16" t="s">
        <v>36</v>
      </c>
      <c r="T5" t="s">
        <v>38</v>
      </c>
    </row>
    <row r="6" spans="1:20" x14ac:dyDescent="0.25">
      <c r="A6" s="9" t="s">
        <v>7</v>
      </c>
      <c r="B6" s="10">
        <v>16</v>
      </c>
      <c r="C6" s="7">
        <f>B6*$E$2</f>
        <v>16</v>
      </c>
      <c r="D6" s="7">
        <f>C6</f>
        <v>16</v>
      </c>
      <c r="E6" s="7">
        <f>D6+$I$2</f>
        <v>25</v>
      </c>
      <c r="F6" s="9" t="s">
        <v>7</v>
      </c>
      <c r="G6" s="3">
        <f>1/E6*1000</f>
        <v>40</v>
      </c>
      <c r="H6">
        <v>2000</v>
      </c>
      <c r="I6" s="11">
        <f>1/H6</f>
        <v>5.0000000000000001E-4</v>
      </c>
      <c r="J6" s="3">
        <f>I6*1000</f>
        <v>0.5</v>
      </c>
      <c r="K6" s="3">
        <f t="shared" ref="K6:K17" si="0">E6-J6</f>
        <v>24.5</v>
      </c>
      <c r="L6" s="12">
        <v>57.3</v>
      </c>
      <c r="M6" s="1">
        <f>LOG(((L6^2)/O6),2)</f>
        <v>17</v>
      </c>
      <c r="N6">
        <v>17</v>
      </c>
      <c r="O6" s="24">
        <f>2^-N6*L6^2</f>
        <v>2.5049514770507809E-2</v>
      </c>
      <c r="P6" s="17">
        <f>O6*1000</f>
        <v>25.049514770507809</v>
      </c>
      <c r="Q6" s="1">
        <f>P6</f>
        <v>25.049514770507809</v>
      </c>
      <c r="R6" s="1">
        <f>Q6-$I$2</f>
        <v>16.049514770507809</v>
      </c>
      <c r="S6">
        <f t="shared" ref="S6:S17" si="1">E6/J6</f>
        <v>50</v>
      </c>
      <c r="T6">
        <v>26</v>
      </c>
    </row>
    <row r="7" spans="1:20" x14ac:dyDescent="0.25">
      <c r="A7" s="9" t="s">
        <v>8</v>
      </c>
      <c r="B7" s="10">
        <v>20</v>
      </c>
      <c r="C7" s="7">
        <f t="shared" ref="C7:C17" si="2">B7*$E$2</f>
        <v>20</v>
      </c>
      <c r="D7" s="7">
        <f t="shared" ref="D7:D17" si="3">C7</f>
        <v>20</v>
      </c>
      <c r="E7" s="7">
        <f t="shared" ref="E7:E17" si="4">D7+$I$2</f>
        <v>29</v>
      </c>
      <c r="F7" s="9" t="s">
        <v>8</v>
      </c>
      <c r="G7" s="3">
        <f t="shared" ref="G7:G16" si="5">1/E7*1000</f>
        <v>34.482758620689651</v>
      </c>
      <c r="H7">
        <v>1000</v>
      </c>
      <c r="I7" s="11">
        <f t="shared" ref="I7:I17" si="6">1/H7</f>
        <v>1E-3</v>
      </c>
      <c r="J7" s="3">
        <f t="shared" ref="J7:J17" si="7">I7*1000</f>
        <v>1</v>
      </c>
      <c r="K7" s="3">
        <f t="shared" si="0"/>
        <v>28</v>
      </c>
      <c r="L7" s="12">
        <v>43.8</v>
      </c>
      <c r="M7" s="1">
        <f t="shared" ref="M7:M17" si="8">LOG(((L7^2)/O7),2)</f>
        <v>16</v>
      </c>
      <c r="N7">
        <v>16</v>
      </c>
      <c r="O7" s="24">
        <f t="shared" ref="O7:O17" si="9">2^-N7*L7^2</f>
        <v>2.9273071289062497E-2</v>
      </c>
      <c r="P7" s="17">
        <f t="shared" ref="P7:P17" si="10">O7*1000</f>
        <v>29.273071289062496</v>
      </c>
      <c r="Q7" s="1">
        <f t="shared" ref="Q7:Q17" si="11">P7</f>
        <v>29.273071289062496</v>
      </c>
      <c r="R7" s="1">
        <f t="shared" ref="R7:R17" si="12">Q7-$I$2</f>
        <v>20.273071289062496</v>
      </c>
      <c r="S7">
        <f t="shared" si="1"/>
        <v>29</v>
      </c>
      <c r="T7">
        <v>31</v>
      </c>
    </row>
    <row r="8" spans="1:20" x14ac:dyDescent="0.25">
      <c r="A8" s="9" t="s">
        <v>9</v>
      </c>
      <c r="B8" s="10">
        <v>23</v>
      </c>
      <c r="C8" s="7">
        <f t="shared" si="2"/>
        <v>23</v>
      </c>
      <c r="D8" s="7">
        <f t="shared" si="3"/>
        <v>23</v>
      </c>
      <c r="E8" s="7">
        <f t="shared" si="4"/>
        <v>32</v>
      </c>
      <c r="F8" s="9" t="s">
        <v>9</v>
      </c>
      <c r="G8" s="3">
        <f t="shared" si="5"/>
        <v>31.25</v>
      </c>
      <c r="H8">
        <v>500</v>
      </c>
      <c r="I8" s="11">
        <f t="shared" si="6"/>
        <v>2E-3</v>
      </c>
      <c r="J8" s="3">
        <f t="shared" si="7"/>
        <v>2</v>
      </c>
      <c r="K8" s="3">
        <f t="shared" si="0"/>
        <v>30</v>
      </c>
      <c r="L8" s="12">
        <v>32.4</v>
      </c>
      <c r="M8" s="1">
        <f t="shared" si="8"/>
        <v>15</v>
      </c>
      <c r="N8">
        <v>15</v>
      </c>
      <c r="O8" s="24">
        <f t="shared" si="9"/>
        <v>3.20361328125E-2</v>
      </c>
      <c r="P8" s="17">
        <f t="shared" si="10"/>
        <v>32.0361328125</v>
      </c>
      <c r="Q8" s="1">
        <f t="shared" si="11"/>
        <v>32.0361328125</v>
      </c>
      <c r="R8" s="1">
        <f t="shared" si="12"/>
        <v>23.0361328125</v>
      </c>
      <c r="S8">
        <f t="shared" si="1"/>
        <v>16</v>
      </c>
    </row>
    <row r="9" spans="1:20" x14ac:dyDescent="0.25">
      <c r="A9" s="9" t="s">
        <v>10</v>
      </c>
      <c r="B9" s="10">
        <v>25</v>
      </c>
      <c r="C9" s="7">
        <f t="shared" si="2"/>
        <v>25</v>
      </c>
      <c r="D9" s="7">
        <f t="shared" si="3"/>
        <v>25</v>
      </c>
      <c r="E9" s="7">
        <f t="shared" si="4"/>
        <v>34</v>
      </c>
      <c r="F9" s="9" t="s">
        <v>10</v>
      </c>
      <c r="G9" s="3">
        <f t="shared" si="5"/>
        <v>29.411764705882351</v>
      </c>
      <c r="H9">
        <v>250</v>
      </c>
      <c r="I9" s="11">
        <f t="shared" si="6"/>
        <v>4.0000000000000001E-3</v>
      </c>
      <c r="J9" s="3">
        <f t="shared" si="7"/>
        <v>4</v>
      </c>
      <c r="K9" s="3">
        <f t="shared" si="0"/>
        <v>30</v>
      </c>
      <c r="L9" s="12">
        <v>23.6</v>
      </c>
      <c r="M9" s="1">
        <f t="shared" si="8"/>
        <v>14</v>
      </c>
      <c r="N9">
        <v>14</v>
      </c>
      <c r="O9" s="24">
        <f t="shared" si="9"/>
        <v>3.3994140625000002E-2</v>
      </c>
      <c r="P9" s="17">
        <f t="shared" si="10"/>
        <v>33.994140625</v>
      </c>
      <c r="Q9" s="1">
        <f t="shared" si="11"/>
        <v>33.994140625</v>
      </c>
      <c r="R9" s="1">
        <f t="shared" si="12"/>
        <v>24.994140625</v>
      </c>
      <c r="S9">
        <f t="shared" si="1"/>
        <v>8.5</v>
      </c>
    </row>
    <row r="10" spans="1:20" x14ac:dyDescent="0.25">
      <c r="A10" s="9" t="s">
        <v>11</v>
      </c>
      <c r="B10" s="10">
        <v>30</v>
      </c>
      <c r="C10" s="7">
        <f t="shared" si="2"/>
        <v>30</v>
      </c>
      <c r="D10" s="7">
        <f t="shared" si="3"/>
        <v>30</v>
      </c>
      <c r="E10" s="7">
        <f t="shared" si="4"/>
        <v>39</v>
      </c>
      <c r="F10" s="9" t="s">
        <v>11</v>
      </c>
      <c r="G10" s="3">
        <f t="shared" si="5"/>
        <v>25.641025641025639</v>
      </c>
      <c r="H10">
        <v>125</v>
      </c>
      <c r="I10" s="11">
        <f t="shared" si="6"/>
        <v>8.0000000000000002E-3</v>
      </c>
      <c r="J10" s="3">
        <f t="shared" si="7"/>
        <v>8</v>
      </c>
      <c r="K10" s="3">
        <f t="shared" si="0"/>
        <v>31</v>
      </c>
      <c r="L10" s="12">
        <v>17.64</v>
      </c>
      <c r="M10" s="1">
        <f t="shared" si="8"/>
        <v>13</v>
      </c>
      <c r="N10">
        <v>13</v>
      </c>
      <c r="O10" s="24">
        <f t="shared" si="9"/>
        <v>3.79845703125E-2</v>
      </c>
      <c r="P10" s="17">
        <f t="shared" si="10"/>
        <v>37.984570312499997</v>
      </c>
      <c r="Q10" s="1">
        <f t="shared" si="11"/>
        <v>37.984570312499997</v>
      </c>
      <c r="R10" s="1">
        <f t="shared" si="12"/>
        <v>28.984570312499997</v>
      </c>
      <c r="S10">
        <f t="shared" si="1"/>
        <v>4.875</v>
      </c>
    </row>
    <row r="11" spans="1:20" x14ac:dyDescent="0.25">
      <c r="A11" s="9" t="s">
        <v>12</v>
      </c>
      <c r="B11" s="10">
        <v>35</v>
      </c>
      <c r="C11" s="7">
        <f t="shared" si="2"/>
        <v>35</v>
      </c>
      <c r="D11" s="7">
        <f t="shared" si="3"/>
        <v>35</v>
      </c>
      <c r="E11" s="7">
        <f t="shared" si="4"/>
        <v>44</v>
      </c>
      <c r="F11" s="9" t="s">
        <v>12</v>
      </c>
      <c r="G11" s="3">
        <f t="shared" si="5"/>
        <v>22.727272727272727</v>
      </c>
      <c r="H11">
        <v>60</v>
      </c>
      <c r="I11" s="11">
        <f t="shared" si="6"/>
        <v>1.6666666666666666E-2</v>
      </c>
      <c r="J11" s="3">
        <f t="shared" si="7"/>
        <v>16.666666666666668</v>
      </c>
      <c r="K11" s="3">
        <f t="shared" si="0"/>
        <v>27.333333333333332</v>
      </c>
      <c r="L11" s="12">
        <v>13.42</v>
      </c>
      <c r="M11" s="1">
        <f t="shared" si="8"/>
        <v>12</v>
      </c>
      <c r="N11">
        <v>12</v>
      </c>
      <c r="O11" s="24">
        <f t="shared" si="9"/>
        <v>4.3968847656249997E-2</v>
      </c>
      <c r="P11" s="17">
        <f t="shared" si="10"/>
        <v>43.968847656249999</v>
      </c>
      <c r="Q11" s="1">
        <f t="shared" si="11"/>
        <v>43.968847656249999</v>
      </c>
      <c r="R11" s="1">
        <f t="shared" si="12"/>
        <v>34.968847656249999</v>
      </c>
      <c r="S11">
        <f t="shared" si="1"/>
        <v>2.6399999999999997</v>
      </c>
    </row>
    <row r="12" spans="1:20" x14ac:dyDescent="0.25">
      <c r="A12" s="9" t="s">
        <v>13</v>
      </c>
      <c r="B12" s="10">
        <v>45</v>
      </c>
      <c r="C12" s="7">
        <f t="shared" si="2"/>
        <v>45</v>
      </c>
      <c r="D12" s="7">
        <f t="shared" si="3"/>
        <v>45</v>
      </c>
      <c r="E12" s="7">
        <f t="shared" si="4"/>
        <v>54</v>
      </c>
      <c r="F12" s="9" t="s">
        <v>13</v>
      </c>
      <c r="G12" s="3">
        <f t="shared" si="5"/>
        <v>18.518518518518519</v>
      </c>
      <c r="H12">
        <v>30</v>
      </c>
      <c r="I12" s="11">
        <f t="shared" si="6"/>
        <v>3.3333333333333333E-2</v>
      </c>
      <c r="J12" s="3">
        <f t="shared" si="7"/>
        <v>33.333333333333336</v>
      </c>
      <c r="K12" s="3">
        <f t="shared" si="0"/>
        <v>20.666666666666664</v>
      </c>
      <c r="L12" s="12">
        <v>10.5</v>
      </c>
      <c r="M12" s="1">
        <f t="shared" si="8"/>
        <v>11</v>
      </c>
      <c r="N12">
        <v>11</v>
      </c>
      <c r="O12" s="24">
        <f t="shared" si="9"/>
        <v>5.38330078125E-2</v>
      </c>
      <c r="P12" s="17">
        <f t="shared" si="10"/>
        <v>53.8330078125</v>
      </c>
      <c r="Q12" s="1">
        <f t="shared" si="11"/>
        <v>53.8330078125</v>
      </c>
      <c r="R12" s="1">
        <f t="shared" si="12"/>
        <v>44.8330078125</v>
      </c>
      <c r="S12">
        <f t="shared" si="1"/>
        <v>1.6199999999999999</v>
      </c>
    </row>
    <row r="13" spans="1:20" x14ac:dyDescent="0.25">
      <c r="A13" s="9" t="s">
        <v>14</v>
      </c>
      <c r="B13" s="10">
        <v>55</v>
      </c>
      <c r="C13" s="7">
        <f>(B13*$E$2)+23</f>
        <v>78</v>
      </c>
      <c r="D13" s="7">
        <f t="shared" si="3"/>
        <v>78</v>
      </c>
      <c r="E13" s="7">
        <f t="shared" si="4"/>
        <v>87</v>
      </c>
      <c r="F13" s="9" t="s">
        <v>14</v>
      </c>
      <c r="G13" s="3">
        <f t="shared" si="5"/>
        <v>11.494252873563218</v>
      </c>
      <c r="H13">
        <v>15</v>
      </c>
      <c r="I13" s="11">
        <f t="shared" si="6"/>
        <v>6.6666666666666666E-2</v>
      </c>
      <c r="J13" s="3">
        <f t="shared" si="7"/>
        <v>66.666666666666671</v>
      </c>
      <c r="K13" s="3">
        <f t="shared" si="0"/>
        <v>20.333333333333329</v>
      </c>
      <c r="L13" s="12">
        <v>9.44</v>
      </c>
      <c r="M13" s="1">
        <f t="shared" si="8"/>
        <v>10</v>
      </c>
      <c r="N13">
        <v>10</v>
      </c>
      <c r="O13" s="24">
        <f t="shared" si="9"/>
        <v>8.7024999999999991E-2</v>
      </c>
      <c r="P13" s="17">
        <f t="shared" si="10"/>
        <v>87.024999999999991</v>
      </c>
      <c r="Q13" s="1">
        <f t="shared" si="11"/>
        <v>87.024999999999991</v>
      </c>
      <c r="R13" s="1">
        <f t="shared" si="12"/>
        <v>78.024999999999991</v>
      </c>
      <c r="S13">
        <f t="shared" si="1"/>
        <v>1.3049999999999999</v>
      </c>
    </row>
    <row r="14" spans="1:20" x14ac:dyDescent="0.25">
      <c r="A14" s="9" t="s">
        <v>15</v>
      </c>
      <c r="B14" s="10">
        <v>166</v>
      </c>
      <c r="C14" s="7">
        <f t="shared" si="2"/>
        <v>166</v>
      </c>
      <c r="D14" s="7">
        <f t="shared" si="3"/>
        <v>166</v>
      </c>
      <c r="E14" s="7">
        <f t="shared" si="4"/>
        <v>175</v>
      </c>
      <c r="F14" s="9" t="s">
        <v>15</v>
      </c>
      <c r="G14" s="3">
        <f t="shared" si="5"/>
        <v>5.7142857142857144</v>
      </c>
      <c r="H14">
        <v>8</v>
      </c>
      <c r="I14" s="11">
        <f t="shared" si="6"/>
        <v>0.125</v>
      </c>
      <c r="J14" s="3">
        <f t="shared" si="7"/>
        <v>125</v>
      </c>
      <c r="K14" s="3">
        <f t="shared" si="0"/>
        <v>50</v>
      </c>
      <c r="L14" s="12">
        <v>9.4670000000000005</v>
      </c>
      <c r="M14" s="1">
        <f t="shared" si="8"/>
        <v>9</v>
      </c>
      <c r="N14">
        <v>9</v>
      </c>
      <c r="O14" s="24">
        <f t="shared" si="9"/>
        <v>0.17504704882812502</v>
      </c>
      <c r="P14" s="17">
        <f t="shared" si="10"/>
        <v>175.04704882812501</v>
      </c>
      <c r="Q14" s="1">
        <f t="shared" si="11"/>
        <v>175.04704882812501</v>
      </c>
      <c r="R14" s="1">
        <f t="shared" si="12"/>
        <v>166.04704882812501</v>
      </c>
      <c r="S14">
        <f t="shared" si="1"/>
        <v>1.4</v>
      </c>
    </row>
    <row r="15" spans="1:20" x14ac:dyDescent="0.25">
      <c r="A15" s="9" t="s">
        <v>16</v>
      </c>
      <c r="B15" s="10">
        <v>302</v>
      </c>
      <c r="C15" s="7">
        <f t="shared" si="2"/>
        <v>302</v>
      </c>
      <c r="D15" s="7">
        <f t="shared" si="3"/>
        <v>302</v>
      </c>
      <c r="E15" s="7">
        <f t="shared" si="4"/>
        <v>311</v>
      </c>
      <c r="F15" s="9" t="s">
        <v>16</v>
      </c>
      <c r="G15" s="3">
        <f t="shared" si="5"/>
        <v>3.215434083601286</v>
      </c>
      <c r="H15">
        <v>4</v>
      </c>
      <c r="I15" s="11">
        <f t="shared" si="6"/>
        <v>0.25</v>
      </c>
      <c r="J15" s="3">
        <f t="shared" si="7"/>
        <v>250</v>
      </c>
      <c r="K15" s="3">
        <f t="shared" si="0"/>
        <v>61</v>
      </c>
      <c r="L15" s="12">
        <v>8.9239999999999995</v>
      </c>
      <c r="M15" s="1">
        <f t="shared" si="8"/>
        <v>8</v>
      </c>
      <c r="N15">
        <v>8</v>
      </c>
      <c r="O15" s="24">
        <f t="shared" si="9"/>
        <v>0.31108506249999995</v>
      </c>
      <c r="P15" s="17">
        <f t="shared" si="10"/>
        <v>311.08506249999994</v>
      </c>
      <c r="Q15" s="1">
        <f t="shared" si="11"/>
        <v>311.08506249999994</v>
      </c>
      <c r="R15" s="1">
        <f t="shared" si="12"/>
        <v>302.08506249999994</v>
      </c>
      <c r="S15">
        <f t="shared" si="1"/>
        <v>1.244</v>
      </c>
    </row>
    <row r="16" spans="1:20" x14ac:dyDescent="0.25">
      <c r="A16" s="9" t="s">
        <v>17</v>
      </c>
      <c r="B16" s="10">
        <v>600</v>
      </c>
      <c r="C16" s="7">
        <f t="shared" si="2"/>
        <v>600</v>
      </c>
      <c r="D16" s="7">
        <f t="shared" si="3"/>
        <v>600</v>
      </c>
      <c r="E16" s="7">
        <f t="shared" si="4"/>
        <v>609</v>
      </c>
      <c r="F16" s="9" t="s">
        <v>17</v>
      </c>
      <c r="G16" s="3">
        <f t="shared" si="5"/>
        <v>1.6420361247947455</v>
      </c>
      <c r="H16">
        <v>2</v>
      </c>
      <c r="I16" s="11">
        <f t="shared" si="6"/>
        <v>0.5</v>
      </c>
      <c r="J16" s="3">
        <f t="shared" si="7"/>
        <v>500</v>
      </c>
      <c r="K16" s="3">
        <f t="shared" si="0"/>
        <v>109</v>
      </c>
      <c r="L16" s="12">
        <v>8.83</v>
      </c>
      <c r="M16" s="1">
        <f t="shared" si="8"/>
        <v>7</v>
      </c>
      <c r="N16">
        <v>7</v>
      </c>
      <c r="O16" s="24">
        <f t="shared" si="9"/>
        <v>0.60913203125000004</v>
      </c>
      <c r="P16" s="17">
        <f t="shared" si="10"/>
        <v>609.13203125000007</v>
      </c>
      <c r="Q16" s="1">
        <f t="shared" si="11"/>
        <v>609.13203125000007</v>
      </c>
      <c r="R16" s="1">
        <f t="shared" si="12"/>
        <v>600.13203125000007</v>
      </c>
      <c r="S16">
        <f t="shared" si="1"/>
        <v>1.218</v>
      </c>
    </row>
    <row r="17" spans="1:19" x14ac:dyDescent="0.25">
      <c r="A17" s="9" t="s">
        <v>18</v>
      </c>
      <c r="B17" s="10">
        <v>1100</v>
      </c>
      <c r="C17" s="7">
        <f t="shared" si="2"/>
        <v>1100</v>
      </c>
      <c r="D17" s="7">
        <f t="shared" si="3"/>
        <v>1100</v>
      </c>
      <c r="E17" s="7">
        <f t="shared" si="4"/>
        <v>1109</v>
      </c>
      <c r="F17" s="9" t="s">
        <v>18</v>
      </c>
      <c r="G17" s="3">
        <f>1/E17*1000</f>
        <v>0.90171325518485113</v>
      </c>
      <c r="H17">
        <v>1</v>
      </c>
      <c r="I17" s="11">
        <f t="shared" si="6"/>
        <v>1</v>
      </c>
      <c r="J17" s="3">
        <f t="shared" si="7"/>
        <v>1000</v>
      </c>
      <c r="K17" s="3">
        <f t="shared" si="0"/>
        <v>109</v>
      </c>
      <c r="L17" s="12">
        <v>8.4250000000000007</v>
      </c>
      <c r="M17" s="1">
        <f t="shared" si="8"/>
        <v>6</v>
      </c>
      <c r="N17">
        <v>6</v>
      </c>
      <c r="O17" s="24">
        <f t="shared" si="9"/>
        <v>1.1090722656250003</v>
      </c>
      <c r="P17" s="17">
        <f t="shared" si="10"/>
        <v>1109.0722656250002</v>
      </c>
      <c r="Q17" s="1">
        <f t="shared" si="11"/>
        <v>1109.0722656250002</v>
      </c>
      <c r="R17" s="1">
        <f t="shared" si="12"/>
        <v>1100.0722656250002</v>
      </c>
      <c r="S17">
        <f t="shared" si="1"/>
        <v>1.109</v>
      </c>
    </row>
    <row r="19" spans="1:19" x14ac:dyDescent="0.25">
      <c r="C19" t="s">
        <v>44</v>
      </c>
    </row>
    <row r="20" spans="1:19" x14ac:dyDescent="0.25">
      <c r="C20" t="s">
        <v>32</v>
      </c>
    </row>
    <row r="21" spans="1:19" x14ac:dyDescent="0.25">
      <c r="C21" t="s">
        <v>45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B89-108B-4268-B1E5-C721524C313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D51A-1A45-4D0D-AB97-C59113CA7CB4}">
  <dimension ref="A1:AM15"/>
  <sheetViews>
    <sheetView tabSelected="1" topLeftCell="B1" workbookViewId="0">
      <selection activeCell="I13" sqref="I13"/>
    </sheetView>
  </sheetViews>
  <sheetFormatPr baseColWidth="10" defaultRowHeight="15" x14ac:dyDescent="0.25"/>
  <sheetData>
    <row r="1" spans="1:39" x14ac:dyDescent="0.25">
      <c r="D1" t="s">
        <v>32</v>
      </c>
    </row>
    <row r="2" spans="1:39" x14ac:dyDescent="0.25">
      <c r="A2" t="s">
        <v>22</v>
      </c>
      <c r="B2">
        <v>9</v>
      </c>
    </row>
    <row r="3" spans="1:39" x14ac:dyDescent="0.25">
      <c r="A3" s="8"/>
      <c r="B3" s="8" t="s">
        <v>25</v>
      </c>
      <c r="C3" s="8" t="s">
        <v>23</v>
      </c>
      <c r="D3" s="9" t="s">
        <v>7</v>
      </c>
      <c r="E3" t="s">
        <v>39</v>
      </c>
      <c r="F3" t="s">
        <v>40</v>
      </c>
      <c r="G3" s="9" t="s">
        <v>8</v>
      </c>
      <c r="H3" t="s">
        <v>39</v>
      </c>
      <c r="I3" t="s">
        <v>40</v>
      </c>
      <c r="J3" s="9" t="s">
        <v>9</v>
      </c>
      <c r="K3" t="s">
        <v>39</v>
      </c>
      <c r="L3" t="s">
        <v>40</v>
      </c>
      <c r="M3" s="9" t="s">
        <v>10</v>
      </c>
      <c r="N3" t="s">
        <v>39</v>
      </c>
      <c r="O3" t="s">
        <v>40</v>
      </c>
      <c r="P3" s="9" t="s">
        <v>11</v>
      </c>
      <c r="Q3" t="s">
        <v>39</v>
      </c>
      <c r="R3" t="s">
        <v>40</v>
      </c>
      <c r="S3" s="9" t="s">
        <v>12</v>
      </c>
      <c r="T3" t="s">
        <v>39</v>
      </c>
      <c r="U3" t="s">
        <v>40</v>
      </c>
      <c r="V3" s="9" t="s">
        <v>13</v>
      </c>
      <c r="W3" t="s">
        <v>39</v>
      </c>
      <c r="X3" t="s">
        <v>40</v>
      </c>
      <c r="Y3" s="9" t="s">
        <v>14</v>
      </c>
      <c r="Z3" t="s">
        <v>39</v>
      </c>
      <c r="AA3" t="s">
        <v>40</v>
      </c>
      <c r="AB3" s="9" t="s">
        <v>15</v>
      </c>
      <c r="AC3" t="s">
        <v>39</v>
      </c>
      <c r="AD3" t="s">
        <v>40</v>
      </c>
      <c r="AE3" s="9" t="s">
        <v>16</v>
      </c>
      <c r="AF3" t="s">
        <v>39</v>
      </c>
      <c r="AG3" t="s">
        <v>40</v>
      </c>
      <c r="AH3" s="9" t="s">
        <v>17</v>
      </c>
      <c r="AI3" t="s">
        <v>39</v>
      </c>
      <c r="AJ3" t="s">
        <v>40</v>
      </c>
      <c r="AK3" s="9" t="s">
        <v>18</v>
      </c>
      <c r="AL3" t="s">
        <v>39</v>
      </c>
      <c r="AM3" t="s">
        <v>40</v>
      </c>
    </row>
    <row r="4" spans="1:39" x14ac:dyDescent="0.25">
      <c r="A4" s="9" t="s">
        <v>7</v>
      </c>
      <c r="B4" s="10">
        <v>16</v>
      </c>
      <c r="C4" s="7">
        <f t="shared" ref="C4:C15" si="0">B4+$B$2</f>
        <v>25</v>
      </c>
      <c r="E4">
        <v>43</v>
      </c>
      <c r="F4">
        <v>27</v>
      </c>
      <c r="H4">
        <v>47</v>
      </c>
      <c r="I4">
        <v>32</v>
      </c>
      <c r="K4">
        <v>49</v>
      </c>
      <c r="L4">
        <v>34</v>
      </c>
      <c r="N4">
        <v>51</v>
      </c>
      <c r="O4">
        <v>37</v>
      </c>
      <c r="Q4">
        <v>56</v>
      </c>
      <c r="R4">
        <v>41</v>
      </c>
      <c r="AM4">
        <v>1.1200000000000001</v>
      </c>
    </row>
    <row r="5" spans="1:39" x14ac:dyDescent="0.25">
      <c r="A5" s="9" t="s">
        <v>8</v>
      </c>
      <c r="B5" s="10">
        <v>20</v>
      </c>
      <c r="C5" s="7">
        <f t="shared" si="0"/>
        <v>29</v>
      </c>
      <c r="E5">
        <v>43</v>
      </c>
      <c r="F5">
        <v>27</v>
      </c>
      <c r="H5">
        <v>47</v>
      </c>
      <c r="I5">
        <v>32</v>
      </c>
      <c r="K5">
        <v>49</v>
      </c>
      <c r="L5">
        <v>32</v>
      </c>
      <c r="N5">
        <v>52</v>
      </c>
      <c r="O5">
        <v>38</v>
      </c>
      <c r="Q5">
        <v>57</v>
      </c>
      <c r="R5">
        <v>43</v>
      </c>
      <c r="AM5">
        <v>1.1200000000000001</v>
      </c>
    </row>
    <row r="6" spans="1:39" x14ac:dyDescent="0.25">
      <c r="A6" s="9" t="s">
        <v>9</v>
      </c>
      <c r="B6" s="10">
        <v>23</v>
      </c>
      <c r="C6" s="7">
        <f t="shared" si="0"/>
        <v>32</v>
      </c>
      <c r="E6">
        <v>43</v>
      </c>
      <c r="F6">
        <v>27</v>
      </c>
      <c r="I6">
        <v>32</v>
      </c>
      <c r="K6">
        <v>50</v>
      </c>
      <c r="L6">
        <v>35</v>
      </c>
      <c r="N6">
        <v>52</v>
      </c>
      <c r="O6">
        <v>38</v>
      </c>
      <c r="Q6">
        <v>56</v>
      </c>
      <c r="R6">
        <v>42</v>
      </c>
      <c r="AM6">
        <v>1.1200000000000001</v>
      </c>
    </row>
    <row r="7" spans="1:39" x14ac:dyDescent="0.25">
      <c r="A7" s="9" t="s">
        <v>10</v>
      </c>
      <c r="B7" s="10">
        <v>25</v>
      </c>
      <c r="C7" s="7">
        <f t="shared" si="0"/>
        <v>34</v>
      </c>
      <c r="E7">
        <v>43</v>
      </c>
      <c r="F7">
        <v>29</v>
      </c>
      <c r="I7">
        <v>32</v>
      </c>
      <c r="K7">
        <v>49</v>
      </c>
      <c r="L7">
        <v>35</v>
      </c>
      <c r="O7">
        <v>38</v>
      </c>
    </row>
    <row r="8" spans="1:39" x14ac:dyDescent="0.25">
      <c r="A8" s="9" t="s">
        <v>11</v>
      </c>
      <c r="B8" s="10">
        <v>30</v>
      </c>
      <c r="C8" s="7">
        <f t="shared" si="0"/>
        <v>39</v>
      </c>
      <c r="F8">
        <v>27</v>
      </c>
      <c r="I8">
        <v>33</v>
      </c>
      <c r="L8">
        <v>34</v>
      </c>
      <c r="O8">
        <v>38</v>
      </c>
    </row>
    <row r="9" spans="1:39" x14ac:dyDescent="0.25">
      <c r="A9" s="9" t="s">
        <v>12</v>
      </c>
      <c r="B9" s="10">
        <v>35</v>
      </c>
      <c r="C9" s="7">
        <f t="shared" si="0"/>
        <v>44</v>
      </c>
      <c r="F9">
        <v>28</v>
      </c>
      <c r="O9">
        <v>38</v>
      </c>
    </row>
    <row r="10" spans="1:39" x14ac:dyDescent="0.25">
      <c r="A10" s="9" t="s">
        <v>13</v>
      </c>
      <c r="B10" s="10">
        <v>45</v>
      </c>
      <c r="C10" s="7">
        <f t="shared" si="0"/>
        <v>54</v>
      </c>
      <c r="F10">
        <v>27</v>
      </c>
      <c r="O10">
        <v>38</v>
      </c>
    </row>
    <row r="11" spans="1:39" x14ac:dyDescent="0.25">
      <c r="A11" s="9" t="s">
        <v>14</v>
      </c>
      <c r="B11" s="10">
        <v>55</v>
      </c>
      <c r="C11" s="7">
        <f t="shared" si="0"/>
        <v>64</v>
      </c>
      <c r="F11">
        <v>28</v>
      </c>
    </row>
    <row r="12" spans="1:39" x14ac:dyDescent="0.25">
      <c r="A12" s="9" t="s">
        <v>15</v>
      </c>
      <c r="B12" s="10">
        <v>166</v>
      </c>
      <c r="C12" s="7">
        <f t="shared" si="0"/>
        <v>175</v>
      </c>
      <c r="F12">
        <v>24</v>
      </c>
      <c r="I12">
        <v>23</v>
      </c>
      <c r="L12">
        <v>29</v>
      </c>
    </row>
    <row r="13" spans="1:39" x14ac:dyDescent="0.25">
      <c r="A13" s="9" t="s">
        <v>16</v>
      </c>
      <c r="B13" s="10">
        <v>302</v>
      </c>
      <c r="C13" s="7">
        <f t="shared" si="0"/>
        <v>311</v>
      </c>
      <c r="I13">
        <v>23</v>
      </c>
      <c r="L13">
        <v>29</v>
      </c>
    </row>
    <row r="14" spans="1:39" x14ac:dyDescent="0.25">
      <c r="A14" s="9" t="s">
        <v>17</v>
      </c>
      <c r="B14" s="10">
        <v>600</v>
      </c>
      <c r="C14" s="7">
        <f t="shared" si="0"/>
        <v>609</v>
      </c>
    </row>
    <row r="15" spans="1:39" x14ac:dyDescent="0.25">
      <c r="A15" s="9" t="s">
        <v>18</v>
      </c>
      <c r="B15" s="10">
        <v>1100</v>
      </c>
      <c r="C15" s="7">
        <f t="shared" si="0"/>
        <v>1109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3D2-9898-4BC7-90A9-2AA01E6C5832}">
  <dimension ref="A1:AM47"/>
  <sheetViews>
    <sheetView topLeftCell="M28" workbookViewId="0">
      <selection activeCell="R48" sqref="R48"/>
    </sheetView>
  </sheetViews>
  <sheetFormatPr baseColWidth="10" defaultRowHeight="15" x14ac:dyDescent="0.25"/>
  <sheetData>
    <row r="1" spans="1:39" x14ac:dyDescent="0.25">
      <c r="D1" t="s">
        <v>32</v>
      </c>
    </row>
    <row r="2" spans="1:39" x14ac:dyDescent="0.25">
      <c r="A2" t="s">
        <v>22</v>
      </c>
      <c r="B2">
        <v>9</v>
      </c>
    </row>
    <row r="3" spans="1:39" x14ac:dyDescent="0.25">
      <c r="A3" s="8"/>
      <c r="B3" s="8" t="s">
        <v>25</v>
      </c>
      <c r="C3" s="8" t="s">
        <v>23</v>
      </c>
      <c r="D3" s="9" t="s">
        <v>7</v>
      </c>
      <c r="E3" t="s">
        <v>39</v>
      </c>
      <c r="F3" t="s">
        <v>40</v>
      </c>
      <c r="G3" s="9" t="s">
        <v>8</v>
      </c>
      <c r="H3" t="s">
        <v>39</v>
      </c>
      <c r="I3" t="s">
        <v>40</v>
      </c>
      <c r="J3" s="9" t="s">
        <v>9</v>
      </c>
      <c r="K3" t="s">
        <v>39</v>
      </c>
      <c r="L3" t="s">
        <v>40</v>
      </c>
      <c r="M3" s="9" t="s">
        <v>10</v>
      </c>
      <c r="N3" t="s">
        <v>39</v>
      </c>
      <c r="O3" t="s">
        <v>40</v>
      </c>
      <c r="P3" s="9" t="s">
        <v>11</v>
      </c>
      <c r="Q3" t="s">
        <v>39</v>
      </c>
      <c r="R3" t="s">
        <v>40</v>
      </c>
      <c r="S3" s="9" t="s">
        <v>12</v>
      </c>
      <c r="T3" t="s">
        <v>39</v>
      </c>
      <c r="U3" t="s">
        <v>40</v>
      </c>
      <c r="V3" s="9" t="s">
        <v>13</v>
      </c>
      <c r="W3" t="s">
        <v>39</v>
      </c>
      <c r="X3" t="s">
        <v>40</v>
      </c>
      <c r="Y3" s="9" t="s">
        <v>14</v>
      </c>
      <c r="Z3" t="s">
        <v>39</v>
      </c>
      <c r="AA3" t="s">
        <v>40</v>
      </c>
      <c r="AB3" s="9" t="s">
        <v>15</v>
      </c>
      <c r="AC3" t="s">
        <v>39</v>
      </c>
      <c r="AD3" t="s">
        <v>40</v>
      </c>
      <c r="AE3" s="9" t="s">
        <v>16</v>
      </c>
      <c r="AF3" t="s">
        <v>39</v>
      </c>
      <c r="AG3" t="s">
        <v>40</v>
      </c>
      <c r="AH3" s="9" t="s">
        <v>17</v>
      </c>
      <c r="AI3" t="s">
        <v>39</v>
      </c>
      <c r="AJ3" t="s">
        <v>40</v>
      </c>
      <c r="AK3" s="9" t="s">
        <v>18</v>
      </c>
      <c r="AL3" t="s">
        <v>39</v>
      </c>
      <c r="AM3" t="s">
        <v>40</v>
      </c>
    </row>
    <row r="4" spans="1:39" x14ac:dyDescent="0.25">
      <c r="A4" s="9" t="s">
        <v>7</v>
      </c>
      <c r="B4" s="10">
        <v>16</v>
      </c>
      <c r="C4" s="7">
        <f t="shared" ref="C4:C15" si="0">B4+$B$2</f>
        <v>25</v>
      </c>
      <c r="E4">
        <v>27</v>
      </c>
      <c r="F4">
        <v>11</v>
      </c>
      <c r="H4">
        <v>31</v>
      </c>
      <c r="I4">
        <v>15</v>
      </c>
      <c r="K4">
        <v>33</v>
      </c>
      <c r="L4">
        <v>17</v>
      </c>
      <c r="N4">
        <v>35</v>
      </c>
      <c r="O4">
        <v>20</v>
      </c>
      <c r="R4">
        <v>27</v>
      </c>
      <c r="S4">
        <v>45</v>
      </c>
      <c r="U4">
        <v>32</v>
      </c>
      <c r="AM4">
        <v>1.1100000000000001</v>
      </c>
    </row>
    <row r="5" spans="1:39" x14ac:dyDescent="0.25">
      <c r="A5" s="9" t="s">
        <v>8</v>
      </c>
      <c r="B5" s="10">
        <v>20</v>
      </c>
      <c r="C5" s="7">
        <f t="shared" si="0"/>
        <v>29</v>
      </c>
      <c r="E5">
        <v>26</v>
      </c>
      <c r="F5" s="26">
        <v>9.34</v>
      </c>
      <c r="H5">
        <v>30</v>
      </c>
      <c r="I5">
        <v>16</v>
      </c>
      <c r="K5">
        <v>33</v>
      </c>
      <c r="L5">
        <v>14</v>
      </c>
      <c r="N5">
        <v>35</v>
      </c>
      <c r="O5">
        <v>18</v>
      </c>
      <c r="R5">
        <v>28</v>
      </c>
      <c r="S5">
        <v>45</v>
      </c>
      <c r="U5">
        <v>33</v>
      </c>
      <c r="AM5">
        <v>1.1100000000000001</v>
      </c>
    </row>
    <row r="6" spans="1:39" x14ac:dyDescent="0.25">
      <c r="A6" s="9" t="s">
        <v>9</v>
      </c>
      <c r="B6" s="10">
        <v>23</v>
      </c>
      <c r="C6" s="7">
        <f t="shared" si="0"/>
        <v>32</v>
      </c>
      <c r="E6">
        <v>27</v>
      </c>
      <c r="F6">
        <v>8.77</v>
      </c>
      <c r="H6">
        <v>31</v>
      </c>
      <c r="I6">
        <v>12</v>
      </c>
      <c r="K6">
        <v>34</v>
      </c>
      <c r="L6">
        <v>16</v>
      </c>
      <c r="N6">
        <v>35</v>
      </c>
      <c r="O6">
        <v>20</v>
      </c>
      <c r="S6">
        <v>45</v>
      </c>
      <c r="U6">
        <v>31</v>
      </c>
    </row>
    <row r="7" spans="1:39" x14ac:dyDescent="0.25">
      <c r="A7" s="9" t="s">
        <v>10</v>
      </c>
      <c r="B7" s="10">
        <v>25</v>
      </c>
      <c r="C7" s="7">
        <f t="shared" si="0"/>
        <v>34</v>
      </c>
      <c r="E7">
        <v>27</v>
      </c>
      <c r="F7">
        <v>8.69</v>
      </c>
      <c r="H7">
        <v>31</v>
      </c>
      <c r="I7">
        <v>12</v>
      </c>
      <c r="N7">
        <v>35</v>
      </c>
      <c r="O7">
        <v>23</v>
      </c>
      <c r="S7">
        <v>45</v>
      </c>
      <c r="U7">
        <v>32</v>
      </c>
    </row>
    <row r="8" spans="1:39" x14ac:dyDescent="0.25">
      <c r="A8" s="9" t="s">
        <v>11</v>
      </c>
      <c r="B8" s="10">
        <v>30</v>
      </c>
      <c r="C8" s="7">
        <f t="shared" si="0"/>
        <v>39</v>
      </c>
      <c r="H8">
        <v>31</v>
      </c>
      <c r="I8">
        <v>8.86</v>
      </c>
    </row>
    <row r="9" spans="1:39" x14ac:dyDescent="0.25">
      <c r="A9" s="9" t="s">
        <v>12</v>
      </c>
      <c r="B9" s="10">
        <v>35</v>
      </c>
      <c r="C9" s="7">
        <f t="shared" si="0"/>
        <v>44</v>
      </c>
      <c r="I9">
        <v>9.66</v>
      </c>
    </row>
    <row r="10" spans="1:39" x14ac:dyDescent="0.25">
      <c r="A10" s="9" t="s">
        <v>13</v>
      </c>
      <c r="B10" s="10">
        <v>45</v>
      </c>
      <c r="C10" s="7">
        <f t="shared" si="0"/>
        <v>54</v>
      </c>
    </row>
    <row r="11" spans="1:39" x14ac:dyDescent="0.25">
      <c r="A11" s="9" t="s">
        <v>14</v>
      </c>
      <c r="B11" s="10">
        <v>55</v>
      </c>
      <c r="C11" s="7">
        <f t="shared" si="0"/>
        <v>64</v>
      </c>
    </row>
    <row r="12" spans="1:39" x14ac:dyDescent="0.25">
      <c r="A12" s="9" t="s">
        <v>15</v>
      </c>
      <c r="B12" s="10">
        <v>166</v>
      </c>
      <c r="C12" s="7">
        <f t="shared" si="0"/>
        <v>175</v>
      </c>
    </row>
    <row r="13" spans="1:39" x14ac:dyDescent="0.25">
      <c r="A13" s="9" t="s">
        <v>16</v>
      </c>
      <c r="B13" s="10">
        <v>302</v>
      </c>
      <c r="C13" s="7">
        <f t="shared" si="0"/>
        <v>311</v>
      </c>
    </row>
    <row r="14" spans="1:39" x14ac:dyDescent="0.25">
      <c r="A14" s="9" t="s">
        <v>17</v>
      </c>
      <c r="B14" s="10">
        <v>600</v>
      </c>
      <c r="C14" s="7">
        <f t="shared" si="0"/>
        <v>609</v>
      </c>
    </row>
    <row r="15" spans="1:39" x14ac:dyDescent="0.25">
      <c r="A15" s="9" t="s">
        <v>18</v>
      </c>
      <c r="B15" s="10">
        <v>1100</v>
      </c>
      <c r="C15" s="7">
        <f t="shared" si="0"/>
        <v>1109</v>
      </c>
    </row>
    <row r="19" spans="2:9" x14ac:dyDescent="0.25">
      <c r="B19" t="s">
        <v>46</v>
      </c>
      <c r="E19">
        <v>27</v>
      </c>
      <c r="F19">
        <v>16</v>
      </c>
      <c r="H19">
        <v>31</v>
      </c>
      <c r="I19">
        <v>22</v>
      </c>
    </row>
    <row r="21" spans="2:9" x14ac:dyDescent="0.25">
      <c r="B21" t="s">
        <v>47</v>
      </c>
      <c r="I21">
        <v>23</v>
      </c>
    </row>
    <row r="22" spans="2:9" x14ac:dyDescent="0.25">
      <c r="F22">
        <v>16</v>
      </c>
      <c r="I22">
        <v>23</v>
      </c>
    </row>
    <row r="23" spans="2:9" x14ac:dyDescent="0.25">
      <c r="B23" t="s">
        <v>48</v>
      </c>
      <c r="E23">
        <v>27</v>
      </c>
      <c r="F23">
        <v>20</v>
      </c>
      <c r="I23">
        <v>19</v>
      </c>
    </row>
    <row r="24" spans="2:9" x14ac:dyDescent="0.25">
      <c r="E24">
        <v>27</v>
      </c>
      <c r="F24">
        <v>18</v>
      </c>
      <c r="I24">
        <v>22</v>
      </c>
    </row>
    <row r="25" spans="2:9" x14ac:dyDescent="0.25">
      <c r="E25">
        <v>27</v>
      </c>
      <c r="F25">
        <v>20</v>
      </c>
    </row>
    <row r="26" spans="2:9" x14ac:dyDescent="0.25">
      <c r="F26">
        <v>15</v>
      </c>
    </row>
    <row r="27" spans="2:9" x14ac:dyDescent="0.25">
      <c r="F27">
        <v>20</v>
      </c>
    </row>
    <row r="28" spans="2:9" x14ac:dyDescent="0.25">
      <c r="F28">
        <v>16</v>
      </c>
    </row>
    <row r="29" spans="2:9" x14ac:dyDescent="0.25">
      <c r="F29">
        <v>19</v>
      </c>
    </row>
    <row r="30" spans="2:9" x14ac:dyDescent="0.25">
      <c r="F30">
        <v>21</v>
      </c>
    </row>
    <row r="31" spans="2:9" x14ac:dyDescent="0.25">
      <c r="F31">
        <v>21</v>
      </c>
    </row>
    <row r="32" spans="2:9" x14ac:dyDescent="0.25">
      <c r="F32">
        <v>14</v>
      </c>
    </row>
    <row r="33" spans="2:18" x14ac:dyDescent="0.25">
      <c r="F33">
        <v>15</v>
      </c>
    </row>
    <row r="35" spans="2:18" x14ac:dyDescent="0.25">
      <c r="B35" s="27">
        <v>43862</v>
      </c>
      <c r="F35">
        <v>19</v>
      </c>
      <c r="I35">
        <v>19</v>
      </c>
    </row>
    <row r="36" spans="2:18" x14ac:dyDescent="0.25">
      <c r="F36">
        <v>15</v>
      </c>
      <c r="I36">
        <v>20</v>
      </c>
    </row>
    <row r="37" spans="2:18" x14ac:dyDescent="0.25">
      <c r="F37">
        <v>19</v>
      </c>
    </row>
    <row r="38" spans="2:18" x14ac:dyDescent="0.25">
      <c r="F38">
        <v>22</v>
      </c>
    </row>
    <row r="39" spans="2:18" x14ac:dyDescent="0.25">
      <c r="F39">
        <v>16</v>
      </c>
    </row>
    <row r="40" spans="2:18" x14ac:dyDescent="0.25">
      <c r="B40" t="s">
        <v>49</v>
      </c>
    </row>
    <row r="41" spans="2:18" x14ac:dyDescent="0.25">
      <c r="F41">
        <v>19</v>
      </c>
    </row>
    <row r="42" spans="2:18" x14ac:dyDescent="0.25">
      <c r="F42">
        <v>20</v>
      </c>
    </row>
    <row r="43" spans="2:18" x14ac:dyDescent="0.25">
      <c r="F43">
        <v>22</v>
      </c>
    </row>
    <row r="44" spans="2:18" x14ac:dyDescent="0.25">
      <c r="B44" t="s">
        <v>50</v>
      </c>
      <c r="F44">
        <v>12</v>
      </c>
      <c r="R44">
        <v>30</v>
      </c>
    </row>
    <row r="45" spans="2:18" x14ac:dyDescent="0.25">
      <c r="F45">
        <v>13</v>
      </c>
      <c r="R45">
        <v>44</v>
      </c>
    </row>
    <row r="46" spans="2:18" x14ac:dyDescent="0.25">
      <c r="R46">
        <v>31</v>
      </c>
    </row>
    <row r="47" spans="2:18" x14ac:dyDescent="0.25">
      <c r="R47">
        <v>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DA87-7C98-479F-911C-2F3117FE0B00}">
  <dimension ref="A1:G16"/>
  <sheetViews>
    <sheetView workbookViewId="0">
      <selection activeCell="D12" sqref="D12"/>
    </sheetView>
  </sheetViews>
  <sheetFormatPr baseColWidth="10" defaultRowHeight="15" x14ac:dyDescent="0.25"/>
  <cols>
    <col min="2" max="2" width="24.8554687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>
        <v>600</v>
      </c>
    </row>
    <row r="2" spans="1:7" x14ac:dyDescent="0.25">
      <c r="B2" s="5" t="s">
        <v>3</v>
      </c>
      <c r="C2" s="4">
        <v>950</v>
      </c>
      <c r="D2" s="4">
        <v>420</v>
      </c>
      <c r="E2">
        <f>C3/C2</f>
        <v>1</v>
      </c>
    </row>
    <row r="3" spans="1:7" x14ac:dyDescent="0.25">
      <c r="B3" s="5" t="s">
        <v>4</v>
      </c>
      <c r="C3">
        <v>950</v>
      </c>
      <c r="D3" s="1">
        <f>D2*E2</f>
        <v>420</v>
      </c>
    </row>
    <row r="4" spans="1:7" x14ac:dyDescent="0.25">
      <c r="B4" s="5"/>
      <c r="D4" t="s">
        <v>3</v>
      </c>
      <c r="E4" t="s">
        <v>6</v>
      </c>
    </row>
    <row r="5" spans="1:7" x14ac:dyDescent="0.25">
      <c r="B5" s="5" t="s">
        <v>5</v>
      </c>
      <c r="C5" s="2" t="s">
        <v>7</v>
      </c>
      <c r="D5">
        <v>16</v>
      </c>
      <c r="E5" s="3">
        <f>D5*$E$2</f>
        <v>16</v>
      </c>
      <c r="F5" s="1">
        <f>E5</f>
        <v>16</v>
      </c>
      <c r="G5">
        <v>6</v>
      </c>
    </row>
    <row r="6" spans="1:7" x14ac:dyDescent="0.25">
      <c r="C6" s="2" t="s">
        <v>8</v>
      </c>
      <c r="D6">
        <v>20</v>
      </c>
      <c r="E6" s="3">
        <f t="shared" ref="E6:E16" si="0">D6*$E$2</f>
        <v>20</v>
      </c>
      <c r="F6" s="1">
        <f t="shared" ref="F6:F16" si="1">E6</f>
        <v>20</v>
      </c>
      <c r="G6">
        <v>8</v>
      </c>
    </row>
    <row r="7" spans="1:7" x14ac:dyDescent="0.25">
      <c r="C7" s="2" t="s">
        <v>9</v>
      </c>
      <c r="D7">
        <v>23</v>
      </c>
      <c r="E7" s="3">
        <f t="shared" si="0"/>
        <v>23</v>
      </c>
      <c r="F7" s="1">
        <f t="shared" si="1"/>
        <v>23</v>
      </c>
      <c r="G7">
        <v>10</v>
      </c>
    </row>
    <row r="8" spans="1:7" x14ac:dyDescent="0.25">
      <c r="C8" s="2" t="s">
        <v>10</v>
      </c>
      <c r="D8">
        <v>25</v>
      </c>
      <c r="E8" s="3">
        <f t="shared" si="0"/>
        <v>25</v>
      </c>
      <c r="F8" s="1">
        <f t="shared" si="1"/>
        <v>25</v>
      </c>
    </row>
    <row r="9" spans="1:7" x14ac:dyDescent="0.25">
      <c r="C9" s="2" t="s">
        <v>11</v>
      </c>
      <c r="D9">
        <v>30</v>
      </c>
      <c r="E9" s="3">
        <f t="shared" si="0"/>
        <v>30</v>
      </c>
      <c r="F9" s="1">
        <f t="shared" si="1"/>
        <v>30</v>
      </c>
    </row>
    <row r="10" spans="1:7" x14ac:dyDescent="0.25">
      <c r="C10" s="2" t="s">
        <v>12</v>
      </c>
      <c r="D10">
        <v>35</v>
      </c>
      <c r="E10" s="3">
        <f t="shared" si="0"/>
        <v>35</v>
      </c>
      <c r="F10" s="1">
        <f t="shared" si="1"/>
        <v>35</v>
      </c>
    </row>
    <row r="11" spans="1:7" x14ac:dyDescent="0.25">
      <c r="C11" s="2" t="s">
        <v>13</v>
      </c>
      <c r="D11">
        <v>45</v>
      </c>
      <c r="E11" s="3">
        <f t="shared" si="0"/>
        <v>45</v>
      </c>
      <c r="F11" s="1">
        <f t="shared" si="1"/>
        <v>45</v>
      </c>
    </row>
    <row r="12" spans="1:7" x14ac:dyDescent="0.25">
      <c r="C12" s="2" t="s">
        <v>14</v>
      </c>
      <c r="D12">
        <v>55</v>
      </c>
      <c r="E12" s="3">
        <f t="shared" si="0"/>
        <v>55</v>
      </c>
      <c r="F12" s="1">
        <f t="shared" si="1"/>
        <v>55</v>
      </c>
    </row>
    <row r="13" spans="1:7" x14ac:dyDescent="0.25">
      <c r="C13" s="2" t="s">
        <v>15</v>
      </c>
      <c r="D13">
        <v>166</v>
      </c>
      <c r="E13" s="3">
        <f t="shared" si="0"/>
        <v>166</v>
      </c>
      <c r="F13" s="1">
        <f t="shared" si="1"/>
        <v>166</v>
      </c>
    </row>
    <row r="14" spans="1:7" x14ac:dyDescent="0.25">
      <c r="C14" s="2" t="s">
        <v>16</v>
      </c>
      <c r="D14">
        <v>302</v>
      </c>
      <c r="E14" s="3">
        <f t="shared" si="0"/>
        <v>302</v>
      </c>
      <c r="F14" s="1">
        <f t="shared" si="1"/>
        <v>302</v>
      </c>
    </row>
    <row r="15" spans="1:7" x14ac:dyDescent="0.25">
      <c r="C15" s="2" t="s">
        <v>17</v>
      </c>
      <c r="D15">
        <v>600</v>
      </c>
      <c r="E15" s="3">
        <f t="shared" si="0"/>
        <v>600</v>
      </c>
      <c r="F15" s="1">
        <f t="shared" si="1"/>
        <v>600</v>
      </c>
    </row>
    <row r="16" spans="1:7" x14ac:dyDescent="0.25">
      <c r="C16" s="2" t="s">
        <v>18</v>
      </c>
      <c r="D16">
        <v>1100</v>
      </c>
      <c r="E16" s="3">
        <f t="shared" si="0"/>
        <v>1100</v>
      </c>
      <c r="F16" s="1">
        <f t="shared" si="1"/>
        <v>1100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TCS3200-AlphaModel2</vt:lpstr>
      <vt:lpstr>TCS3200 Deault</vt:lpstr>
      <vt:lpstr>Tabelle1</vt:lpstr>
      <vt:lpstr>Alpha-Edwin_TSL327</vt:lpstr>
      <vt:lpstr>TCS3200-Sonar Black Measurement</vt:lpstr>
      <vt:lpstr>TSL327T-Alpha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S</dc:creator>
  <cp:lastModifiedBy>Hannes S</cp:lastModifiedBy>
  <dcterms:created xsi:type="dcterms:W3CDTF">2020-10-19T10:37:38Z</dcterms:created>
  <dcterms:modified xsi:type="dcterms:W3CDTF">2020-11-04T06:23:06Z</dcterms:modified>
</cp:coreProperties>
</file>