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definedNames>
    <definedName name="_xlchart.v1.0" hidden="1">Лист1!$B$9:$B$40</definedName>
  </definedNames>
  <calcPr calcId="162913"/>
</workbook>
</file>

<file path=xl/calcChain.xml><?xml version="1.0" encoding="utf-8"?>
<calcChain xmlns="http://schemas.openxmlformats.org/spreadsheetml/2006/main">
  <c r="H7" i="1" l="1"/>
  <c r="H6" i="1"/>
  <c r="H3" i="1"/>
  <c r="H15" i="1"/>
  <c r="H17" i="1"/>
  <c r="H16" i="1"/>
  <c r="H9" i="1"/>
  <c r="K18" i="1"/>
  <c r="H12" i="1" l="1"/>
  <c r="H11" i="1"/>
  <c r="H10" i="1"/>
  <c r="H14" i="1" l="1"/>
  <c r="H13" i="1"/>
  <c r="H2" i="1"/>
  <c r="E10" i="1"/>
  <c r="E14" i="1"/>
  <c r="E18" i="1"/>
  <c r="E22" i="1"/>
  <c r="E26" i="1"/>
  <c r="E30" i="1"/>
  <c r="E34" i="1"/>
  <c r="E38" i="1"/>
  <c r="D10" i="1"/>
  <c r="D14" i="1"/>
  <c r="D18" i="1"/>
  <c r="D22" i="1"/>
  <c r="D26" i="1"/>
  <c r="D30" i="1"/>
  <c r="D34" i="1"/>
  <c r="D38" i="1"/>
  <c r="H5" i="1"/>
  <c r="H4" i="1"/>
  <c r="E13" i="1"/>
  <c r="D40" i="1" l="1"/>
  <c r="D36" i="1"/>
  <c r="D32" i="1"/>
  <c r="D28" i="1"/>
  <c r="D24" i="1"/>
  <c r="D20" i="1"/>
  <c r="D16" i="1"/>
  <c r="D12" i="1"/>
  <c r="E40" i="1"/>
  <c r="E36" i="1"/>
  <c r="E32" i="1"/>
  <c r="E28" i="1"/>
  <c r="E24" i="1"/>
  <c r="E20" i="1"/>
  <c r="E16" i="1"/>
  <c r="E12" i="1"/>
  <c r="D39" i="1"/>
  <c r="D35" i="1"/>
  <c r="D31" i="1"/>
  <c r="D27" i="1"/>
  <c r="D23" i="1"/>
  <c r="D19" i="1"/>
  <c r="D15" i="1"/>
  <c r="D11" i="1"/>
  <c r="E39" i="1"/>
  <c r="E35" i="1"/>
  <c r="E31" i="1"/>
  <c r="E27" i="1"/>
  <c r="E23" i="1"/>
  <c r="E19" i="1"/>
  <c r="E15" i="1"/>
  <c r="E11" i="1"/>
  <c r="D9" i="1"/>
  <c r="H8" i="1" s="1"/>
  <c r="D37" i="1"/>
  <c r="D33" i="1"/>
  <c r="D29" i="1"/>
  <c r="D25" i="1"/>
  <c r="D21" i="1"/>
  <c r="D17" i="1"/>
  <c r="D13" i="1"/>
  <c r="E9" i="1"/>
  <c r="E37" i="1"/>
  <c r="E33" i="1"/>
  <c r="E29" i="1"/>
  <c r="E25" i="1"/>
  <c r="E21" i="1"/>
  <c r="E17" i="1"/>
  <c r="I18" i="1" l="1"/>
</calcChain>
</file>

<file path=xl/sharedStrings.xml><?xml version="1.0" encoding="utf-8"?>
<sst xmlns="http://schemas.openxmlformats.org/spreadsheetml/2006/main" count="65" uniqueCount="65">
  <si>
    <t>Число выездных туристических поездок граждан Российской Федерации в зарубежные страны в 2024 году</t>
  </si>
  <si>
    <t>Страна</t>
  </si>
  <si>
    <t>Количество поездок,тыс
В период: Январь-июнь</t>
  </si>
  <si>
    <t xml:space="preserve">Абхазия </t>
  </si>
  <si>
    <t>Австрия</t>
  </si>
  <si>
    <t>Азербайджан</t>
  </si>
  <si>
    <t>Вьетнам</t>
  </si>
  <si>
    <t>Грузия</t>
  </si>
  <si>
    <t>Египет</t>
  </si>
  <si>
    <t>Израиль</t>
  </si>
  <si>
    <t>Казахстан</t>
  </si>
  <si>
    <t>Катар</t>
  </si>
  <si>
    <t>Кипр</t>
  </si>
  <si>
    <t>Киргизия</t>
  </si>
  <si>
    <t>Китай</t>
  </si>
  <si>
    <t>Куба</t>
  </si>
  <si>
    <t>Германия</t>
  </si>
  <si>
    <t>Греция</t>
  </si>
  <si>
    <t>Латвия</t>
  </si>
  <si>
    <t>Литва</t>
  </si>
  <si>
    <t>Мальдивы</t>
  </si>
  <si>
    <t>Монголия</t>
  </si>
  <si>
    <t>Норвегия</t>
  </si>
  <si>
    <t>Польша</t>
  </si>
  <si>
    <t>Республика Корея</t>
  </si>
  <si>
    <t>Сербия</t>
  </si>
  <si>
    <t>США</t>
  </si>
  <si>
    <t>Таджикистан</t>
  </si>
  <si>
    <t>Таиланд</t>
  </si>
  <si>
    <t>Турция</t>
  </si>
  <si>
    <t>Узбекистан</t>
  </si>
  <si>
    <t>Украина</t>
  </si>
  <si>
    <t>Шри-Ланка</t>
  </si>
  <si>
    <t>Япония</t>
  </si>
  <si>
    <t>Эстония</t>
  </si>
  <si>
    <t>Ранжированный ряд</t>
  </si>
  <si>
    <t>Среднее:</t>
  </si>
  <si>
    <t>Мода:</t>
  </si>
  <si>
    <t>Медиана:</t>
  </si>
  <si>
    <t>Размах:</t>
  </si>
  <si>
    <t>СКО:</t>
  </si>
  <si>
    <t>Коэффициент ассиметрии:</t>
  </si>
  <si>
    <t>Квартиль I(0,25):</t>
  </si>
  <si>
    <t>Квартиль II(0,50):</t>
  </si>
  <si>
    <t>Квартиль III(0,75):</t>
  </si>
  <si>
    <t>Межквартильный размах:</t>
  </si>
  <si>
    <t>(Xj-Xср)^2</t>
  </si>
  <si>
    <t>(Xj-Xср)^3</t>
  </si>
  <si>
    <t>N:</t>
  </si>
  <si>
    <t>Xmax:</t>
  </si>
  <si>
    <t>Xmin:</t>
  </si>
  <si>
    <t>"Усы"</t>
  </si>
  <si>
    <t>[</t>
  </si>
  <si>
    <t>X0.25-1.5*IQR</t>
  </si>
  <si>
    <t>;</t>
  </si>
  <si>
    <t>]</t>
  </si>
  <si>
    <t>Посмотрев на диаграмму можно увидеть, квартили 3 уровней:</t>
  </si>
  <si>
    <t>Квартиль I(0.25) имеет значение 8; Квартиль II(0.5) он же медианное значение составляет 79,5; Квартиль III(0.75) имеет значение 290,25</t>
  </si>
  <si>
    <t>Также есть среднее значение оно состовляет 314,5625</t>
  </si>
  <si>
    <t>Можно заметить, что есть аномальные значения(выбросы), которые значительно отклонены от среднего, а именно количество туристических поездок в такие страны как: Турция(2401 тыс.поездок), Казахстан(1133 тыс.поездок) и Абхазия(2139 тыс.поездок)</t>
  </si>
  <si>
    <t>Это связано с тем, что данные страны пользуются большей популярностью у туристов, что говорит о значительном приросте покупаемых туров.</t>
  </si>
  <si>
    <t>Размах данных составляет 2401 тысяч поездок</t>
  </si>
  <si>
    <t>Вывод:</t>
  </si>
  <si>
    <t>1.5*IQR:</t>
  </si>
  <si>
    <t>X0.75+1.5*IQR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</si>
</sst>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Ящик с "усами"</a:t>
            </a:r>
          </a:p>
        </cx:rich>
      </cx:tx>
    </cx:title>
    <cx:plotArea>
      <cx:plotAreaRegion>
        <cx:series layoutId="boxWhisker" uniqueId="{7F3A8B0B-0A81-4873-8D64-DDD168CCCCC5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500" min="-50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19</xdr:row>
      <xdr:rowOff>0</xdr:rowOff>
    </xdr:from>
    <xdr:to>
      <xdr:col>16</xdr:col>
      <xdr:colOff>0</xdr:colOff>
      <xdr:row>41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zoomScale="55" zoomScaleNormal="55" workbookViewId="0">
      <selection activeCell="N14" sqref="N14"/>
    </sheetView>
  </sheetViews>
  <sheetFormatPr defaultRowHeight="14.4" x14ac:dyDescent="0.3"/>
  <cols>
    <col min="1" max="1" width="18.88671875" customWidth="1"/>
    <col min="2" max="2" width="23.88671875" customWidth="1"/>
    <col min="3" max="3" width="28.6640625" customWidth="1"/>
    <col min="4" max="4" width="14" customWidth="1"/>
    <col min="5" max="5" width="15.6640625" customWidth="1"/>
    <col min="6" max="6" width="12.88671875" customWidth="1"/>
    <col min="7" max="7" width="31.77734375" customWidth="1"/>
    <col min="8" max="8" width="14.44140625" customWidth="1"/>
    <col min="35" max="35" width="11.109375" customWidth="1"/>
  </cols>
  <sheetData>
    <row r="1" spans="1:14" ht="18.600000000000001" thickBot="1" x14ac:dyDescent="0.4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ht="18" x14ac:dyDescent="0.35">
      <c r="G2" s="7" t="s">
        <v>48</v>
      </c>
      <c r="H2" s="5">
        <f>COUNT(B9:B40)</f>
        <v>32</v>
      </c>
      <c r="I2" s="3"/>
      <c r="J2" s="3"/>
      <c r="K2" s="3"/>
      <c r="L2" s="3"/>
    </row>
    <row r="3" spans="1:14" ht="15" customHeight="1" x14ac:dyDescent="0.35">
      <c r="A3" s="23" t="s">
        <v>1</v>
      </c>
      <c r="B3" s="25" t="s">
        <v>2</v>
      </c>
      <c r="C3" s="23" t="s">
        <v>35</v>
      </c>
      <c r="D3" s="24" t="s">
        <v>46</v>
      </c>
      <c r="E3" s="24" t="s">
        <v>47</v>
      </c>
      <c r="G3" s="7" t="s">
        <v>36</v>
      </c>
      <c r="H3" s="5">
        <f>AVERAGE(C9:C40)</f>
        <v>314.5625</v>
      </c>
      <c r="I3" s="3"/>
      <c r="J3" s="3"/>
      <c r="K3" s="3"/>
      <c r="L3" s="3"/>
    </row>
    <row r="4" spans="1:14" ht="15" customHeight="1" x14ac:dyDescent="0.35">
      <c r="A4" s="23"/>
      <c r="B4" s="25"/>
      <c r="C4" s="23"/>
      <c r="D4" s="24"/>
      <c r="E4" s="24"/>
      <c r="G4" s="7" t="s">
        <v>37</v>
      </c>
      <c r="H4" s="5">
        <f>MODE(C9:C40)</f>
        <v>0</v>
      </c>
      <c r="I4" s="3"/>
      <c r="J4" s="3"/>
      <c r="K4" s="3"/>
      <c r="L4" s="3"/>
    </row>
    <row r="5" spans="1:14" ht="15" customHeight="1" x14ac:dyDescent="0.35">
      <c r="A5" s="23"/>
      <c r="B5" s="25"/>
      <c r="C5" s="23"/>
      <c r="D5" s="24"/>
      <c r="E5" s="24"/>
      <c r="G5" s="7" t="s">
        <v>38</v>
      </c>
      <c r="H5" s="5">
        <f>MEDIAN(C9:C40)</f>
        <v>79.5</v>
      </c>
      <c r="I5" s="3"/>
      <c r="J5" s="3"/>
      <c r="K5" s="3"/>
      <c r="L5" s="3"/>
    </row>
    <row r="6" spans="1:14" ht="15" customHeight="1" x14ac:dyDescent="0.35">
      <c r="A6" s="23"/>
      <c r="B6" s="25"/>
      <c r="C6" s="23"/>
      <c r="D6" s="24"/>
      <c r="E6" s="24"/>
      <c r="G6" s="7" t="s">
        <v>39</v>
      </c>
      <c r="H6" s="5">
        <f>MAX(C9:C40)-MIN(C9:C40)</f>
        <v>2401</v>
      </c>
      <c r="I6" s="3"/>
      <c r="J6" s="3"/>
      <c r="K6" s="3"/>
      <c r="L6" s="3"/>
    </row>
    <row r="7" spans="1:14" ht="15" customHeight="1" x14ac:dyDescent="0.35">
      <c r="A7" s="23"/>
      <c r="B7" s="25"/>
      <c r="C7" s="23"/>
      <c r="D7" s="24"/>
      <c r="E7" s="24"/>
      <c r="G7" s="7" t="s">
        <v>40</v>
      </c>
      <c r="H7" s="5">
        <f>SQRT(SUM(D9:D40)/($H$2-1))</f>
        <v>577.90271184243352</v>
      </c>
      <c r="I7" s="3"/>
      <c r="J7" s="3"/>
      <c r="K7" s="3"/>
      <c r="L7" s="3"/>
    </row>
    <row r="8" spans="1:14" ht="15" customHeight="1" x14ac:dyDescent="0.35">
      <c r="A8" s="23"/>
      <c r="B8" s="25"/>
      <c r="C8" s="23"/>
      <c r="D8" s="24"/>
      <c r="E8" s="24"/>
      <c r="G8" s="7" t="s">
        <v>41</v>
      </c>
      <c r="H8" s="5">
        <f>SUM(E9:E40)/$H$2*$H$7^3</f>
        <v>9.2757511361437168E+16</v>
      </c>
      <c r="I8" s="3"/>
      <c r="J8" s="3"/>
      <c r="K8" s="3"/>
      <c r="L8" s="3"/>
    </row>
    <row r="9" spans="1:14" ht="16.5" customHeight="1" x14ac:dyDescent="0.35">
      <c r="A9" s="2" t="s">
        <v>3</v>
      </c>
      <c r="B9" s="1">
        <v>2139</v>
      </c>
      <c r="C9" s="2">
        <v>0</v>
      </c>
      <c r="D9" s="2">
        <f>(C9-$H$3)^2</f>
        <v>98949.56640625</v>
      </c>
      <c r="E9" s="2">
        <f>(C9-$H$3)^3</f>
        <v>-31125822.982666016</v>
      </c>
      <c r="G9" s="7" t="s">
        <v>45</v>
      </c>
      <c r="H9" s="5">
        <f>$H$12-$H$10</f>
        <v>282.25</v>
      </c>
      <c r="I9" s="3"/>
      <c r="J9" s="3"/>
      <c r="K9" s="3"/>
      <c r="L9" s="3"/>
    </row>
    <row r="10" spans="1:14" ht="18" x14ac:dyDescent="0.35">
      <c r="A10" s="2" t="s">
        <v>4</v>
      </c>
      <c r="B10" s="2">
        <v>0</v>
      </c>
      <c r="C10" s="2">
        <v>0</v>
      </c>
      <c r="D10" s="2">
        <f t="shared" ref="D10:D40" si="0">(C10-$H$3)^2</f>
        <v>98949.56640625</v>
      </c>
      <c r="E10" s="2">
        <f t="shared" ref="E10:E40" si="1">(C10-$H$3)^3</f>
        <v>-31125822.982666016</v>
      </c>
      <c r="G10" s="7" t="s">
        <v>42</v>
      </c>
      <c r="H10" s="5">
        <f>_xlfn.QUARTILE.EXC(B9:B40,1)</f>
        <v>8</v>
      </c>
      <c r="I10" s="3"/>
      <c r="J10" s="3"/>
      <c r="K10" s="3"/>
      <c r="L10" s="3"/>
    </row>
    <row r="11" spans="1:14" ht="18" x14ac:dyDescent="0.35">
      <c r="A11" s="2" t="s">
        <v>5</v>
      </c>
      <c r="B11" s="2">
        <v>295</v>
      </c>
      <c r="C11" s="2">
        <v>0</v>
      </c>
      <c r="D11" s="2">
        <f t="shared" si="0"/>
        <v>98949.56640625</v>
      </c>
      <c r="E11" s="2">
        <f t="shared" si="1"/>
        <v>-31125822.982666016</v>
      </c>
      <c r="G11" s="7" t="s">
        <v>43</v>
      </c>
      <c r="H11" s="5">
        <f>_xlfn.QUARTILE.EXC(B9:B40,2)</f>
        <v>79.5</v>
      </c>
      <c r="I11" s="3"/>
      <c r="J11" s="3"/>
      <c r="K11" s="3"/>
      <c r="L11" s="3"/>
    </row>
    <row r="12" spans="1:14" ht="18" x14ac:dyDescent="0.35">
      <c r="A12" s="2" t="s">
        <v>6</v>
      </c>
      <c r="B12" s="2">
        <v>20</v>
      </c>
      <c r="C12" s="2">
        <v>0</v>
      </c>
      <c r="D12" s="2">
        <f t="shared" si="0"/>
        <v>98949.56640625</v>
      </c>
      <c r="E12" s="2">
        <f t="shared" si="1"/>
        <v>-31125822.982666016</v>
      </c>
      <c r="G12" s="7" t="s">
        <v>44</v>
      </c>
      <c r="H12" s="5">
        <f>_xlfn.QUARTILE.EXC(B9:B40,3)</f>
        <v>290.25</v>
      </c>
      <c r="I12" s="3"/>
      <c r="J12" s="3"/>
      <c r="K12" s="3"/>
      <c r="L12" s="3"/>
    </row>
    <row r="13" spans="1:14" ht="15.75" customHeight="1" x14ac:dyDescent="0.35">
      <c r="A13" s="2" t="s">
        <v>7</v>
      </c>
      <c r="B13" s="2">
        <v>498</v>
      </c>
      <c r="C13" s="2">
        <v>0</v>
      </c>
      <c r="D13" s="2">
        <f t="shared" si="0"/>
        <v>98949.56640625</v>
      </c>
      <c r="E13" s="2">
        <f t="shared" si="1"/>
        <v>-31125822.982666016</v>
      </c>
      <c r="G13" s="7" t="s">
        <v>49</v>
      </c>
      <c r="H13" s="5">
        <f>MAX(B9:B40)</f>
        <v>2401</v>
      </c>
      <c r="I13" s="3"/>
      <c r="J13" s="3"/>
      <c r="K13" s="3"/>
      <c r="L13" s="3"/>
    </row>
    <row r="14" spans="1:14" ht="16.5" customHeight="1" x14ac:dyDescent="0.35">
      <c r="A14" s="2" t="s">
        <v>8</v>
      </c>
      <c r="B14" s="2">
        <v>639</v>
      </c>
      <c r="C14" s="2">
        <v>0</v>
      </c>
      <c r="D14" s="2">
        <f t="shared" si="0"/>
        <v>98949.56640625</v>
      </c>
      <c r="E14" s="2">
        <f t="shared" si="1"/>
        <v>-31125822.982666016</v>
      </c>
      <c r="G14" s="7" t="s">
        <v>50</v>
      </c>
      <c r="H14" s="5">
        <f>MIN(B9:B40)</f>
        <v>0</v>
      </c>
      <c r="I14" s="3"/>
      <c r="J14" s="3"/>
      <c r="K14" s="3"/>
      <c r="L14" s="3"/>
    </row>
    <row r="15" spans="1:14" ht="18" x14ac:dyDescent="0.35">
      <c r="A15" s="2" t="s">
        <v>9</v>
      </c>
      <c r="B15" s="2">
        <v>52</v>
      </c>
      <c r="C15" s="2">
        <v>6</v>
      </c>
      <c r="D15" s="2">
        <f t="shared" si="0"/>
        <v>95210.81640625</v>
      </c>
      <c r="E15" s="2">
        <f t="shared" si="1"/>
        <v>-29378487.537353516</v>
      </c>
      <c r="G15" s="7" t="s">
        <v>63</v>
      </c>
      <c r="H15" s="5">
        <f>1.5*$H$9</f>
        <v>423.375</v>
      </c>
      <c r="I15" s="3"/>
      <c r="J15" s="3"/>
      <c r="K15" s="3"/>
      <c r="L15" s="3"/>
    </row>
    <row r="16" spans="1:14" ht="18" x14ac:dyDescent="0.35">
      <c r="A16" s="2" t="s">
        <v>10</v>
      </c>
      <c r="B16" s="2">
        <v>1133</v>
      </c>
      <c r="C16" s="2">
        <v>7</v>
      </c>
      <c r="D16" s="2">
        <f t="shared" si="0"/>
        <v>94594.69140625</v>
      </c>
      <c r="E16" s="2">
        <f t="shared" si="1"/>
        <v>-29093779.775634766</v>
      </c>
      <c r="G16" s="7" t="s">
        <v>53</v>
      </c>
      <c r="H16" s="5">
        <f>$H$10-$H$15</f>
        <v>-415.375</v>
      </c>
      <c r="I16" s="3"/>
      <c r="J16" s="3"/>
      <c r="K16" s="3"/>
      <c r="L16" s="3"/>
    </row>
    <row r="17" spans="1:12" ht="18" x14ac:dyDescent="0.35">
      <c r="A17" s="2" t="s">
        <v>11</v>
      </c>
      <c r="B17" s="2">
        <v>52</v>
      </c>
      <c r="C17" s="2">
        <v>11</v>
      </c>
      <c r="D17" s="2">
        <f t="shared" si="0"/>
        <v>92150.19140625</v>
      </c>
      <c r="E17" s="2">
        <f t="shared" si="1"/>
        <v>-27973342.478759766</v>
      </c>
      <c r="G17" s="7" t="s">
        <v>64</v>
      </c>
      <c r="H17" s="5">
        <f>$H$12+$H$15</f>
        <v>713.625</v>
      </c>
      <c r="I17" s="3"/>
      <c r="J17" s="3"/>
      <c r="K17" s="3"/>
      <c r="L17" s="3"/>
    </row>
    <row r="18" spans="1:12" ht="14.25" customHeight="1" x14ac:dyDescent="0.35">
      <c r="A18" s="2" t="s">
        <v>12</v>
      </c>
      <c r="B18" s="2">
        <v>0</v>
      </c>
      <c r="C18" s="2">
        <v>15</v>
      </c>
      <c r="D18" s="2">
        <f t="shared" si="0"/>
        <v>89737.69140625</v>
      </c>
      <c r="E18" s="2">
        <f t="shared" si="1"/>
        <v>-26882047.181884766</v>
      </c>
      <c r="G18" s="7" t="s">
        <v>51</v>
      </c>
      <c r="H18" s="4" t="s">
        <v>52</v>
      </c>
      <c r="I18" s="6">
        <f>MAX($H$14,$H$16)</f>
        <v>0</v>
      </c>
      <c r="J18" s="6" t="s">
        <v>54</v>
      </c>
      <c r="K18" s="3">
        <f>MIN($H$13,$H$17)</f>
        <v>713.625</v>
      </c>
      <c r="L18" s="3" t="s">
        <v>55</v>
      </c>
    </row>
    <row r="19" spans="1:12" ht="18" x14ac:dyDescent="0.3">
      <c r="A19" s="2" t="s">
        <v>13</v>
      </c>
      <c r="B19" s="2">
        <v>166</v>
      </c>
      <c r="C19" s="2">
        <v>20</v>
      </c>
      <c r="D19" s="2">
        <f t="shared" si="0"/>
        <v>86767.06640625</v>
      </c>
      <c r="E19" s="2">
        <f t="shared" si="1"/>
        <v>-25558323.998291016</v>
      </c>
    </row>
    <row r="20" spans="1:12" ht="18" x14ac:dyDescent="0.3">
      <c r="A20" s="2" t="s">
        <v>14</v>
      </c>
      <c r="B20" s="2">
        <v>651</v>
      </c>
      <c r="C20" s="2">
        <v>52</v>
      </c>
      <c r="D20" s="2">
        <f t="shared" si="0"/>
        <v>68939.06640625</v>
      </c>
      <c r="E20" s="2">
        <f t="shared" si="1"/>
        <v>-18100813.623291016</v>
      </c>
    </row>
    <row r="21" spans="1:12" ht="18" x14ac:dyDescent="0.3">
      <c r="A21" s="2" t="s">
        <v>15</v>
      </c>
      <c r="B21" s="2">
        <v>98</v>
      </c>
      <c r="C21" s="2">
        <v>52</v>
      </c>
      <c r="D21" s="2">
        <f t="shared" si="0"/>
        <v>68939.06640625</v>
      </c>
      <c r="E21" s="2">
        <f t="shared" si="1"/>
        <v>-18100813.623291016</v>
      </c>
    </row>
    <row r="22" spans="1:12" ht="18" x14ac:dyDescent="0.3">
      <c r="A22" s="2" t="s">
        <v>16</v>
      </c>
      <c r="B22" s="2">
        <v>0</v>
      </c>
      <c r="C22" s="2">
        <v>63</v>
      </c>
      <c r="D22" s="2">
        <f t="shared" si="0"/>
        <v>63283.69140625</v>
      </c>
      <c r="E22" s="2">
        <f t="shared" si="1"/>
        <v>-15919803.619384766</v>
      </c>
    </row>
    <row r="23" spans="1:12" ht="18" x14ac:dyDescent="0.3">
      <c r="A23" s="2" t="s">
        <v>17</v>
      </c>
      <c r="B23" s="2">
        <v>0</v>
      </c>
      <c r="C23" s="2">
        <v>76</v>
      </c>
      <c r="D23" s="2">
        <f t="shared" si="0"/>
        <v>56912.06640625</v>
      </c>
      <c r="E23" s="2">
        <f t="shared" si="1"/>
        <v>-13577084.842041016</v>
      </c>
    </row>
    <row r="24" spans="1:12" ht="18" x14ac:dyDescent="0.3">
      <c r="A24" s="2" t="s">
        <v>18</v>
      </c>
      <c r="B24" s="2">
        <v>15</v>
      </c>
      <c r="C24" s="2">
        <v>79</v>
      </c>
      <c r="D24" s="2">
        <f t="shared" si="0"/>
        <v>55489.69140625</v>
      </c>
      <c r="E24" s="2">
        <f t="shared" si="1"/>
        <v>-13071290.431884766</v>
      </c>
    </row>
    <row r="25" spans="1:12" ht="18" x14ac:dyDescent="0.3">
      <c r="A25" s="2" t="s">
        <v>19</v>
      </c>
      <c r="B25" s="2">
        <v>116</v>
      </c>
      <c r="C25" s="2">
        <v>80</v>
      </c>
      <c r="D25" s="2">
        <f t="shared" si="0"/>
        <v>55019.56640625</v>
      </c>
      <c r="E25" s="2">
        <f t="shared" si="1"/>
        <v>-12905527.045166016</v>
      </c>
    </row>
    <row r="26" spans="1:12" ht="18" x14ac:dyDescent="0.3">
      <c r="A26" s="2" t="s">
        <v>20</v>
      </c>
      <c r="B26" s="2">
        <v>63</v>
      </c>
      <c r="C26" s="2">
        <v>88</v>
      </c>
      <c r="D26" s="2">
        <f t="shared" si="0"/>
        <v>51330.56640625</v>
      </c>
      <c r="E26" s="2">
        <f t="shared" si="1"/>
        <v>-11629581.451416016</v>
      </c>
    </row>
    <row r="27" spans="1:12" ht="18" x14ac:dyDescent="0.3">
      <c r="A27" s="2" t="s">
        <v>21</v>
      </c>
      <c r="B27" s="2">
        <v>79</v>
      </c>
      <c r="C27" s="2">
        <v>98</v>
      </c>
      <c r="D27" s="2">
        <f t="shared" si="0"/>
        <v>46899.31640625</v>
      </c>
      <c r="E27" s="2">
        <f t="shared" si="1"/>
        <v>-10156633.209228516</v>
      </c>
    </row>
    <row r="28" spans="1:12" ht="18" x14ac:dyDescent="0.3">
      <c r="A28" s="2" t="s">
        <v>22</v>
      </c>
      <c r="B28" s="2">
        <v>11</v>
      </c>
      <c r="C28" s="2">
        <v>116</v>
      </c>
      <c r="D28" s="2">
        <f t="shared" si="0"/>
        <v>39427.06640625</v>
      </c>
      <c r="E28" s="2">
        <f t="shared" si="1"/>
        <v>-7828736.8732910156</v>
      </c>
    </row>
    <row r="29" spans="1:12" ht="18" x14ac:dyDescent="0.3">
      <c r="A29" s="2" t="s">
        <v>23</v>
      </c>
      <c r="B29" s="2">
        <v>88</v>
      </c>
      <c r="C29" s="2">
        <v>154</v>
      </c>
      <c r="D29" s="2">
        <f t="shared" si="0"/>
        <v>25780.31640625</v>
      </c>
      <c r="E29" s="2">
        <f t="shared" si="1"/>
        <v>-4139352.0529785156</v>
      </c>
    </row>
    <row r="30" spans="1:12" ht="18" x14ac:dyDescent="0.3">
      <c r="A30" s="2" t="s">
        <v>24</v>
      </c>
      <c r="B30" s="2">
        <v>6</v>
      </c>
      <c r="C30" s="2">
        <v>166</v>
      </c>
      <c r="D30" s="2">
        <f t="shared" si="0"/>
        <v>22070.81640625</v>
      </c>
      <c r="E30" s="2">
        <f t="shared" si="1"/>
        <v>-3278895.6623535156</v>
      </c>
    </row>
    <row r="31" spans="1:12" ht="18" x14ac:dyDescent="0.3">
      <c r="A31" s="2" t="s">
        <v>25</v>
      </c>
      <c r="B31" s="2">
        <v>76</v>
      </c>
      <c r="C31" s="2">
        <v>264</v>
      </c>
      <c r="D31" s="2">
        <f t="shared" si="0"/>
        <v>2556.56640625</v>
      </c>
      <c r="E31" s="2">
        <f t="shared" si="1"/>
        <v>-129266.38891601563</v>
      </c>
    </row>
    <row r="32" spans="1:12" ht="18" x14ac:dyDescent="0.3">
      <c r="A32" s="2" t="s">
        <v>26</v>
      </c>
      <c r="B32" s="2">
        <v>0</v>
      </c>
      <c r="C32" s="2">
        <v>276</v>
      </c>
      <c r="D32" s="2">
        <f t="shared" si="0"/>
        <v>1487.06640625</v>
      </c>
      <c r="E32" s="2">
        <f t="shared" si="1"/>
        <v>-57344.998291015625</v>
      </c>
    </row>
    <row r="33" spans="1:35" ht="18" x14ac:dyDescent="0.3">
      <c r="A33" s="2" t="s">
        <v>27</v>
      </c>
      <c r="B33" s="2">
        <v>154</v>
      </c>
      <c r="C33" s="2">
        <v>295</v>
      </c>
      <c r="D33" s="2">
        <f t="shared" si="0"/>
        <v>382.69140625</v>
      </c>
      <c r="E33" s="2">
        <f t="shared" si="1"/>
        <v>-7486.400634765625</v>
      </c>
    </row>
    <row r="34" spans="1:35" ht="18" x14ac:dyDescent="0.3">
      <c r="A34" s="2" t="s">
        <v>28</v>
      </c>
      <c r="B34" s="2">
        <v>687</v>
      </c>
      <c r="C34" s="2">
        <v>498</v>
      </c>
      <c r="D34" s="2">
        <f t="shared" si="0"/>
        <v>33649.31640625</v>
      </c>
      <c r="E34" s="2">
        <f t="shared" si="1"/>
        <v>6172546.4782714844</v>
      </c>
    </row>
    <row r="35" spans="1:35" ht="18" x14ac:dyDescent="0.3">
      <c r="A35" s="2" t="s">
        <v>29</v>
      </c>
      <c r="B35" s="2">
        <v>2401</v>
      </c>
      <c r="C35" s="2">
        <v>639</v>
      </c>
      <c r="D35" s="2">
        <f t="shared" si="0"/>
        <v>105259.69140625</v>
      </c>
      <c r="E35" s="2">
        <f t="shared" si="1"/>
        <v>34150191.130615234</v>
      </c>
    </row>
    <row r="36" spans="1:35" ht="18" x14ac:dyDescent="0.3">
      <c r="A36" s="2" t="s">
        <v>30</v>
      </c>
      <c r="B36" s="2">
        <v>264</v>
      </c>
      <c r="C36" s="2">
        <v>651</v>
      </c>
      <c r="D36" s="2">
        <f t="shared" si="0"/>
        <v>113190.19140625</v>
      </c>
      <c r="E36" s="2">
        <f t="shared" si="1"/>
        <v>38081425.021240234</v>
      </c>
    </row>
    <row r="37" spans="1:35" ht="18" x14ac:dyDescent="0.3">
      <c r="A37" s="2" t="s">
        <v>31</v>
      </c>
      <c r="B37" s="2">
        <v>7</v>
      </c>
      <c r="C37" s="2">
        <v>687</v>
      </c>
      <c r="D37" s="2">
        <f t="shared" si="0"/>
        <v>138709.69140625</v>
      </c>
      <c r="E37" s="2">
        <f t="shared" si="1"/>
        <v>51660690.693115234</v>
      </c>
    </row>
    <row r="38" spans="1:35" ht="18" x14ac:dyDescent="0.3">
      <c r="A38" s="2" t="s">
        <v>32</v>
      </c>
      <c r="B38" s="2">
        <v>80</v>
      </c>
      <c r="C38" s="2">
        <v>1133</v>
      </c>
      <c r="D38" s="2">
        <f t="shared" si="0"/>
        <v>669839.94140625</v>
      </c>
      <c r="E38" s="2">
        <f t="shared" si="1"/>
        <v>548222127.04467773</v>
      </c>
    </row>
    <row r="39" spans="1:35" ht="18" x14ac:dyDescent="0.3">
      <c r="A39" s="2" t="s">
        <v>33</v>
      </c>
      <c r="B39" s="2">
        <v>0</v>
      </c>
      <c r="C39" s="2">
        <v>2139</v>
      </c>
      <c r="D39" s="2">
        <f t="shared" si="0"/>
        <v>3328572.19140625</v>
      </c>
      <c r="E39" s="2">
        <f t="shared" si="1"/>
        <v>6072771927.4587402</v>
      </c>
    </row>
    <row r="40" spans="1:35" ht="18" x14ac:dyDescent="0.3">
      <c r="A40" s="2" t="s">
        <v>34</v>
      </c>
      <c r="B40" s="2">
        <v>276</v>
      </c>
      <c r="C40" s="2">
        <v>2401</v>
      </c>
      <c r="D40" s="2">
        <f t="shared" si="0"/>
        <v>4353221.44140625</v>
      </c>
      <c r="E40" s="2">
        <f t="shared" si="1"/>
        <v>9082724461.1540527</v>
      </c>
    </row>
    <row r="42" spans="1:35" ht="15" thickBot="1" x14ac:dyDescent="0.35"/>
    <row r="43" spans="1:35" ht="18" customHeight="1" thickBot="1" x14ac:dyDescent="0.35">
      <c r="G43" s="8" t="s">
        <v>62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0"/>
    </row>
    <row r="44" spans="1:35" ht="18" customHeight="1" x14ac:dyDescent="0.3">
      <c r="G44" s="11" t="s">
        <v>56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3"/>
    </row>
    <row r="45" spans="1:35" ht="18" customHeight="1" x14ac:dyDescent="0.3">
      <c r="G45" s="14" t="s">
        <v>57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6"/>
    </row>
    <row r="46" spans="1:35" ht="18" customHeight="1" x14ac:dyDescent="0.3">
      <c r="G46" s="14" t="s">
        <v>58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6"/>
    </row>
    <row r="47" spans="1:35" ht="18" customHeight="1" x14ac:dyDescent="0.3">
      <c r="G47" s="14" t="s">
        <v>59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6"/>
    </row>
    <row r="48" spans="1:35" ht="18" customHeight="1" x14ac:dyDescent="0.3">
      <c r="G48" s="14" t="s">
        <v>60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6"/>
    </row>
    <row r="49" spans="7:35" ht="18.600000000000001" thickBot="1" x14ac:dyDescent="0.35">
      <c r="G49" s="20" t="s">
        <v>61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2"/>
    </row>
  </sheetData>
  <sortState ref="C10:C40">
    <sortCondition ref="C9"/>
  </sortState>
  <mergeCells count="7">
    <mergeCell ref="A1:N1"/>
    <mergeCell ref="G49:AI49"/>
    <mergeCell ref="C3:C8"/>
    <mergeCell ref="D3:D8"/>
    <mergeCell ref="E3:E8"/>
    <mergeCell ref="B3:B8"/>
    <mergeCell ref="A3:A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2024-10-07T18:36:40Z</dcterms:modified>
</cp:coreProperties>
</file>