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Равномерное распределение" sheetId="1" r:id="rId1"/>
    <sheet name="Нормальное распределение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26" i="1" l="1"/>
  <c r="U6" i="2"/>
  <c r="K37" i="2" l="1"/>
  <c r="U29" i="2" l="1"/>
  <c r="U30" i="2"/>
  <c r="U31" i="2"/>
  <c r="U32" i="2"/>
  <c r="U33" i="2"/>
  <c r="U34" i="2"/>
  <c r="U35" i="2"/>
  <c r="U28" i="2"/>
  <c r="T29" i="2"/>
  <c r="T30" i="2"/>
  <c r="T31" i="2"/>
  <c r="T32" i="2"/>
  <c r="T33" i="2"/>
  <c r="T34" i="2"/>
  <c r="T35" i="2"/>
  <c r="T28" i="2"/>
  <c r="S29" i="2"/>
  <c r="S30" i="2"/>
  <c r="S31" i="2"/>
  <c r="S32" i="2"/>
  <c r="S33" i="2"/>
  <c r="S34" i="2"/>
  <c r="S35" i="2"/>
  <c r="S28" i="2"/>
  <c r="R29" i="2"/>
  <c r="R30" i="2"/>
  <c r="R31" i="2"/>
  <c r="R32" i="2"/>
  <c r="R33" i="2"/>
  <c r="R34" i="2"/>
  <c r="R35" i="2"/>
  <c r="R28" i="2"/>
  <c r="Q29" i="2"/>
  <c r="Q30" i="2"/>
  <c r="Q31" i="2"/>
  <c r="Q32" i="2"/>
  <c r="Q33" i="2"/>
  <c r="Q34" i="2"/>
  <c r="Q35" i="2"/>
  <c r="Q28" i="2"/>
  <c r="P29" i="2"/>
  <c r="P30" i="2"/>
  <c r="P31" i="2"/>
  <c r="P32" i="2"/>
  <c r="P33" i="2"/>
  <c r="P34" i="2"/>
  <c r="P35" i="2"/>
  <c r="P28" i="2"/>
  <c r="O29" i="2"/>
  <c r="O30" i="2"/>
  <c r="O31" i="2"/>
  <c r="O32" i="2"/>
  <c r="O33" i="2"/>
  <c r="O34" i="2"/>
  <c r="O35" i="2"/>
  <c r="O28" i="2"/>
  <c r="N29" i="2" l="1"/>
  <c r="N30" i="2"/>
  <c r="N31" i="2"/>
  <c r="N32" i="2"/>
  <c r="N33" i="2"/>
  <c r="N34" i="2"/>
  <c r="N35" i="2"/>
  <c r="N28" i="2"/>
  <c r="M29" i="2"/>
  <c r="M30" i="2"/>
  <c r="M31" i="2"/>
  <c r="M32" i="2"/>
  <c r="M33" i="2"/>
  <c r="M34" i="2"/>
  <c r="M35" i="2"/>
  <c r="M28" i="2"/>
  <c r="U9" i="2"/>
  <c r="L29" i="2"/>
  <c r="L30" i="2"/>
  <c r="L31" i="2"/>
  <c r="L32" i="2"/>
  <c r="L33" i="2"/>
  <c r="L34" i="2"/>
  <c r="L35" i="2"/>
  <c r="K29" i="2"/>
  <c r="K30" i="2"/>
  <c r="K31" i="2"/>
  <c r="K32" i="2"/>
  <c r="K33" i="2"/>
  <c r="K34" i="2"/>
  <c r="K35" i="2"/>
  <c r="L28" i="2"/>
  <c r="K28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2" i="2"/>
  <c r="U8" i="2"/>
  <c r="U7" i="2"/>
  <c r="P5" i="2"/>
  <c r="P6" i="2"/>
  <c r="P9" i="2"/>
  <c r="P2" i="2"/>
  <c r="M2" i="2"/>
  <c r="U4" i="2"/>
  <c r="U3" i="2"/>
  <c r="U2" i="2"/>
  <c r="U1" i="2"/>
  <c r="E1" i="2"/>
  <c r="P3" i="2" s="1"/>
  <c r="U5" i="2" l="1"/>
  <c r="N2" i="2" s="1"/>
  <c r="M3" i="2" s="1"/>
  <c r="N3" i="2" s="1"/>
  <c r="M4" i="2" s="1"/>
  <c r="N4" i="2" s="1"/>
  <c r="M5" i="2" s="1"/>
  <c r="N5" i="2" s="1"/>
  <c r="M6" i="2" s="1"/>
  <c r="N6" i="2" s="1"/>
  <c r="M7" i="2" s="1"/>
  <c r="N7" i="2" s="1"/>
  <c r="M8" i="2" s="1"/>
  <c r="N8" i="2" s="1"/>
  <c r="M9" i="2" s="1"/>
  <c r="N9" i="2" s="1"/>
  <c r="P8" i="2"/>
  <c r="P4" i="2"/>
  <c r="P7" i="2"/>
  <c r="H12" i="1"/>
  <c r="H11" i="1"/>
  <c r="W27" i="1"/>
  <c r="V27" i="1"/>
  <c r="T29" i="1"/>
  <c r="T27" i="1"/>
  <c r="S27" i="1"/>
  <c r="R27" i="1"/>
  <c r="O27" i="1" l="1"/>
  <c r="Q27" i="1"/>
  <c r="W32" i="1"/>
  <c r="H10" i="1"/>
  <c r="R32" i="1" s="1"/>
  <c r="R30" i="1"/>
  <c r="S30" i="1" s="1"/>
  <c r="T30" i="1" s="1"/>
  <c r="V30" i="1" s="1"/>
  <c r="W30" i="1" s="1"/>
  <c r="U28" i="1"/>
  <c r="U29" i="1"/>
  <c r="U30" i="1"/>
  <c r="U31" i="1"/>
  <c r="U32" i="1"/>
  <c r="U27" i="1"/>
  <c r="R28" i="1"/>
  <c r="R29" i="1"/>
  <c r="Q30" i="1"/>
  <c r="Q31" i="1"/>
  <c r="Q28" i="1" l="1"/>
  <c r="S28" i="1" s="1"/>
  <c r="T28" i="1" s="1"/>
  <c r="V28" i="1" s="1"/>
  <c r="W28" i="1" s="1"/>
  <c r="R31" i="1"/>
  <c r="S31" i="1" s="1"/>
  <c r="T31" i="1" s="1"/>
  <c r="V31" i="1" s="1"/>
  <c r="W31" i="1" s="1"/>
  <c r="Q32" i="1"/>
  <c r="S32" i="1" s="1"/>
  <c r="T32" i="1" s="1"/>
  <c r="V32" i="1" s="1"/>
  <c r="Q29" i="1"/>
  <c r="S29" i="1" s="1"/>
  <c r="V29" i="1" s="1"/>
  <c r="W29" i="1" s="1"/>
  <c r="P32" i="1"/>
  <c r="P29" i="1"/>
  <c r="P28" i="1"/>
  <c r="P30" i="1"/>
  <c r="P31" i="1"/>
  <c r="P27" i="1"/>
  <c r="O31" i="1"/>
  <c r="O29" i="1"/>
  <c r="O28" i="1"/>
  <c r="O30" i="1"/>
  <c r="O32" i="1"/>
  <c r="N32" i="1"/>
  <c r="M32" i="1"/>
  <c r="N31" i="1"/>
  <c r="M31" i="1"/>
  <c r="N30" i="1"/>
  <c r="M30" i="1"/>
  <c r="N29" i="1"/>
  <c r="M29" i="1"/>
  <c r="N28" i="1"/>
  <c r="M28" i="1"/>
  <c r="N27" i="1"/>
  <c r="M27" i="1"/>
  <c r="W33" i="1" l="1"/>
  <c r="E23" i="1"/>
  <c r="E27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4" i="1"/>
  <c r="E25" i="1"/>
  <c r="E26" i="1"/>
  <c r="E4" i="1"/>
  <c r="H9" i="1"/>
  <c r="P4" i="1"/>
  <c r="P5" i="1"/>
  <c r="P7" i="1"/>
  <c r="P8" i="1"/>
  <c r="P3" i="1"/>
  <c r="H8" i="1"/>
  <c r="P6" i="1" s="1"/>
  <c r="H6" i="1"/>
  <c r="H4" i="1"/>
  <c r="H5" i="1" s="1"/>
  <c r="H7" i="1" s="1"/>
  <c r="H3" i="1"/>
  <c r="M3" i="1" s="1"/>
  <c r="N3" i="1" s="1"/>
  <c r="M4" i="1" s="1"/>
  <c r="N4" i="1" s="1"/>
  <c r="M5" i="1" s="1"/>
  <c r="N5" i="1" s="1"/>
  <c r="M6" i="1" s="1"/>
  <c r="N6" i="1" l="1"/>
  <c r="M7" i="1" s="1"/>
  <c r="N7" i="1" s="1"/>
  <c r="M8" i="1" s="1"/>
  <c r="N8" i="1" s="1"/>
</calcChain>
</file>

<file path=xl/sharedStrings.xml><?xml version="1.0" encoding="utf-8"?>
<sst xmlns="http://schemas.openxmlformats.org/spreadsheetml/2006/main" count="66" uniqueCount="48">
  <si>
    <t>Перевозка груза на автомобильном транспорте в период с 2000-2023 гг</t>
  </si>
  <si>
    <t>Год</t>
  </si>
  <si>
    <t>Миллион тонн</t>
  </si>
  <si>
    <t>Вариационный ряд</t>
  </si>
  <si>
    <t>min</t>
  </si>
  <si>
    <t>max</t>
  </si>
  <si>
    <t>Размах:</t>
  </si>
  <si>
    <t>k</t>
  </si>
  <si>
    <t>≈</t>
  </si>
  <si>
    <t>Интервал варьирования:</t>
  </si>
  <si>
    <t>Статистический ряд</t>
  </si>
  <si>
    <t>№инт</t>
  </si>
  <si>
    <t>Границы интервала</t>
  </si>
  <si>
    <t>mi</t>
  </si>
  <si>
    <t>pi^</t>
  </si>
  <si>
    <t>N</t>
  </si>
  <si>
    <t>Среднее</t>
  </si>
  <si>
    <t>(xj-xср)^2</t>
  </si>
  <si>
    <t>СКО</t>
  </si>
  <si>
    <t>Границы интервалов</t>
  </si>
  <si>
    <t>Нормированные границы интервалов</t>
  </si>
  <si>
    <t>pi</t>
  </si>
  <si>
    <t>Значения теоретической функции</t>
  </si>
  <si>
    <t>n*pi</t>
  </si>
  <si>
    <t>mi-n*pi</t>
  </si>
  <si>
    <t>Хи^2</t>
  </si>
  <si>
    <t>Распределение не является нормальным</t>
  </si>
  <si>
    <t>Мода</t>
  </si>
  <si>
    <t>Медиана</t>
  </si>
  <si>
    <t xml:space="preserve"> = </t>
  </si>
  <si>
    <r>
      <t xml:space="preserve">Температура </t>
    </r>
    <r>
      <rPr>
        <sz val="11"/>
        <color theme="1"/>
        <rFont val="Calibri"/>
        <family val="2"/>
        <charset val="204"/>
      </rPr>
      <t>°</t>
    </r>
    <r>
      <rPr>
        <sz val="11"/>
        <color theme="1"/>
        <rFont val="Calibri"/>
        <family val="2"/>
        <scheme val="minor"/>
      </rPr>
      <t>C в 12:00</t>
    </r>
  </si>
  <si>
    <t xml:space="preserve">N = </t>
  </si>
  <si>
    <t xml:space="preserve">xmin = </t>
  </si>
  <si>
    <t xml:space="preserve">xmax = </t>
  </si>
  <si>
    <t>Количество интервалов:</t>
  </si>
  <si>
    <t>Среднее:</t>
  </si>
  <si>
    <t>Мода:</t>
  </si>
  <si>
    <t>Медиана:</t>
  </si>
  <si>
    <t>Дни</t>
  </si>
  <si>
    <t>СКО:</t>
  </si>
  <si>
    <t>Данные по городу Москве на лето 2024</t>
  </si>
  <si>
    <t>Значение нормированных границ интервалов</t>
  </si>
  <si>
    <t>Значения теоретической функции расп</t>
  </si>
  <si>
    <t>теор pi</t>
  </si>
  <si>
    <t>Хи^2крит(5,0.01):</t>
  </si>
  <si>
    <t>Хи^2наблюдаемое:</t>
  </si>
  <si>
    <t>Хи^2набл &lt; Хи^2крит</t>
  </si>
  <si>
    <t>Распределение является нормальным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</si>
</sst>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sz val="11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4" xfId="0" applyBorder="1" applyAlignment="1">
      <alignment horizontal="right"/>
    </xf>
    <xf numFmtId="0" fontId="0" fillId="0" borderId="0" xfId="0" applyAlignment="1">
      <alignment horizontal="left" vertical="top"/>
    </xf>
    <xf numFmtId="0" fontId="0" fillId="0" borderId="4" xfId="0" applyBorder="1" applyAlignment="1">
      <alignment horizontal="left" vertical="top"/>
    </xf>
    <xf numFmtId="0" fontId="2" fillId="0" borderId="4" xfId="0" applyFont="1" applyBorder="1" applyAlignment="1">
      <alignment horizontal="right"/>
    </xf>
    <xf numFmtId="0" fontId="2" fillId="0" borderId="4" xfId="0" applyFont="1" applyFill="1" applyBorder="1" applyAlignment="1">
      <alignment horizontal="right"/>
    </xf>
    <xf numFmtId="0" fontId="0" fillId="0" borderId="4" xfId="0" applyBorder="1" applyAlignment="1">
      <alignment horizontal="left"/>
    </xf>
    <xf numFmtId="0" fontId="4" fillId="0" borderId="4" xfId="0" applyFont="1" applyBorder="1" applyAlignment="1">
      <alignment horizontal="left" vertical="top"/>
    </xf>
    <xf numFmtId="0" fontId="4" fillId="0" borderId="4" xfId="0" applyFont="1" applyBorder="1"/>
    <xf numFmtId="0" fontId="6" fillId="0" borderId="4" xfId="0" applyFont="1" applyBorder="1"/>
    <xf numFmtId="0" fontId="6" fillId="0" borderId="4" xfId="0" applyFont="1" applyBorder="1" applyAlignment="1">
      <alignment horizontal="center" vertical="center"/>
    </xf>
    <xf numFmtId="0" fontId="0" fillId="0" borderId="0" xfId="0" applyFill="1" applyBorder="1" applyAlignment="1">
      <alignment horizontal="left" vertical="top"/>
    </xf>
    <xf numFmtId="0" fontId="2" fillId="0" borderId="0" xfId="0" applyFont="1"/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  <a:r>
              <a:rPr lang="ru-RU" baseline="0"/>
              <a:t> относительных частот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7.3676709466965876E-2"/>
          <c:y val="0.17171296296296296"/>
          <c:w val="0.88505973009697569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tx>
            <c:v>Теоретические значения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'Равномерное распределение'!$S$27:$S$32</c:f>
              <c:numCache>
                <c:formatCode>General</c:formatCode>
                <c:ptCount val="6"/>
                <c:pt idx="0">
                  <c:v>4.2468779598648774E-5</c:v>
                </c:pt>
                <c:pt idx="1">
                  <c:v>7.5600081439701663E-2</c:v>
                </c:pt>
                <c:pt idx="2">
                  <c:v>0.7797872228138123</c:v>
                </c:pt>
                <c:pt idx="3">
                  <c:v>0.14438125549228853</c:v>
                </c:pt>
                <c:pt idx="4">
                  <c:v>1.8897068463785693E-4</c:v>
                </c:pt>
                <c:pt idx="5">
                  <c:v>7.2404326978414701E-10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A6-4A7C-BBD2-9BA53573FD2C}"/>
            </c:ext>
          </c:extLst>
        </c:ser>
        <c:ser>
          <c:idx val="1"/>
          <c:order val="1"/>
          <c:tx>
            <c:v>Практические значения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'Равномерное распределение'!$P$3:$P$8</c:f>
              <c:numCache>
                <c:formatCode>General</c:formatCode>
                <c:ptCount val="6"/>
                <c:pt idx="0">
                  <c:v>0.29166666666666669</c:v>
                </c:pt>
                <c:pt idx="1">
                  <c:v>0.20833333333333334</c:v>
                </c:pt>
                <c:pt idx="2">
                  <c:v>8.3333333333333329E-2</c:v>
                </c:pt>
                <c:pt idx="3">
                  <c:v>8.3333333333333329E-2</c:v>
                </c:pt>
                <c:pt idx="4">
                  <c:v>0.16666666666666666</c:v>
                </c:pt>
                <c:pt idx="5">
                  <c:v>0.16666666666666666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A6-4A7C-BBD2-9BA53573FD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491107624"/>
        <c:axId val="491107952"/>
      </c:barChart>
      <c:catAx>
        <c:axId val="4911076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1107952"/>
        <c:crosses val="autoZero"/>
        <c:auto val="1"/>
        <c:lblAlgn val="ctr"/>
        <c:lblOffset val="100"/>
        <c:noMultiLvlLbl val="0"/>
      </c:catAx>
      <c:valAx>
        <c:axId val="49110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1107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957398874887684"/>
          <c:y val="0.17671223388743074"/>
          <c:w val="0.31107806296556945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Диаграмма</a:t>
            </a:r>
            <a:r>
              <a:rPr lang="ru-RU" baseline="0"/>
              <a:t> рассеивания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9.1914260717410323E-2"/>
          <c:y val="0.15277777777777779"/>
          <c:w val="0.85219685039370074"/>
          <c:h val="0.74445246427529888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'Равномерное распределение'!$A$4:$A$27</c:f>
              <c:numCache>
                <c:formatCode>General</c:formatCode>
                <c:ptCount val="2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</c:numCache>
            </c:numRef>
          </c:xVal>
          <c:yVal>
            <c:numRef>
              <c:f>'Равномерное распределение'!$B$4:$B$27</c:f>
              <c:numCache>
                <c:formatCode>General</c:formatCode>
                <c:ptCount val="24"/>
                <c:pt idx="0">
                  <c:v>5878.4</c:v>
                </c:pt>
                <c:pt idx="1">
                  <c:v>6125.3</c:v>
                </c:pt>
                <c:pt idx="2">
                  <c:v>6347.7</c:v>
                </c:pt>
                <c:pt idx="3">
                  <c:v>6468.1</c:v>
                </c:pt>
                <c:pt idx="4">
                  <c:v>6567.8</c:v>
                </c:pt>
                <c:pt idx="5">
                  <c:v>6684.6</c:v>
                </c:pt>
                <c:pt idx="6">
                  <c:v>6753.3</c:v>
                </c:pt>
                <c:pt idx="7">
                  <c:v>6861.4</c:v>
                </c:pt>
                <c:pt idx="8">
                  <c:v>6893.1</c:v>
                </c:pt>
                <c:pt idx="9" formatCode="#\ ##0.0">
                  <c:v>5240.5</c:v>
                </c:pt>
                <c:pt idx="10">
                  <c:v>5236.3999999999996</c:v>
                </c:pt>
                <c:pt idx="11">
                  <c:v>5663.1</c:v>
                </c:pt>
                <c:pt idx="12">
                  <c:v>5841.6</c:v>
                </c:pt>
                <c:pt idx="13">
                  <c:v>5635.3</c:v>
                </c:pt>
                <c:pt idx="14">
                  <c:v>5416.7</c:v>
                </c:pt>
                <c:pt idx="15">
                  <c:v>5356.7</c:v>
                </c:pt>
                <c:pt idx="16">
                  <c:v>5396.8</c:v>
                </c:pt>
                <c:pt idx="17">
                  <c:v>5403.9</c:v>
                </c:pt>
                <c:pt idx="18">
                  <c:v>5544.4</c:v>
                </c:pt>
                <c:pt idx="19">
                  <c:v>5735.3</c:v>
                </c:pt>
                <c:pt idx="20">
                  <c:v>5404.7</c:v>
                </c:pt>
                <c:pt idx="21">
                  <c:v>5581.7</c:v>
                </c:pt>
                <c:pt idx="22">
                  <c:v>6210.6</c:v>
                </c:pt>
                <c:pt idx="23">
                  <c:v>6491.2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51-424B-A8B5-26F2847373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1229200"/>
        <c:axId val="581227232"/>
      </c:scatterChart>
      <c:valAx>
        <c:axId val="581229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1227232"/>
        <c:crosses val="autoZero"/>
        <c:crossBetween val="midCat"/>
      </c:valAx>
      <c:valAx>
        <c:axId val="58122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1229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5080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noFill/>
                <a:round/>
              </a:ln>
              <a:effectLst/>
            </c:spPr>
          </c:errBars>
          <c:yVal>
            <c:numRef>
              <c:f>'Равномерное распределение'!$P$3:$P$8</c:f>
              <c:numCache>
                <c:formatCode>General</c:formatCode>
                <c:ptCount val="6"/>
                <c:pt idx="0">
                  <c:v>0.29166666666666669</c:v>
                </c:pt>
                <c:pt idx="1">
                  <c:v>0.20833333333333334</c:v>
                </c:pt>
                <c:pt idx="2">
                  <c:v>8.3333333333333329E-2</c:v>
                </c:pt>
                <c:pt idx="3">
                  <c:v>8.3333333333333329E-2</c:v>
                </c:pt>
                <c:pt idx="4">
                  <c:v>0.16666666666666666</c:v>
                </c:pt>
                <c:pt idx="5">
                  <c:v>0.16666666666666666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7C8-4A18-8869-9856DD580A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5473200"/>
        <c:axId val="445478448"/>
      </c:scatterChart>
      <c:valAx>
        <c:axId val="445473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№интервала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5478448"/>
        <c:crosses val="autoZero"/>
        <c:crossBetween val="midCat"/>
      </c:valAx>
      <c:valAx>
        <c:axId val="44547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Эмпирическая частота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5473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5080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noFill/>
                <a:round/>
              </a:ln>
              <a:effectLst/>
            </c:spPr>
          </c:errBars>
          <c:yVal>
            <c:numRef>
              <c:f>'Нормальное распределение'!$P$2:$P$9</c:f>
              <c:numCache>
                <c:formatCode>General</c:formatCode>
                <c:ptCount val="8"/>
                <c:pt idx="0">
                  <c:v>4.3478260869565216E-2</c:v>
                </c:pt>
                <c:pt idx="1">
                  <c:v>2.1739130434782608E-2</c:v>
                </c:pt>
                <c:pt idx="2">
                  <c:v>0.16304347826086957</c:v>
                </c:pt>
                <c:pt idx="3">
                  <c:v>0.21739130434782608</c:v>
                </c:pt>
                <c:pt idx="4">
                  <c:v>0.29347826086956524</c:v>
                </c:pt>
                <c:pt idx="5">
                  <c:v>0.13043478260869565</c:v>
                </c:pt>
                <c:pt idx="6">
                  <c:v>5.434782608695652E-2</c:v>
                </c:pt>
                <c:pt idx="7">
                  <c:v>7.6086956521739135E-2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2C2-48D2-99A8-466A1E783E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1954488"/>
        <c:axId val="531949568"/>
      </c:scatterChart>
      <c:valAx>
        <c:axId val="531954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1949568"/>
        <c:crosses val="autoZero"/>
        <c:crossBetween val="midCat"/>
      </c:valAx>
      <c:valAx>
        <c:axId val="53194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1954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5483814523184598E-2"/>
          <c:y val="5.0925925925925923E-2"/>
          <c:w val="0.89355358705161858"/>
          <c:h val="0.8416746864975212"/>
        </c:manualLayout>
      </c:layout>
      <c:barChart>
        <c:barDir val="col"/>
        <c:grouping val="clustered"/>
        <c:varyColors val="0"/>
        <c:ser>
          <c:idx val="0"/>
          <c:order val="0"/>
          <c:tx>
            <c:v>Теоретические данные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'Нормальное распределение'!$Q$28:$Q$35</c:f>
              <c:numCache>
                <c:formatCode>General</c:formatCode>
                <c:ptCount val="8"/>
                <c:pt idx="0">
                  <c:v>2.5967597336579745E-2</c:v>
                </c:pt>
                <c:pt idx="1">
                  <c:v>7.4130908892212993E-2</c:v>
                </c:pt>
                <c:pt idx="2">
                  <c:v>0.15078535080919422</c:v>
                </c:pt>
                <c:pt idx="3">
                  <c:v>0.21858205790048163</c:v>
                </c:pt>
                <c:pt idx="4">
                  <c:v>0.22585049351178182</c:v>
                </c:pt>
                <c:pt idx="5">
                  <c:v>0.16633502522117805</c:v>
                </c:pt>
                <c:pt idx="6">
                  <c:v>8.7308495078710413E-2</c:v>
                </c:pt>
                <c:pt idx="7">
                  <c:v>3.265464786745842E-2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61-4B4C-ABB5-4C4B3AD74379}"/>
            </c:ext>
          </c:extLst>
        </c:ser>
        <c:ser>
          <c:idx val="1"/>
          <c:order val="1"/>
          <c:tx>
            <c:v>Практические данные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'Нормальное распределение'!$P$2:$P$9</c:f>
              <c:numCache>
                <c:formatCode>General</c:formatCode>
                <c:ptCount val="8"/>
                <c:pt idx="0">
                  <c:v>4.3478260869565216E-2</c:v>
                </c:pt>
                <c:pt idx="1">
                  <c:v>2.1739130434782608E-2</c:v>
                </c:pt>
                <c:pt idx="2">
                  <c:v>0.16304347826086957</c:v>
                </c:pt>
                <c:pt idx="3">
                  <c:v>0.21739130434782608</c:v>
                </c:pt>
                <c:pt idx="4">
                  <c:v>0.29347826086956524</c:v>
                </c:pt>
                <c:pt idx="5">
                  <c:v>0.13043478260869565</c:v>
                </c:pt>
                <c:pt idx="6">
                  <c:v>5.434782608695652E-2</c:v>
                </c:pt>
                <c:pt idx="7">
                  <c:v>7.6086956521739135E-2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61-4B4C-ABB5-4C4B3AD743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436443568"/>
        <c:axId val="436445536"/>
      </c:barChart>
      <c:catAx>
        <c:axId val="4364435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6445536"/>
        <c:crosses val="autoZero"/>
        <c:auto val="1"/>
        <c:lblAlgn val="ctr"/>
        <c:lblOffset val="100"/>
        <c:noMultiLvlLbl val="0"/>
      </c:catAx>
      <c:valAx>
        <c:axId val="43644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6443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181517935258107"/>
          <c:y val="9.7800379119276776E-2"/>
          <c:w val="0.30569162407330663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Диаграмма рассеивания</a:t>
            </a:r>
            <a:endParaRPr lang="ru-RU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'Нормальное распределение'!$A$3:$A$94</c:f>
              <c:numCache>
                <c:formatCode>m/d/yyyy</c:formatCode>
                <c:ptCount val="92"/>
                <c:pt idx="0">
                  <c:v>45444</c:v>
                </c:pt>
                <c:pt idx="1">
                  <c:v>45445</c:v>
                </c:pt>
                <c:pt idx="2">
                  <c:v>45446</c:v>
                </c:pt>
                <c:pt idx="3">
                  <c:v>45447</c:v>
                </c:pt>
                <c:pt idx="4">
                  <c:v>45448</c:v>
                </c:pt>
                <c:pt idx="5">
                  <c:v>45449</c:v>
                </c:pt>
                <c:pt idx="6">
                  <c:v>45450</c:v>
                </c:pt>
                <c:pt idx="7">
                  <c:v>45451</c:v>
                </c:pt>
                <c:pt idx="8">
                  <c:v>45452</c:v>
                </c:pt>
                <c:pt idx="9">
                  <c:v>45453</c:v>
                </c:pt>
                <c:pt idx="10">
                  <c:v>45454</c:v>
                </c:pt>
                <c:pt idx="11">
                  <c:v>45455</c:v>
                </c:pt>
                <c:pt idx="12">
                  <c:v>45456</c:v>
                </c:pt>
                <c:pt idx="13">
                  <c:v>45457</c:v>
                </c:pt>
                <c:pt idx="14">
                  <c:v>45458</c:v>
                </c:pt>
                <c:pt idx="15">
                  <c:v>45459</c:v>
                </c:pt>
                <c:pt idx="16">
                  <c:v>45460</c:v>
                </c:pt>
                <c:pt idx="17">
                  <c:v>45461</c:v>
                </c:pt>
                <c:pt idx="18">
                  <c:v>45462</c:v>
                </c:pt>
                <c:pt idx="19">
                  <c:v>45463</c:v>
                </c:pt>
                <c:pt idx="20">
                  <c:v>45464</c:v>
                </c:pt>
                <c:pt idx="21">
                  <c:v>45465</c:v>
                </c:pt>
                <c:pt idx="22">
                  <c:v>45466</c:v>
                </c:pt>
                <c:pt idx="23">
                  <c:v>45467</c:v>
                </c:pt>
                <c:pt idx="24">
                  <c:v>45468</c:v>
                </c:pt>
                <c:pt idx="25">
                  <c:v>45469</c:v>
                </c:pt>
                <c:pt idx="26">
                  <c:v>45470</c:v>
                </c:pt>
                <c:pt idx="27">
                  <c:v>45471</c:v>
                </c:pt>
                <c:pt idx="28">
                  <c:v>45472</c:v>
                </c:pt>
                <c:pt idx="29">
                  <c:v>45473</c:v>
                </c:pt>
                <c:pt idx="30">
                  <c:v>45474</c:v>
                </c:pt>
                <c:pt idx="31">
                  <c:v>45475</c:v>
                </c:pt>
                <c:pt idx="32">
                  <c:v>45476</c:v>
                </c:pt>
                <c:pt idx="33">
                  <c:v>45477</c:v>
                </c:pt>
                <c:pt idx="34">
                  <c:v>45478</c:v>
                </c:pt>
                <c:pt idx="35">
                  <c:v>45479</c:v>
                </c:pt>
                <c:pt idx="36">
                  <c:v>45480</c:v>
                </c:pt>
                <c:pt idx="37">
                  <c:v>45481</c:v>
                </c:pt>
                <c:pt idx="38">
                  <c:v>45482</c:v>
                </c:pt>
                <c:pt idx="39">
                  <c:v>45483</c:v>
                </c:pt>
                <c:pt idx="40">
                  <c:v>45484</c:v>
                </c:pt>
                <c:pt idx="41">
                  <c:v>45485</c:v>
                </c:pt>
                <c:pt idx="42">
                  <c:v>45486</c:v>
                </c:pt>
                <c:pt idx="43">
                  <c:v>45487</c:v>
                </c:pt>
                <c:pt idx="44">
                  <c:v>45488</c:v>
                </c:pt>
                <c:pt idx="45">
                  <c:v>45489</c:v>
                </c:pt>
                <c:pt idx="46">
                  <c:v>45490</c:v>
                </c:pt>
                <c:pt idx="47">
                  <c:v>45491</c:v>
                </c:pt>
                <c:pt idx="48">
                  <c:v>45492</c:v>
                </c:pt>
                <c:pt idx="49">
                  <c:v>45493</c:v>
                </c:pt>
                <c:pt idx="50">
                  <c:v>45494</c:v>
                </c:pt>
                <c:pt idx="51">
                  <c:v>45495</c:v>
                </c:pt>
                <c:pt idx="52">
                  <c:v>45496</c:v>
                </c:pt>
                <c:pt idx="53">
                  <c:v>45497</c:v>
                </c:pt>
                <c:pt idx="54">
                  <c:v>45498</c:v>
                </c:pt>
                <c:pt idx="55">
                  <c:v>45499</c:v>
                </c:pt>
                <c:pt idx="56">
                  <c:v>45500</c:v>
                </c:pt>
                <c:pt idx="57">
                  <c:v>45501</c:v>
                </c:pt>
                <c:pt idx="58">
                  <c:v>45502</c:v>
                </c:pt>
                <c:pt idx="59">
                  <c:v>45503</c:v>
                </c:pt>
                <c:pt idx="60">
                  <c:v>45504</c:v>
                </c:pt>
                <c:pt idx="61">
                  <c:v>45505</c:v>
                </c:pt>
                <c:pt idx="62">
                  <c:v>45506</c:v>
                </c:pt>
                <c:pt idx="63">
                  <c:v>45507</c:v>
                </c:pt>
                <c:pt idx="64">
                  <c:v>45508</c:v>
                </c:pt>
                <c:pt idx="65">
                  <c:v>45509</c:v>
                </c:pt>
                <c:pt idx="66">
                  <c:v>45510</c:v>
                </c:pt>
                <c:pt idx="67">
                  <c:v>45511</c:v>
                </c:pt>
                <c:pt idx="68">
                  <c:v>45512</c:v>
                </c:pt>
                <c:pt idx="69">
                  <c:v>45513</c:v>
                </c:pt>
                <c:pt idx="70">
                  <c:v>45514</c:v>
                </c:pt>
                <c:pt idx="71">
                  <c:v>45515</c:v>
                </c:pt>
                <c:pt idx="72">
                  <c:v>45516</c:v>
                </c:pt>
                <c:pt idx="73">
                  <c:v>45517</c:v>
                </c:pt>
                <c:pt idx="74">
                  <c:v>45518</c:v>
                </c:pt>
                <c:pt idx="75">
                  <c:v>45519</c:v>
                </c:pt>
                <c:pt idx="76">
                  <c:v>45520</c:v>
                </c:pt>
                <c:pt idx="77">
                  <c:v>45521</c:v>
                </c:pt>
                <c:pt idx="78">
                  <c:v>45522</c:v>
                </c:pt>
                <c:pt idx="79">
                  <c:v>45523</c:v>
                </c:pt>
                <c:pt idx="80">
                  <c:v>45524</c:v>
                </c:pt>
                <c:pt idx="81">
                  <c:v>45525</c:v>
                </c:pt>
                <c:pt idx="82">
                  <c:v>45526</c:v>
                </c:pt>
                <c:pt idx="83">
                  <c:v>45527</c:v>
                </c:pt>
                <c:pt idx="84">
                  <c:v>45528</c:v>
                </c:pt>
                <c:pt idx="85">
                  <c:v>45529</c:v>
                </c:pt>
                <c:pt idx="86">
                  <c:v>45530</c:v>
                </c:pt>
                <c:pt idx="87">
                  <c:v>45531</c:v>
                </c:pt>
                <c:pt idx="88">
                  <c:v>45532</c:v>
                </c:pt>
                <c:pt idx="89">
                  <c:v>45533</c:v>
                </c:pt>
                <c:pt idx="90">
                  <c:v>45534</c:v>
                </c:pt>
                <c:pt idx="91">
                  <c:v>45535</c:v>
                </c:pt>
              </c:numCache>
            </c:numRef>
          </c:xVal>
          <c:yVal>
            <c:numRef>
              <c:f>'Нормальное распределение'!$B$3:$B$94</c:f>
              <c:numCache>
                <c:formatCode>General</c:formatCode>
                <c:ptCount val="92"/>
                <c:pt idx="0">
                  <c:v>27</c:v>
                </c:pt>
                <c:pt idx="1">
                  <c:v>26</c:v>
                </c:pt>
                <c:pt idx="2">
                  <c:v>26</c:v>
                </c:pt>
                <c:pt idx="3">
                  <c:v>24</c:v>
                </c:pt>
                <c:pt idx="4">
                  <c:v>26</c:v>
                </c:pt>
                <c:pt idx="5">
                  <c:v>25</c:v>
                </c:pt>
                <c:pt idx="6">
                  <c:v>19</c:v>
                </c:pt>
                <c:pt idx="7">
                  <c:v>21</c:v>
                </c:pt>
                <c:pt idx="8">
                  <c:v>20</c:v>
                </c:pt>
                <c:pt idx="9">
                  <c:v>23</c:v>
                </c:pt>
                <c:pt idx="10">
                  <c:v>23</c:v>
                </c:pt>
                <c:pt idx="11">
                  <c:v>24</c:v>
                </c:pt>
                <c:pt idx="12">
                  <c:v>21</c:v>
                </c:pt>
                <c:pt idx="13">
                  <c:v>20</c:v>
                </c:pt>
                <c:pt idx="14">
                  <c:v>22</c:v>
                </c:pt>
                <c:pt idx="15">
                  <c:v>26</c:v>
                </c:pt>
                <c:pt idx="16">
                  <c:v>20</c:v>
                </c:pt>
                <c:pt idx="17">
                  <c:v>23</c:v>
                </c:pt>
                <c:pt idx="18">
                  <c:v>25</c:v>
                </c:pt>
                <c:pt idx="19">
                  <c:v>22</c:v>
                </c:pt>
                <c:pt idx="20">
                  <c:v>19</c:v>
                </c:pt>
                <c:pt idx="21">
                  <c:v>22</c:v>
                </c:pt>
                <c:pt idx="22">
                  <c:v>23</c:v>
                </c:pt>
                <c:pt idx="23">
                  <c:v>21</c:v>
                </c:pt>
                <c:pt idx="24">
                  <c:v>21</c:v>
                </c:pt>
                <c:pt idx="25">
                  <c:v>23</c:v>
                </c:pt>
                <c:pt idx="26">
                  <c:v>26</c:v>
                </c:pt>
                <c:pt idx="27">
                  <c:v>26</c:v>
                </c:pt>
                <c:pt idx="28">
                  <c:v>30</c:v>
                </c:pt>
                <c:pt idx="29">
                  <c:v>31</c:v>
                </c:pt>
                <c:pt idx="30">
                  <c:v>31</c:v>
                </c:pt>
                <c:pt idx="31">
                  <c:v>32</c:v>
                </c:pt>
                <c:pt idx="32">
                  <c:v>32</c:v>
                </c:pt>
                <c:pt idx="33">
                  <c:v>29</c:v>
                </c:pt>
                <c:pt idx="34">
                  <c:v>33</c:v>
                </c:pt>
                <c:pt idx="35">
                  <c:v>24</c:v>
                </c:pt>
                <c:pt idx="36">
                  <c:v>23</c:v>
                </c:pt>
                <c:pt idx="37">
                  <c:v>24</c:v>
                </c:pt>
                <c:pt idx="38">
                  <c:v>28</c:v>
                </c:pt>
                <c:pt idx="39">
                  <c:v>24</c:v>
                </c:pt>
                <c:pt idx="40">
                  <c:v>23</c:v>
                </c:pt>
                <c:pt idx="41">
                  <c:v>27</c:v>
                </c:pt>
                <c:pt idx="42">
                  <c:v>28</c:v>
                </c:pt>
                <c:pt idx="43">
                  <c:v>30</c:v>
                </c:pt>
                <c:pt idx="44">
                  <c:v>32</c:v>
                </c:pt>
                <c:pt idx="45">
                  <c:v>27</c:v>
                </c:pt>
                <c:pt idx="46">
                  <c:v>28</c:v>
                </c:pt>
                <c:pt idx="47">
                  <c:v>27</c:v>
                </c:pt>
                <c:pt idx="48">
                  <c:v>20</c:v>
                </c:pt>
                <c:pt idx="49">
                  <c:v>23</c:v>
                </c:pt>
                <c:pt idx="50">
                  <c:v>24</c:v>
                </c:pt>
                <c:pt idx="51">
                  <c:v>20</c:v>
                </c:pt>
                <c:pt idx="52">
                  <c:v>24</c:v>
                </c:pt>
                <c:pt idx="53">
                  <c:v>24</c:v>
                </c:pt>
                <c:pt idx="54">
                  <c:v>24</c:v>
                </c:pt>
                <c:pt idx="55">
                  <c:v>22</c:v>
                </c:pt>
                <c:pt idx="56">
                  <c:v>25</c:v>
                </c:pt>
                <c:pt idx="57">
                  <c:v>28</c:v>
                </c:pt>
                <c:pt idx="58">
                  <c:v>20</c:v>
                </c:pt>
                <c:pt idx="59">
                  <c:v>21</c:v>
                </c:pt>
                <c:pt idx="60">
                  <c:v>21</c:v>
                </c:pt>
                <c:pt idx="61">
                  <c:v>15</c:v>
                </c:pt>
                <c:pt idx="62">
                  <c:v>20</c:v>
                </c:pt>
                <c:pt idx="63">
                  <c:v>21</c:v>
                </c:pt>
                <c:pt idx="64">
                  <c:v>24</c:v>
                </c:pt>
                <c:pt idx="65">
                  <c:v>26</c:v>
                </c:pt>
                <c:pt idx="66">
                  <c:v>24</c:v>
                </c:pt>
                <c:pt idx="67">
                  <c:v>23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16</c:v>
                </c:pt>
                <c:pt idx="72">
                  <c:v>16</c:v>
                </c:pt>
                <c:pt idx="73">
                  <c:v>15</c:v>
                </c:pt>
                <c:pt idx="74">
                  <c:v>22</c:v>
                </c:pt>
                <c:pt idx="75">
                  <c:v>21</c:v>
                </c:pt>
                <c:pt idx="76">
                  <c:v>23</c:v>
                </c:pt>
                <c:pt idx="77">
                  <c:v>24</c:v>
                </c:pt>
                <c:pt idx="78">
                  <c:v>27</c:v>
                </c:pt>
                <c:pt idx="79">
                  <c:v>27</c:v>
                </c:pt>
                <c:pt idx="80">
                  <c:v>23</c:v>
                </c:pt>
                <c:pt idx="81">
                  <c:v>24</c:v>
                </c:pt>
                <c:pt idx="82">
                  <c:v>22</c:v>
                </c:pt>
                <c:pt idx="83">
                  <c:v>25</c:v>
                </c:pt>
                <c:pt idx="84">
                  <c:v>22</c:v>
                </c:pt>
                <c:pt idx="85">
                  <c:v>28</c:v>
                </c:pt>
                <c:pt idx="86">
                  <c:v>30</c:v>
                </c:pt>
                <c:pt idx="87">
                  <c:v>31</c:v>
                </c:pt>
                <c:pt idx="88">
                  <c:v>29</c:v>
                </c:pt>
                <c:pt idx="89">
                  <c:v>26</c:v>
                </c:pt>
                <c:pt idx="90">
                  <c:v>25</c:v>
                </c:pt>
                <c:pt idx="91">
                  <c:v>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5E-435A-A089-E9F9AD3ACD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129624"/>
        <c:axId val="526128312"/>
      </c:scatterChart>
      <c:valAx>
        <c:axId val="526129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6128312"/>
        <c:crosses val="autoZero"/>
        <c:crossBetween val="midCat"/>
      </c:valAx>
      <c:valAx>
        <c:axId val="526128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6129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7620</xdr:colOff>
      <xdr:row>32</xdr:row>
      <xdr:rowOff>179070</xdr:rowOff>
    </xdr:from>
    <xdr:to>
      <xdr:col>16</xdr:col>
      <xdr:colOff>15240</xdr:colOff>
      <xdr:row>47</xdr:row>
      <xdr:rowOff>179070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7620</xdr:colOff>
      <xdr:row>34</xdr:row>
      <xdr:rowOff>179070</xdr:rowOff>
    </xdr:from>
    <xdr:to>
      <xdr:col>23</xdr:col>
      <xdr:colOff>7620</xdr:colOff>
      <xdr:row>49</xdr:row>
      <xdr:rowOff>179070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8</xdr:row>
      <xdr:rowOff>179070</xdr:rowOff>
    </xdr:from>
    <xdr:to>
      <xdr:col>16</xdr:col>
      <xdr:colOff>335280</xdr:colOff>
      <xdr:row>23</xdr:row>
      <xdr:rowOff>179070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7620</xdr:colOff>
      <xdr:row>10</xdr:row>
      <xdr:rowOff>3810</xdr:rowOff>
    </xdr:from>
    <xdr:to>
      <xdr:col>14</xdr:col>
      <xdr:colOff>830580</xdr:colOff>
      <xdr:row>25</xdr:row>
      <xdr:rowOff>3810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7620</xdr:colOff>
      <xdr:row>41</xdr:row>
      <xdr:rowOff>3810</xdr:rowOff>
    </xdr:from>
    <xdr:to>
      <xdr:col>13</xdr:col>
      <xdr:colOff>7620</xdr:colOff>
      <xdr:row>56</xdr:row>
      <xdr:rowOff>3810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1508760</xdr:colOff>
      <xdr:row>56</xdr:row>
      <xdr:rowOff>179070</xdr:rowOff>
    </xdr:from>
    <xdr:to>
      <xdr:col>13</xdr:col>
      <xdr:colOff>213360</xdr:colOff>
      <xdr:row>71</xdr:row>
      <xdr:rowOff>179070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4"/>
  <sheetViews>
    <sheetView topLeftCell="K28" workbookViewId="0">
      <selection activeCell="Y48" sqref="Y48"/>
    </sheetView>
  </sheetViews>
  <sheetFormatPr defaultRowHeight="14.4" x14ac:dyDescent="0.3"/>
  <cols>
    <col min="2" max="2" width="14.33203125" customWidth="1"/>
    <col min="4" max="4" width="17.77734375" customWidth="1"/>
    <col min="6" max="6" width="11.77734375" customWidth="1"/>
    <col min="7" max="7" width="26.109375" customWidth="1"/>
    <col min="8" max="8" width="10.44140625" customWidth="1"/>
    <col min="14" max="14" width="11.21875" customWidth="1"/>
    <col min="15" max="15" width="18.6640625" customWidth="1"/>
    <col min="16" max="16" width="18.109375" customWidth="1"/>
    <col min="17" max="17" width="17.21875" customWidth="1"/>
    <col min="18" max="18" width="16.88671875" customWidth="1"/>
    <col min="19" max="19" width="12" bestFit="1" customWidth="1"/>
    <col min="23" max="23" width="12" bestFit="1" customWidth="1"/>
    <col min="27" max="27" width="12" bestFit="1" customWidth="1"/>
  </cols>
  <sheetData>
    <row r="1" spans="1:16" ht="18" thickBot="1" x14ac:dyDescent="0.35">
      <c r="A1" s="29" t="s">
        <v>0</v>
      </c>
      <c r="B1" s="30"/>
      <c r="C1" s="30"/>
      <c r="D1" s="30"/>
      <c r="E1" s="30"/>
      <c r="F1" s="30"/>
      <c r="G1" s="30"/>
      <c r="H1" s="30"/>
      <c r="I1" s="31"/>
      <c r="L1" s="27" t="s">
        <v>10</v>
      </c>
      <c r="M1" s="27"/>
      <c r="N1" s="27"/>
      <c r="O1" s="27"/>
      <c r="P1" s="27"/>
    </row>
    <row r="2" spans="1:16" x14ac:dyDescent="0.3">
      <c r="L2" s="6" t="s">
        <v>11</v>
      </c>
      <c r="M2" s="27" t="s">
        <v>12</v>
      </c>
      <c r="N2" s="27"/>
      <c r="O2" s="6" t="s">
        <v>13</v>
      </c>
      <c r="P2" s="6" t="s">
        <v>14</v>
      </c>
    </row>
    <row r="3" spans="1:16" x14ac:dyDescent="0.3">
      <c r="A3" s="3" t="s">
        <v>1</v>
      </c>
      <c r="B3" s="3" t="s">
        <v>2</v>
      </c>
      <c r="D3" s="5" t="s">
        <v>3</v>
      </c>
      <c r="E3" s="5" t="s">
        <v>17</v>
      </c>
      <c r="G3" s="6" t="s">
        <v>4</v>
      </c>
      <c r="H3" s="1">
        <f>MIN(B4:B27)</f>
        <v>5236.3999999999996</v>
      </c>
      <c r="I3" s="2"/>
      <c r="J3" s="2"/>
      <c r="L3" s="6">
        <v>1</v>
      </c>
      <c r="M3" s="6">
        <f>$H$3</f>
        <v>5236.3999999999996</v>
      </c>
      <c r="N3" s="6">
        <f>$M$3+H7</f>
        <v>5512.5166666666664</v>
      </c>
      <c r="O3" s="6">
        <v>7</v>
      </c>
      <c r="P3" s="6">
        <f t="shared" ref="P3:P8" si="0">O3/$H$8</f>
        <v>0.29166666666666669</v>
      </c>
    </row>
    <row r="4" spans="1:16" x14ac:dyDescent="0.3">
      <c r="A4" s="3">
        <v>2000</v>
      </c>
      <c r="B4" s="3">
        <v>5878.4</v>
      </c>
      <c r="D4" s="3">
        <v>5236.3999999999996</v>
      </c>
      <c r="E4" s="7">
        <f t="shared" ref="E4:E27" si="1">(D4-$H$9)^2</f>
        <v>505580.25173611415</v>
      </c>
      <c r="G4" s="6" t="s">
        <v>5</v>
      </c>
      <c r="H4" s="1">
        <f>MAX(B4:B27)</f>
        <v>6893.1</v>
      </c>
      <c r="I4" s="2"/>
      <c r="J4" s="2"/>
      <c r="L4" s="6">
        <v>2</v>
      </c>
      <c r="M4" s="6">
        <f>$N$3</f>
        <v>5512.5166666666664</v>
      </c>
      <c r="N4" s="6">
        <f>$M$4+H7</f>
        <v>5788.6333333333332</v>
      </c>
      <c r="O4" s="6">
        <v>5</v>
      </c>
      <c r="P4" s="6">
        <f t="shared" si="0"/>
        <v>0.20833333333333334</v>
      </c>
    </row>
    <row r="5" spans="1:16" x14ac:dyDescent="0.3">
      <c r="A5" s="3">
        <v>2001</v>
      </c>
      <c r="B5" s="3">
        <v>6125.3</v>
      </c>
      <c r="D5" s="4">
        <v>5240.5</v>
      </c>
      <c r="E5" s="7">
        <f t="shared" si="1"/>
        <v>499766.52006944694</v>
      </c>
      <c r="G5" s="6" t="s">
        <v>6</v>
      </c>
      <c r="H5" s="1">
        <f>$H$4-$H$3</f>
        <v>1656.7000000000007</v>
      </c>
      <c r="I5" s="2"/>
      <c r="J5" s="2"/>
      <c r="L5" s="6">
        <v>3</v>
      </c>
      <c r="M5" s="6">
        <f>$N$4</f>
        <v>5788.6333333333332</v>
      </c>
      <c r="N5" s="6">
        <f>$M$5+$H$7</f>
        <v>6064.75</v>
      </c>
      <c r="O5" s="6">
        <v>2</v>
      </c>
      <c r="P5" s="6">
        <f t="shared" si="0"/>
        <v>8.3333333333333329E-2</v>
      </c>
    </row>
    <row r="6" spans="1:16" x14ac:dyDescent="0.3">
      <c r="A6" s="3">
        <v>2002</v>
      </c>
      <c r="B6" s="3">
        <v>6347.7</v>
      </c>
      <c r="D6" s="3">
        <v>5356.7</v>
      </c>
      <c r="E6" s="7">
        <f t="shared" si="1"/>
        <v>348975.71673611342</v>
      </c>
      <c r="G6" s="6" t="s">
        <v>7</v>
      </c>
      <c r="H6" s="1">
        <f>1+3.32*LOG(COUNT(B4:B27))</f>
        <v>5.5823013224825315</v>
      </c>
      <c r="I6" s="9" t="s">
        <v>8</v>
      </c>
      <c r="J6" s="2">
        <v>6</v>
      </c>
      <c r="L6" s="6">
        <v>4</v>
      </c>
      <c r="M6" s="6">
        <f>$N$5</f>
        <v>6064.75</v>
      </c>
      <c r="N6" s="6">
        <f>$M$6+$H$7</f>
        <v>6340.8666666666668</v>
      </c>
      <c r="O6" s="6">
        <v>2</v>
      </c>
      <c r="P6" s="6">
        <f t="shared" si="0"/>
        <v>8.3333333333333329E-2</v>
      </c>
    </row>
    <row r="7" spans="1:16" x14ac:dyDescent="0.3">
      <c r="A7" s="3">
        <v>2003</v>
      </c>
      <c r="B7" s="3">
        <v>6468.1</v>
      </c>
      <c r="D7" s="3">
        <v>5396.8</v>
      </c>
      <c r="E7" s="7">
        <f t="shared" si="1"/>
        <v>303206.24506944616</v>
      </c>
      <c r="G7" s="6" t="s">
        <v>9</v>
      </c>
      <c r="H7" s="1">
        <f>$H$5/$J$6</f>
        <v>276.11666666666679</v>
      </c>
      <c r="I7" s="2"/>
      <c r="J7" s="2"/>
      <c r="L7" s="6">
        <v>5</v>
      </c>
      <c r="M7" s="6">
        <f>$N$6</f>
        <v>6340.8666666666668</v>
      </c>
      <c r="N7" s="6">
        <f>$M$7+$H$7</f>
        <v>6616.9833333333336</v>
      </c>
      <c r="O7" s="6">
        <v>4</v>
      </c>
      <c r="P7" s="6">
        <f t="shared" si="0"/>
        <v>0.16666666666666666</v>
      </c>
    </row>
    <row r="8" spans="1:16" x14ac:dyDescent="0.3">
      <c r="A8" s="3">
        <v>2004</v>
      </c>
      <c r="B8" s="3">
        <v>6567.8</v>
      </c>
      <c r="D8" s="3">
        <v>5403.9</v>
      </c>
      <c r="E8" s="7">
        <f t="shared" si="1"/>
        <v>295437.54340278008</v>
      </c>
      <c r="G8" s="7" t="s">
        <v>15</v>
      </c>
      <c r="H8" s="1">
        <f>COUNT(B4:B27)</f>
        <v>24</v>
      </c>
      <c r="I8" s="2"/>
      <c r="J8" s="2"/>
      <c r="L8" s="6">
        <v>6</v>
      </c>
      <c r="M8" s="6">
        <f>$N$7</f>
        <v>6616.9833333333336</v>
      </c>
      <c r="N8" s="6">
        <f>$M$8+$H$7</f>
        <v>6893.1</v>
      </c>
      <c r="O8" s="6">
        <v>4</v>
      </c>
      <c r="P8" s="6">
        <f t="shared" si="0"/>
        <v>0.16666666666666666</v>
      </c>
    </row>
    <row r="9" spans="1:16" x14ac:dyDescent="0.3">
      <c r="A9" s="3">
        <v>2005</v>
      </c>
      <c r="B9" s="3">
        <v>6684.6</v>
      </c>
      <c r="D9" s="3">
        <v>5404.7</v>
      </c>
      <c r="E9" s="7">
        <f t="shared" si="1"/>
        <v>294568.51673611323</v>
      </c>
      <c r="G9" s="12" t="s">
        <v>16</v>
      </c>
      <c r="H9" s="10">
        <f>AVERAGE(D4:D27)</f>
        <v>5947.4416666666684</v>
      </c>
      <c r="I9" s="2"/>
      <c r="J9" s="2"/>
    </row>
    <row r="10" spans="1:16" x14ac:dyDescent="0.3">
      <c r="A10" s="3">
        <v>2006</v>
      </c>
      <c r="B10" s="3">
        <v>6753.3</v>
      </c>
      <c r="D10" s="3">
        <v>5416.7</v>
      </c>
      <c r="E10" s="7">
        <f t="shared" si="1"/>
        <v>281686.71673611319</v>
      </c>
      <c r="G10" s="7" t="s">
        <v>18</v>
      </c>
      <c r="H10" s="1">
        <f>SQRT(SUM(E4:E27/($H$8-1)))</f>
        <v>110.6672876406757</v>
      </c>
      <c r="I10" s="2"/>
      <c r="J10" s="2"/>
    </row>
    <row r="11" spans="1:16" x14ac:dyDescent="0.3">
      <c r="A11" s="3">
        <v>2007</v>
      </c>
      <c r="B11" s="3">
        <v>6861.4</v>
      </c>
      <c r="D11" s="3">
        <v>5544.4</v>
      </c>
      <c r="E11" s="7">
        <f t="shared" si="1"/>
        <v>162442.58506944616</v>
      </c>
      <c r="G11" s="11" t="s">
        <v>27</v>
      </c>
      <c r="H11" s="1" t="e">
        <f>_xlfn.MODE.SNGL(D4:D27)</f>
        <v>#N/A</v>
      </c>
      <c r="I11" s="2" t="s">
        <v>29</v>
      </c>
      <c r="J11" s="2">
        <v>0</v>
      </c>
    </row>
    <row r="12" spans="1:16" x14ac:dyDescent="0.3">
      <c r="A12" s="3">
        <v>2008</v>
      </c>
      <c r="B12" s="3">
        <v>6893.1</v>
      </c>
      <c r="D12" s="3">
        <v>5581.7</v>
      </c>
      <c r="E12" s="7">
        <f t="shared" si="1"/>
        <v>133766.96673611252</v>
      </c>
      <c r="G12" s="11" t="s">
        <v>28</v>
      </c>
      <c r="H12" s="10">
        <f>MEDIAN(D4:D27)</f>
        <v>5788.4500000000007</v>
      </c>
    </row>
    <row r="13" spans="1:16" x14ac:dyDescent="0.3">
      <c r="A13" s="3">
        <v>2009</v>
      </c>
      <c r="B13" s="4">
        <v>5240.5</v>
      </c>
      <c r="D13" s="3">
        <v>5635.3</v>
      </c>
      <c r="E13" s="7">
        <f t="shared" si="1"/>
        <v>97432.420069445434</v>
      </c>
    </row>
    <row r="14" spans="1:16" x14ac:dyDescent="0.3">
      <c r="A14" s="3">
        <v>2010</v>
      </c>
      <c r="B14" s="3">
        <v>5236.3999999999996</v>
      </c>
      <c r="D14" s="3">
        <v>5663.1</v>
      </c>
      <c r="E14" s="7">
        <f t="shared" si="1"/>
        <v>80850.183402778566</v>
      </c>
    </row>
    <row r="15" spans="1:16" x14ac:dyDescent="0.3">
      <c r="A15" s="3">
        <v>2011</v>
      </c>
      <c r="B15" s="3">
        <v>5663.1</v>
      </c>
      <c r="D15" s="3">
        <v>5735.3</v>
      </c>
      <c r="E15" s="7">
        <f t="shared" si="1"/>
        <v>45004.086736111778</v>
      </c>
    </row>
    <row r="16" spans="1:16" x14ac:dyDescent="0.3">
      <c r="A16" s="3">
        <v>2012</v>
      </c>
      <c r="B16" s="3">
        <v>5841.6</v>
      </c>
      <c r="D16" s="3">
        <v>5841.6</v>
      </c>
      <c r="E16" s="7">
        <f t="shared" si="1"/>
        <v>11202.458402778073</v>
      </c>
    </row>
    <row r="17" spans="1:27" x14ac:dyDescent="0.3">
      <c r="A17" s="3">
        <v>2013</v>
      </c>
      <c r="B17" s="3">
        <v>5635.3</v>
      </c>
      <c r="D17" s="3">
        <v>5878.4</v>
      </c>
      <c r="E17" s="7">
        <f t="shared" si="1"/>
        <v>4766.7517361114042</v>
      </c>
    </row>
    <row r="18" spans="1:27" x14ac:dyDescent="0.3">
      <c r="A18" s="3">
        <v>2014</v>
      </c>
      <c r="B18" s="3">
        <v>5416.7</v>
      </c>
      <c r="D18" s="3">
        <v>6125.3</v>
      </c>
      <c r="E18" s="7">
        <f t="shared" si="1"/>
        <v>31633.586736110552</v>
      </c>
    </row>
    <row r="19" spans="1:27" x14ac:dyDescent="0.3">
      <c r="A19" s="3">
        <v>2015</v>
      </c>
      <c r="B19" s="3">
        <v>5356.7</v>
      </c>
      <c r="D19" s="3">
        <v>6210.6</v>
      </c>
      <c r="E19" s="7">
        <f t="shared" si="1"/>
        <v>69252.308402777038</v>
      </c>
    </row>
    <row r="20" spans="1:27" x14ac:dyDescent="0.3">
      <c r="A20" s="3">
        <v>2016</v>
      </c>
      <c r="B20" s="3">
        <v>5396.8</v>
      </c>
      <c r="D20" s="3">
        <v>6347.7</v>
      </c>
      <c r="E20" s="7">
        <f t="shared" si="1"/>
        <v>160206.73340277621</v>
      </c>
    </row>
    <row r="21" spans="1:27" x14ac:dyDescent="0.3">
      <c r="A21" s="3">
        <v>2017</v>
      </c>
      <c r="B21" s="3">
        <v>5403.9</v>
      </c>
      <c r="D21" s="3">
        <v>6468.1</v>
      </c>
      <c r="E21" s="7">
        <f t="shared" si="1"/>
        <v>271085.100069443</v>
      </c>
    </row>
    <row r="22" spans="1:27" x14ac:dyDescent="0.3">
      <c r="A22" s="3">
        <v>2018</v>
      </c>
      <c r="B22" s="3">
        <v>5544.4</v>
      </c>
      <c r="D22" s="3">
        <v>6491.2</v>
      </c>
      <c r="E22" s="7">
        <f t="shared" si="1"/>
        <v>295673.12506944232</v>
      </c>
    </row>
    <row r="23" spans="1:27" x14ac:dyDescent="0.3">
      <c r="A23" s="3">
        <v>2019</v>
      </c>
      <c r="B23" s="3">
        <v>5735.3</v>
      </c>
      <c r="D23" s="3">
        <v>6567.8</v>
      </c>
      <c r="E23" s="7">
        <f t="shared" si="1"/>
        <v>384844.46173610917</v>
      </c>
    </row>
    <row r="24" spans="1:27" x14ac:dyDescent="0.3">
      <c r="A24" s="3">
        <v>2020</v>
      </c>
      <c r="B24" s="3">
        <v>5404.7</v>
      </c>
      <c r="D24" s="3">
        <v>6684.6</v>
      </c>
      <c r="E24" s="7">
        <f t="shared" si="1"/>
        <v>543402.40840277576</v>
      </c>
    </row>
    <row r="25" spans="1:27" x14ac:dyDescent="0.3">
      <c r="A25" s="3">
        <v>2021</v>
      </c>
      <c r="B25" s="3">
        <v>5581.7</v>
      </c>
      <c r="D25" s="3">
        <v>6753.3</v>
      </c>
      <c r="E25" s="7">
        <f t="shared" si="1"/>
        <v>649407.65340277529</v>
      </c>
    </row>
    <row r="26" spans="1:27" x14ac:dyDescent="0.3">
      <c r="A26" s="3">
        <v>2022</v>
      </c>
      <c r="B26" s="3">
        <v>6210.6</v>
      </c>
      <c r="D26" s="3">
        <v>6861.4</v>
      </c>
      <c r="E26" s="7">
        <f t="shared" si="1"/>
        <v>835319.83506944054</v>
      </c>
      <c r="L26" s="6" t="s">
        <v>11</v>
      </c>
      <c r="M26" s="27" t="s">
        <v>19</v>
      </c>
      <c r="N26" s="27"/>
      <c r="O26" s="27" t="s">
        <v>20</v>
      </c>
      <c r="P26" s="27"/>
      <c r="Q26" s="27" t="s">
        <v>22</v>
      </c>
      <c r="R26" s="27"/>
      <c r="S26" s="6" t="s">
        <v>21</v>
      </c>
      <c r="T26" s="6" t="s">
        <v>23</v>
      </c>
      <c r="U26" s="6" t="s">
        <v>13</v>
      </c>
      <c r="V26" s="6" t="s">
        <v>24</v>
      </c>
      <c r="W26" s="6" t="s">
        <v>25</v>
      </c>
      <c r="Z26" s="14" t="s">
        <v>45</v>
      </c>
      <c r="AA26" s="25">
        <f>W33</f>
        <v>920806877.79432857</v>
      </c>
    </row>
    <row r="27" spans="1:27" x14ac:dyDescent="0.3">
      <c r="A27" s="3">
        <v>2023</v>
      </c>
      <c r="B27" s="3">
        <v>6491.2</v>
      </c>
      <c r="D27" s="3">
        <v>6893.1</v>
      </c>
      <c r="E27" s="7">
        <f t="shared" si="1"/>
        <v>894269.68340277509</v>
      </c>
      <c r="L27" s="6">
        <v>1</v>
      </c>
      <c r="M27" s="6">
        <f t="shared" ref="M27:N32" si="2">M3</f>
        <v>5236.3999999999996</v>
      </c>
      <c r="N27" s="6">
        <f t="shared" si="2"/>
        <v>5512.5166666666664</v>
      </c>
      <c r="O27" s="6">
        <f t="shared" ref="O27:P29" si="3">(M27-$H$9)/$H$10</f>
        <v>-6.4250392489544117</v>
      </c>
      <c r="P27" s="6">
        <f t="shared" si="3"/>
        <v>-3.9300231285341956</v>
      </c>
      <c r="Q27" s="6">
        <f>_xlfn.NORM.DIST(M27,$H$9,$H$10,1)</f>
        <v>6.591774841016129E-11</v>
      </c>
      <c r="R27" s="6">
        <f>_xlfn.NORM.DIST(N27,$H$9,$H$10,1)</f>
        <v>4.2468845516397186E-5</v>
      </c>
      <c r="S27" s="6">
        <f>R27-Q27</f>
        <v>4.2468779598648774E-5</v>
      </c>
      <c r="T27" s="6">
        <f>$H$8*S27</f>
        <v>1.0192507103675705E-3</v>
      </c>
      <c r="U27" s="6">
        <f>O3</f>
        <v>7</v>
      </c>
      <c r="V27" s="6">
        <f>U27-T27</f>
        <v>6.9989807492896325</v>
      </c>
      <c r="W27" s="6">
        <f>(V27)^2/T27</f>
        <v>48060.532144501747</v>
      </c>
      <c r="Z27" s="14" t="s">
        <v>44</v>
      </c>
      <c r="AA27" s="16">
        <v>15.087999999999999</v>
      </c>
    </row>
    <row r="28" spans="1:27" x14ac:dyDescent="0.3">
      <c r="L28" s="6">
        <v>2</v>
      </c>
      <c r="M28" s="6">
        <f t="shared" si="2"/>
        <v>5512.5166666666664</v>
      </c>
      <c r="N28" s="6">
        <f t="shared" si="2"/>
        <v>5788.6333333333332</v>
      </c>
      <c r="O28" s="6">
        <f t="shared" si="3"/>
        <v>-3.9300231285341956</v>
      </c>
      <c r="P28" s="6">
        <f t="shared" si="3"/>
        <v>-1.4350070081139794</v>
      </c>
      <c r="Q28" s="6">
        <f t="shared" ref="Q28:Q32" si="4">_xlfn.NORM.DIST(M28,$H$9,$H$10,1)</f>
        <v>4.2468845516397186E-5</v>
      </c>
      <c r="R28" s="6">
        <f t="shared" ref="R28:R32" si="5">_xlfn.NORM.DIST(N28,$H$9,$H$10,1)</f>
        <v>7.564255028521806E-2</v>
      </c>
      <c r="S28" s="6">
        <f>R28-Q28</f>
        <v>7.5600081439701663E-2</v>
      </c>
      <c r="T28" s="6">
        <f t="shared" ref="T28:T32" si="6">$H$8*S28</f>
        <v>1.81440195455284</v>
      </c>
      <c r="U28" s="6">
        <f t="shared" ref="U28:U32" si="7">O4</f>
        <v>5</v>
      </c>
      <c r="V28" s="6">
        <f t="shared" ref="V28:V32" si="8">U28-T28</f>
        <v>3.18559804544716</v>
      </c>
      <c r="W28" s="6">
        <f>(V28)^2/T28</f>
        <v>5.5930467235733072</v>
      </c>
    </row>
    <row r="29" spans="1:27" x14ac:dyDescent="0.3">
      <c r="L29" s="6">
        <v>3</v>
      </c>
      <c r="M29" s="6">
        <f t="shared" si="2"/>
        <v>5788.6333333333332</v>
      </c>
      <c r="N29" s="6">
        <f t="shared" si="2"/>
        <v>6064.75</v>
      </c>
      <c r="O29" s="6">
        <f t="shared" si="3"/>
        <v>-1.4350070081139794</v>
      </c>
      <c r="P29" s="6">
        <f t="shared" si="3"/>
        <v>1.0600091123062365</v>
      </c>
      <c r="Q29" s="6">
        <f>_xlfn.NORM.DIST(M29,$H$9,$H$10,1)</f>
        <v>7.564255028521806E-2</v>
      </c>
      <c r="R29" s="6">
        <f t="shared" si="5"/>
        <v>0.85542977309903034</v>
      </c>
      <c r="S29" s="6">
        <f t="shared" ref="S29:S32" si="9">R29-Q29</f>
        <v>0.7797872228138123</v>
      </c>
      <c r="T29" s="6">
        <f>$H$8*S29</f>
        <v>18.714893347531493</v>
      </c>
      <c r="U29" s="6">
        <f t="shared" si="7"/>
        <v>2</v>
      </c>
      <c r="V29" s="6">
        <f t="shared" si="8"/>
        <v>-16.714893347531493</v>
      </c>
      <c r="W29" s="6">
        <f t="shared" ref="W29:W31" si="10">(V29)^2/T29</f>
        <v>14.9286268658434</v>
      </c>
    </row>
    <row r="30" spans="1:27" x14ac:dyDescent="0.3">
      <c r="L30" s="6">
        <v>4</v>
      </c>
      <c r="M30" s="6">
        <f t="shared" si="2"/>
        <v>6064.75</v>
      </c>
      <c r="N30" s="6">
        <f t="shared" si="2"/>
        <v>6340.8666666666668</v>
      </c>
      <c r="O30" s="6">
        <f t="shared" ref="O30:O32" si="11">(M30-$H$9)/$H$10</f>
        <v>1.0600091123062365</v>
      </c>
      <c r="P30" s="6">
        <f t="shared" ref="P30:P31" si="12">(N30-$H$9)/$H$10</f>
        <v>3.5550252327264524</v>
      </c>
      <c r="Q30" s="6">
        <f t="shared" si="4"/>
        <v>0.85542977309903034</v>
      </c>
      <c r="R30" s="6">
        <f t="shared" si="5"/>
        <v>0.99981102859131887</v>
      </c>
      <c r="S30" s="6">
        <f>R30-Q30</f>
        <v>0.14438125549228853</v>
      </c>
      <c r="T30" s="6">
        <f t="shared" si="6"/>
        <v>3.4651501318149247</v>
      </c>
      <c r="U30" s="6">
        <f t="shared" si="7"/>
        <v>2</v>
      </c>
      <c r="V30" s="6">
        <f t="shared" si="8"/>
        <v>-1.4651501318149247</v>
      </c>
      <c r="W30" s="6">
        <f t="shared" si="10"/>
        <v>0.61950127039169378</v>
      </c>
    </row>
    <row r="31" spans="1:27" x14ac:dyDescent="0.3">
      <c r="L31" s="6">
        <v>5</v>
      </c>
      <c r="M31" s="6">
        <f t="shared" si="2"/>
        <v>6340.8666666666668</v>
      </c>
      <c r="N31" s="6">
        <f t="shared" si="2"/>
        <v>6616.9833333333336</v>
      </c>
      <c r="O31" s="6">
        <f>(M31-$H$9)/$H$10</f>
        <v>3.5550252327264524</v>
      </c>
      <c r="P31" s="6">
        <f t="shared" si="12"/>
        <v>6.0500413531466686</v>
      </c>
      <c r="Q31" s="6">
        <f t="shared" si="4"/>
        <v>0.99981102859131887</v>
      </c>
      <c r="R31" s="6">
        <f t="shared" si="5"/>
        <v>0.99999999927595673</v>
      </c>
      <c r="S31" s="6">
        <f t="shared" si="9"/>
        <v>1.8897068463785693E-4</v>
      </c>
      <c r="T31" s="6">
        <f t="shared" si="6"/>
        <v>4.5352964313085664E-3</v>
      </c>
      <c r="U31" s="6">
        <f t="shared" si="7"/>
        <v>4</v>
      </c>
      <c r="V31" s="6">
        <f t="shared" si="8"/>
        <v>3.9954647035686914</v>
      </c>
      <c r="W31" s="6">
        <f t="shared" si="10"/>
        <v>3519.8885980772029</v>
      </c>
    </row>
    <row r="32" spans="1:27" x14ac:dyDescent="0.3">
      <c r="L32" s="6">
        <v>6</v>
      </c>
      <c r="M32" s="6">
        <f t="shared" si="2"/>
        <v>6616.9833333333336</v>
      </c>
      <c r="N32" s="6">
        <f t="shared" si="2"/>
        <v>6893.1</v>
      </c>
      <c r="O32" s="6">
        <f t="shared" si="11"/>
        <v>6.0500413531466686</v>
      </c>
      <c r="P32" s="6">
        <f>(N32-$H$9)/$H$10</f>
        <v>8.5450574735668852</v>
      </c>
      <c r="Q32" s="6">
        <f t="shared" si="4"/>
        <v>0.99999999927595673</v>
      </c>
      <c r="R32" s="6">
        <f t="shared" si="5"/>
        <v>1</v>
      </c>
      <c r="S32" s="6">
        <f t="shared" si="9"/>
        <v>7.2404326978414701E-10</v>
      </c>
      <c r="T32" s="6">
        <f t="shared" si="6"/>
        <v>1.7377038474819528E-8</v>
      </c>
      <c r="U32" s="6">
        <f t="shared" si="7"/>
        <v>4</v>
      </c>
      <c r="V32" s="6">
        <f t="shared" si="8"/>
        <v>3.9999999826229615</v>
      </c>
      <c r="W32" s="6">
        <f>(V32)^2/T32</f>
        <v>920755276.23241115</v>
      </c>
    </row>
    <row r="33" spans="12:23" x14ac:dyDescent="0.3"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>
        <f>SUM(W27:W32)</f>
        <v>920806877.79432857</v>
      </c>
    </row>
    <row r="34" spans="12:23" x14ac:dyDescent="0.3">
      <c r="R34" s="28" t="s">
        <v>26</v>
      </c>
      <c r="S34" s="28"/>
      <c r="T34" s="28"/>
    </row>
  </sheetData>
  <sortState ref="D4:D27">
    <sortCondition ref="D4"/>
  </sortState>
  <mergeCells count="7">
    <mergeCell ref="Q26:R26"/>
    <mergeCell ref="R34:T34"/>
    <mergeCell ref="A1:I1"/>
    <mergeCell ref="M2:N2"/>
    <mergeCell ref="L1:P1"/>
    <mergeCell ref="M26:N26"/>
    <mergeCell ref="O26:P2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4"/>
  <sheetViews>
    <sheetView tabSelected="1" topLeftCell="H1" zoomScale="85" zoomScaleNormal="85" workbookViewId="0">
      <selection activeCell="K38" sqref="J37:K38"/>
    </sheetView>
  </sheetViews>
  <sheetFormatPr defaultRowHeight="14.4" x14ac:dyDescent="0.3"/>
  <cols>
    <col min="1" max="1" width="10.109375" bestFit="1" customWidth="1"/>
    <col min="2" max="2" width="38.5546875" customWidth="1"/>
    <col min="7" max="7" width="18" customWidth="1"/>
    <col min="9" max="9" width="22.21875" customWidth="1"/>
    <col min="10" max="10" width="25.21875" customWidth="1"/>
    <col min="12" max="12" width="12.109375" customWidth="1"/>
    <col min="13" max="13" width="22.77734375" customWidth="1"/>
    <col min="14" max="14" width="24.77734375" customWidth="1"/>
    <col min="15" max="15" width="23.6640625" customWidth="1"/>
    <col min="16" max="16" width="23.5546875" customWidth="1"/>
    <col min="20" max="20" width="24.33203125" customWidth="1"/>
    <col min="21" max="21" width="10.6640625" customWidth="1"/>
  </cols>
  <sheetData>
    <row r="1" spans="1:21" ht="17.399999999999999" x14ac:dyDescent="0.3">
      <c r="A1" s="32" t="s">
        <v>40</v>
      </c>
      <c r="B1" s="32"/>
      <c r="D1" s="15" t="s">
        <v>31</v>
      </c>
      <c r="E1" s="5">
        <f>COUNT(B3:B94)</f>
        <v>92</v>
      </c>
      <c r="G1" s="23" t="s">
        <v>3</v>
      </c>
      <c r="H1" s="23" t="s">
        <v>17</v>
      </c>
      <c r="L1" s="8" t="s">
        <v>11</v>
      </c>
      <c r="M1" s="27" t="s">
        <v>19</v>
      </c>
      <c r="N1" s="27"/>
      <c r="O1" s="8" t="s">
        <v>13</v>
      </c>
      <c r="P1" s="8" t="s">
        <v>14</v>
      </c>
      <c r="T1" s="15" t="s">
        <v>32</v>
      </c>
      <c r="U1" s="17">
        <f>MIN(G2:G93)</f>
        <v>15</v>
      </c>
    </row>
    <row r="2" spans="1:21" x14ac:dyDescent="0.3">
      <c r="A2" s="8" t="s">
        <v>38</v>
      </c>
      <c r="B2" s="8" t="s">
        <v>30</v>
      </c>
      <c r="G2" s="24">
        <v>15</v>
      </c>
      <c r="H2" s="23">
        <f>(G2-$U$6)^2</f>
        <v>84.960302457466881</v>
      </c>
      <c r="L2" s="8">
        <v>1</v>
      </c>
      <c r="M2" s="8">
        <f>U1</f>
        <v>15</v>
      </c>
      <c r="N2" s="8">
        <f>M2+U5</f>
        <v>17.25</v>
      </c>
      <c r="O2" s="8">
        <v>4</v>
      </c>
      <c r="P2" s="8">
        <f>O2/$E$1</f>
        <v>4.3478260869565216E-2</v>
      </c>
      <c r="T2" s="15" t="s">
        <v>33</v>
      </c>
      <c r="U2" s="17">
        <f>MAX(G2:G93)</f>
        <v>33</v>
      </c>
    </row>
    <row r="3" spans="1:21" x14ac:dyDescent="0.3">
      <c r="A3" s="13">
        <v>45444</v>
      </c>
      <c r="B3" s="8">
        <v>27</v>
      </c>
      <c r="G3" s="24">
        <v>15</v>
      </c>
      <c r="H3" s="23">
        <f t="shared" ref="H3:H66" si="0">(G3-$U$6)^2</f>
        <v>84.960302457466881</v>
      </c>
      <c r="L3" s="8">
        <v>2</v>
      </c>
      <c r="M3" s="8">
        <f t="shared" ref="M3:M9" si="1">N2</f>
        <v>17.25</v>
      </c>
      <c r="N3" s="8">
        <f>M3+U5</f>
        <v>19.5</v>
      </c>
      <c r="O3" s="8">
        <v>2</v>
      </c>
      <c r="P3" s="8">
        <f t="shared" ref="P3:P9" si="2">O3/$E$1</f>
        <v>2.1739130434782608E-2</v>
      </c>
      <c r="T3" s="15" t="s">
        <v>34</v>
      </c>
      <c r="U3" s="17">
        <f>_xlfn.CEILING.MATH(1+3.32*LOG($E$1))</f>
        <v>8</v>
      </c>
    </row>
    <row r="4" spans="1:21" x14ac:dyDescent="0.3">
      <c r="A4" s="13">
        <v>45445</v>
      </c>
      <c r="B4" s="8">
        <v>26</v>
      </c>
      <c r="G4" s="24">
        <v>16</v>
      </c>
      <c r="H4" s="23">
        <f t="shared" si="0"/>
        <v>67.525519848771239</v>
      </c>
      <c r="L4" s="8">
        <v>3</v>
      </c>
      <c r="M4" s="8">
        <f t="shared" si="1"/>
        <v>19.5</v>
      </c>
      <c r="N4" s="8">
        <f>M4+U5</f>
        <v>21.75</v>
      </c>
      <c r="O4" s="8">
        <v>15</v>
      </c>
      <c r="P4" s="8">
        <f t="shared" si="2"/>
        <v>0.16304347826086957</v>
      </c>
      <c r="T4" s="15" t="s">
        <v>6</v>
      </c>
      <c r="U4" s="17">
        <f>$U$2-$U$1</f>
        <v>18</v>
      </c>
    </row>
    <row r="5" spans="1:21" x14ac:dyDescent="0.3">
      <c r="A5" s="13">
        <v>45446</v>
      </c>
      <c r="B5" s="8">
        <v>26</v>
      </c>
      <c r="G5" s="24">
        <v>16</v>
      </c>
      <c r="H5" s="23">
        <f t="shared" si="0"/>
        <v>67.525519848771239</v>
      </c>
      <c r="L5" s="8">
        <v>4</v>
      </c>
      <c r="M5" s="8">
        <f t="shared" si="1"/>
        <v>21.75</v>
      </c>
      <c r="N5" s="8">
        <f>M5+U5</f>
        <v>24</v>
      </c>
      <c r="O5" s="8">
        <v>20</v>
      </c>
      <c r="P5" s="8">
        <f t="shared" si="2"/>
        <v>0.21739130434782608</v>
      </c>
      <c r="T5" s="15" t="s">
        <v>9</v>
      </c>
      <c r="U5" s="17">
        <f>$U$4/$U$3</f>
        <v>2.25</v>
      </c>
    </row>
    <row r="6" spans="1:21" x14ac:dyDescent="0.3">
      <c r="A6" s="13">
        <v>45447</v>
      </c>
      <c r="B6" s="8">
        <v>24</v>
      </c>
      <c r="G6" s="24">
        <v>19</v>
      </c>
      <c r="H6" s="23">
        <f t="shared" si="0"/>
        <v>27.221172022684293</v>
      </c>
      <c r="L6" s="8">
        <v>5</v>
      </c>
      <c r="M6" s="8">
        <f t="shared" si="1"/>
        <v>24</v>
      </c>
      <c r="N6" s="8">
        <f>M6+U5</f>
        <v>26.25</v>
      </c>
      <c r="O6" s="8">
        <v>27</v>
      </c>
      <c r="P6" s="8">
        <f t="shared" si="2"/>
        <v>0.29347826086956524</v>
      </c>
      <c r="T6" s="18" t="s">
        <v>35</v>
      </c>
      <c r="U6" s="22">
        <f>AVERAGE(G2:G93)</f>
        <v>24.217391304347824</v>
      </c>
    </row>
    <row r="7" spans="1:21" x14ac:dyDescent="0.3">
      <c r="A7" s="13">
        <v>45448</v>
      </c>
      <c r="B7" s="8">
        <v>26</v>
      </c>
      <c r="G7" s="24">
        <v>19</v>
      </c>
      <c r="H7" s="23">
        <f t="shared" si="0"/>
        <v>27.221172022684293</v>
      </c>
      <c r="L7" s="8">
        <v>6</v>
      </c>
      <c r="M7" s="8">
        <f t="shared" si="1"/>
        <v>26.25</v>
      </c>
      <c r="N7" s="8">
        <f>M7+U5</f>
        <v>28.5</v>
      </c>
      <c r="O7" s="8">
        <v>12</v>
      </c>
      <c r="P7" s="8">
        <f t="shared" si="2"/>
        <v>0.13043478260869565</v>
      </c>
      <c r="T7" s="19" t="s">
        <v>36</v>
      </c>
      <c r="U7" s="20">
        <f>MODE(G2:G93)</f>
        <v>24</v>
      </c>
    </row>
    <row r="8" spans="1:21" x14ac:dyDescent="0.3">
      <c r="A8" s="13">
        <v>45449</v>
      </c>
      <c r="B8" s="8">
        <v>25</v>
      </c>
      <c r="G8" s="24">
        <v>20</v>
      </c>
      <c r="H8" s="23">
        <f t="shared" si="0"/>
        <v>17.786389413988644</v>
      </c>
      <c r="L8" s="8">
        <v>7</v>
      </c>
      <c r="M8" s="8">
        <f t="shared" si="1"/>
        <v>28.5</v>
      </c>
      <c r="N8" s="8">
        <f>M8+U5</f>
        <v>30.75</v>
      </c>
      <c r="O8" s="8">
        <v>5</v>
      </c>
      <c r="P8" s="8">
        <f t="shared" si="2"/>
        <v>5.434782608695652E-2</v>
      </c>
      <c r="T8" s="19" t="s">
        <v>37</v>
      </c>
      <c r="U8" s="21">
        <f>MEDIAN(G2:G93)</f>
        <v>24</v>
      </c>
    </row>
    <row r="9" spans="1:21" x14ac:dyDescent="0.3">
      <c r="A9" s="13">
        <v>45450</v>
      </c>
      <c r="B9" s="8">
        <v>19</v>
      </c>
      <c r="G9" s="24">
        <v>20</v>
      </c>
      <c r="H9" s="23">
        <f t="shared" si="0"/>
        <v>17.786389413988644</v>
      </c>
      <c r="L9" s="8">
        <v>8</v>
      </c>
      <c r="M9" s="8">
        <f t="shared" si="1"/>
        <v>30.75</v>
      </c>
      <c r="N9" s="8">
        <f>M9+U5</f>
        <v>33</v>
      </c>
      <c r="O9" s="8">
        <v>7</v>
      </c>
      <c r="P9" s="8">
        <f t="shared" si="2"/>
        <v>7.6086956521739135E-2</v>
      </c>
      <c r="T9" s="19" t="s">
        <v>39</v>
      </c>
      <c r="U9" s="17">
        <f>SQRT(SUM(H2:H93)/($E$1-1))</f>
        <v>3.8109907193249235</v>
      </c>
    </row>
    <row r="10" spans="1:21" x14ac:dyDescent="0.3">
      <c r="A10" s="13">
        <v>45451</v>
      </c>
      <c r="B10" s="8">
        <v>21</v>
      </c>
      <c r="G10" s="24">
        <v>20</v>
      </c>
      <c r="H10" s="23">
        <f t="shared" si="0"/>
        <v>17.786389413988644</v>
      </c>
      <c r="P10" s="2"/>
    </row>
    <row r="11" spans="1:21" x14ac:dyDescent="0.3">
      <c r="A11" s="13">
        <v>45452</v>
      </c>
      <c r="B11" s="8">
        <v>20</v>
      </c>
      <c r="G11" s="24">
        <v>20</v>
      </c>
      <c r="H11" s="23">
        <f t="shared" si="0"/>
        <v>17.786389413988644</v>
      </c>
    </row>
    <row r="12" spans="1:21" x14ac:dyDescent="0.3">
      <c r="A12" s="13">
        <v>45453</v>
      </c>
      <c r="B12" s="8">
        <v>23</v>
      </c>
      <c r="G12" s="24">
        <v>20</v>
      </c>
      <c r="H12" s="23">
        <f t="shared" si="0"/>
        <v>17.786389413988644</v>
      </c>
    </row>
    <row r="13" spans="1:21" x14ac:dyDescent="0.3">
      <c r="A13" s="13">
        <v>45454</v>
      </c>
      <c r="B13" s="8">
        <v>23</v>
      </c>
      <c r="G13" s="24">
        <v>20</v>
      </c>
      <c r="H13" s="23">
        <f t="shared" si="0"/>
        <v>17.786389413988644</v>
      </c>
    </row>
    <row r="14" spans="1:21" x14ac:dyDescent="0.3">
      <c r="A14" s="13">
        <v>45455</v>
      </c>
      <c r="B14" s="8">
        <v>24</v>
      </c>
      <c r="G14" s="24">
        <v>20</v>
      </c>
      <c r="H14" s="23">
        <f t="shared" si="0"/>
        <v>17.786389413988644</v>
      </c>
    </row>
    <row r="15" spans="1:21" x14ac:dyDescent="0.3">
      <c r="A15" s="13">
        <v>45456</v>
      </c>
      <c r="B15" s="8">
        <v>21</v>
      </c>
      <c r="G15" s="24">
        <v>21</v>
      </c>
      <c r="H15" s="23">
        <f t="shared" si="0"/>
        <v>10.351606805292995</v>
      </c>
    </row>
    <row r="16" spans="1:21" x14ac:dyDescent="0.3">
      <c r="A16" s="13">
        <v>45457</v>
      </c>
      <c r="B16" s="8">
        <v>20</v>
      </c>
      <c r="G16" s="24">
        <v>21</v>
      </c>
      <c r="H16" s="23">
        <f t="shared" si="0"/>
        <v>10.351606805292995</v>
      </c>
    </row>
    <row r="17" spans="1:21" x14ac:dyDescent="0.3">
      <c r="A17" s="13">
        <v>45458</v>
      </c>
      <c r="B17" s="8">
        <v>22</v>
      </c>
      <c r="G17" s="24">
        <v>21</v>
      </c>
      <c r="H17" s="23">
        <f t="shared" si="0"/>
        <v>10.351606805292995</v>
      </c>
    </row>
    <row r="18" spans="1:21" x14ac:dyDescent="0.3">
      <c r="A18" s="13">
        <v>45459</v>
      </c>
      <c r="B18" s="8">
        <v>26</v>
      </c>
      <c r="G18" s="24">
        <v>21</v>
      </c>
      <c r="H18" s="23">
        <f t="shared" si="0"/>
        <v>10.351606805292995</v>
      </c>
    </row>
    <row r="19" spans="1:21" x14ac:dyDescent="0.3">
      <c r="A19" s="13">
        <v>45460</v>
      </c>
      <c r="B19" s="8">
        <v>20</v>
      </c>
      <c r="G19" s="24">
        <v>21</v>
      </c>
      <c r="H19" s="23">
        <f t="shared" si="0"/>
        <v>10.351606805292995</v>
      </c>
    </row>
    <row r="20" spans="1:21" x14ac:dyDescent="0.3">
      <c r="A20" s="13">
        <v>45461</v>
      </c>
      <c r="B20" s="8">
        <v>23</v>
      </c>
      <c r="G20" s="24">
        <v>21</v>
      </c>
      <c r="H20" s="23">
        <f t="shared" si="0"/>
        <v>10.351606805292995</v>
      </c>
    </row>
    <row r="21" spans="1:21" x14ac:dyDescent="0.3">
      <c r="A21" s="13">
        <v>45462</v>
      </c>
      <c r="B21" s="8">
        <v>25</v>
      </c>
      <c r="G21" s="24">
        <v>21</v>
      </c>
      <c r="H21" s="23">
        <f t="shared" si="0"/>
        <v>10.351606805292995</v>
      </c>
    </row>
    <row r="22" spans="1:21" x14ac:dyDescent="0.3">
      <c r="A22" s="13">
        <v>45463</v>
      </c>
      <c r="B22" s="8">
        <v>22</v>
      </c>
      <c r="G22" s="24">
        <v>21</v>
      </c>
      <c r="H22" s="23">
        <f t="shared" si="0"/>
        <v>10.351606805292995</v>
      </c>
    </row>
    <row r="23" spans="1:21" x14ac:dyDescent="0.3">
      <c r="A23" s="13">
        <v>45464</v>
      </c>
      <c r="B23" s="8">
        <v>19</v>
      </c>
      <c r="G23" s="24">
        <v>22</v>
      </c>
      <c r="H23" s="23">
        <f t="shared" si="0"/>
        <v>4.9168241965973456</v>
      </c>
    </row>
    <row r="24" spans="1:21" x14ac:dyDescent="0.3">
      <c r="A24" s="13">
        <v>45465</v>
      </c>
      <c r="B24" s="8">
        <v>22</v>
      </c>
      <c r="G24" s="24">
        <v>22</v>
      </c>
      <c r="H24" s="23">
        <f t="shared" si="0"/>
        <v>4.9168241965973456</v>
      </c>
    </row>
    <row r="25" spans="1:21" x14ac:dyDescent="0.3">
      <c r="A25" s="13">
        <v>45466</v>
      </c>
      <c r="B25" s="8">
        <v>23</v>
      </c>
      <c r="G25" s="24">
        <v>22</v>
      </c>
      <c r="H25" s="23">
        <f t="shared" si="0"/>
        <v>4.9168241965973456</v>
      </c>
    </row>
    <row r="26" spans="1:21" x14ac:dyDescent="0.3">
      <c r="A26" s="13">
        <v>45467</v>
      </c>
      <c r="B26" s="8">
        <v>21</v>
      </c>
      <c r="G26" s="24">
        <v>22</v>
      </c>
      <c r="H26" s="23">
        <f t="shared" si="0"/>
        <v>4.9168241965973456</v>
      </c>
    </row>
    <row r="27" spans="1:21" x14ac:dyDescent="0.3">
      <c r="A27" s="13">
        <v>45468</v>
      </c>
      <c r="B27" s="8">
        <v>21</v>
      </c>
      <c r="G27" s="24">
        <v>22</v>
      </c>
      <c r="H27" s="23">
        <f t="shared" si="0"/>
        <v>4.9168241965973456</v>
      </c>
      <c r="J27" s="5" t="s">
        <v>11</v>
      </c>
      <c r="K27" s="33" t="s">
        <v>19</v>
      </c>
      <c r="L27" s="33"/>
      <c r="M27" s="33" t="s">
        <v>41</v>
      </c>
      <c r="N27" s="33"/>
      <c r="O27" s="33" t="s">
        <v>42</v>
      </c>
      <c r="P27" s="33"/>
      <c r="Q27" s="5" t="s">
        <v>43</v>
      </c>
      <c r="R27" s="5" t="s">
        <v>23</v>
      </c>
      <c r="S27" s="5" t="s">
        <v>13</v>
      </c>
      <c r="T27" s="5" t="s">
        <v>24</v>
      </c>
      <c r="U27" s="5" t="s">
        <v>25</v>
      </c>
    </row>
    <row r="28" spans="1:21" x14ac:dyDescent="0.3">
      <c r="A28" s="13">
        <v>45469</v>
      </c>
      <c r="B28" s="8">
        <v>23</v>
      </c>
      <c r="G28" s="24">
        <v>22</v>
      </c>
      <c r="H28" s="23">
        <f t="shared" si="0"/>
        <v>4.9168241965973456</v>
      </c>
      <c r="J28" s="8">
        <v>1</v>
      </c>
      <c r="K28" s="8">
        <f>M2</f>
        <v>15</v>
      </c>
      <c r="L28" s="8">
        <f>N2</f>
        <v>17.25</v>
      </c>
      <c r="M28" s="8">
        <f>(K28-$U$6)/$U$9</f>
        <v>-2.4186338889800778</v>
      </c>
      <c r="N28" s="8">
        <f>(L28-$U$6)/$U$9</f>
        <v>-1.828236229759705</v>
      </c>
      <c r="O28" s="8">
        <f>_xlfn.NORM.DIST(K28,$U$6,$U$9,1)</f>
        <v>7.7894555714538519E-3</v>
      </c>
      <c r="P28" s="8">
        <f>_xlfn.NORM.DIST(L28,$U$6,$U$9,1)</f>
        <v>3.3757052908033595E-2</v>
      </c>
      <c r="Q28" s="8">
        <f>P28-O28</f>
        <v>2.5967597336579745E-2</v>
      </c>
      <c r="R28" s="8">
        <f>$E$1*Q28</f>
        <v>2.3890189549653367</v>
      </c>
      <c r="S28" s="8">
        <f>O2</f>
        <v>4</v>
      </c>
      <c r="T28" s="8">
        <f>(S28-$E$1*Q28)</f>
        <v>1.6109810450346633</v>
      </c>
      <c r="U28" s="8">
        <f>(T28)^2/R28</f>
        <v>1.0863287300701354</v>
      </c>
    </row>
    <row r="29" spans="1:21" x14ac:dyDescent="0.3">
      <c r="A29" s="13">
        <v>45470</v>
      </c>
      <c r="B29" s="8">
        <v>26</v>
      </c>
      <c r="G29" s="24">
        <v>22</v>
      </c>
      <c r="H29" s="23">
        <f t="shared" si="0"/>
        <v>4.9168241965973456</v>
      </c>
      <c r="J29" s="8">
        <v>2</v>
      </c>
      <c r="K29" s="8">
        <f t="shared" ref="K29:K35" si="3">M3</f>
        <v>17.25</v>
      </c>
      <c r="L29" s="8">
        <f t="shared" ref="L29:L35" si="4">N3</f>
        <v>19.5</v>
      </c>
      <c r="M29" s="8">
        <f>(K29-$U$6)/$U$9</f>
        <v>-1.828236229759705</v>
      </c>
      <c r="N29" s="8">
        <f t="shared" ref="N29:N35" si="5">(L29-$U$6)/$U$9</f>
        <v>-1.2378385705393322</v>
      </c>
      <c r="O29" s="8">
        <f t="shared" ref="O29:O35" si="6">_xlfn.NORM.DIST(K29,$U$6,$U$9,1)</f>
        <v>3.3757052908033595E-2</v>
      </c>
      <c r="P29" s="8">
        <f t="shared" ref="P29:P35" si="7">_xlfn.NORM.DIST(L29,$U$6,$U$9,1)</f>
        <v>0.1078879618002466</v>
      </c>
      <c r="Q29" s="8">
        <f t="shared" ref="Q29:Q35" si="8">P29-O29</f>
        <v>7.4130908892212993E-2</v>
      </c>
      <c r="R29" s="8">
        <f t="shared" ref="R29:R35" si="9">$E$1*Q29</f>
        <v>6.820043618083595</v>
      </c>
      <c r="S29" s="8">
        <f t="shared" ref="S29:S35" si="10">O3</f>
        <v>2</v>
      </c>
      <c r="T29" s="8">
        <f t="shared" ref="T29:T35" si="11">(S29-$E$1*Q29)</f>
        <v>-4.820043618083595</v>
      </c>
      <c r="U29" s="8">
        <f t="shared" ref="U29:U35" si="12">(T29)^2/R29</f>
        <v>3.4065501309442832</v>
      </c>
    </row>
    <row r="30" spans="1:21" x14ac:dyDescent="0.3">
      <c r="A30" s="13">
        <v>45471</v>
      </c>
      <c r="B30" s="8">
        <v>26</v>
      </c>
      <c r="G30" s="24">
        <v>22</v>
      </c>
      <c r="H30" s="23">
        <f t="shared" si="0"/>
        <v>4.9168241965973456</v>
      </c>
      <c r="J30" s="8">
        <v>3</v>
      </c>
      <c r="K30" s="8">
        <f t="shared" si="3"/>
        <v>19.5</v>
      </c>
      <c r="L30" s="8">
        <f t="shared" si="4"/>
        <v>21.75</v>
      </c>
      <c r="M30" s="8">
        <f t="shared" ref="M30:M35" si="13">(K30-$U$6)/$U$9</f>
        <v>-1.2378385705393322</v>
      </c>
      <c r="N30" s="8">
        <f t="shared" si="5"/>
        <v>-0.6474409113189592</v>
      </c>
      <c r="O30" s="8">
        <f t="shared" si="6"/>
        <v>0.1078879618002466</v>
      </c>
      <c r="P30" s="8">
        <f t="shared" si="7"/>
        <v>0.25867331260944082</v>
      </c>
      <c r="Q30" s="8">
        <f t="shared" si="8"/>
        <v>0.15078535080919422</v>
      </c>
      <c r="R30" s="8">
        <f t="shared" si="9"/>
        <v>13.872252274445868</v>
      </c>
      <c r="S30" s="8">
        <f t="shared" si="10"/>
        <v>15</v>
      </c>
      <c r="T30" s="8">
        <f t="shared" si="11"/>
        <v>1.1277477255541317</v>
      </c>
      <c r="U30" s="8">
        <f t="shared" si="12"/>
        <v>9.1680493356895806E-2</v>
      </c>
    </row>
    <row r="31" spans="1:21" x14ac:dyDescent="0.3">
      <c r="A31" s="13">
        <v>45472</v>
      </c>
      <c r="B31" s="8">
        <v>30</v>
      </c>
      <c r="G31" s="24">
        <v>23</v>
      </c>
      <c r="H31" s="23">
        <f t="shared" si="0"/>
        <v>1.4820415879016973</v>
      </c>
      <c r="J31" s="8">
        <v>4</v>
      </c>
      <c r="K31" s="8">
        <f t="shared" si="3"/>
        <v>21.75</v>
      </c>
      <c r="L31" s="8">
        <f t="shared" si="4"/>
        <v>24</v>
      </c>
      <c r="M31" s="8">
        <f t="shared" si="13"/>
        <v>-0.6474409113189592</v>
      </c>
      <c r="N31" s="8">
        <f t="shared" si="5"/>
        <v>-5.7043252098586308E-2</v>
      </c>
      <c r="O31" s="8">
        <f t="shared" si="6"/>
        <v>0.25867331260944082</v>
      </c>
      <c r="P31" s="8">
        <f t="shared" si="7"/>
        <v>0.47725537050992245</v>
      </c>
      <c r="Q31" s="8">
        <f t="shared" si="8"/>
        <v>0.21858205790048163</v>
      </c>
      <c r="R31" s="8">
        <f t="shared" si="9"/>
        <v>20.109549326844309</v>
      </c>
      <c r="S31" s="8">
        <f t="shared" si="10"/>
        <v>20</v>
      </c>
      <c r="T31" s="8">
        <f t="shared" si="11"/>
        <v>-0.10954932684430929</v>
      </c>
      <c r="U31" s="8">
        <f t="shared" si="12"/>
        <v>5.9678388694773242E-4</v>
      </c>
    </row>
    <row r="32" spans="1:21" x14ac:dyDescent="0.3">
      <c r="A32" s="13">
        <v>45473</v>
      </c>
      <c r="B32" s="8">
        <v>31</v>
      </c>
      <c r="G32" s="24">
        <v>23</v>
      </c>
      <c r="H32" s="23">
        <f t="shared" si="0"/>
        <v>1.4820415879016973</v>
      </c>
      <c r="J32" s="8">
        <v>5</v>
      </c>
      <c r="K32" s="8">
        <f t="shared" si="3"/>
        <v>24</v>
      </c>
      <c r="L32" s="8">
        <f t="shared" si="4"/>
        <v>26.25</v>
      </c>
      <c r="M32" s="8">
        <f t="shared" si="13"/>
        <v>-5.7043252098586308E-2</v>
      </c>
      <c r="N32" s="8">
        <f t="shared" si="5"/>
        <v>0.53335440712178661</v>
      </c>
      <c r="O32" s="8">
        <f t="shared" si="6"/>
        <v>0.47725537050992245</v>
      </c>
      <c r="P32" s="8">
        <f t="shared" si="7"/>
        <v>0.70310586402170427</v>
      </c>
      <c r="Q32" s="8">
        <f t="shared" si="8"/>
        <v>0.22585049351178182</v>
      </c>
      <c r="R32" s="8">
        <f t="shared" si="9"/>
        <v>20.778245403083929</v>
      </c>
      <c r="S32" s="8">
        <f t="shared" si="10"/>
        <v>27</v>
      </c>
      <c r="T32" s="8">
        <f t="shared" si="11"/>
        <v>6.221754596916071</v>
      </c>
      <c r="U32" s="8">
        <f t="shared" si="12"/>
        <v>1.8630172814544221</v>
      </c>
    </row>
    <row r="33" spans="1:21" x14ac:dyDescent="0.3">
      <c r="A33" s="13">
        <v>45474</v>
      </c>
      <c r="B33" s="8">
        <v>31</v>
      </c>
      <c r="G33" s="24">
        <v>23</v>
      </c>
      <c r="H33" s="23">
        <f t="shared" si="0"/>
        <v>1.4820415879016973</v>
      </c>
      <c r="J33" s="8">
        <v>6</v>
      </c>
      <c r="K33" s="8">
        <f t="shared" si="3"/>
        <v>26.25</v>
      </c>
      <c r="L33" s="8">
        <f t="shared" si="4"/>
        <v>28.5</v>
      </c>
      <c r="M33" s="8">
        <f t="shared" si="13"/>
        <v>0.53335440712178661</v>
      </c>
      <c r="N33" s="8">
        <f t="shared" si="5"/>
        <v>1.1237520663421594</v>
      </c>
      <c r="O33" s="8">
        <f t="shared" si="6"/>
        <v>0.70310586402170427</v>
      </c>
      <c r="P33" s="8">
        <f t="shared" si="7"/>
        <v>0.86944088924288232</v>
      </c>
      <c r="Q33" s="8">
        <f t="shared" si="8"/>
        <v>0.16633502522117805</v>
      </c>
      <c r="R33" s="8">
        <f t="shared" si="9"/>
        <v>15.30282232034838</v>
      </c>
      <c r="S33" s="8">
        <f t="shared" si="10"/>
        <v>12</v>
      </c>
      <c r="T33" s="8">
        <f t="shared" si="11"/>
        <v>-3.3028223203483797</v>
      </c>
      <c r="U33" s="8">
        <f t="shared" si="12"/>
        <v>0.71285120165618654</v>
      </c>
    </row>
    <row r="34" spans="1:21" x14ac:dyDescent="0.3">
      <c r="A34" s="13">
        <v>45475</v>
      </c>
      <c r="B34" s="8">
        <v>32</v>
      </c>
      <c r="G34" s="24">
        <v>23</v>
      </c>
      <c r="H34" s="23">
        <f t="shared" si="0"/>
        <v>1.4820415879016973</v>
      </c>
      <c r="J34" s="8">
        <v>7</v>
      </c>
      <c r="K34" s="8">
        <f t="shared" si="3"/>
        <v>28.5</v>
      </c>
      <c r="L34" s="8">
        <f t="shared" si="4"/>
        <v>30.75</v>
      </c>
      <c r="M34" s="8">
        <f t="shared" si="13"/>
        <v>1.1237520663421594</v>
      </c>
      <c r="N34" s="8">
        <f t="shared" si="5"/>
        <v>1.7141497255625324</v>
      </c>
      <c r="O34" s="8">
        <f t="shared" si="6"/>
        <v>0.86944088924288232</v>
      </c>
      <c r="P34" s="8">
        <f t="shared" si="7"/>
        <v>0.95674938432159273</v>
      </c>
      <c r="Q34" s="8">
        <f t="shared" si="8"/>
        <v>8.7308495078710413E-2</v>
      </c>
      <c r="R34" s="8">
        <f t="shared" si="9"/>
        <v>8.0323815472413571</v>
      </c>
      <c r="S34" s="8">
        <f t="shared" si="10"/>
        <v>5</v>
      </c>
      <c r="T34" s="8">
        <f t="shared" si="11"/>
        <v>-3.0323815472413571</v>
      </c>
      <c r="U34" s="8">
        <f t="shared" si="12"/>
        <v>1.1447834983894578</v>
      </c>
    </row>
    <row r="35" spans="1:21" x14ac:dyDescent="0.3">
      <c r="A35" s="13">
        <v>45476</v>
      </c>
      <c r="B35" s="8">
        <v>32</v>
      </c>
      <c r="G35" s="24">
        <v>23</v>
      </c>
      <c r="H35" s="23">
        <f t="shared" si="0"/>
        <v>1.4820415879016973</v>
      </c>
      <c r="J35" s="8">
        <v>8</v>
      </c>
      <c r="K35" s="8">
        <f t="shared" si="3"/>
        <v>30.75</v>
      </c>
      <c r="L35" s="8">
        <f t="shared" si="4"/>
        <v>33</v>
      </c>
      <c r="M35" s="8">
        <f t="shared" si="13"/>
        <v>1.7141497255625324</v>
      </c>
      <c r="N35" s="8">
        <f t="shared" si="5"/>
        <v>2.3045473847829054</v>
      </c>
      <c r="O35" s="8">
        <f t="shared" si="6"/>
        <v>0.95674938432159273</v>
      </c>
      <c r="P35" s="8">
        <f t="shared" si="7"/>
        <v>0.98940403218905115</v>
      </c>
      <c r="Q35" s="8">
        <f t="shared" si="8"/>
        <v>3.265464786745842E-2</v>
      </c>
      <c r="R35" s="8">
        <f t="shared" si="9"/>
        <v>3.0042276038061746</v>
      </c>
      <c r="S35" s="8">
        <f t="shared" si="10"/>
        <v>7</v>
      </c>
      <c r="T35" s="8">
        <f t="shared" si="11"/>
        <v>3.9957723961938254</v>
      </c>
      <c r="U35" s="8">
        <f t="shared" si="12"/>
        <v>5.3145763729606701</v>
      </c>
    </row>
    <row r="36" spans="1:21" x14ac:dyDescent="0.3">
      <c r="A36" s="13">
        <v>45477</v>
      </c>
      <c r="B36" s="8">
        <v>29</v>
      </c>
      <c r="G36" s="24">
        <v>23</v>
      </c>
      <c r="H36" s="23">
        <f t="shared" si="0"/>
        <v>1.4820415879016973</v>
      </c>
      <c r="U36" s="2"/>
    </row>
    <row r="37" spans="1:21" x14ac:dyDescent="0.3">
      <c r="A37" s="13">
        <v>45478</v>
      </c>
      <c r="B37" s="8">
        <v>33</v>
      </c>
      <c r="G37" s="24">
        <v>23</v>
      </c>
      <c r="H37" s="23">
        <f t="shared" si="0"/>
        <v>1.4820415879016973</v>
      </c>
      <c r="J37" s="14" t="s">
        <v>45</v>
      </c>
      <c r="K37" s="25">
        <f>SUM(U28:U35)</f>
        <v>13.620384492718998</v>
      </c>
    </row>
    <row r="38" spans="1:21" x14ac:dyDescent="0.3">
      <c r="A38" s="13">
        <v>45479</v>
      </c>
      <c r="B38" s="8">
        <v>24</v>
      </c>
      <c r="G38" s="24">
        <v>23</v>
      </c>
      <c r="H38" s="23">
        <f t="shared" si="0"/>
        <v>1.4820415879016973</v>
      </c>
      <c r="J38" s="14" t="s">
        <v>44</v>
      </c>
      <c r="K38" s="16">
        <v>15.087999999999999</v>
      </c>
    </row>
    <row r="39" spans="1:21" x14ac:dyDescent="0.3">
      <c r="A39" s="13">
        <v>45480</v>
      </c>
      <c r="B39" s="8">
        <v>23</v>
      </c>
      <c r="G39" s="24">
        <v>23</v>
      </c>
      <c r="H39" s="23">
        <f t="shared" si="0"/>
        <v>1.4820415879016973</v>
      </c>
    </row>
    <row r="40" spans="1:21" x14ac:dyDescent="0.3">
      <c r="A40" s="13">
        <v>45481</v>
      </c>
      <c r="B40" s="8">
        <v>24</v>
      </c>
      <c r="G40" s="24">
        <v>23</v>
      </c>
      <c r="H40" s="23">
        <f t="shared" si="0"/>
        <v>1.4820415879016973</v>
      </c>
      <c r="J40" s="26" t="s">
        <v>46</v>
      </c>
      <c r="K40" s="34" t="s">
        <v>47</v>
      </c>
      <c r="L40" s="34"/>
      <c r="M40" s="34"/>
    </row>
    <row r="41" spans="1:21" x14ac:dyDescent="0.3">
      <c r="A41" s="13">
        <v>45482</v>
      </c>
      <c r="B41" s="8">
        <v>28</v>
      </c>
      <c r="G41" s="24">
        <v>23</v>
      </c>
      <c r="H41" s="23">
        <f t="shared" si="0"/>
        <v>1.4820415879016973</v>
      </c>
    </row>
    <row r="42" spans="1:21" x14ac:dyDescent="0.3">
      <c r="A42" s="13">
        <v>45483</v>
      </c>
      <c r="B42" s="8">
        <v>24</v>
      </c>
      <c r="G42" s="24">
        <v>23</v>
      </c>
      <c r="H42" s="23">
        <f t="shared" si="0"/>
        <v>1.4820415879016973</v>
      </c>
    </row>
    <row r="43" spans="1:21" x14ac:dyDescent="0.3">
      <c r="A43" s="13">
        <v>45484</v>
      </c>
      <c r="B43" s="8">
        <v>23</v>
      </c>
      <c r="G43" s="24">
        <v>24</v>
      </c>
      <c r="H43" s="23">
        <f t="shared" si="0"/>
        <v>4.7258979206048414E-2</v>
      </c>
    </row>
    <row r="44" spans="1:21" x14ac:dyDescent="0.3">
      <c r="A44" s="13">
        <v>45485</v>
      </c>
      <c r="B44" s="8">
        <v>27</v>
      </c>
      <c r="G44" s="24">
        <v>24</v>
      </c>
      <c r="H44" s="23">
        <f t="shared" si="0"/>
        <v>4.7258979206048414E-2</v>
      </c>
    </row>
    <row r="45" spans="1:21" x14ac:dyDescent="0.3">
      <c r="A45" s="13">
        <v>45486</v>
      </c>
      <c r="B45" s="8">
        <v>28</v>
      </c>
      <c r="G45" s="24">
        <v>24</v>
      </c>
      <c r="H45" s="23">
        <f t="shared" si="0"/>
        <v>4.7258979206048414E-2</v>
      </c>
    </row>
    <row r="46" spans="1:21" x14ac:dyDescent="0.3">
      <c r="A46" s="13">
        <v>45487</v>
      </c>
      <c r="B46" s="8">
        <v>30</v>
      </c>
      <c r="G46" s="24">
        <v>24</v>
      </c>
      <c r="H46" s="23">
        <f t="shared" si="0"/>
        <v>4.7258979206048414E-2</v>
      </c>
    </row>
    <row r="47" spans="1:21" x14ac:dyDescent="0.3">
      <c r="A47" s="13">
        <v>45488</v>
      </c>
      <c r="B47" s="8">
        <v>32</v>
      </c>
      <c r="G47" s="24">
        <v>24</v>
      </c>
      <c r="H47" s="23">
        <f t="shared" si="0"/>
        <v>4.7258979206048414E-2</v>
      </c>
    </row>
    <row r="48" spans="1:21" x14ac:dyDescent="0.3">
      <c r="A48" s="13">
        <v>45489</v>
      </c>
      <c r="B48" s="8">
        <v>27</v>
      </c>
      <c r="G48" s="24">
        <v>24</v>
      </c>
      <c r="H48" s="23">
        <f t="shared" si="0"/>
        <v>4.7258979206048414E-2</v>
      </c>
    </row>
    <row r="49" spans="1:8" x14ac:dyDescent="0.3">
      <c r="A49" s="13">
        <v>45490</v>
      </c>
      <c r="B49" s="8">
        <v>28</v>
      </c>
      <c r="G49" s="24">
        <v>24</v>
      </c>
      <c r="H49" s="23">
        <f t="shared" si="0"/>
        <v>4.7258979206048414E-2</v>
      </c>
    </row>
    <row r="50" spans="1:8" x14ac:dyDescent="0.3">
      <c r="A50" s="13">
        <v>45491</v>
      </c>
      <c r="B50" s="8">
        <v>27</v>
      </c>
      <c r="G50" s="24">
        <v>24</v>
      </c>
      <c r="H50" s="23">
        <f t="shared" si="0"/>
        <v>4.7258979206048414E-2</v>
      </c>
    </row>
    <row r="51" spans="1:8" x14ac:dyDescent="0.3">
      <c r="A51" s="13">
        <v>45492</v>
      </c>
      <c r="B51" s="8">
        <v>20</v>
      </c>
      <c r="G51" s="24">
        <v>24</v>
      </c>
      <c r="H51" s="23">
        <f t="shared" si="0"/>
        <v>4.7258979206048414E-2</v>
      </c>
    </row>
    <row r="52" spans="1:8" x14ac:dyDescent="0.3">
      <c r="A52" s="13">
        <v>45493</v>
      </c>
      <c r="B52" s="8">
        <v>23</v>
      </c>
      <c r="G52" s="24">
        <v>24</v>
      </c>
      <c r="H52" s="23">
        <f t="shared" si="0"/>
        <v>4.7258979206048414E-2</v>
      </c>
    </row>
    <row r="53" spans="1:8" x14ac:dyDescent="0.3">
      <c r="A53" s="13">
        <v>45494</v>
      </c>
      <c r="B53" s="8">
        <v>24</v>
      </c>
      <c r="G53" s="24">
        <v>24</v>
      </c>
      <c r="H53" s="23">
        <f t="shared" si="0"/>
        <v>4.7258979206048414E-2</v>
      </c>
    </row>
    <row r="54" spans="1:8" x14ac:dyDescent="0.3">
      <c r="A54" s="13">
        <v>45495</v>
      </c>
      <c r="B54" s="8">
        <v>20</v>
      </c>
      <c r="G54" s="24">
        <v>24</v>
      </c>
      <c r="H54" s="23">
        <f t="shared" si="0"/>
        <v>4.7258979206048414E-2</v>
      </c>
    </row>
    <row r="55" spans="1:8" x14ac:dyDescent="0.3">
      <c r="A55" s="13">
        <v>45496</v>
      </c>
      <c r="B55" s="8">
        <v>24</v>
      </c>
      <c r="G55" s="24">
        <v>24</v>
      </c>
      <c r="H55" s="23">
        <f t="shared" si="0"/>
        <v>4.7258979206048414E-2</v>
      </c>
    </row>
    <row r="56" spans="1:8" x14ac:dyDescent="0.3">
      <c r="A56" s="13">
        <v>45497</v>
      </c>
      <c r="B56" s="8">
        <v>24</v>
      </c>
      <c r="G56" s="24">
        <v>24</v>
      </c>
      <c r="H56" s="23">
        <f t="shared" si="0"/>
        <v>4.7258979206048414E-2</v>
      </c>
    </row>
    <row r="57" spans="1:8" x14ac:dyDescent="0.3">
      <c r="A57" s="13">
        <v>45498</v>
      </c>
      <c r="B57" s="8">
        <v>24</v>
      </c>
      <c r="G57" s="24">
        <v>25</v>
      </c>
      <c r="H57" s="23">
        <f t="shared" si="0"/>
        <v>0.6124763705103996</v>
      </c>
    </row>
    <row r="58" spans="1:8" x14ac:dyDescent="0.3">
      <c r="A58" s="13">
        <v>45499</v>
      </c>
      <c r="B58" s="8">
        <v>22</v>
      </c>
      <c r="G58" s="24">
        <v>25</v>
      </c>
      <c r="H58" s="23">
        <f t="shared" si="0"/>
        <v>0.6124763705103996</v>
      </c>
    </row>
    <row r="59" spans="1:8" x14ac:dyDescent="0.3">
      <c r="A59" s="13">
        <v>45500</v>
      </c>
      <c r="B59" s="8">
        <v>25</v>
      </c>
      <c r="G59" s="24">
        <v>25</v>
      </c>
      <c r="H59" s="23">
        <f t="shared" si="0"/>
        <v>0.6124763705103996</v>
      </c>
    </row>
    <row r="60" spans="1:8" x14ac:dyDescent="0.3">
      <c r="A60" s="13">
        <v>45501</v>
      </c>
      <c r="B60" s="8">
        <v>28</v>
      </c>
      <c r="G60" s="24">
        <v>25</v>
      </c>
      <c r="H60" s="23">
        <f t="shared" si="0"/>
        <v>0.6124763705103996</v>
      </c>
    </row>
    <row r="61" spans="1:8" x14ac:dyDescent="0.3">
      <c r="A61" s="13">
        <v>45502</v>
      </c>
      <c r="B61" s="8">
        <v>20</v>
      </c>
      <c r="G61" s="24">
        <v>25</v>
      </c>
      <c r="H61" s="23">
        <f t="shared" si="0"/>
        <v>0.6124763705103996</v>
      </c>
    </row>
    <row r="62" spans="1:8" x14ac:dyDescent="0.3">
      <c r="A62" s="13">
        <v>45503</v>
      </c>
      <c r="B62" s="8">
        <v>21</v>
      </c>
      <c r="G62" s="24">
        <v>26</v>
      </c>
      <c r="H62" s="23">
        <f t="shared" si="0"/>
        <v>3.1776937618147509</v>
      </c>
    </row>
    <row r="63" spans="1:8" x14ac:dyDescent="0.3">
      <c r="A63" s="13">
        <v>45504</v>
      </c>
      <c r="B63" s="8">
        <v>21</v>
      </c>
      <c r="G63" s="24">
        <v>26</v>
      </c>
      <c r="H63" s="23">
        <f t="shared" si="0"/>
        <v>3.1776937618147509</v>
      </c>
    </row>
    <row r="64" spans="1:8" x14ac:dyDescent="0.3">
      <c r="A64" s="13">
        <v>45505</v>
      </c>
      <c r="B64" s="8">
        <v>15</v>
      </c>
      <c r="G64" s="24">
        <v>26</v>
      </c>
      <c r="H64" s="23">
        <f t="shared" si="0"/>
        <v>3.1776937618147509</v>
      </c>
    </row>
    <row r="65" spans="1:8" x14ac:dyDescent="0.3">
      <c r="A65" s="13">
        <v>45506</v>
      </c>
      <c r="B65" s="8">
        <v>20</v>
      </c>
      <c r="G65" s="24">
        <v>26</v>
      </c>
      <c r="H65" s="23">
        <f t="shared" si="0"/>
        <v>3.1776937618147509</v>
      </c>
    </row>
    <row r="66" spans="1:8" x14ac:dyDescent="0.3">
      <c r="A66" s="13">
        <v>45507</v>
      </c>
      <c r="B66" s="8">
        <v>21</v>
      </c>
      <c r="G66" s="24">
        <v>26</v>
      </c>
      <c r="H66" s="23">
        <f t="shared" si="0"/>
        <v>3.1776937618147509</v>
      </c>
    </row>
    <row r="67" spans="1:8" x14ac:dyDescent="0.3">
      <c r="A67" s="13">
        <v>45508</v>
      </c>
      <c r="B67" s="8">
        <v>24</v>
      </c>
      <c r="G67" s="24">
        <v>26</v>
      </c>
      <c r="H67" s="23">
        <f t="shared" ref="H67:H93" si="14">(G67-$U$6)^2</f>
        <v>3.1776937618147509</v>
      </c>
    </row>
    <row r="68" spans="1:8" x14ac:dyDescent="0.3">
      <c r="A68" s="13">
        <v>45509</v>
      </c>
      <c r="B68" s="8">
        <v>26</v>
      </c>
      <c r="G68" s="24">
        <v>26</v>
      </c>
      <c r="H68" s="23">
        <f t="shared" si="14"/>
        <v>3.1776937618147509</v>
      </c>
    </row>
    <row r="69" spans="1:8" x14ac:dyDescent="0.3">
      <c r="A69" s="13">
        <v>45510</v>
      </c>
      <c r="B69" s="8">
        <v>24</v>
      </c>
      <c r="G69" s="24">
        <v>26</v>
      </c>
      <c r="H69" s="23">
        <f t="shared" si="14"/>
        <v>3.1776937618147509</v>
      </c>
    </row>
    <row r="70" spans="1:8" x14ac:dyDescent="0.3">
      <c r="A70" s="13">
        <v>45511</v>
      </c>
      <c r="B70" s="8">
        <v>23</v>
      </c>
      <c r="G70" s="24">
        <v>27</v>
      </c>
      <c r="H70" s="23">
        <f t="shared" si="14"/>
        <v>7.7429111531191017</v>
      </c>
    </row>
    <row r="71" spans="1:8" x14ac:dyDescent="0.3">
      <c r="A71" s="13">
        <v>45512</v>
      </c>
      <c r="B71" s="8">
        <v>22</v>
      </c>
      <c r="G71" s="24">
        <v>27</v>
      </c>
      <c r="H71" s="23">
        <f t="shared" si="14"/>
        <v>7.7429111531191017</v>
      </c>
    </row>
    <row r="72" spans="1:8" x14ac:dyDescent="0.3">
      <c r="A72" s="13">
        <v>45513</v>
      </c>
      <c r="B72" s="8">
        <v>23</v>
      </c>
      <c r="G72" s="24">
        <v>27</v>
      </c>
      <c r="H72" s="23">
        <f t="shared" si="14"/>
        <v>7.7429111531191017</v>
      </c>
    </row>
    <row r="73" spans="1:8" x14ac:dyDescent="0.3">
      <c r="A73" s="13">
        <v>45514</v>
      </c>
      <c r="B73" s="8">
        <v>24</v>
      </c>
      <c r="G73" s="24">
        <v>27</v>
      </c>
      <c r="H73" s="23">
        <f t="shared" si="14"/>
        <v>7.7429111531191017</v>
      </c>
    </row>
    <row r="74" spans="1:8" x14ac:dyDescent="0.3">
      <c r="A74" s="13">
        <v>45515</v>
      </c>
      <c r="B74" s="8">
        <v>16</v>
      </c>
      <c r="G74" s="24">
        <v>27</v>
      </c>
      <c r="H74" s="23">
        <f t="shared" si="14"/>
        <v>7.7429111531191017</v>
      </c>
    </row>
    <row r="75" spans="1:8" x14ac:dyDescent="0.3">
      <c r="A75" s="13">
        <v>45516</v>
      </c>
      <c r="B75" s="8">
        <v>16</v>
      </c>
      <c r="G75" s="24">
        <v>27</v>
      </c>
      <c r="H75" s="23">
        <f t="shared" si="14"/>
        <v>7.7429111531191017</v>
      </c>
    </row>
    <row r="76" spans="1:8" x14ac:dyDescent="0.3">
      <c r="A76" s="13">
        <v>45517</v>
      </c>
      <c r="B76" s="8">
        <v>15</v>
      </c>
      <c r="G76" s="24">
        <v>27</v>
      </c>
      <c r="H76" s="23">
        <f t="shared" si="14"/>
        <v>7.7429111531191017</v>
      </c>
    </row>
    <row r="77" spans="1:8" x14ac:dyDescent="0.3">
      <c r="A77" s="13">
        <v>45518</v>
      </c>
      <c r="B77" s="8">
        <v>22</v>
      </c>
      <c r="G77" s="24">
        <v>28</v>
      </c>
      <c r="H77" s="23">
        <f t="shared" si="14"/>
        <v>14.308128544423454</v>
      </c>
    </row>
    <row r="78" spans="1:8" x14ac:dyDescent="0.3">
      <c r="A78" s="13">
        <v>45519</v>
      </c>
      <c r="B78" s="8">
        <v>21</v>
      </c>
      <c r="G78" s="24">
        <v>28</v>
      </c>
      <c r="H78" s="23">
        <f t="shared" si="14"/>
        <v>14.308128544423454</v>
      </c>
    </row>
    <row r="79" spans="1:8" x14ac:dyDescent="0.3">
      <c r="A79" s="13">
        <v>45520</v>
      </c>
      <c r="B79" s="8">
        <v>23</v>
      </c>
      <c r="G79" s="24">
        <v>28</v>
      </c>
      <c r="H79" s="23">
        <f t="shared" si="14"/>
        <v>14.308128544423454</v>
      </c>
    </row>
    <row r="80" spans="1:8" x14ac:dyDescent="0.3">
      <c r="A80" s="13">
        <v>45521</v>
      </c>
      <c r="B80" s="8">
        <v>24</v>
      </c>
      <c r="G80" s="24">
        <v>28</v>
      </c>
      <c r="H80" s="23">
        <f t="shared" si="14"/>
        <v>14.308128544423454</v>
      </c>
    </row>
    <row r="81" spans="1:8" x14ac:dyDescent="0.3">
      <c r="A81" s="13">
        <v>45522</v>
      </c>
      <c r="B81" s="8">
        <v>27</v>
      </c>
      <c r="G81" s="24">
        <v>28</v>
      </c>
      <c r="H81" s="23">
        <f t="shared" si="14"/>
        <v>14.308128544423454</v>
      </c>
    </row>
    <row r="82" spans="1:8" x14ac:dyDescent="0.3">
      <c r="A82" s="13">
        <v>45523</v>
      </c>
      <c r="B82" s="8">
        <v>27</v>
      </c>
      <c r="G82" s="24">
        <v>29</v>
      </c>
      <c r="H82" s="23">
        <f t="shared" si="14"/>
        <v>22.873345935727805</v>
      </c>
    </row>
    <row r="83" spans="1:8" x14ac:dyDescent="0.3">
      <c r="A83" s="13">
        <v>45524</v>
      </c>
      <c r="B83" s="8">
        <v>23</v>
      </c>
      <c r="G83" s="24">
        <v>29</v>
      </c>
      <c r="H83" s="23">
        <f t="shared" si="14"/>
        <v>22.873345935727805</v>
      </c>
    </row>
    <row r="84" spans="1:8" x14ac:dyDescent="0.3">
      <c r="A84" s="13">
        <v>45525</v>
      </c>
      <c r="B84" s="8">
        <v>24</v>
      </c>
      <c r="G84" s="24">
        <v>30</v>
      </c>
      <c r="H84" s="23">
        <f t="shared" si="14"/>
        <v>33.438563327032156</v>
      </c>
    </row>
    <row r="85" spans="1:8" x14ac:dyDescent="0.3">
      <c r="A85" s="13">
        <v>45526</v>
      </c>
      <c r="B85" s="8">
        <v>22</v>
      </c>
      <c r="G85" s="24">
        <v>30</v>
      </c>
      <c r="H85" s="23">
        <f t="shared" si="14"/>
        <v>33.438563327032156</v>
      </c>
    </row>
    <row r="86" spans="1:8" x14ac:dyDescent="0.3">
      <c r="A86" s="13">
        <v>45527</v>
      </c>
      <c r="B86" s="8">
        <v>25</v>
      </c>
      <c r="G86" s="24">
        <v>30</v>
      </c>
      <c r="H86" s="23">
        <f t="shared" si="14"/>
        <v>33.438563327032156</v>
      </c>
    </row>
    <row r="87" spans="1:8" x14ac:dyDescent="0.3">
      <c r="A87" s="13">
        <v>45528</v>
      </c>
      <c r="B87" s="8">
        <v>22</v>
      </c>
      <c r="G87" s="24">
        <v>31</v>
      </c>
      <c r="H87" s="23">
        <f t="shared" si="14"/>
        <v>46.003780718336508</v>
      </c>
    </row>
    <row r="88" spans="1:8" x14ac:dyDescent="0.3">
      <c r="A88" s="13">
        <v>45529</v>
      </c>
      <c r="B88" s="8">
        <v>28</v>
      </c>
      <c r="G88" s="24">
        <v>31</v>
      </c>
      <c r="H88" s="23">
        <f t="shared" si="14"/>
        <v>46.003780718336508</v>
      </c>
    </row>
    <row r="89" spans="1:8" x14ac:dyDescent="0.3">
      <c r="A89" s="13">
        <v>45530</v>
      </c>
      <c r="B89" s="8">
        <v>30</v>
      </c>
      <c r="G89" s="24">
        <v>31</v>
      </c>
      <c r="H89" s="23">
        <f t="shared" si="14"/>
        <v>46.003780718336508</v>
      </c>
    </row>
    <row r="90" spans="1:8" x14ac:dyDescent="0.3">
      <c r="A90" s="13">
        <v>45531</v>
      </c>
      <c r="B90" s="8">
        <v>31</v>
      </c>
      <c r="G90" s="24">
        <v>32</v>
      </c>
      <c r="H90" s="23">
        <f t="shared" si="14"/>
        <v>60.568998109640859</v>
      </c>
    </row>
    <row r="91" spans="1:8" x14ac:dyDescent="0.3">
      <c r="A91" s="13">
        <v>45532</v>
      </c>
      <c r="B91" s="8">
        <v>29</v>
      </c>
      <c r="G91" s="24">
        <v>32</v>
      </c>
      <c r="H91" s="23">
        <f t="shared" si="14"/>
        <v>60.568998109640859</v>
      </c>
    </row>
    <row r="92" spans="1:8" x14ac:dyDescent="0.3">
      <c r="A92" s="13">
        <v>45533</v>
      </c>
      <c r="B92" s="8">
        <v>26</v>
      </c>
      <c r="G92" s="24">
        <v>32</v>
      </c>
      <c r="H92" s="23">
        <f t="shared" si="14"/>
        <v>60.568998109640859</v>
      </c>
    </row>
    <row r="93" spans="1:8" x14ac:dyDescent="0.3">
      <c r="A93" s="13">
        <v>45534</v>
      </c>
      <c r="B93" s="8">
        <v>25</v>
      </c>
      <c r="G93" s="24">
        <v>33</v>
      </c>
      <c r="H93" s="23">
        <f t="shared" si="14"/>
        <v>77.134215500945203</v>
      </c>
    </row>
    <row r="94" spans="1:8" x14ac:dyDescent="0.3">
      <c r="A94" s="13">
        <v>45535</v>
      </c>
      <c r="B94" s="8">
        <v>27</v>
      </c>
    </row>
  </sheetData>
  <sortState ref="G2:G93">
    <sortCondition ref="G2"/>
  </sortState>
  <mergeCells count="6">
    <mergeCell ref="K40:M40"/>
    <mergeCell ref="M1:N1"/>
    <mergeCell ref="A1:B1"/>
    <mergeCell ref="K27:L27"/>
    <mergeCell ref="M27:N27"/>
    <mergeCell ref="O27:P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Равномерное распределение</vt:lpstr>
      <vt:lpstr>Нормальное распределение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2024-09-29T14:57:53Z</dcterms:modified>
</cp:coreProperties>
</file>