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<sst xmlns="http://schemas.openxmlformats.org/spreadsheetml/2006/main" count="19" uniqueCount="17">
  <si>
    <t xml:space="preserve">GF TIK</t>
  </si>
  <si>
    <t xml:space="preserve">S&amp;P 500</t>
  </si>
  <si>
    <t xml:space="preserve">.INX</t>
  </si>
  <si>
    <t xml:space="preserve">DOW</t>
  </si>
  <si>
    <t xml:space="preserve">.DJI</t>
  </si>
  <si>
    <t xml:space="preserve">RUT</t>
  </si>
  <si>
    <t xml:space="preserve">FTSE</t>
  </si>
  <si>
    <t xml:space="preserve">UKX</t>
  </si>
  <si>
    <t xml:space="preserve">DAX 40</t>
  </si>
  <si>
    <t xml:space="preserve">GDAXI</t>
  </si>
  <si>
    <t xml:space="preserve">HAND Inputed from Finance</t>
  </si>
  <si>
    <t xml:space="preserve">CAC 40</t>
  </si>
  <si>
    <t xml:space="preserve">PX1</t>
  </si>
  <si>
    <t xml:space="preserve">Eurostoxx</t>
  </si>
  <si>
    <t xml:space="preserve">SX5E</t>
  </si>
  <si>
    <t xml:space="preserve">Nikkei 225</t>
  </si>
  <si>
    <t xml:space="preserve">N225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</si>
</sst>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m/d/yyyy"/>
    <numFmt numFmtId="167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&quot;Arial&quot;"/>
      <family val="0"/>
      <charset val="1"/>
    </font>
    <font>
      <sz val="8"/>
      <color rgb="FF000000"/>
      <name val="&quot;Arial&quot;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/>
      <c r="B1" s="1" t="s">
        <v>0</v>
      </c>
      <c r="C1" s="2" t="n">
        <v>45548</v>
      </c>
      <c r="D1" s="2" t="n">
        <v>45509</v>
      </c>
      <c r="E1" s="3" t="n">
        <v>45504</v>
      </c>
      <c r="F1" s="3" t="n">
        <v>45490</v>
      </c>
      <c r="G1" s="3" t="n">
        <v>45471</v>
      </c>
      <c r="H1" s="3" t="n">
        <v>45405</v>
      </c>
      <c r="I1" s="3" t="n">
        <v>45380</v>
      </c>
      <c r="J1" s="3" t="n">
        <v>45344</v>
      </c>
      <c r="K1" s="4" t="n">
        <v>45288</v>
      </c>
      <c r="L1" s="3" t="n">
        <v>45208</v>
      </c>
      <c r="M1" s="3" t="n">
        <v>45198</v>
      </c>
      <c r="N1" s="3" t="n">
        <v>45195</v>
      </c>
      <c r="O1" s="2" t="n">
        <v>45182</v>
      </c>
      <c r="P1" s="3" t="n">
        <v>45107</v>
      </c>
      <c r="Q1" s="3" t="n">
        <v>45016</v>
      </c>
      <c r="R1" s="4" t="n">
        <v>44924</v>
      </c>
      <c r="S1" s="3" t="n">
        <v>44834</v>
      </c>
      <c r="T1" s="2" t="n">
        <v>44817</v>
      </c>
      <c r="U1" s="3" t="n">
        <v>44742</v>
      </c>
      <c r="V1" s="3" t="n">
        <v>44651</v>
      </c>
      <c r="W1" s="2" t="n">
        <v>44617</v>
      </c>
      <c r="X1" s="2" t="n">
        <v>44616</v>
      </c>
      <c r="Y1" s="2" t="n">
        <v>44615</v>
      </c>
      <c r="Z1" s="4" t="n">
        <v>44560</v>
      </c>
      <c r="AA1" s="3" t="n">
        <v>44469</v>
      </c>
      <c r="AB1" s="2" t="n">
        <v>44452</v>
      </c>
      <c r="AC1" s="3" t="n">
        <v>44377</v>
      </c>
      <c r="AD1" s="3" t="n">
        <v>44286</v>
      </c>
      <c r="AE1" s="4" t="n">
        <v>44195</v>
      </c>
      <c r="AF1" s="3" t="n">
        <v>44104</v>
      </c>
      <c r="AG1" s="2" t="n">
        <v>44092</v>
      </c>
      <c r="AH1" s="3" t="n">
        <v>44012</v>
      </c>
      <c r="AI1" s="3" t="n">
        <v>43921</v>
      </c>
      <c r="AJ1" s="2" t="n">
        <v>43895</v>
      </c>
      <c r="AK1" s="4" t="n">
        <v>43829</v>
      </c>
      <c r="AL1" s="3" t="n">
        <v>43738</v>
      </c>
      <c r="AM1" s="2" t="n">
        <v>43721</v>
      </c>
      <c r="AN1" s="3" t="n">
        <v>43644</v>
      </c>
      <c r="AO1" s="3" t="n">
        <v>43553</v>
      </c>
      <c r="AP1" s="4" t="n">
        <v>43462</v>
      </c>
      <c r="AQ1" s="3" t="n">
        <v>43371</v>
      </c>
      <c r="AR1" s="2" t="n">
        <v>43356</v>
      </c>
    </row>
    <row r="2" customFormat="false" ht="15.75" hidden="false" customHeight="false" outlineLevel="0" collapsed="false">
      <c r="A2" s="5" t="s">
        <v>1</v>
      </c>
      <c r="B2" s="6" t="s">
        <v>2</v>
      </c>
      <c r="C2" s="7" t="n">
        <f aca="false">IFERROR(__xludf.dummyfunction("QUERY(GOOGLEFINANCE($B2,""price"",C$1,1,1),""select Col2 label Col2''"")"),5626.02)</f>
        <v>5626.02</v>
      </c>
      <c r="D2" s="7" t="n">
        <f aca="false">IFERROR(__xludf.dummyfunction("QUERY(GOOGLEFINANCE($B2,""price"",D$1,1,1),""select Col2 label Col2''"")"),5186.33)</f>
        <v>5186.33</v>
      </c>
      <c r="E2" s="7" t="n">
        <f aca="false">IFERROR(__xludf.dummyfunction("QUERY(GOOGLEFINANCE($B2,""price"",E$1,1,1),""select Col2 label Col2''"")"),5522.3)</f>
        <v>5522.3</v>
      </c>
      <c r="F2" s="7" t="n">
        <f aca="false">IFERROR(__xludf.dummyfunction("QUERY(GOOGLEFINANCE($B2,""price"",F$1,1,1),""select Col2 label Col2''"")"),5588.27)</f>
        <v>5588.27</v>
      </c>
      <c r="G2" s="7" t="n">
        <f aca="false">IFERROR(__xludf.dummyfunction("QUERY(GOOGLEFINANCE($B2,""price"",G$1,1,1),""select Col2 label Col2''"")"),5460.48)</f>
        <v>5460.48</v>
      </c>
      <c r="H2" s="7" t="n">
        <f aca="false">IFERROR(__xludf.dummyfunction("QUERY(GOOGLEFINANCE($B2,""price"",H$1,1,1),""select Col2 label Col2''"")"),5070.55)</f>
        <v>5070.55</v>
      </c>
      <c r="I2" s="7" t="n">
        <f aca="false">IFERROR(__xludf.dummyfunction("QUERY(GOOGLEFINANCE($B$2,""price"",I1,1,1),""select Col2 label Col2''"")"),5243.77)</f>
        <v>5243.77</v>
      </c>
      <c r="J2" s="7" t="n">
        <f aca="false">IFERROR(__xludf.dummyfunction("QUERY(GOOGLEFINANCE($B$2,""price"",J1,1,1),""select Col2 label Col2''"")"),5087.03)</f>
        <v>5087.03</v>
      </c>
      <c r="K2" s="7" t="n">
        <f aca="false">IFERROR(__xludf.dummyfunction("QUERY(GOOGLEFINANCE($B$2,""price"",K1,1,1),""select Col2 label Col2''"")"),4783.35)</f>
        <v>4783.35</v>
      </c>
      <c r="L2" s="7" t="n">
        <f aca="false">IFERROR(__xludf.dummyfunction("QUERY(GOOGLEFINANCE($B$2,""price"",L1,1,1),""select Col2 label Col2''"")"),4335.66)</f>
        <v>4335.66</v>
      </c>
      <c r="M2" s="7" t="n">
        <f aca="false">IFERROR(__xludf.dummyfunction("QUERY(GOOGLEFINANCE($B$2,""price"",M1,1,1),""select Col2 label Col2''"")"),4288.05)</f>
        <v>4288.05</v>
      </c>
      <c r="N2" s="7" t="n">
        <f aca="false">IFERROR(__xludf.dummyfunction("QUERY(GOOGLEFINANCE($B$2,""price"",N1,1,1),""select Col2 label Col2''"")"),4273.53)</f>
        <v>4273.53</v>
      </c>
      <c r="O2" s="7" t="n">
        <f aca="false">IFERROR(__xludf.dummyfunction("QUERY(GOOGLEFINANCE($B$2,""price"",O1,1,1),""select Col2 label Col2''"")"),4467.44)</f>
        <v>4467.44</v>
      </c>
      <c r="P2" s="7" t="n">
        <f aca="false">IFERROR(__xludf.dummyfunction("QUERY(GOOGLEFINANCE($B$2,""price"",P1,1,1),""select Col2 label Col2''"")"),4450.38)</f>
        <v>4450.38</v>
      </c>
      <c r="Q2" s="7" t="n">
        <f aca="false">IFERROR(__xludf.dummyfunction("QUERY(GOOGLEFINANCE($B$2,""price"",Q1,1,1),""select Col2 label Col2''"")"),4109.31)</f>
        <v>4109.31</v>
      </c>
      <c r="R2" s="7" t="n">
        <f aca="false">IFERROR(__xludf.dummyfunction("QUERY(GOOGLEFINANCE($B$2,""price"",R1,1,1),""select Col2 label Col2''"")"),3849.28)</f>
        <v>3849.28</v>
      </c>
      <c r="S2" s="7" t="n">
        <f aca="false">IFERROR(__xludf.dummyfunction("QUERY(GOOGLEFINANCE($B$2,""price"",S1,1,1),""select Col2 label Col2''"")"),3585.62)</f>
        <v>3585.62</v>
      </c>
      <c r="T2" s="7" t="n">
        <f aca="false">IFERROR(__xludf.dummyfunction("QUERY(GOOGLEFINANCE($B$2,""price"",T1,1,1),""select Col2 label Col2''"")"),3932.69)</f>
        <v>3932.69</v>
      </c>
      <c r="U2" s="7" t="n">
        <f aca="false">IFERROR(__xludf.dummyfunction("QUERY(GOOGLEFINANCE($B$2,""price"",U1,1,1),""select Col2 label Col2''"")"),3785.38)</f>
        <v>3785.38</v>
      </c>
      <c r="V2" s="7" t="n">
        <f aca="false">IFERROR(__xludf.dummyfunction("QUERY(GOOGLEFINANCE($B$2,""price"",V1,1,1),""select Col2 label Col2''"")"),4530.41)</f>
        <v>4530.41</v>
      </c>
      <c r="W2" s="7" t="n">
        <f aca="false">IFERROR(__xludf.dummyfunction("QUERY(GOOGLEFINANCE($B$2,""price"",W1,1,1),""select Col2 label Col2''"")"),4384.65)</f>
        <v>4384.65</v>
      </c>
      <c r="X2" s="7" t="n">
        <f aca="false">IFERROR(__xludf.dummyfunction("QUERY(GOOGLEFINANCE($B$2,""price"",X1,1,1),""select Col2 label Col2''"")"),4288.7)</f>
        <v>4288.7</v>
      </c>
      <c r="Y2" s="7" t="n">
        <f aca="false">IFERROR(__xludf.dummyfunction("QUERY(GOOGLEFINANCE($B$2,""price"",Y1,1,1),""select Col2 label Col2''"")"),4225.5)</f>
        <v>4225.5</v>
      </c>
      <c r="Z2" s="7" t="n">
        <f aca="false">IFERROR(__xludf.dummyfunction("QUERY(GOOGLEFINANCE($B$2,""price"",Z1,1,1),""select Col2 label Col2''"")"),4778.73)</f>
        <v>4778.73</v>
      </c>
      <c r="AA2" s="7" t="n">
        <f aca="false">IFERROR(__xludf.dummyfunction("QUERY(GOOGLEFINANCE($B$2,""price"",AA1,1,1),""select Col2 label Col2''"")"),4307.54)</f>
        <v>4307.54</v>
      </c>
      <c r="AB2" s="7" t="n">
        <f aca="false">IFERROR(__xludf.dummyfunction("QUERY(GOOGLEFINANCE($B$2,""price"",AB1,1,1),""select Col2 label Col2''"")"),4468.73)</f>
        <v>4468.73</v>
      </c>
      <c r="AC2" s="7" t="n">
        <f aca="false">IFERROR(__xludf.dummyfunction("QUERY(GOOGLEFINANCE($B$2,""price"",AC1,1,1),""select Col2 label Col2''"")"),4297.5)</f>
        <v>4297.5</v>
      </c>
      <c r="AD2" s="7" t="n">
        <f aca="false">IFERROR(__xludf.dummyfunction("QUERY(GOOGLEFINANCE($B$2,""price"",AD1,1,1),""select Col2 label Col2''"")"),3972.89)</f>
        <v>3972.89</v>
      </c>
      <c r="AE2" s="7" t="n">
        <f aca="false">IFERROR(__xludf.dummyfunction("QUERY(GOOGLEFINANCE($B$2,""price"",AE1,1,1),""select Col2 label Col2''"")"),3732.04)</f>
        <v>3732.04</v>
      </c>
      <c r="AF2" s="7" t="n">
        <f aca="false">IFERROR(__xludf.dummyfunction("QUERY(GOOGLEFINANCE($B$2,""price"",AF1,1,1),""select Col2 label Col2''"")"),3363)</f>
        <v>3363</v>
      </c>
      <c r="AG2" s="7" t="n">
        <f aca="false">IFERROR(__xludf.dummyfunction("QUERY(GOOGLEFINANCE($B$2,""price"",AG1,1,1),""select Col2 label Col2''"")"),3319.47)</f>
        <v>3319.47</v>
      </c>
      <c r="AH2" s="7" t="n">
        <f aca="false">IFERROR(__xludf.dummyfunction("QUERY(GOOGLEFINANCE($B$2,""price"",AH1,1,1),""select Col2 label Col2''"")"),3100.29)</f>
        <v>3100.29</v>
      </c>
      <c r="AI2" s="7" t="n">
        <f aca="false">IFERROR(__xludf.dummyfunction("QUERY(GOOGLEFINANCE($B$2,""price"",AI1,1,1),""select Col2 label Col2''"")"),2584.59)</f>
        <v>2584.59</v>
      </c>
      <c r="AJ2" s="7" t="n">
        <f aca="false">IFERROR(__xludf.dummyfunction("QUERY(GOOGLEFINANCE($B$2,""price"",AJ1,1,1),""select Col2 label Col2''"")"),3023.94)</f>
        <v>3023.94</v>
      </c>
      <c r="AK2" s="7" t="n">
        <f aca="false">IFERROR(__xludf.dummyfunction("QUERY(GOOGLEFINANCE($B$2,""price"",AK1,1,1),""select Col2 label Col2''"")"),3221.29)</f>
        <v>3221.29</v>
      </c>
      <c r="AL2" s="7" t="n">
        <f aca="false">IFERROR(__xludf.dummyfunction("QUERY(GOOGLEFINANCE($B$2,""price"",AL1,1,1),""select Col2 label Col2''"")"),2976.74)</f>
        <v>2976.74</v>
      </c>
      <c r="AM2" s="7" t="n">
        <f aca="false">IFERROR(__xludf.dummyfunction("QUERY(GOOGLEFINANCE($B$2,""price"",AM1,1,1),""select Col2 label Col2''"")"),3007.39)</f>
        <v>3007.39</v>
      </c>
      <c r="AN2" s="7" t="n">
        <f aca="false">IFERROR(__xludf.dummyfunction("QUERY(GOOGLEFINANCE($B$2,""price"",AN1,1,1),""select Col2 label Col2''"")"),2941.76)</f>
        <v>2941.76</v>
      </c>
      <c r="AO2" s="7" t="n">
        <f aca="false">IFERROR(__xludf.dummyfunction("QUERY(GOOGLEFINANCE($B$2,""price"",AO1,1,1),""select Col2 label Col2''"")"),2834.4)</f>
        <v>2834.4</v>
      </c>
      <c r="AP2" s="7" t="n">
        <f aca="false">IFERROR(__xludf.dummyfunction("QUERY(GOOGLEFINANCE($B$2,""price"",AP1,1,1),""select Col2 label Col2''"")"),2485.74)</f>
        <v>2485.74</v>
      </c>
      <c r="AQ2" s="7" t="n">
        <f aca="false">IFERROR(__xludf.dummyfunction("QUERY(GOOGLEFINANCE($B$2,""price"",AQ1,1,1),""select Col2 label Col2''"")"),2913.98)</f>
        <v>2913.98</v>
      </c>
      <c r="AR2" s="7" t="n">
        <f aca="false">IFERROR(__xludf.dummyfunction("QUERY(GOOGLEFINANCE($B$2,""price"",AR1,1,1),""select Col2 label Col2''"")"),2904.18)</f>
        <v>2904.18</v>
      </c>
    </row>
    <row r="3" customFormat="false" ht="15.75" hidden="false" customHeight="false" outlineLevel="0" collapsed="false">
      <c r="A3" s="5" t="s">
        <v>3</v>
      </c>
      <c r="B3" s="6" t="s">
        <v>4</v>
      </c>
      <c r="C3" s="7" t="n">
        <f aca="false">IFERROR(__xludf.dummyfunction("QUERY(GOOGLEFINANCE($B3,""price"",C$1,1,1),""select Col2 label Col2''"")"),41393.78)</f>
        <v>41393.78</v>
      </c>
      <c r="D3" s="7" t="n">
        <f aca="false">IFERROR(__xludf.dummyfunction("QUERY(GOOGLEFINANCE($B3,""price"",D$1,1,1),""select Col2 label Col2''"")"),38703.27)</f>
        <v>38703.27</v>
      </c>
      <c r="E3" s="7" t="n">
        <f aca="false">IFERROR(__xludf.dummyfunction("QUERY(GOOGLEFINANCE($B3,""price"",E$1,1,1),""select Col2 label Col2''"")"),40842.79)</f>
        <v>40842.79</v>
      </c>
      <c r="F3" s="7" t="n">
        <f aca="false">IFERROR(__xludf.dummyfunction("QUERY(GOOGLEFINANCE($B3,""price"",F$1,1,1),""select Col2 label Col2''"")"),41198.08)</f>
        <v>41198.08</v>
      </c>
      <c r="G3" s="7" t="n">
        <f aca="false">IFERROR(__xludf.dummyfunction("QUERY(GOOGLEFINANCE($B3,""price"",G$1,1,1),""select Col2 label Col2''"")"),39118.86)</f>
        <v>39118.86</v>
      </c>
      <c r="H3" s="7" t="n">
        <f aca="false">IFERROR(__xludf.dummyfunction("QUERY(GOOGLEFINANCE($B3,""price"",H$1,1,1),""select Col2 label Col2''"")"),38503.69)</f>
        <v>38503.69</v>
      </c>
      <c r="I3" s="7" t="n">
        <f aca="false">IFERROR(__xludf.dummyfunction("QUERY(GOOGLEFINANCE($B3,""price"",I$1,1,1),""select Col2 label Col2''"")"),39566.85)</f>
        <v>39566.85</v>
      </c>
      <c r="J3" s="7" t="n">
        <f aca="false">IFERROR(__xludf.dummyfunction("QUERY(GOOGLEFINANCE($B3,""price"",J$1,1,1),""select Col2 label Col2''"")"),39069.11)</f>
        <v>39069.11</v>
      </c>
      <c r="K3" s="7" t="n">
        <f aca="false">IFERROR(__xludf.dummyfunction("QUERY(GOOGLEFINANCE($B3,""price"",K$1,1,1),""select Col2 label Col2''"")"),37710.1)</f>
        <v>37710.1</v>
      </c>
      <c r="L3" s="7" t="n">
        <f aca="false">IFERROR(__xludf.dummyfunction("QUERY(GOOGLEFINANCE($B3,""price"",L$1,1,1),""select Col2 label Col2''"")"),33604.65)</f>
        <v>33604.65</v>
      </c>
      <c r="M3" s="7" t="n">
        <f aca="false">IFERROR(__xludf.dummyfunction("QUERY(GOOGLEFINANCE($B3,""price"",M$1,1,1),""select Col2 label Col2''"")"),33507.5)</f>
        <v>33507.5</v>
      </c>
      <c r="N3" s="7" t="n">
        <f aca="false">IFERROR(__xludf.dummyfunction("QUERY(GOOGLEFINANCE($B3,""price"",N$1,1,1),""select Col2 label Col2''"")"),33618.88)</f>
        <v>33618.88</v>
      </c>
      <c r="O3" s="7" t="n">
        <f aca="false">IFERROR(__xludf.dummyfunction("QUERY(GOOGLEFINANCE($B3,""price"",O$1,1,1),""select Col2 label Col2''"")"),34575.53)</f>
        <v>34575.53</v>
      </c>
      <c r="P3" s="7" t="n">
        <f aca="false">IFERROR(__xludf.dummyfunction("QUERY(GOOGLEFINANCE($B3,""price"",P$1,1,1),""select Col2 label Col2''"")"),34407.6)</f>
        <v>34407.6</v>
      </c>
      <c r="Q3" s="7" t="n">
        <f aca="false">IFERROR(__xludf.dummyfunction("QUERY(GOOGLEFINANCE($B3,""price"",Q$1,1,1),""select Col2 label Col2''"")"),33274.15)</f>
        <v>33274.15</v>
      </c>
      <c r="R3" s="7" t="n">
        <f aca="false">IFERROR(__xludf.dummyfunction("QUERY(GOOGLEFINANCE($B3,""price"",R$1,1,1),""select Col2 label Col2''"")"),33220.8)</f>
        <v>33220.8</v>
      </c>
      <c r="S3" s="7" t="n">
        <f aca="false">IFERROR(__xludf.dummyfunction("QUERY(GOOGLEFINANCE($B3,""price"",S$1,1,1),""select Col2 label Col2''"")"),28725.51)</f>
        <v>28725.51</v>
      </c>
      <c r="T3" s="7" t="n">
        <f aca="false">IFERROR(__xludf.dummyfunction("QUERY(GOOGLEFINANCE($B3,""price"",T$1,1,1),""select Col2 label Col2''"")"),31104.97)</f>
        <v>31104.97</v>
      </c>
      <c r="U3" s="7" t="n">
        <f aca="false">IFERROR(__xludf.dummyfunction("QUERY(GOOGLEFINANCE($B3,""price"",U$1,1,1),""select Col2 label Col2''"")"),30775.43)</f>
        <v>30775.43</v>
      </c>
      <c r="V3" s="7" t="n">
        <f aca="false">IFERROR(__xludf.dummyfunction("QUERY(GOOGLEFINANCE($B3,""price"",V$1,1,1),""select Col2 label Col2''"")"),34678.35)</f>
        <v>34678.35</v>
      </c>
      <c r="W3" s="7" t="n">
        <f aca="false">IFERROR(__xludf.dummyfunction("QUERY(GOOGLEFINANCE($B3,""price"",W$1,1,1),""select Col2 label Col2''"")"),34058.75)</f>
        <v>34058.75</v>
      </c>
      <c r="X3" s="7" t="n">
        <f aca="false">IFERROR(__xludf.dummyfunction("QUERY(GOOGLEFINANCE($B3,""price"",X$1,1,1),""select Col2 label Col2''"")"),33223.83)</f>
        <v>33223.83</v>
      </c>
      <c r="Y3" s="7" t="n">
        <f aca="false">IFERROR(__xludf.dummyfunction("QUERY(GOOGLEFINANCE($B3,""price"",Y$1,1,1),""select Col2 label Col2''"")"),33131.76)</f>
        <v>33131.76</v>
      </c>
      <c r="Z3" s="7" t="n">
        <f aca="false">IFERROR(__xludf.dummyfunction("QUERY(GOOGLEFINANCE($B3,""price"",Z$1,1,1),""select Col2 label Col2''"")"),36398.08)</f>
        <v>36398.08</v>
      </c>
      <c r="AA3" s="7" t="n">
        <f aca="false">IFERROR(__xludf.dummyfunction("QUERY(GOOGLEFINANCE($B3,""price"",AA$1,1,1),""select Col2 label Col2''"")"),33843.92)</f>
        <v>33843.92</v>
      </c>
      <c r="AB3" s="7" t="n">
        <f aca="false">IFERROR(__xludf.dummyfunction("QUERY(GOOGLEFINANCE($B3,""price"",AB$1,1,1),""select Col2 label Col2''"")"),34869.63)</f>
        <v>34869.63</v>
      </c>
      <c r="AC3" s="7" t="n">
        <f aca="false">IFERROR(__xludf.dummyfunction("QUERY(GOOGLEFINANCE($B3,""price"",AC$1,1,1),""select Col2 label Col2''"")"),34502.51)</f>
        <v>34502.51</v>
      </c>
      <c r="AD3" s="7" t="n">
        <f aca="false">IFERROR(__xludf.dummyfunction("QUERY(GOOGLEFINANCE($B3,""price"",AD$1,1,1),""select Col2 label Col2''"")"),32981.55)</f>
        <v>32981.55</v>
      </c>
      <c r="AE3" s="7" t="n">
        <f aca="false">IFERROR(__xludf.dummyfunction("QUERY(GOOGLEFINANCE($B3,""price"",AE$1,1,1),""select Col2 label Col2''"")"),30409.56)</f>
        <v>30409.56</v>
      </c>
      <c r="AF3" s="7" t="n">
        <f aca="false">IFERROR(__xludf.dummyfunction("QUERY(GOOGLEFINANCE($B3,""price"",AF$1,1,1),""select Col2 label Col2''"")"),27781.7)</f>
        <v>27781.7</v>
      </c>
      <c r="AG3" s="7" t="n">
        <f aca="false">IFERROR(__xludf.dummyfunction("QUERY(GOOGLEFINANCE($B3,""price"",AG$1,1,1),""select Col2 label Col2''"")"),27657.42)</f>
        <v>27657.42</v>
      </c>
      <c r="AH3" s="7" t="n">
        <f aca="false">IFERROR(__xludf.dummyfunction("QUERY(GOOGLEFINANCE($B3,""price"",AH$1,1,1),""select Col2 label Col2''"")"),25812.88)</f>
        <v>25812.88</v>
      </c>
      <c r="AI3" s="7" t="n">
        <f aca="false">IFERROR(__xludf.dummyfunction("QUERY(GOOGLEFINANCE($B3,""price"",AI$1,1,1),""select Col2 label Col2''"")"),21917.16)</f>
        <v>21917.16</v>
      </c>
      <c r="AJ3" s="7" t="n">
        <f aca="false">IFERROR(__xludf.dummyfunction("QUERY(GOOGLEFINANCE($B3,""price"",AJ$1,1,1),""select Col2 label Col2''"")"),26121.28)</f>
        <v>26121.28</v>
      </c>
      <c r="AK3" s="7" t="n">
        <f aca="false">IFERROR(__xludf.dummyfunction("QUERY(GOOGLEFINANCE($B3,""price"",AK$1,1,1),""select Col2 label Col2''"")"),28462.14)</f>
        <v>28462.14</v>
      </c>
      <c r="AL3" s="7" t="n">
        <f aca="false">IFERROR(__xludf.dummyfunction("QUERY(GOOGLEFINANCE($B3,""price"",AL$1,1,1),""select Col2 label Col2''"")"),26916.83)</f>
        <v>26916.83</v>
      </c>
      <c r="AM3" s="7" t="n">
        <f aca="false">IFERROR(__xludf.dummyfunction("QUERY(GOOGLEFINANCE($B3,""price"",AM$1,1,1),""select Col2 label Col2''"")"),27219.52)</f>
        <v>27219.52</v>
      </c>
      <c r="AN3" s="7" t="n">
        <f aca="false">IFERROR(__xludf.dummyfunction("QUERY(GOOGLEFINANCE($B3,""price"",AN$1,1,1),""select Col2 label Col2''"")"),26599.96)</f>
        <v>26599.96</v>
      </c>
      <c r="AO3" s="7" t="n">
        <f aca="false">IFERROR(__xludf.dummyfunction("QUERY(GOOGLEFINANCE($B3,""price"",AO$1,1,1),""select Col2 label Col2''"")"),25928.68)</f>
        <v>25928.68</v>
      </c>
      <c r="AP3" s="7" t="n">
        <f aca="false">IFERROR(__xludf.dummyfunction("QUERY(GOOGLEFINANCE($B3,""price"",AP$1,1,1),""select Col2 label Col2''"")"),23062.4)</f>
        <v>23062.4</v>
      </c>
      <c r="AQ3" s="7" t="n">
        <f aca="false">IFERROR(__xludf.dummyfunction("QUERY(GOOGLEFINANCE($B3,""price"",AQ$1,1,1),""select Col2 label Col2''"")"),26458.31)</f>
        <v>26458.31</v>
      </c>
      <c r="AR3" s="7" t="n">
        <f aca="false">IFERROR(__xludf.dummyfunction("QUERY(GOOGLEFINANCE($B3,""price"",AR$1,1,1),""select Col2 label Col2''"")"),26145.99)</f>
        <v>26145.99</v>
      </c>
    </row>
    <row r="4" customFormat="false" ht="15.75" hidden="false" customHeight="false" outlineLevel="0" collapsed="false">
      <c r="A4" s="5" t="s">
        <v>5</v>
      </c>
      <c r="B4" s="6" t="s">
        <v>5</v>
      </c>
      <c r="C4" s="7" t="n">
        <f aca="false">IFERROR(__xludf.dummyfunction("QUERY(GOOGLEFINANCE($B4,""price"",C$1,1,1),""select Col2 label Col2''"")"),2182.49)</f>
        <v>2182.49</v>
      </c>
      <c r="D4" s="7" t="n">
        <f aca="false">IFERROR(__xludf.dummyfunction("QUERY(GOOGLEFINANCE($B4,""price"",D$1,1,1),""select Col2 label Col2''"")"),2039.16)</f>
        <v>2039.16</v>
      </c>
      <c r="E4" s="7" t="n">
        <f aca="false">IFERROR(__xludf.dummyfunction("QUERY(GOOGLEFINANCE($B4,""price"",E$1,1,1),""select Col2 label Col2''"")"),2254.48)</f>
        <v>2254.48</v>
      </c>
      <c r="F4" s="7" t="n">
        <f aca="false">IFERROR(__xludf.dummyfunction("QUERY(GOOGLEFINANCE($B4,""price"",F$1,1,1),""select Col2 label Col2''"")"),2239.67)</f>
        <v>2239.67</v>
      </c>
      <c r="G4" s="7" t="n">
        <f aca="false">IFERROR(__xludf.dummyfunction("QUERY(GOOGLEFINANCE($B4,""price"",G$1,1,1),""select Col2 label Col2''"")"),2047.69)</f>
        <v>2047.69</v>
      </c>
      <c r="H4" s="7" t="n">
        <f aca="false">IFERROR(__xludf.dummyfunction("QUERY(GOOGLEFINANCE($B4,""price"",H$1,1,1),""select Col2 label Col2''"")"),2002.64)</f>
        <v>2002.64</v>
      </c>
      <c r="I4" s="7" t="n">
        <f aca="false">IFERROR(__xludf.dummyfunction("QUERY(GOOGLEFINANCE($B4,""price"",I$1,1,1),""select Col2 label Col2''"")"),2102.84)</f>
        <v>2102.84</v>
      </c>
      <c r="J4" s="7" t="n">
        <f aca="false">IFERROR(__xludf.dummyfunction("QUERY(GOOGLEFINANCE($B4,""price"",J$1,1,1),""select Col2 label Col2''"")"),2013.84)</f>
        <v>2013.84</v>
      </c>
      <c r="K4" s="7" t="n">
        <f aca="false">IFERROR(__xludf.dummyfunction("QUERY(GOOGLEFINANCE($B4,""price"",K$1,1,1),""select Col2 label Col2''"")"),2058.34)</f>
        <v>2058.34</v>
      </c>
      <c r="L4" s="7" t="n">
        <f aca="false">IFERROR(__xludf.dummyfunction("QUERY(GOOGLEFINANCE($B4,""price"",L$1,1,1),""select Col2 label Col2''"")"),1755.99)</f>
        <v>1755.99</v>
      </c>
      <c r="M4" s="7" t="n">
        <f aca="false">IFERROR(__xludf.dummyfunction("QUERY(GOOGLEFINANCE($B4,""price"",M$1,1,1),""select Col2 label Col2''"")"),1785.1)</f>
        <v>1785.1</v>
      </c>
      <c r="N4" s="7" t="n">
        <f aca="false">IFERROR(__xludf.dummyfunction("QUERY(GOOGLEFINANCE($B4,""price"",N$1,1,1),""select Col2 label Col2''"")"),1761.61)</f>
        <v>1761.61</v>
      </c>
      <c r="O4" s="7" t="n">
        <f aca="false">IFERROR(__xludf.dummyfunction("QUERY(GOOGLEFINANCE($B4,""price"",O$1,1,1),""select Col2 label Col2''"")"),1840.84)</f>
        <v>1840.84</v>
      </c>
      <c r="P4" s="7" t="n">
        <f aca="false">IFERROR(__xludf.dummyfunction("QUERY(GOOGLEFINANCE($B4,""price"",P$1,1,1),""select Col2 label Col2''"")"),1888.73)</f>
        <v>1888.73</v>
      </c>
      <c r="Q4" s="7" t="n">
        <f aca="false">IFERROR(__xludf.dummyfunction("QUERY(GOOGLEFINANCE($B4,""price"",Q$1,1,1),""select Col2 label Col2''"")"),1802.48)</f>
        <v>1802.48</v>
      </c>
      <c r="R4" s="7" t="n">
        <f aca="false">IFERROR(__xludf.dummyfunction("QUERY(GOOGLEFINANCE($B4,""price"",R$1,1,1),""select Col2 label Col2''"")"),1766.25)</f>
        <v>1766.25</v>
      </c>
      <c r="S4" s="7" t="n">
        <f aca="false">IFERROR(__xludf.dummyfunction("QUERY(GOOGLEFINANCE($B4,""price"",S$1,1,1),""select Col2 label Col2''"")"),1664.72)</f>
        <v>1664.72</v>
      </c>
      <c r="T4" s="7" t="n">
        <f aca="false">IFERROR(__xludf.dummyfunction("QUERY(GOOGLEFINANCE($B4,""price"",T$1,1,1),""select Col2 label Col2''"")"),1831.57)</f>
        <v>1831.57</v>
      </c>
      <c r="U4" s="7" t="n">
        <f aca="false">IFERROR(__xludf.dummyfunction("QUERY(GOOGLEFINANCE($B4,""price"",U$1,1,1),""select Col2 label Col2''"")"),1707.99)</f>
        <v>1707.99</v>
      </c>
      <c r="V4" s="7" t="n">
        <f aca="false">IFERROR(__xludf.dummyfunction("QUERY(GOOGLEFINANCE($B4,""price"",V$1,1,1),""select Col2 label Col2''"")"),2070.13)</f>
        <v>2070.13</v>
      </c>
      <c r="W4" s="7" t="n">
        <f aca="false">IFERROR(__xludf.dummyfunction("QUERY(GOOGLEFINANCE($B4,""price"",W$1,1,1),""select Col2 label Col2''"")"),2040.93)</f>
        <v>2040.93</v>
      </c>
      <c r="X4" s="7" t="n">
        <f aca="false">IFERROR(__xludf.dummyfunction("QUERY(GOOGLEFINANCE($B4,""price"",X$1,1,1),""select Col2 label Col2''"")"),1996)</f>
        <v>1996</v>
      </c>
      <c r="Y4" s="7" t="n">
        <f aca="false">IFERROR(__xludf.dummyfunction("QUERY(GOOGLEFINANCE($B4,""price"",Y$1,1,1),""select Col2 label Col2''"")"),1944.09)</f>
        <v>1944.09</v>
      </c>
      <c r="Z4" s="7" t="n">
        <f aca="false">IFERROR(__xludf.dummyfunction("QUERY(GOOGLEFINANCE($B4,""price"",Z$1,1,1),""select Col2 label Col2''"")"),2248.79)</f>
        <v>2248.79</v>
      </c>
      <c r="AA4" s="7" t="n">
        <f aca="false">IFERROR(__xludf.dummyfunction("QUERY(GOOGLEFINANCE($B4,""price"",AA$1,1,1),""select Col2 label Col2''"")"),2204.37)</f>
        <v>2204.37</v>
      </c>
      <c r="AB4" s="7" t="n">
        <f aca="false">IFERROR(__xludf.dummyfunction("QUERY(GOOGLEFINANCE($B4,""price"",AB$1,1,1),""select Col2 label Col2''"")"),2240.78)</f>
        <v>2240.78</v>
      </c>
      <c r="AC4" s="7" t="n">
        <f aca="false">IFERROR(__xludf.dummyfunction("QUERY(GOOGLEFINANCE($B4,""price"",AC$1,1,1),""select Col2 label Col2''"")"),2310.55)</f>
        <v>2310.55</v>
      </c>
      <c r="AD4" s="7" t="n">
        <f aca="false">IFERROR(__xludf.dummyfunction("QUERY(GOOGLEFINANCE($B4,""price"",AD$1,1,1),""select Col2 label Col2''"")"),2220.52)</f>
        <v>2220.52</v>
      </c>
      <c r="AE4" s="7" t="n">
        <f aca="false">IFERROR(__xludf.dummyfunction("QUERY(GOOGLEFINANCE($B4,""price"",AE$1,1,1),""select Col2 label Col2''"")"),1979.99)</f>
        <v>1979.99</v>
      </c>
      <c r="AF4" s="7" t="n">
        <f aca="false">IFERROR(__xludf.dummyfunction("QUERY(GOOGLEFINANCE($B4,""price"",AF$1,1,1),""select Col2 label Col2''"")"),1507.69)</f>
        <v>1507.69</v>
      </c>
      <c r="AG4" s="7" t="n">
        <f aca="false">IFERROR(__xludf.dummyfunction("QUERY(GOOGLEFINANCE($B4,""price"",AG$1,1,1),""select Col2 label Col2''"")"),1536.78)</f>
        <v>1536.78</v>
      </c>
      <c r="AH4" s="7" t="n">
        <f aca="false">IFERROR(__xludf.dummyfunction("QUERY(GOOGLEFINANCE($B4,""price"",AH$1,1,1),""select Col2 label Col2''"")"),1441.37)</f>
        <v>1441.37</v>
      </c>
      <c r="AI4" s="7" t="n">
        <f aca="false">IFERROR(__xludf.dummyfunction("QUERY(GOOGLEFINANCE($B4,""price"",AI$1,1,1),""select Col2 label Col2''"")"),1153.1)</f>
        <v>1153.1</v>
      </c>
      <c r="AJ4" s="7" t="n">
        <f aca="false">IFERROR(__xludf.dummyfunction("QUERY(GOOGLEFINANCE($B4,""price"",AJ$1,1,1),""select Col2 label Col2''"")"),1478.82)</f>
        <v>1478.82</v>
      </c>
      <c r="AK4" s="7" t="n">
        <f aca="false">IFERROR(__xludf.dummyfunction("QUERY(GOOGLEFINANCE($B4,""price"",AK$1,1,1),""select Col2 label Col2''"")"),1664.15)</f>
        <v>1664.15</v>
      </c>
      <c r="AL4" s="7" t="n">
        <f aca="false">IFERROR(__xludf.dummyfunction("QUERY(GOOGLEFINANCE($B4,""price"",AL$1,1,1),""select Col2 label Col2''"")"),1523.37)</f>
        <v>1523.37</v>
      </c>
      <c r="AM4" s="7" t="n">
        <f aca="false">IFERROR(__xludf.dummyfunction("QUERY(GOOGLEFINANCE($B4,""price"",AM$1,1,1),""select Col2 label Col2''"")"),1578.14)</f>
        <v>1578.14</v>
      </c>
      <c r="AN4" s="7" t="n">
        <f aca="false">IFERROR(__xludf.dummyfunction("QUERY(GOOGLEFINANCE($B4,""price"",AN$1,1,1),""select Col2 label Col2''"")"),1566.57)</f>
        <v>1566.57</v>
      </c>
      <c r="AO4" s="7" t="n">
        <f aca="false">IFERROR(__xludf.dummyfunction("QUERY(GOOGLEFINANCE($B4,""price"",AO$1,1,1),""select Col2 label Col2''"")"),1539.74)</f>
        <v>1539.74</v>
      </c>
      <c r="AP4" s="7" t="n">
        <f aca="false">IFERROR(__xludf.dummyfunction("QUERY(GOOGLEFINANCE($B4,""price"",AP$1,1,1),""select Col2 label Col2''"")"),1337.92)</f>
        <v>1337.92</v>
      </c>
      <c r="AQ4" s="7" t="n">
        <f aca="false">IFERROR(__xludf.dummyfunction("QUERY(GOOGLEFINANCE($B4,""price"",AQ$1,1,1),""select Col2 label Col2''"")"),1696.57)</f>
        <v>1696.57</v>
      </c>
      <c r="AR4" s="7" t="n">
        <f aca="false">IFERROR(__xludf.dummyfunction("QUERY(GOOGLEFINANCE($B4,""price"",AR$1,1,1),""select Col2 label Col2''"")"),1714.32)</f>
        <v>1714.32</v>
      </c>
    </row>
    <row r="5" customFormat="false" ht="15.75" hidden="false" customHeight="false" outlineLevel="0" collapsed="false">
      <c r="A5" s="5" t="s">
        <v>6</v>
      </c>
      <c r="B5" s="6" t="s">
        <v>7</v>
      </c>
      <c r="C5" s="7" t="n">
        <f aca="false">IFERROR(__xludf.dummyfunction("QUERY(GOOGLEFINANCE($B5,""price"",C$1,1,1),""select Col2 label Col2''"")"),8273.09)</f>
        <v>8273.09</v>
      </c>
      <c r="D5" s="7" t="n">
        <f aca="false">IFERROR(__xludf.dummyfunction("QUERY(GOOGLEFINANCE($B5,""price"",D$1,1,1),""select Col2 label Col2''"")"),8008.23)</f>
        <v>8008.23</v>
      </c>
      <c r="E5" s="7" t="n">
        <f aca="false">IFERROR(__xludf.dummyfunction("QUERY(GOOGLEFINANCE($B5,""price"",E$1,1,1),""select Col2 label Col2''"")"),8367.98)</f>
        <v>8367.98</v>
      </c>
      <c r="F5" s="7" t="n">
        <f aca="false">IFERROR(__xludf.dummyfunction("QUERY(GOOGLEFINANCE($B5,""price"",F$1,1,1),""select Col2 label Col2''"")"),8187.46)</f>
        <v>8187.46</v>
      </c>
      <c r="G5" s="7" t="n">
        <f aca="false">IFERROR(__xludf.dummyfunction("QUERY(GOOGLEFINANCE($B5,""price"",G$1,1,1),""select Col2 label Col2''"")"),8164.12)</f>
        <v>8164.12</v>
      </c>
      <c r="H5" s="7" t="n">
        <f aca="false">IFERROR(__xludf.dummyfunction("QUERY(GOOGLEFINANCE($B5,""price"",H$1,1,1),""select Col2 label Col2''"")"),8044.81)</f>
        <v>8044.81</v>
      </c>
      <c r="I5" s="7" t="n">
        <f aca="false">IFERROR(__xludf.dummyfunction("QUERY(GOOGLEFINANCE($B5,""price"",I$1,1,1),""select Col2 label Col2''"")"),7935.09)</f>
        <v>7935.09</v>
      </c>
      <c r="J5" s="7" t="n">
        <f aca="false">IFERROR(__xludf.dummyfunction("QUERY(GOOGLEFINANCE($B5,""price"",J$1,1,1),""select Col2 label Col2''"")"),7684.49)</f>
        <v>7684.49</v>
      </c>
      <c r="K5" s="7" t="n">
        <f aca="false">IFERROR(__xludf.dummyfunction("QUERY(GOOGLEFINANCE($B5,""price"",K$1,1,1),""select Col2 label Col2''"")"),7722.74)</f>
        <v>7722.74</v>
      </c>
      <c r="L5" s="7" t="n">
        <f aca="false">IFERROR(__xludf.dummyfunction("QUERY(GOOGLEFINANCE($B5,""price"",L$1,1,1),""select Col2 label Col2''"")"),7492.21)</f>
        <v>7492.21</v>
      </c>
      <c r="M5" s="7" t="n">
        <f aca="false">IFERROR(__xludf.dummyfunction("QUERY(GOOGLEFINANCE($B5,""price"",M$1,1,1),""select Col2 label Col2''"")"),7608.08)</f>
        <v>7608.08</v>
      </c>
      <c r="N5" s="7" t="n">
        <f aca="false">IFERROR(__xludf.dummyfunction("QUERY(GOOGLEFINANCE($B5,""price"",N$1,1,1),""select Col2 label Col2''"")"),7625.72)</f>
        <v>7625.72</v>
      </c>
      <c r="O5" s="7" t="n">
        <f aca="false">IFERROR(__xludf.dummyfunction("QUERY(GOOGLEFINANCE($B5,""price"",O$1,1,1),""select Col2 label Col2''"")"),7525.99)</f>
        <v>7525.99</v>
      </c>
      <c r="P5" s="7" t="n">
        <f aca="false">IFERROR(__xludf.dummyfunction("QUERY(GOOGLEFINANCE($B5,""price"",P$1,1,1),""select Col2 label Col2''"")"),7531.53)</f>
        <v>7531.53</v>
      </c>
      <c r="Q5" s="7" t="n">
        <f aca="false">IFERROR(__xludf.dummyfunction("QUERY(GOOGLEFINANCE($B5,""price"",Q$1,1,1),""select Col2 label Col2''"")"),7631.74)</f>
        <v>7631.74</v>
      </c>
      <c r="R5" s="7" t="n">
        <f aca="false">IFERROR(__xludf.dummyfunction("QUERY(GOOGLEFINANCE($B5,""price"",R$1,1,1),""select Col2 label Col2''"")"),7512.72)</f>
        <v>7512.72</v>
      </c>
      <c r="S5" s="7" t="n">
        <f aca="false">IFERROR(__xludf.dummyfunction("QUERY(GOOGLEFINANCE($B5,""price"",S$1,1,1),""select Col2 label Col2''"")"),6893.81)</f>
        <v>6893.81</v>
      </c>
      <c r="T5" s="7" t="n">
        <f aca="false">IFERROR(__xludf.dummyfunction("QUERY(GOOGLEFINANCE($B5,""price"",T$1,1,1),""select Col2 label Col2''"")"),7385.86)</f>
        <v>7385.86</v>
      </c>
      <c r="U5" s="7" t="n">
        <f aca="false">IFERROR(__xludf.dummyfunction("QUERY(GOOGLEFINANCE($B5,""price"",U$1,1,1),""select Col2 label Col2''"")"),7169.28)</f>
        <v>7169.28</v>
      </c>
      <c r="V5" s="7" t="n">
        <f aca="false">IFERROR(__xludf.dummyfunction("QUERY(GOOGLEFINANCE($B5,""price"",V$1,1,1),""select Col2 label Col2''"")"),7515.68)</f>
        <v>7515.68</v>
      </c>
      <c r="W5" s="7" t="n">
        <f aca="false">IFERROR(__xludf.dummyfunction("QUERY(GOOGLEFINANCE($B5,""price"",W$1,1,1),""select Col2 label Col2''"")"),7489.46)</f>
        <v>7489.46</v>
      </c>
      <c r="X5" s="7" t="n">
        <f aca="false">IFERROR(__xludf.dummyfunction("QUERY(GOOGLEFINANCE($B5,""price"",X$1,1,1),""select Col2 label Col2''"")"),7207.01)</f>
        <v>7207.01</v>
      </c>
      <c r="Y5" s="7" t="n">
        <f aca="false">IFERROR(__xludf.dummyfunction("QUERY(GOOGLEFINANCE($B5,""price"",Y$1,1,1),""select Col2 label Col2''"")"),7498.18)</f>
        <v>7498.18</v>
      </c>
      <c r="Z5" s="7" t="n">
        <f aca="false">IFERROR(__xludf.dummyfunction("QUERY(GOOGLEFINANCE($B5,""price"",Z$1,1,1),""select Col2 label Col2''"")"),7403.01)</f>
        <v>7403.01</v>
      </c>
      <c r="AA5" s="7" t="n">
        <f aca="false">IFERROR(__xludf.dummyfunction("QUERY(GOOGLEFINANCE($B5,""price"",AA$1,1,1),""select Col2 label Col2''"")"),7086.42)</f>
        <v>7086.42</v>
      </c>
      <c r="AB5" s="7" t="n">
        <f aca="false">IFERROR(__xludf.dummyfunction("QUERY(GOOGLEFINANCE($B5,""price"",AB$1,1,1),""select Col2 label Col2''"")"),7068.43)</f>
        <v>7068.43</v>
      </c>
      <c r="AC5" s="7" t="n">
        <f aca="false">IFERROR(__xludf.dummyfunction("QUERY(GOOGLEFINANCE($B5,""price"",AC$1,1,1),""select Col2 label Col2''"")"),7037.47)</f>
        <v>7037.47</v>
      </c>
      <c r="AD5" s="7" t="n">
        <f aca="false">IFERROR(__xludf.dummyfunction("QUERY(GOOGLEFINANCE($B5,""price"",AD$1,1,1),""select Col2 label Col2''"")"),6713.63)</f>
        <v>6713.63</v>
      </c>
      <c r="AE5" s="7" t="n">
        <f aca="false">IFERROR(__xludf.dummyfunction("QUERY(GOOGLEFINANCE($B5,""price"",AE$1,1,1),""select Col2 label Col2''"")"),6555.82)</f>
        <v>6555.82</v>
      </c>
      <c r="AF5" s="7" t="n">
        <f aca="false">IFERROR(__xludf.dummyfunction("QUERY(GOOGLEFINANCE($B5,""price"",AF$1,1,1),""select Col2 label Col2''"")"),5866.1)</f>
        <v>5866.1</v>
      </c>
      <c r="AG5" s="7" t="n">
        <f aca="false">IFERROR(__xludf.dummyfunction("QUERY(GOOGLEFINANCE($B5,""price"",AG$1,1,1),""select Col2 label Col2''"")"),6007.05)</f>
        <v>6007.05</v>
      </c>
      <c r="AH5" s="7" t="n">
        <f aca="false">IFERROR(__xludf.dummyfunction("QUERY(GOOGLEFINANCE($B5,""price"",AH$1,1,1),""select Col2 label Col2''"")"),6169.74)</f>
        <v>6169.74</v>
      </c>
      <c r="AI5" s="7" t="n">
        <f aca="false">IFERROR(__xludf.dummyfunction("QUERY(GOOGLEFINANCE($B5,""price"",AI$1,1,1),""select Col2 label Col2''"")"),5671.96)</f>
        <v>5671.96</v>
      </c>
      <c r="AJ5" s="7" t="n">
        <f aca="false">IFERROR(__xludf.dummyfunction("QUERY(GOOGLEFINANCE($B5,""price"",AJ$1,1,1),""select Col2 label Col2''"")"),6705.43)</f>
        <v>6705.43</v>
      </c>
      <c r="AK5" s="7" t="n">
        <f aca="false">IFERROR(__xludf.dummyfunction("QUERY(GOOGLEFINANCE($B5,""price"",AK$1,1,1),""select Col2 label Col2''"")"),7587.05)</f>
        <v>7587.05</v>
      </c>
      <c r="AL5" s="7" t="n">
        <f aca="false">IFERROR(__xludf.dummyfunction("QUERY(GOOGLEFINANCE($B5,""price"",AL$1,1,1),""select Col2 label Col2''"")"),7408.21)</f>
        <v>7408.21</v>
      </c>
      <c r="AM5" s="7" t="n">
        <f aca="false">IFERROR(__xludf.dummyfunction("QUERY(GOOGLEFINANCE($B5,""price"",AM$1,1,1),""select Col2 label Col2''"")"),7367.46)</f>
        <v>7367.46</v>
      </c>
      <c r="AN5" s="7" t="n">
        <f aca="false">IFERROR(__xludf.dummyfunction("QUERY(GOOGLEFINANCE($B5,""price"",AN$1,1,1),""select Col2 label Col2''"")"),7425.63)</f>
        <v>7425.63</v>
      </c>
      <c r="AO5" s="7" t="n">
        <f aca="false">IFERROR(__xludf.dummyfunction("QUERY(GOOGLEFINANCE($B5,""price"",AO$1,1,1),""select Col2 label Col2''"")"),7279.19)</f>
        <v>7279.19</v>
      </c>
      <c r="AP5" s="7" t="n">
        <f aca="false">IFERROR(__xludf.dummyfunction("QUERY(GOOGLEFINANCE($B5,""price"",AP$1,1,1),""select Col2 label Col2''"")"),6733.97)</f>
        <v>6733.97</v>
      </c>
      <c r="AQ5" s="7" t="n">
        <f aca="false">IFERROR(__xludf.dummyfunction("QUERY(GOOGLEFINANCE($B5,""price"",AQ$1,1,1),""select Col2 label Col2''"")"),7510.2)</f>
        <v>7510.2</v>
      </c>
      <c r="AR5" s="7" t="n">
        <f aca="false">IFERROR(__xludf.dummyfunction("QUERY(GOOGLEFINANCE($B5,""price"",AR$1,1,1),""select Col2 label Col2''"")"),7281.57)</f>
        <v>7281.57</v>
      </c>
    </row>
    <row r="6" customFormat="false" ht="15.75" hidden="false" customHeight="false" outlineLevel="0" collapsed="false">
      <c r="A6" s="5" t="s">
        <v>8</v>
      </c>
      <c r="B6" s="6" t="s">
        <v>9</v>
      </c>
      <c r="C6" s="8" t="s">
        <v>10</v>
      </c>
      <c r="D6" s="8" t="str">
        <f aca="false">IFERROR(__xludf.dummyfunction("QUERY(GOOGLEFINANCE($B6,""price"",D$1,1,1),""select Col2 label Col2''"")"),"#N/A")</f>
        <v>#N/A</v>
      </c>
      <c r="E6" s="8" t="str">
        <f aca="false">IFERROR(__xludf.dummyfunction("QUERY(GOOGLEFINANCE($B6,""price"",E$1,1,1),""select Col2 label Col2''"")"),"#N/A")</f>
        <v>#N/A</v>
      </c>
      <c r="F6" s="8" t="str">
        <f aca="false">IFERROR(__xludf.dummyfunction("QUERY(GOOGLEFINANCE($B6,""price"",F$1,1,1),""select Col2 label Col2''"")"),"#N/A")</f>
        <v>#N/A</v>
      </c>
      <c r="G6" s="8" t="str">
        <f aca="false">IFERROR(__xludf.dummyfunction("QUERY(GOOGLEFINANCE($B6,""price"",G$1,1,1),""select Col2 label Col2''"")"),"#N/A")</f>
        <v>#N/A</v>
      </c>
      <c r="H6" s="8" t="str">
        <f aca="false">IFERROR(__xludf.dummyfunction("QUERY(GOOGLEFINANCE($B6,""price"",H$1,1,1),""select Col2 label Col2''"")"),"#N/A")</f>
        <v>#N/A</v>
      </c>
      <c r="I6" s="8" t="str">
        <f aca="false">IFERROR(__xludf.dummyfunction("QUERY(GOOGLEFINANCE($B6,""price"",I$1,1,1),""select Col2 label Col2''"")"),"#N/A")</f>
        <v>#N/A</v>
      </c>
      <c r="J6" s="8" t="str">
        <f aca="false">IFERROR(__xludf.dummyfunction("QUERY(GOOGLEFINANCE($B6,""price"",J$1,1,1),""select Col2 label Col2''"")"),"#N/A")</f>
        <v>#N/A</v>
      </c>
      <c r="K6" s="8" t="str">
        <f aca="false">IFERROR(__xludf.dummyfunction("QUERY(GOOGLEFINANCE($B6,""price"",K$1,1,1),""select Col2 label Col2''"")"),"#N/A")</f>
        <v>#N/A</v>
      </c>
      <c r="L6" s="8" t="str">
        <f aca="false">IFERROR(__xludf.dummyfunction("QUERY(GOOGLEFINANCE($B6,""price"",L$1,1,1),""select Col2 label Col2''"")"),"#N/A")</f>
        <v>#N/A</v>
      </c>
      <c r="M6" s="8" t="str">
        <f aca="false">IFERROR(__xludf.dummyfunction("QUERY(GOOGLEFINANCE($B6,""price"",M$1,1,1),""select Col2 label Col2''"")"),"#N/A")</f>
        <v>#N/A</v>
      </c>
      <c r="N6" s="8" t="str">
        <f aca="false">IFERROR(__xludf.dummyfunction("QUERY(GOOGLEFINANCE($B6,""price"",N$1,1,1),""select Col2 label Col2''"")"),"#N/A")</f>
        <v>#N/A</v>
      </c>
      <c r="O6" s="8" t="str">
        <f aca="false">IFERROR(__xludf.dummyfunction("QUERY(GOOGLEFINANCE($B6,""price"",O$1,1,1),""select Col2 label Col2''"")"),"#N/A")</f>
        <v>#N/A</v>
      </c>
      <c r="P6" s="8" t="str">
        <f aca="false">IFERROR(__xludf.dummyfunction("QUERY(GOOGLEFINANCE($B6,""price"",P$1,1,1),""select Col2 label Col2''"")"),"#N/A")</f>
        <v>#N/A</v>
      </c>
      <c r="Q6" s="8" t="str">
        <f aca="false">IFERROR(__xludf.dummyfunction("QUERY(GOOGLEFINANCE($B6,""price"",Q$1,1,1),""select Col2 label Col2''"")"),"#N/A")</f>
        <v>#N/A</v>
      </c>
      <c r="R6" s="8" t="str">
        <f aca="false">IFERROR(__xludf.dummyfunction("QUERY(GOOGLEFINANCE($B6,""price"",R$1,1,1),""select Col2 label Col2''"")"),"#N/A")</f>
        <v>#N/A</v>
      </c>
      <c r="S6" s="8" t="str">
        <f aca="false">IFERROR(__xludf.dummyfunction("QUERY(GOOGLEFINANCE($B6,""price"",S$1,1,1),""select Col2 label Col2''"")"),"#N/A")</f>
        <v>#N/A</v>
      </c>
      <c r="T6" s="8" t="str">
        <f aca="false">IFERROR(__xludf.dummyfunction("QUERY(GOOGLEFINANCE($B6,""price"",T$1,1,1),""select Col2 label Col2''"")"),"#N/A")</f>
        <v>#N/A</v>
      </c>
      <c r="U6" s="8" t="str">
        <f aca="false">IFERROR(__xludf.dummyfunction("QUERY(GOOGLEFINANCE($B6,""price"",U$1,1,1),""select Col2 label Col2''"")"),"#N/A")</f>
        <v>#N/A</v>
      </c>
      <c r="V6" s="8" t="str">
        <f aca="false">IFERROR(__xludf.dummyfunction("QUERY(GOOGLEFINANCE($B6,""price"",V$1,1,1),""select Col2 label Col2''"")"),"#N/A")</f>
        <v>#N/A</v>
      </c>
      <c r="W6" s="8" t="str">
        <f aca="false">IFERROR(__xludf.dummyfunction("QUERY(GOOGLEFINANCE($B6,""price"",W$1,1,1),""select Col2 label Col2''"")"),"#N/A")</f>
        <v>#N/A</v>
      </c>
      <c r="X6" s="8" t="str">
        <f aca="false">IFERROR(__xludf.dummyfunction("QUERY(GOOGLEFINANCE($B6,""price"",X$1,1,1),""select Col2 label Col2''"")"),"#N/A")</f>
        <v>#N/A</v>
      </c>
      <c r="Y6" s="8" t="str">
        <f aca="false">IFERROR(__xludf.dummyfunction("QUERY(GOOGLEFINANCE($B6,""price"",Y$1,1,1),""select Col2 label Col2''"")"),"#N/A")</f>
        <v>#N/A</v>
      </c>
      <c r="Z6" s="8" t="str">
        <f aca="false">IFERROR(__xludf.dummyfunction("QUERY(GOOGLEFINANCE($B6,""price"",Z$1,1,1),""select Col2 label Col2''"")"),"#N/A")</f>
        <v>#N/A</v>
      </c>
      <c r="AA6" s="8" t="str">
        <f aca="false">IFERROR(__xludf.dummyfunction("QUERY(GOOGLEFINANCE($B6,""price"",AA$1,1,1),""select Col2 label Col2''"")"),"#N/A")</f>
        <v>#N/A</v>
      </c>
      <c r="AB6" s="8" t="str">
        <f aca="false">IFERROR(__xludf.dummyfunction("QUERY(GOOGLEFINANCE($B6,""price"",AB$1,1,1),""select Col2 label Col2''"")"),"#N/A")</f>
        <v>#N/A</v>
      </c>
      <c r="AC6" s="8" t="str">
        <f aca="false">IFERROR(__xludf.dummyfunction("QUERY(GOOGLEFINANCE($B6,""price"",AC$1,1,1),""select Col2 label Col2''"")"),"#N/A")</f>
        <v>#N/A</v>
      </c>
      <c r="AD6" s="8" t="str">
        <f aca="false">IFERROR(__xludf.dummyfunction("QUERY(GOOGLEFINANCE($B6,""price"",AD$1,1,1),""select Col2 label Col2''"")"),"#N/A")</f>
        <v>#N/A</v>
      </c>
      <c r="AE6" s="8" t="str">
        <f aca="false">IFERROR(__xludf.dummyfunction("QUERY(GOOGLEFINANCE($B6,""price"",AE$1,1,1),""select Col2 label Col2''"")"),"#N/A")</f>
        <v>#N/A</v>
      </c>
      <c r="AF6" s="8" t="str">
        <f aca="false">IFERROR(__xludf.dummyfunction("QUERY(GOOGLEFINANCE($B6,""price"",AF$1,1,1),""select Col2 label Col2''"")"),"#N/A")</f>
        <v>#N/A</v>
      </c>
      <c r="AG6" s="8" t="str">
        <f aca="false">IFERROR(__xludf.dummyfunction("QUERY(GOOGLEFINANCE($B6,""price"",AG$1,1,1),""select Col2 label Col2''"")"),"#N/A")</f>
        <v>#N/A</v>
      </c>
      <c r="AH6" s="8" t="str">
        <f aca="false">IFERROR(__xludf.dummyfunction("QUERY(GOOGLEFINANCE($B6,""price"",AH$1,1,1),""select Col2 label Col2''"")"),"#N/A")</f>
        <v>#N/A</v>
      </c>
      <c r="AI6" s="8" t="str">
        <f aca="false">IFERROR(__xludf.dummyfunction("QUERY(GOOGLEFINANCE($B6,""price"",AI$1,1,1),""select Col2 label Col2''"")"),"#N/A")</f>
        <v>#N/A</v>
      </c>
      <c r="AJ6" s="8" t="str">
        <f aca="false">IFERROR(__xludf.dummyfunction("QUERY(GOOGLEFINANCE($B6,""price"",AJ$1,1,1),""select Col2 label Col2''"")"),"#N/A")</f>
        <v>#N/A</v>
      </c>
      <c r="AK6" s="8" t="str">
        <f aca="false">IFERROR(__xludf.dummyfunction("QUERY(GOOGLEFINANCE($B6,""price"",AK$1,1,1),""select Col2 label Col2''"")"),"#N/A")</f>
        <v>#N/A</v>
      </c>
      <c r="AL6" s="8" t="str">
        <f aca="false">IFERROR(__xludf.dummyfunction("QUERY(GOOGLEFINANCE($B6,""price"",AL$1,1,1),""select Col2 label Col2''"")"),"#N/A")</f>
        <v>#N/A</v>
      </c>
      <c r="AM6" s="8" t="str">
        <f aca="false">IFERROR(__xludf.dummyfunction("QUERY(GOOGLEFINANCE($B6,""price"",AM$1,1,1),""select Col2 label Col2''"")"),"#N/A")</f>
        <v>#N/A</v>
      </c>
      <c r="AN6" s="8" t="str">
        <f aca="false">IFERROR(__xludf.dummyfunction("QUERY(GOOGLEFINANCE($B6,""price"",AN$1,1,1),""select Col2 label Col2''"")"),"#N/A")</f>
        <v>#N/A</v>
      </c>
      <c r="AO6" s="8" t="str">
        <f aca="false">IFERROR(__xludf.dummyfunction("QUERY(GOOGLEFINANCE($B6,""price"",AO$1,1,1),""select Col2 label Col2''"")"),"#N/A")</f>
        <v>#N/A</v>
      </c>
      <c r="AP6" s="8" t="str">
        <f aca="false">IFERROR(__xludf.dummyfunction("QUERY(GOOGLEFINANCE($B6,""price"",AP$1,1,1),""select Col2 label Col2''"")"),"#N/A")</f>
        <v>#N/A</v>
      </c>
      <c r="AQ6" s="8" t="str">
        <f aca="false">IFERROR(__xludf.dummyfunction("QUERY(GOOGLEFINANCE($B6,""price"",AQ$1,1,1),""select Col2 label Col2''"")"),"#N/A")</f>
        <v>#N/A</v>
      </c>
      <c r="AR6" s="8" t="str">
        <f aca="false">IFERROR(__xludf.dummyfunction("QUERY(GOOGLEFINANCE($B6,""price"",AR$1,1,1),""select Col2 label Col2''"")"),"#N/A")</f>
        <v>#N/A</v>
      </c>
    </row>
    <row r="7" customFormat="false" ht="15.75" hidden="false" customHeight="false" outlineLevel="0" collapsed="false">
      <c r="A7" s="5" t="s">
        <v>11</v>
      </c>
      <c r="B7" s="6" t="s">
        <v>12</v>
      </c>
      <c r="C7" s="7" t="n">
        <f aca="false">IFERROR(__xludf.dummyfunction("QUERY(GOOGLEFINANCE($B7,""price"",C$1,1,1),""select Col2 label Col2''"")"),7465.25)</f>
        <v>7465.25</v>
      </c>
      <c r="D7" s="7" t="n">
        <f aca="false">IFERROR(__xludf.dummyfunction("QUERY(GOOGLEFINANCE($B7,""price"",D$1,1,1),""select Col2 label Col2''"")"),7148.99)</f>
        <v>7148.99</v>
      </c>
      <c r="E7" s="7" t="n">
        <f aca="false">IFERROR(__xludf.dummyfunction("QUERY(GOOGLEFINANCE($B7,""price"",E$1,1,1),""select Col2 label Col2''"")"),7531.49)</f>
        <v>7531.49</v>
      </c>
      <c r="F7" s="7" t="n">
        <f aca="false">IFERROR(__xludf.dummyfunction("QUERY(GOOGLEFINANCE($B7,""price"",F$1,1,1),""select Col2 label Col2''"")"),7570.81)</f>
        <v>7570.81</v>
      </c>
      <c r="G7" s="7" t="n">
        <f aca="false">IFERROR(__xludf.dummyfunction("QUERY(GOOGLEFINANCE($B7,""price"",G$1,1,1),""select Col2 label Col2''"")"),7479.4)</f>
        <v>7479.4</v>
      </c>
      <c r="H7" s="7" t="n">
        <f aca="false">IFERROR(__xludf.dummyfunction("QUERY(GOOGLEFINANCE($B7,""price"",H$1,1,1),""select Col2 label Col2''"")"),8105.78)</f>
        <v>8105.78</v>
      </c>
      <c r="I7" s="7" t="n">
        <f aca="false">IFERROR(__xludf.dummyfunction("QUERY(GOOGLEFINANCE($B7,""price"",I$1,1,1),""select Col2 label Col2''"")"),8130.05)</f>
        <v>8130.05</v>
      </c>
      <c r="J7" s="7" t="n">
        <f aca="false">IFERROR(__xludf.dummyfunction("QUERY(GOOGLEFINANCE($B7,""price"",J$1,1,1),""select Col2 label Col2''"")"),7911.6)</f>
        <v>7911.6</v>
      </c>
      <c r="K7" s="7" t="n">
        <f aca="false">IFERROR(__xludf.dummyfunction("QUERY(GOOGLEFINANCE($B7,""price"",K$1,1,1),""select Col2 label Col2''"")"),7535.16)</f>
        <v>7535.16</v>
      </c>
      <c r="L7" s="7" t="n">
        <f aca="false">IFERROR(__xludf.dummyfunction("QUERY(GOOGLEFINANCE($B7,""price"",L$1,1,1),""select Col2 label Col2''"")"),7021.4)</f>
        <v>7021.4</v>
      </c>
      <c r="M7" s="7" t="n">
        <f aca="false">IFERROR(__xludf.dummyfunction("QUERY(GOOGLEFINANCE($B7,""price"",M$1,1,1),""select Col2 label Col2''"")"),7135.06)</f>
        <v>7135.06</v>
      </c>
      <c r="N7" s="7" t="n">
        <f aca="false">IFERROR(__xludf.dummyfunction("QUERY(GOOGLEFINANCE($B7,""price"",N$1,1,1),""select Col2 label Col2''"")"),7074.02)</f>
        <v>7074.02</v>
      </c>
      <c r="O7" s="7" t="n">
        <f aca="false">IFERROR(__xludf.dummyfunction("QUERY(GOOGLEFINANCE($B7,""price"",O$1,1,1),""select Col2 label Col2''"")"),7222.57)</f>
        <v>7222.57</v>
      </c>
      <c r="P7" s="7" t="n">
        <f aca="false">IFERROR(__xludf.dummyfunction("QUERY(GOOGLEFINANCE($B7,""price"",P$1,1,1),""select Col2 label Col2''"")"),7400.06)</f>
        <v>7400.06</v>
      </c>
      <c r="Q7" s="7" t="n">
        <f aca="false">IFERROR(__xludf.dummyfunction("QUERY(GOOGLEFINANCE($B7,""price"",Q$1,1,1),""select Col2 label Col2''"")"),7322.39)</f>
        <v>7322.39</v>
      </c>
      <c r="R7" s="7" t="n">
        <f aca="false">IFERROR(__xludf.dummyfunction("QUERY(GOOGLEFINANCE($B7,""price"",R$1,1,1),""select Col2 label Col2''"")"),6573.47)</f>
        <v>6573.47</v>
      </c>
      <c r="S7" s="7" t="n">
        <f aca="false">IFERROR(__xludf.dummyfunction("QUERY(GOOGLEFINANCE($B7,""price"",S$1,1,1),""select Col2 label Col2''"")"),5762.34)</f>
        <v>5762.34</v>
      </c>
      <c r="T7" s="7" t="n">
        <f aca="false">IFERROR(__xludf.dummyfunction("QUERY(GOOGLEFINANCE($B7,""price"",T$1,1,1),""select Col2 label Col2''"")"),6245.69)</f>
        <v>6245.69</v>
      </c>
      <c r="U7" s="7" t="n">
        <f aca="false">IFERROR(__xludf.dummyfunction("QUERY(GOOGLEFINANCE($B7,""price"",U$1,1,1),""select Col2 label Col2''"")"),5922.86)</f>
        <v>5922.86</v>
      </c>
      <c r="V7" s="7" t="n">
        <f aca="false">IFERROR(__xludf.dummyfunction("QUERY(GOOGLEFINANCE($B7,""price"",V$1,1,1),""select Col2 label Col2''"")"),6659.87)</f>
        <v>6659.87</v>
      </c>
      <c r="W7" s="7" t="n">
        <f aca="false">IFERROR(__xludf.dummyfunction("QUERY(GOOGLEFINANCE($B7,""price"",W$1,1,1),""select Col2 label Col2''"")"),6752.43)</f>
        <v>6752.43</v>
      </c>
      <c r="X7" s="7" t="n">
        <f aca="false">IFERROR(__xludf.dummyfunction("QUERY(GOOGLEFINANCE($B7,""price"",X$1,1,1),""select Col2 label Col2''"")"),6521.05)</f>
        <v>6521.05</v>
      </c>
      <c r="Y7" s="7" t="n">
        <f aca="false">IFERROR(__xludf.dummyfunction("QUERY(GOOGLEFINANCE($B7,""price"",Y$1,1,1),""select Col2 label Col2''"")"),6780.67)</f>
        <v>6780.67</v>
      </c>
      <c r="Z7" s="7" t="n">
        <f aca="false">IFERROR(__xludf.dummyfunction("QUERY(GOOGLEFINANCE($B7,""price"",Z$1,1,1),""select Col2 label Col2''"")"),7173.23)</f>
        <v>7173.23</v>
      </c>
      <c r="AA7" s="7" t="n">
        <f aca="false">IFERROR(__xludf.dummyfunction("QUERY(GOOGLEFINANCE($B7,""price"",AA$1,1,1),""select Col2 label Col2''"")"),6520.01)</f>
        <v>6520.01</v>
      </c>
      <c r="AB7" s="7" t="n">
        <f aca="false">IFERROR(__xludf.dummyfunction("QUERY(GOOGLEFINANCE($B7,""price"",AB$1,1,1),""select Col2 label Col2''"")"),6676.93)</f>
        <v>6676.93</v>
      </c>
      <c r="AC7" s="7" t="n">
        <f aca="false">IFERROR(__xludf.dummyfunction("QUERY(GOOGLEFINANCE($B7,""price"",AC$1,1,1),""select Col2 label Col2''"")"),6507.83)</f>
        <v>6507.83</v>
      </c>
      <c r="AD7" s="7" t="n">
        <f aca="false">IFERROR(__xludf.dummyfunction("QUERY(GOOGLEFINANCE($B7,""price"",AD$1,1,1),""select Col2 label Col2''"")"),6067.23)</f>
        <v>6067.23</v>
      </c>
      <c r="AE7" s="7" t="n">
        <f aca="false">IFERROR(__xludf.dummyfunction("QUERY(GOOGLEFINANCE($B7,""price"",AE$1,1,1),""select Col2 label Col2''"")"),5599.41)</f>
        <v>5599.41</v>
      </c>
      <c r="AF7" s="7" t="n">
        <f aca="false">IFERROR(__xludf.dummyfunction("QUERY(GOOGLEFINANCE($B7,""price"",AF$1,1,1),""select Col2 label Col2''"")"),4803.44)</f>
        <v>4803.44</v>
      </c>
      <c r="AG7" s="7" t="n">
        <f aca="false">IFERROR(__xludf.dummyfunction("QUERY(GOOGLEFINANCE($B7,""price"",AG$1,1,1),""select Col2 label Col2''"")"),4978.18)</f>
        <v>4978.18</v>
      </c>
      <c r="AH7" s="7" t="n">
        <f aca="false">IFERROR(__xludf.dummyfunction("QUERY(GOOGLEFINANCE($B7,""price"",AH$1,1,1),""select Col2 label Col2''"")"),4935.99)</f>
        <v>4935.99</v>
      </c>
      <c r="AI7" s="7" t="n">
        <f aca="false">IFERROR(__xludf.dummyfunction("QUERY(GOOGLEFINANCE($B7,""price"",AI$1,1,1),""select Col2 label Col2''"")"),4396.12)</f>
        <v>4396.12</v>
      </c>
      <c r="AJ7" s="7" t="n">
        <f aca="false">IFERROR(__xludf.dummyfunction("QUERY(GOOGLEFINANCE($B7,""price"",AJ$1,1,1),""select Col2 label Col2''"")"),5361.1)</f>
        <v>5361.1</v>
      </c>
      <c r="AK7" s="7" t="n">
        <f aca="false">IFERROR(__xludf.dummyfunction("QUERY(GOOGLEFINANCE($B7,""price"",AK$1,1,1),""select Col2 label Col2''"")"),5982.22)</f>
        <v>5982.22</v>
      </c>
      <c r="AL7" s="7" t="n">
        <f aca="false">IFERROR(__xludf.dummyfunction("QUERY(GOOGLEFINANCE($B7,""price"",AL$1,1,1),""select Col2 label Col2''"")"),5677.79)</f>
        <v>5677.79</v>
      </c>
      <c r="AM7" s="7" t="n">
        <f aca="false">IFERROR(__xludf.dummyfunction("QUERY(GOOGLEFINANCE($B7,""price"",AM$1,1,1),""select Col2 label Col2''"")"),5655.46)</f>
        <v>5655.46</v>
      </c>
      <c r="AN7" s="7" t="n">
        <f aca="false">IFERROR(__xludf.dummyfunction("QUERY(GOOGLEFINANCE($B7,""price"",AN$1,1,1),""select Col2 label Col2''"")"),5538.97)</f>
        <v>5538.97</v>
      </c>
      <c r="AO7" s="7" t="n">
        <f aca="false">IFERROR(__xludf.dummyfunction("QUERY(GOOGLEFINANCE($B7,""price"",AO$1,1,1),""select Col2 label Col2''"")"),5350.53)</f>
        <v>5350.53</v>
      </c>
      <c r="AP7" s="7" t="n">
        <f aca="false">IFERROR(__xludf.dummyfunction("QUERY(GOOGLEFINANCE($B7,""price"",AP$1,1,1),""select Col2 label Col2''"")"),4678.74)</f>
        <v>4678.74</v>
      </c>
      <c r="AQ7" s="7" t="n">
        <f aca="false">IFERROR(__xludf.dummyfunction("QUERY(GOOGLEFINANCE($B7,""price"",AQ$1,1,1),""select Col2 label Col2''"")"),5493.49)</f>
        <v>5493.49</v>
      </c>
      <c r="AR7" s="7" t="n">
        <f aca="false">IFERROR(__xludf.dummyfunction("QUERY(GOOGLEFINANCE($B7,""price"",AR$1,1,1),""select Col2 label Col2''"")"),5328.12)</f>
        <v>5328.12</v>
      </c>
    </row>
    <row r="8" customFormat="false" ht="15.75" hidden="false" customHeight="false" outlineLevel="0" collapsed="false">
      <c r="A8" s="5" t="s">
        <v>13</v>
      </c>
      <c r="B8" s="6" t="s">
        <v>14</v>
      </c>
      <c r="C8" s="7" t="n">
        <f aca="false">IFERROR(__xludf.dummyfunction("QUERY(GOOGLEFINANCE($B8,""price"",C$1,1,1),""select Col2 label Col2''"")"),4843.99)</f>
        <v>4843.99</v>
      </c>
      <c r="D8" s="7" t="n">
        <f aca="false">IFERROR(__xludf.dummyfunction("QUERY(GOOGLEFINANCE($B8,""price"",D$1,1,1),""select Col2 label Col2''"")"),4571.6)</f>
        <v>4571.6</v>
      </c>
      <c r="E8" s="7" t="n">
        <f aca="false">IFERROR(__xludf.dummyfunction("QUERY(GOOGLEFINANCE($B8,""price"",E$1,1,1),""select Col2 label Col2''"")"),4872.94)</f>
        <v>4872.94</v>
      </c>
      <c r="F8" s="7" t="n">
        <f aca="false">IFERROR(__xludf.dummyfunction("QUERY(GOOGLEFINANCE($B8,""price"",F$1,1,1),""select Col2 label Col2''"")"),4891.46)</f>
        <v>4891.46</v>
      </c>
      <c r="G8" s="7" t="n">
        <f aca="false">IFERROR(__xludf.dummyfunction("QUERY(GOOGLEFINANCE($B8,""price"",G$1,1,1),""select Col2 label Col2''"")"),4894.02)</f>
        <v>4894.02</v>
      </c>
      <c r="H8" s="7" t="n">
        <f aca="false">IFERROR(__xludf.dummyfunction("QUERY(GOOGLEFINANCE($B8,""price"",H$1,1,1),""select Col2 label Col2''"")"),5008.17)</f>
        <v>5008.17</v>
      </c>
      <c r="I8" s="7" t="n">
        <f aca="false">IFERROR(__xludf.dummyfunction("QUERY(GOOGLEFINANCE($B8,""price"",I$1,1,1),""select Col2 label Col2''"")"),5042)</f>
        <v>5042</v>
      </c>
      <c r="J8" s="7" t="n">
        <f aca="false">IFERROR(__xludf.dummyfunction("QUERY(GOOGLEFINANCE($B8,""price"",J$1,1,1),""select Col2 label Col2''"")"),4855.36)</f>
        <v>4855.36</v>
      </c>
      <c r="K8" s="7" t="n">
        <f aca="false">IFERROR(__xludf.dummyfunction("QUERY(GOOGLEFINANCE($B8,""price"",K$1,1,1),""select Col2 label Col2''"")"),4514.38)</f>
        <v>4514.38</v>
      </c>
      <c r="L8" s="7" t="n">
        <f aca="false">IFERROR(__xludf.dummyfunction("QUERY(GOOGLEFINANCE($B8,""price"",L$1,1,1),""select Col2 label Col2''"")"),4112.57)</f>
        <v>4112.57</v>
      </c>
      <c r="M8" s="7" t="n">
        <f aca="false">IFERROR(__xludf.dummyfunction("QUERY(GOOGLEFINANCE($B8,""price"",M$1,1,1),""select Col2 label Col2''"")"),4174.66)</f>
        <v>4174.66</v>
      </c>
      <c r="N8" s="7" t="n">
        <f aca="false">IFERROR(__xludf.dummyfunction("QUERY(GOOGLEFINANCE($B8,""price"",N$1,1,1),""select Col2 label Col2''"")"),4129.18)</f>
        <v>4129.18</v>
      </c>
      <c r="O8" s="7" t="n">
        <f aca="false">IFERROR(__xludf.dummyfunction("QUERY(GOOGLEFINANCE($B8,""price"",O$1,1,1),""select Col2 label Col2''"")"),4223.48)</f>
        <v>4223.48</v>
      </c>
      <c r="P8" s="7" t="n">
        <f aca="false">IFERROR(__xludf.dummyfunction("QUERY(GOOGLEFINANCE($B8,""price"",P$1,1,1),""select Col2 label Col2''"")"),4399.09)</f>
        <v>4399.09</v>
      </c>
      <c r="Q8" s="7" t="n">
        <f aca="false">IFERROR(__xludf.dummyfunction("QUERY(GOOGLEFINANCE($B8,""price"",Q$1,1,1),""select Col2 label Col2''"")"),4315.05)</f>
        <v>4315.05</v>
      </c>
      <c r="R8" s="7" t="n">
        <f aca="false">IFERROR(__xludf.dummyfunction("QUERY(GOOGLEFINANCE($B8,""price"",R$1,1,1),""select Col2 label Col2''"")"),3850.07)</f>
        <v>3850.07</v>
      </c>
      <c r="S8" s="7" t="n">
        <f aca="false">IFERROR(__xludf.dummyfunction("QUERY(GOOGLEFINANCE($B8,""price"",S$1,1,1),""select Col2 label Col2''"")"),3318.2)</f>
        <v>3318.2</v>
      </c>
      <c r="T8" s="7" t="n">
        <f aca="false">IFERROR(__xludf.dummyfunction("QUERY(GOOGLEFINANCE($B8,""price"",T$1,1,1),""select Col2 label Col2''"")"),3586.18)</f>
        <v>3586.18</v>
      </c>
      <c r="U8" s="7" t="n">
        <f aca="false">IFERROR(__xludf.dummyfunction("QUERY(GOOGLEFINANCE($B8,""price"",U$1,1,1),""select Col2 label Col2''"")"),3454.86)</f>
        <v>3454.86</v>
      </c>
      <c r="V8" s="7" t="n">
        <f aca="false">IFERROR(__xludf.dummyfunction("QUERY(GOOGLEFINANCE($B8,""price"",V$1,1,1),""select Col2 label Col2''"")"),3902.52)</f>
        <v>3902.52</v>
      </c>
      <c r="W8" s="7" t="n">
        <f aca="false">IFERROR(__xludf.dummyfunction("QUERY(GOOGLEFINANCE($B8,""price"",W$1,1,1),""select Col2 label Col2''"")"),3970.69)</f>
        <v>3970.69</v>
      </c>
      <c r="X8" s="7" t="n">
        <f aca="false">IFERROR(__xludf.dummyfunction("QUERY(GOOGLEFINANCE($B8,""price"",X$1,1,1),""select Col2 label Col2''"")"),3829.29)</f>
        <v>3829.29</v>
      </c>
      <c r="Y8" s="7" t="n">
        <f aca="false">IFERROR(__xludf.dummyfunction("QUERY(GOOGLEFINANCE($B8,""price"",Y$1,1,1),""select Col2 label Col2''"")"),3973.41)</f>
        <v>3973.41</v>
      </c>
      <c r="Z8" s="7" t="n">
        <f aca="false">IFERROR(__xludf.dummyfunction("QUERY(GOOGLEFINANCE($B8,""price"",Z$1,1,1),""select Col2 label Col2''"")"),4306.07)</f>
        <v>4306.07</v>
      </c>
      <c r="AA8" s="7" t="n">
        <f aca="false">IFERROR(__xludf.dummyfunction("QUERY(GOOGLEFINANCE($B8,""price"",AA$1,1,1),""select Col2 label Col2''"")"),4048.08)</f>
        <v>4048.08</v>
      </c>
      <c r="AB8" s="7" t="n">
        <f aca="false">IFERROR(__xludf.dummyfunction("QUERY(GOOGLEFINANCE($B8,""price"",AB$1,1,1),""select Col2 label Col2''"")"),4189.53)</f>
        <v>4189.53</v>
      </c>
      <c r="AC8" s="7" t="n">
        <f aca="false">IFERROR(__xludf.dummyfunction("QUERY(GOOGLEFINANCE($B8,""price"",AC$1,1,1),""select Col2 label Col2''"")"),4064.3)</f>
        <v>4064.3</v>
      </c>
      <c r="AD8" s="7" t="n">
        <f aca="false">IFERROR(__xludf.dummyfunction("QUERY(GOOGLEFINANCE($B8,""price"",AD$1,1,1),""select Col2 label Col2''"")"),3919.21)</f>
        <v>3919.21</v>
      </c>
      <c r="AE8" s="7" t="n">
        <f aca="false">IFERROR(__xludf.dummyfunction("QUERY(GOOGLEFINANCE($B8,""price"",AE$1,1,1),""select Col2 label Col2''"")"),3571.59)</f>
        <v>3571.59</v>
      </c>
      <c r="AF8" s="7" t="n">
        <f aca="false">IFERROR(__xludf.dummyfunction("QUERY(GOOGLEFINANCE($B8,""price"",AF$1,1,1),""select Col2 label Col2''"")"),3193.61)</f>
        <v>3193.61</v>
      </c>
      <c r="AG8" s="7" t="n">
        <f aca="false">IFERROR(__xludf.dummyfunction("QUERY(GOOGLEFINANCE($B8,""price"",AG$1,1,1),""select Col2 label Col2''"")"),3283.69)</f>
        <v>3283.69</v>
      </c>
      <c r="AH8" s="7" t="n">
        <f aca="false">IFERROR(__xludf.dummyfunction("QUERY(GOOGLEFINANCE($B8,""price"",AH$1,1,1),""select Col2 label Col2''"")"),3234.07)</f>
        <v>3234.07</v>
      </c>
      <c r="AI8" s="7" t="n">
        <f aca="false">IFERROR(__xludf.dummyfunction("QUERY(GOOGLEFINANCE($B8,""price"",AI$1,1,1),""select Col2 label Col2''"")"),2786.9)</f>
        <v>2786.9</v>
      </c>
      <c r="AJ8" s="7" t="n">
        <f aca="false">IFERROR(__xludf.dummyfunction("QUERY(GOOGLEFINANCE($B8,""price"",AJ$1,1,1),""select Col2 label Col2''"")"),3363.58)</f>
        <v>3363.58</v>
      </c>
      <c r="AK8" s="7" t="n">
        <f aca="false">IFERROR(__xludf.dummyfunction("QUERY(GOOGLEFINANCE($B8,""price"",AK$1,1,1),""select Col2 label Col2''"")"),3748.47)</f>
        <v>3748.47</v>
      </c>
      <c r="AL8" s="7" t="n">
        <f aca="false">IFERROR(__xludf.dummyfunction("QUERY(GOOGLEFINANCE($B8,""price"",AL$1,1,1),""select Col2 label Col2''"")"),3569.45)</f>
        <v>3569.45</v>
      </c>
      <c r="AM8" s="7" t="n">
        <f aca="false">IFERROR(__xludf.dummyfunction("QUERY(GOOGLEFINANCE($B8,""price"",AM$1,1,1),""select Col2 label Col2''"")"),3550.11)</f>
        <v>3550.11</v>
      </c>
      <c r="AN8" s="7" t="n">
        <f aca="false">IFERROR(__xludf.dummyfunction("QUERY(GOOGLEFINANCE($B8,""price"",AN$1,1,1),""select Col2 label Col2''"")"),3473.69)</f>
        <v>3473.69</v>
      </c>
      <c r="AO8" s="7" t="n">
        <f aca="false">IFERROR(__xludf.dummyfunction("QUERY(GOOGLEFINANCE($B8,""price"",AO$1,1,1),""select Col2 label Col2''"")"),3351.71)</f>
        <v>3351.71</v>
      </c>
      <c r="AP8" s="7" t="n">
        <f aca="false">IFERROR(__xludf.dummyfunction("QUERY(GOOGLEFINANCE($B8,""price"",AP$1,1,1),""select Col2 label Col2''"")"),2986.53)</f>
        <v>2986.53</v>
      </c>
      <c r="AQ8" s="7" t="n">
        <f aca="false">IFERROR(__xludf.dummyfunction("QUERY(GOOGLEFINANCE($B8,""price"",AQ$1,1,1),""select Col2 label Col2''"")"),3399.2)</f>
        <v>3399.2</v>
      </c>
      <c r="AR8" s="7" t="n">
        <f aca="false">IFERROR(__xludf.dummyfunction("QUERY(GOOGLEFINANCE($B8,""price"",AR$1,1,1),""select Col2 label Col2''"")"),3333.68)</f>
        <v>3333.68</v>
      </c>
    </row>
    <row r="9" customFormat="false" ht="13.8" hidden="false" customHeight="false" outlineLevel="0" collapsed="false">
      <c r="A9" s="5" t="s">
        <v>15</v>
      </c>
      <c r="B9" s="6" t="s">
        <v>16</v>
      </c>
      <c r="C9" s="8" t="s">
        <v>10</v>
      </c>
      <c r="D9" s="8" t="str">
        <f aca="false">IFERROR(__xludf.dummyfunction("QUERY(GOOGLEFINANCE($B6,""price"",D$1,1,1),""select Col2 label Col2''"")"),"#N/A")</f>
        <v>#N/A</v>
      </c>
      <c r="E9" s="8" t="str">
        <f aca="false">IFERROR(__xludf.dummyfunction("QUERY(GOOGLEFINANCE($B6,""price"",E$1,1,1),""select Col2 label Col2''"")"),"#N/A")</f>
        <v>#N/A</v>
      </c>
      <c r="F9" s="8" t="str">
        <f aca="false">IFERROR(__xludf.dummyfunction("QUERY(GOOGLEFINANCE($B6,""price"",F$1,1,1),""select Col2 label Col2''"")"),"#N/A")</f>
        <v>#N/A</v>
      </c>
      <c r="G9" s="8" t="str">
        <f aca="false">IFERROR(__xludf.dummyfunction("QUERY(GOOGLEFINANCE($B6,""price"",G$1,1,1),""select Col2 label Col2''"")"),"#N/A")</f>
        <v>#N/A</v>
      </c>
      <c r="H9" s="8" t="str">
        <f aca="false">IFERROR(__xludf.dummyfunction("QUERY(GOOGLEFINANCE($B6,""price"",H$1,1,1),""select Col2 label Col2''"")"),"#N/A")</f>
        <v>#N/A</v>
      </c>
      <c r="I9" s="8" t="str">
        <f aca="false">IFERROR(__xludf.dummyfunction("QUERY(GOOGLEFINANCE($B6,""price"",I$1,1,1),""select Col2 label Col2''"")"),"#N/A")</f>
        <v>#N/A</v>
      </c>
      <c r="J9" s="8" t="str">
        <f aca="false">IFERROR(__xludf.dummyfunction("QUERY(GOOGLEFINANCE($B6,""price"",J$1,1,1),""select Col2 label Col2''"")"),"#N/A")</f>
        <v>#N/A</v>
      </c>
      <c r="K9" s="8" t="str">
        <f aca="false">IFERROR(__xludf.dummyfunction("QUERY(GOOGLEFINANCE($B6,""price"",K$1,1,1),""select Col2 label Col2''"")"),"#N/A")</f>
        <v>#N/A</v>
      </c>
      <c r="L9" s="8" t="str">
        <f aca="false">IFERROR(__xludf.dummyfunction("QUERY(GOOGLEFINANCE($B6,""price"",L$1,1,1),""select Col2 label Col2''"")"),"#N/A")</f>
        <v>#N/A</v>
      </c>
      <c r="M9" s="8" t="str">
        <f aca="false">IFERROR(__xludf.dummyfunction("QUERY(GOOGLEFINANCE($B6,""price"",M$1,1,1),""select Col2 label Col2''"")"),"#N/A")</f>
        <v>#N/A</v>
      </c>
      <c r="N9" s="8" t="str">
        <f aca="false">IFERROR(__xludf.dummyfunction("QUERY(GOOGLEFINANCE($B6,""price"",N$1,1,1),""select Col2 label Col2''"")"),"#N/A")</f>
        <v>#N/A</v>
      </c>
      <c r="O9" s="8" t="str">
        <f aca="false">IFERROR(__xludf.dummyfunction("QUERY(GOOGLEFINANCE($B6,""price"",O$1,1,1),""select Col2 label Col2''"")"),"#N/A")</f>
        <v>#N/A</v>
      </c>
      <c r="P9" s="8" t="str">
        <f aca="false">IFERROR(__xludf.dummyfunction("QUERY(GOOGLEFINANCE($B6,""price"",P$1,1,1),""select Col2 label Col2''"")"),"#N/A")</f>
        <v>#N/A</v>
      </c>
      <c r="Q9" s="8" t="str">
        <f aca="false">IFERROR(__xludf.dummyfunction("QUERY(GOOGLEFINANCE($B6,""price"",Q$1,1,1),""select Col2 label Col2''"")"),"#N/A")</f>
        <v>#N/A</v>
      </c>
      <c r="R9" s="8" t="str">
        <f aca="false">IFERROR(__xludf.dummyfunction("QUERY(GOOGLEFINANCE($B6,""price"",R$1,1,1),""select Col2 label Col2''"")"),"#N/A")</f>
        <v>#N/A</v>
      </c>
      <c r="S9" s="8" t="str">
        <f aca="false">IFERROR(__xludf.dummyfunction("QUERY(GOOGLEFINANCE($B6,""price"",S$1,1,1),""select Col2 label Col2''"")"),"#N/A")</f>
        <v>#N/A</v>
      </c>
      <c r="T9" s="8" t="str">
        <f aca="false">IFERROR(__xludf.dummyfunction("QUERY(GOOGLEFINANCE($B6,""price"",T$1,1,1),""select Col2 label Col2''"")"),"#N/A")</f>
        <v>#N/A</v>
      </c>
      <c r="U9" s="8" t="str">
        <f aca="false">IFERROR(__xludf.dummyfunction("QUERY(GOOGLEFINANCE($B6,""price"",U$1,1,1),""select Col2 label Col2''"")"),"#N/A")</f>
        <v>#N/A</v>
      </c>
      <c r="V9" s="8" t="str">
        <f aca="false">IFERROR(__xludf.dummyfunction("QUERY(GOOGLEFINANCE($B6,""price"",V$1,1,1),""select Col2 label Col2''"")"),"#N/A")</f>
        <v>#N/A</v>
      </c>
      <c r="W9" s="8" t="str">
        <f aca="false">IFERROR(__xludf.dummyfunction("QUERY(GOOGLEFINANCE($B6,""price"",W$1,1,1),""select Col2 label Col2''"")"),"#N/A")</f>
        <v>#N/A</v>
      </c>
      <c r="X9" s="8" t="str">
        <f aca="false">IFERROR(__xludf.dummyfunction("QUERY(GOOGLEFINANCE($B6,""price"",X$1,1,1),""select Col2 label Col2''"")"),"#N/A")</f>
        <v>#N/A</v>
      </c>
      <c r="Y9" s="8" t="str">
        <f aca="false">IFERROR(__xludf.dummyfunction("QUERY(GOOGLEFINANCE($B6,""price"",Y$1,1,1),""select Col2 label Col2''"")"),"#N/A")</f>
        <v>#N/A</v>
      </c>
      <c r="Z9" s="8" t="str">
        <f aca="false">IFERROR(__xludf.dummyfunction("QUERY(GOOGLEFINANCE($B6,""price"",Z$1,1,1),""select Col2 label Col2''"")"),"#N/A")</f>
        <v>#N/A</v>
      </c>
      <c r="AA9" s="8" t="str">
        <f aca="false">IFERROR(__xludf.dummyfunction("QUERY(GOOGLEFINANCE($B6,""price"",AA$1,1,1),""select Col2 label Col2''"")"),"#N/A")</f>
        <v>#N/A</v>
      </c>
      <c r="AB9" s="8" t="str">
        <f aca="false">IFERROR(__xludf.dummyfunction("QUERY(GOOGLEFINANCE($B6,""price"",AB$1,1,1),""select Col2 label Col2''"")"),"#N/A")</f>
        <v>#N/A</v>
      </c>
      <c r="AC9" s="8" t="str">
        <f aca="false">IFERROR(__xludf.dummyfunction("QUERY(GOOGLEFINANCE($B6,""price"",AC$1,1,1),""select Col2 label Col2''"")"),"#N/A")</f>
        <v>#N/A</v>
      </c>
      <c r="AD9" s="8" t="str">
        <f aca="false">IFERROR(__xludf.dummyfunction("QUERY(GOOGLEFINANCE($B6,""price"",AD$1,1,1),""select Col2 label Col2''"")"),"#N/A")</f>
        <v>#N/A</v>
      </c>
      <c r="AE9" s="8" t="str">
        <f aca="false">IFERROR(__xludf.dummyfunction("QUERY(GOOGLEFINANCE($B6,""price"",AE$1,1,1),""select Col2 label Col2''"")"),"#N/A")</f>
        <v>#N/A</v>
      </c>
      <c r="AF9" s="8" t="str">
        <f aca="false">IFERROR(__xludf.dummyfunction("QUERY(GOOGLEFINANCE($B6,""price"",AF$1,1,1),""select Col2 label Col2''"")"),"#N/A")</f>
        <v>#N/A</v>
      </c>
      <c r="AG9" s="8" t="str">
        <f aca="false">IFERROR(__xludf.dummyfunction("QUERY(GOOGLEFINANCE($B6,""price"",AG$1,1,1),""select Col2 label Col2''"")"),"#N/A")</f>
        <v>#N/A</v>
      </c>
      <c r="AH9" s="8" t="str">
        <f aca="false">IFERROR(__xludf.dummyfunction("QUERY(GOOGLEFINANCE($B6,""price"",AH$1,1,1),""select Col2 label Col2''"")"),"#N/A")</f>
        <v>#N/A</v>
      </c>
      <c r="AI9" s="8" t="str">
        <f aca="false">IFERROR(__xludf.dummyfunction("QUERY(GOOGLEFINANCE($B6,""price"",AI$1,1,1),""select Col2 label Col2''"")"),"#N/A")</f>
        <v>#N/A</v>
      </c>
      <c r="AJ9" s="8" t="str">
        <f aca="false">IFERROR(__xludf.dummyfunction("QUERY(GOOGLEFINANCE($B6,""price"",AJ$1,1,1),""select Col2 label Col2''"")"),"#N/A")</f>
        <v>#N/A</v>
      </c>
      <c r="AK9" s="8" t="str">
        <f aca="false">IFERROR(__xludf.dummyfunction("QUERY(GOOGLEFINANCE($B6,""price"",AK$1,1,1),""select Col2 label Col2''"")"),"#N/A")</f>
        <v>#N/A</v>
      </c>
      <c r="AL9" s="8" t="str">
        <f aca="false">IFERROR(__xludf.dummyfunction("QUERY(GOOGLEFINANCE($B6,""price"",AL$1,1,1),""select Col2 label Col2''"")"),"#N/A")</f>
        <v>#N/A</v>
      </c>
      <c r="AM9" s="8" t="str">
        <f aca="false">IFERROR(__xludf.dummyfunction("QUERY(GOOGLEFINANCE($B6,""price"",AM$1,1,1),""select Col2 label Col2''"")"),"#N/A")</f>
        <v>#N/A</v>
      </c>
      <c r="AN9" s="8" t="str">
        <f aca="false">IFERROR(__xludf.dummyfunction("QUERY(GOOGLEFINANCE($B6,""price"",AN$1,1,1),""select Col2 label Col2''"")"),"#N/A")</f>
        <v>#N/A</v>
      </c>
      <c r="AO9" s="8" t="str">
        <f aca="false">IFERROR(__xludf.dummyfunction("QUERY(GOOGLEFINANCE($B6,""price"",AO$1,1,1),""select Col2 label Col2''"")"),"#N/A")</f>
        <v>#N/A</v>
      </c>
      <c r="AP9" s="8" t="str">
        <f aca="false">IFERROR(__xludf.dummyfunction("QUERY(GOOGLEFINANCE($B6,""price"",AP$1,1,1),""select Col2 label Col2''"")"),"#N/A")</f>
        <v>#N/A</v>
      </c>
      <c r="AQ9" s="8" t="str">
        <f aca="false">IFERROR(__xludf.dummyfunction("QUERY(GOOGLEFINANCE($B6,""price"",AQ$1,1,1),""select Col2 label Col2''"")"),"#N/A")</f>
        <v>#N/A</v>
      </c>
      <c r="AR9" s="8" t="str">
        <f aca="false">IFERROR(__xludf.dummyfunction("QUERY(GOOGLEFINANCE($B6,""price"",AR$1,1,1),""select Col2 label Col2''"")"),"#N/A")</f>
        <v>#N/A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C6:AR6"/>
    <mergeCell ref="C9:AR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2024-09-27T21:46:13Z</dcterms:modified>
  <cp:revision>1</cp:revision>
  <dc:subject/>
  <dc:title/>
</cp:coreProperties>
</file>